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reyCD\Desktop\PII_AMRDEC\Custom Net Worth Spreadsheet\Financial Independence\"/>
    </mc:Choice>
  </mc:AlternateContent>
  <bookViews>
    <workbookView xWindow="0" yWindow="1260" windowWidth="28800" windowHeight="12225" tabRatio="543" activeTab="1"/>
  </bookViews>
  <sheets>
    <sheet name="Data" sheetId="1" r:id="rId1"/>
    <sheet name="Charts" sheetId="2" r:id="rId2"/>
    <sheet name="Prediction Record" sheetId="8" r:id="rId3"/>
    <sheet name="Sheet3" sheetId="3" r:id="rId4"/>
    <sheet name="Sheet1" sheetId="7" r:id="rId5"/>
    <sheet name="Salary Tax Breakdown" sheetId="4" r:id="rId6"/>
    <sheet name="Mortgage and Loans" sheetId="5" r:id="rId7"/>
    <sheet name="Payday" sheetId="6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G314" i="1" l="1"/>
  <c r="DG313" i="1"/>
  <c r="DG312" i="1"/>
  <c r="DG311" i="1"/>
  <c r="DG310" i="1"/>
  <c r="DG309" i="1"/>
  <c r="DG308" i="1"/>
  <c r="DG307" i="1"/>
  <c r="DG306" i="1"/>
  <c r="DG305" i="1"/>
  <c r="DG304" i="1"/>
  <c r="DG303" i="1"/>
  <c r="DG302" i="1"/>
  <c r="DG301" i="1"/>
  <c r="DG300" i="1"/>
  <c r="DG299" i="1"/>
  <c r="DG298" i="1"/>
  <c r="DG297" i="1"/>
  <c r="DG296" i="1"/>
  <c r="DG295" i="1"/>
  <c r="DG294" i="1"/>
  <c r="DG293" i="1"/>
  <c r="DG292" i="1"/>
  <c r="DG291" i="1"/>
  <c r="DG290" i="1"/>
  <c r="DG289" i="1"/>
  <c r="DG288" i="1"/>
  <c r="DG287" i="1"/>
  <c r="DG286" i="1"/>
  <c r="DG285" i="1"/>
  <c r="DG284" i="1"/>
  <c r="DG283" i="1"/>
  <c r="DG282" i="1"/>
  <c r="DG281" i="1"/>
  <c r="DG280" i="1"/>
  <c r="DG279" i="1"/>
  <c r="DG278" i="1"/>
  <c r="DG277" i="1"/>
  <c r="DG276" i="1"/>
  <c r="DG275" i="1"/>
  <c r="DG274" i="1"/>
  <c r="DG273" i="1"/>
  <c r="DG272" i="1"/>
  <c r="DG271" i="1"/>
  <c r="DG270" i="1"/>
  <c r="DG269" i="1"/>
  <c r="DG268" i="1"/>
  <c r="DG267" i="1"/>
  <c r="DG266" i="1"/>
  <c r="DG265" i="1"/>
  <c r="DG264" i="1"/>
  <c r="DG263" i="1"/>
  <c r="DG262" i="1"/>
  <c r="DG261" i="1"/>
  <c r="DG260" i="1"/>
  <c r="DG259" i="1"/>
  <c r="DG258" i="1"/>
  <c r="DG257" i="1"/>
  <c r="DG256" i="1"/>
  <c r="DG255" i="1"/>
  <c r="DG254" i="1"/>
  <c r="DG253" i="1"/>
  <c r="DG252" i="1"/>
  <c r="DG251" i="1"/>
  <c r="DG250" i="1"/>
  <c r="DG249" i="1"/>
  <c r="DG248" i="1"/>
  <c r="DG247" i="1"/>
  <c r="DG246" i="1"/>
  <c r="DG245" i="1"/>
  <c r="DG244" i="1"/>
  <c r="DG243" i="1"/>
  <c r="DG242" i="1"/>
  <c r="DG241" i="1"/>
  <c r="DG240" i="1"/>
  <c r="DG239" i="1"/>
  <c r="DG238" i="1"/>
  <c r="DG237" i="1"/>
  <c r="DG236" i="1"/>
  <c r="DG235" i="1"/>
  <c r="DG234" i="1"/>
  <c r="DG233" i="1"/>
  <c r="DG232" i="1"/>
  <c r="DG231" i="1"/>
  <c r="DG230" i="1"/>
  <c r="DG229" i="1"/>
  <c r="DG228" i="1"/>
  <c r="DG227" i="1"/>
  <c r="DG226" i="1"/>
  <c r="DG225" i="1"/>
  <c r="DG224" i="1"/>
  <c r="DG223" i="1"/>
  <c r="DG222" i="1"/>
  <c r="DG221" i="1"/>
  <c r="DG220" i="1"/>
  <c r="DG219" i="1"/>
  <c r="DG218" i="1"/>
  <c r="DG217" i="1"/>
  <c r="DG216" i="1"/>
  <c r="DG215" i="1"/>
  <c r="DG214" i="1"/>
  <c r="DG213" i="1"/>
  <c r="DG212" i="1"/>
  <c r="DG211" i="1"/>
  <c r="DG210" i="1"/>
  <c r="DG209" i="1"/>
  <c r="DG208" i="1"/>
  <c r="DG207" i="1"/>
  <c r="DG206" i="1"/>
  <c r="DG205" i="1"/>
  <c r="DG204" i="1"/>
  <c r="DG203" i="1"/>
  <c r="DG202" i="1"/>
  <c r="DG201" i="1"/>
  <c r="DG200" i="1"/>
  <c r="DG199" i="1"/>
  <c r="DG198" i="1"/>
  <c r="DG197" i="1"/>
  <c r="DG196" i="1"/>
  <c r="DG195" i="1"/>
  <c r="DG194" i="1"/>
  <c r="DG193" i="1"/>
  <c r="DG192" i="1"/>
  <c r="DG191" i="1"/>
  <c r="DG190" i="1"/>
  <c r="DG189" i="1"/>
  <c r="DG188" i="1"/>
  <c r="DG187" i="1"/>
  <c r="DG186" i="1"/>
  <c r="DG185" i="1"/>
  <c r="DG184" i="1"/>
  <c r="DG183" i="1"/>
  <c r="DG182" i="1"/>
  <c r="DG181" i="1"/>
  <c r="DG180" i="1"/>
  <c r="DG179" i="1"/>
  <c r="DG178" i="1"/>
  <c r="DG177" i="1"/>
  <c r="DG176" i="1"/>
  <c r="DG175" i="1"/>
  <c r="DG174" i="1"/>
  <c r="DG173" i="1"/>
  <c r="DG172" i="1"/>
  <c r="DG171" i="1"/>
  <c r="DG170" i="1"/>
  <c r="DG169" i="1"/>
  <c r="DG168" i="1"/>
  <c r="DG167" i="1"/>
  <c r="DG166" i="1"/>
  <c r="DG165" i="1"/>
  <c r="DG164" i="1"/>
  <c r="DG163" i="1"/>
  <c r="DG162" i="1"/>
  <c r="DG161" i="1"/>
  <c r="DG160" i="1"/>
  <c r="DG159" i="1"/>
  <c r="DG158" i="1"/>
  <c r="DG157" i="1"/>
  <c r="DG156" i="1"/>
  <c r="DG155" i="1"/>
  <c r="DG154" i="1"/>
  <c r="DG153" i="1"/>
  <c r="DG152" i="1"/>
  <c r="DG151" i="1"/>
  <c r="DG150" i="1"/>
  <c r="DG149" i="1"/>
  <c r="DG148" i="1"/>
  <c r="DG147" i="1"/>
  <c r="DG146" i="1"/>
  <c r="DG145" i="1"/>
  <c r="DG144" i="1"/>
  <c r="DG143" i="1"/>
  <c r="DG142" i="1"/>
  <c r="DG141" i="1"/>
  <c r="DG140" i="1"/>
  <c r="DG139" i="1"/>
  <c r="DG138" i="1"/>
  <c r="DG137" i="1"/>
  <c r="DG136" i="1"/>
  <c r="DG135" i="1"/>
  <c r="DG134" i="1"/>
  <c r="DG133" i="1"/>
  <c r="DG132" i="1"/>
  <c r="DG131" i="1"/>
  <c r="DG130" i="1"/>
  <c r="DG129" i="1"/>
  <c r="DG128" i="1"/>
  <c r="DG127" i="1"/>
  <c r="DG126" i="1"/>
  <c r="DG125" i="1"/>
  <c r="DG124" i="1"/>
  <c r="DG123" i="1"/>
  <c r="DG122" i="1"/>
  <c r="DG121" i="1"/>
  <c r="DG120" i="1"/>
  <c r="DG119" i="1"/>
  <c r="DG118" i="1"/>
  <c r="DG117" i="1"/>
  <c r="DG116" i="1"/>
  <c r="DG115" i="1"/>
  <c r="DG114" i="1"/>
  <c r="DG113" i="1"/>
  <c r="DG112" i="1"/>
  <c r="DG111" i="1"/>
  <c r="DG110" i="1"/>
  <c r="DG109" i="1"/>
  <c r="DG108" i="1"/>
  <c r="DG107" i="1"/>
  <c r="DG106" i="1"/>
  <c r="DG105" i="1"/>
  <c r="DG104" i="1"/>
  <c r="DG103" i="1"/>
  <c r="DG102" i="1"/>
  <c r="DG101" i="1"/>
  <c r="DG100" i="1"/>
  <c r="DG99" i="1"/>
  <c r="DG98" i="1"/>
  <c r="DG97" i="1"/>
  <c r="DG96" i="1"/>
  <c r="DG95" i="1"/>
  <c r="DG94" i="1"/>
  <c r="DG93" i="1"/>
  <c r="DG92" i="1"/>
  <c r="DG91" i="1"/>
  <c r="DG90" i="1"/>
  <c r="DG89" i="1"/>
  <c r="DG88" i="1"/>
  <c r="DG87" i="1"/>
  <c r="DG86" i="1"/>
  <c r="DG85" i="1"/>
  <c r="DG84" i="1"/>
  <c r="DG83" i="1"/>
  <c r="DG82" i="1"/>
  <c r="DG81" i="1"/>
  <c r="DG80" i="1"/>
  <c r="DG79" i="1"/>
  <c r="DG78" i="1"/>
  <c r="DG77" i="1"/>
  <c r="DG76" i="1"/>
  <c r="DG75" i="1"/>
  <c r="DG74" i="1"/>
  <c r="DG73" i="1"/>
  <c r="DG72" i="1"/>
  <c r="DG71" i="1"/>
  <c r="DG70" i="1"/>
  <c r="DG69" i="1"/>
  <c r="DG68" i="1"/>
  <c r="DG67" i="1"/>
  <c r="DG66" i="1"/>
  <c r="DG65" i="1"/>
  <c r="DG64" i="1"/>
  <c r="DG63" i="1"/>
  <c r="DG62" i="1"/>
  <c r="DG61" i="1"/>
  <c r="DG60" i="1"/>
  <c r="DG59" i="1"/>
  <c r="DG58" i="1"/>
  <c r="DG57" i="1"/>
  <c r="DG56" i="1"/>
  <c r="DG55" i="1"/>
  <c r="DG54" i="1"/>
  <c r="DG53" i="1"/>
  <c r="DG52" i="1"/>
  <c r="DG51" i="1"/>
  <c r="DG50" i="1"/>
  <c r="DG49" i="1"/>
  <c r="DG48" i="1"/>
  <c r="DG47" i="1"/>
  <c r="DG46" i="1"/>
  <c r="DG45" i="1"/>
  <c r="DG44" i="1"/>
  <c r="DG43" i="1"/>
  <c r="DG42" i="1"/>
  <c r="DG41" i="1"/>
  <c r="DG40" i="1"/>
  <c r="DG39" i="1"/>
  <c r="DG38" i="1"/>
  <c r="DG37" i="1"/>
  <c r="DG36" i="1"/>
  <c r="DG35" i="1"/>
  <c r="DG34" i="1"/>
  <c r="DG33" i="1"/>
  <c r="DG32" i="1"/>
  <c r="DG31" i="1"/>
  <c r="DG30" i="1"/>
  <c r="DG29" i="1"/>
  <c r="DG28" i="1"/>
  <c r="DG27" i="1"/>
  <c r="DG26" i="1"/>
  <c r="DG25" i="1"/>
  <c r="DG24" i="1"/>
  <c r="DG23" i="1"/>
  <c r="DG22" i="1"/>
  <c r="DG21" i="1"/>
  <c r="DG20" i="1"/>
  <c r="DG19" i="1"/>
  <c r="DG18" i="1"/>
  <c r="DG17" i="1"/>
  <c r="DG16" i="1"/>
  <c r="DG15" i="1"/>
  <c r="G6" i="7" l="1"/>
  <c r="H6" i="7" s="1"/>
  <c r="H5" i="7"/>
  <c r="I5" i="7" s="1"/>
  <c r="BI11" i="2"/>
  <c r="DQ245" i="1"/>
  <c r="DQ244" i="1" s="1"/>
  <c r="DQ243" i="1" s="1"/>
  <c r="DQ242" i="1" s="1"/>
  <c r="DQ241" i="1" s="1"/>
  <c r="DQ240" i="1" s="1"/>
  <c r="DQ239" i="1" s="1"/>
  <c r="DQ238" i="1" s="1"/>
  <c r="DQ237" i="1" s="1"/>
  <c r="DQ236" i="1" s="1"/>
  <c r="DQ235" i="1" s="1"/>
  <c r="DQ234" i="1" s="1"/>
  <c r="DQ233" i="1" s="1"/>
  <c r="DQ232" i="1" s="1"/>
  <c r="DQ231" i="1" s="1"/>
  <c r="DQ230" i="1" s="1"/>
  <c r="DQ229" i="1" s="1"/>
  <c r="DQ228" i="1" s="1"/>
  <c r="DQ227" i="1" s="1"/>
  <c r="DQ226" i="1" s="1"/>
  <c r="DQ225" i="1" s="1"/>
  <c r="DQ224" i="1" s="1"/>
  <c r="DQ223" i="1" s="1"/>
  <c r="DQ222" i="1" s="1"/>
  <c r="DQ221" i="1" s="1"/>
  <c r="DQ220" i="1" s="1"/>
  <c r="DQ219" i="1" s="1"/>
  <c r="DQ218" i="1" s="1"/>
  <c r="DQ217" i="1" s="1"/>
  <c r="DQ216" i="1" s="1"/>
  <c r="DQ215" i="1" s="1"/>
  <c r="DQ214" i="1" s="1"/>
  <c r="DQ213" i="1" s="1"/>
  <c r="DQ212" i="1" s="1"/>
  <c r="DQ211" i="1" s="1"/>
  <c r="DQ210" i="1" s="1"/>
  <c r="DQ209" i="1" s="1"/>
  <c r="DQ208" i="1" s="1"/>
  <c r="DQ207" i="1" s="1"/>
  <c r="DQ206" i="1" s="1"/>
  <c r="DQ205" i="1" s="1"/>
  <c r="DQ204" i="1" s="1"/>
  <c r="DQ203" i="1" s="1"/>
  <c r="DQ202" i="1" s="1"/>
  <c r="DQ201" i="1" s="1"/>
  <c r="DQ200" i="1" s="1"/>
  <c r="DQ199" i="1" s="1"/>
  <c r="DQ198" i="1" s="1"/>
  <c r="DQ197" i="1" s="1"/>
  <c r="DQ196" i="1" s="1"/>
  <c r="DQ195" i="1" s="1"/>
  <c r="DQ194" i="1" s="1"/>
  <c r="DQ193" i="1" s="1"/>
  <c r="DQ192" i="1" s="1"/>
  <c r="DQ191" i="1" s="1"/>
  <c r="DQ190" i="1" s="1"/>
  <c r="DQ189" i="1" s="1"/>
  <c r="DQ188" i="1" s="1"/>
  <c r="DQ187" i="1" s="1"/>
  <c r="DQ186" i="1" s="1"/>
  <c r="DQ185" i="1" s="1"/>
  <c r="DQ184" i="1" s="1"/>
  <c r="DQ183" i="1" s="1"/>
  <c r="DQ182" i="1" s="1"/>
  <c r="DQ181" i="1" s="1"/>
  <c r="DQ180" i="1" s="1"/>
  <c r="DQ179" i="1" s="1"/>
  <c r="DQ178" i="1" s="1"/>
  <c r="DQ177" i="1" s="1"/>
  <c r="DQ176" i="1" s="1"/>
  <c r="DQ175" i="1" s="1"/>
  <c r="DQ174" i="1" s="1"/>
  <c r="DQ173" i="1" s="1"/>
  <c r="DQ172" i="1" s="1"/>
  <c r="DQ171" i="1" s="1"/>
  <c r="DQ170" i="1" s="1"/>
  <c r="DQ169" i="1" s="1"/>
  <c r="DQ168" i="1" s="1"/>
  <c r="DQ167" i="1" s="1"/>
  <c r="DQ166" i="1" s="1"/>
  <c r="DQ165" i="1" s="1"/>
  <c r="DQ164" i="1" s="1"/>
  <c r="DQ163" i="1" s="1"/>
  <c r="DQ162" i="1" s="1"/>
  <c r="DQ161" i="1" s="1"/>
  <c r="DQ160" i="1" s="1"/>
  <c r="DQ159" i="1" s="1"/>
  <c r="DQ158" i="1" s="1"/>
  <c r="DQ157" i="1" s="1"/>
  <c r="DQ156" i="1" s="1"/>
  <c r="DQ155" i="1" s="1"/>
  <c r="DQ154" i="1" s="1"/>
  <c r="DQ153" i="1" s="1"/>
  <c r="DQ152" i="1" s="1"/>
  <c r="DQ151" i="1" s="1"/>
  <c r="DQ150" i="1" s="1"/>
  <c r="DQ149" i="1" s="1"/>
  <c r="DQ148" i="1" s="1"/>
  <c r="DQ147" i="1" s="1"/>
  <c r="DQ146" i="1" s="1"/>
  <c r="DQ145" i="1" s="1"/>
  <c r="DQ144" i="1" s="1"/>
  <c r="DQ143" i="1" s="1"/>
  <c r="DQ142" i="1" s="1"/>
  <c r="DQ141" i="1" s="1"/>
  <c r="DQ140" i="1" s="1"/>
  <c r="DQ139" i="1" s="1"/>
  <c r="DQ138" i="1" s="1"/>
  <c r="DQ137" i="1" s="1"/>
  <c r="DQ136" i="1" s="1"/>
  <c r="DQ135" i="1" s="1"/>
  <c r="DQ134" i="1" s="1"/>
  <c r="DQ133" i="1" s="1"/>
  <c r="DQ132" i="1" s="1"/>
  <c r="DQ131" i="1" s="1"/>
  <c r="DQ130" i="1" s="1"/>
  <c r="DQ129" i="1" s="1"/>
  <c r="DQ128" i="1" s="1"/>
  <c r="DQ127" i="1" s="1"/>
  <c r="DQ126" i="1" s="1"/>
  <c r="DQ125" i="1" s="1"/>
  <c r="DQ124" i="1" s="1"/>
  <c r="DQ123" i="1" s="1"/>
  <c r="DQ122" i="1" s="1"/>
  <c r="DQ121" i="1" s="1"/>
  <c r="DQ120" i="1" s="1"/>
  <c r="DQ119" i="1" s="1"/>
  <c r="DQ118" i="1" s="1"/>
  <c r="DQ117" i="1" s="1"/>
  <c r="DQ116" i="1" s="1"/>
  <c r="DQ115" i="1" s="1"/>
  <c r="DQ114" i="1" s="1"/>
  <c r="DQ113" i="1" s="1"/>
  <c r="DQ112" i="1" s="1"/>
  <c r="DQ111" i="1" s="1"/>
  <c r="DQ110" i="1" s="1"/>
  <c r="DQ109" i="1" s="1"/>
  <c r="DQ108" i="1" s="1"/>
  <c r="DQ107" i="1" s="1"/>
  <c r="DQ106" i="1" s="1"/>
  <c r="DQ105" i="1" s="1"/>
  <c r="DQ104" i="1" s="1"/>
  <c r="DQ103" i="1" s="1"/>
  <c r="DQ102" i="1" s="1"/>
  <c r="DQ101" i="1" s="1"/>
  <c r="DQ100" i="1" s="1"/>
  <c r="DQ99" i="1" s="1"/>
  <c r="DQ98" i="1" s="1"/>
  <c r="DQ97" i="1" s="1"/>
  <c r="DQ96" i="1" s="1"/>
  <c r="DQ95" i="1" s="1"/>
  <c r="DQ94" i="1" s="1"/>
  <c r="DQ93" i="1" s="1"/>
  <c r="DQ92" i="1" s="1"/>
  <c r="DQ91" i="1" s="1"/>
  <c r="DQ90" i="1" s="1"/>
  <c r="DQ89" i="1" s="1"/>
  <c r="DQ88" i="1" s="1"/>
  <c r="DQ87" i="1" s="1"/>
  <c r="DQ86" i="1" s="1"/>
  <c r="DQ85" i="1" s="1"/>
  <c r="DQ84" i="1" s="1"/>
  <c r="DQ83" i="1" s="1"/>
  <c r="DQ82" i="1" s="1"/>
  <c r="DQ81" i="1" s="1"/>
  <c r="DQ80" i="1" s="1"/>
  <c r="DQ79" i="1" s="1"/>
  <c r="DQ78" i="1" s="1"/>
  <c r="DQ77" i="1" s="1"/>
  <c r="DQ76" i="1" s="1"/>
  <c r="DQ75" i="1" s="1"/>
  <c r="DQ74" i="1" s="1"/>
  <c r="DQ73" i="1" s="1"/>
  <c r="DQ72" i="1" s="1"/>
  <c r="DQ71" i="1" s="1"/>
  <c r="DQ70" i="1" s="1"/>
  <c r="DQ69" i="1" s="1"/>
  <c r="DQ68" i="1" s="1"/>
  <c r="DQ67" i="1" s="1"/>
  <c r="DQ66" i="1" s="1"/>
  <c r="DQ65" i="1" s="1"/>
  <c r="DQ64" i="1" s="1"/>
  <c r="DQ63" i="1" s="1"/>
  <c r="DQ62" i="1" s="1"/>
  <c r="DQ61" i="1" s="1"/>
  <c r="DQ60" i="1" s="1"/>
  <c r="DQ59" i="1" s="1"/>
  <c r="DQ58" i="1" s="1"/>
  <c r="DQ57" i="1" s="1"/>
  <c r="DQ56" i="1" s="1"/>
  <c r="DQ55" i="1" s="1"/>
  <c r="DQ54" i="1" s="1"/>
  <c r="DQ53" i="1" s="1"/>
  <c r="DQ52" i="1" s="1"/>
  <c r="DQ51" i="1" s="1"/>
  <c r="DQ50" i="1" s="1"/>
  <c r="DQ49" i="1" s="1"/>
  <c r="DQ48" i="1" s="1"/>
  <c r="DQ47" i="1" s="1"/>
  <c r="DQ46" i="1" s="1"/>
  <c r="DQ45" i="1" s="1"/>
  <c r="DQ44" i="1" s="1"/>
  <c r="DQ43" i="1" s="1"/>
  <c r="DQ42" i="1" s="1"/>
  <c r="DQ41" i="1" s="1"/>
  <c r="DQ40" i="1" s="1"/>
  <c r="DQ39" i="1" s="1"/>
  <c r="DQ38" i="1" s="1"/>
  <c r="DQ37" i="1" s="1"/>
  <c r="DQ36" i="1" s="1"/>
  <c r="DQ35" i="1" s="1"/>
  <c r="DQ34" i="1" s="1"/>
  <c r="DQ33" i="1" s="1"/>
  <c r="DQ32" i="1" s="1"/>
  <c r="DQ31" i="1" s="1"/>
  <c r="DQ30" i="1" s="1"/>
  <c r="DQ29" i="1" s="1"/>
  <c r="DQ28" i="1" s="1"/>
  <c r="DQ27" i="1" s="1"/>
  <c r="DQ26" i="1" s="1"/>
  <c r="DQ25" i="1" s="1"/>
  <c r="DQ24" i="1" s="1"/>
  <c r="DQ23" i="1" s="1"/>
  <c r="DQ22" i="1" s="1"/>
  <c r="DQ21" i="1" s="1"/>
  <c r="DQ20" i="1" s="1"/>
  <c r="DQ19" i="1" s="1"/>
  <c r="DQ18" i="1" s="1"/>
  <c r="DQ17" i="1" s="1"/>
  <c r="DQ16" i="1" s="1"/>
  <c r="DQ15" i="1" s="1"/>
  <c r="DQ313" i="1"/>
  <c r="DQ312" i="1" s="1"/>
  <c r="DQ311" i="1" s="1"/>
  <c r="DQ310" i="1" s="1"/>
  <c r="DQ309" i="1" s="1"/>
  <c r="DQ308" i="1" s="1"/>
  <c r="DQ307" i="1" s="1"/>
  <c r="DQ306" i="1" s="1"/>
  <c r="DQ305" i="1" s="1"/>
  <c r="DQ304" i="1" s="1"/>
  <c r="DQ303" i="1" s="1"/>
  <c r="DQ302" i="1" s="1"/>
  <c r="DQ301" i="1" s="1"/>
  <c r="DQ300" i="1" s="1"/>
  <c r="DQ299" i="1" s="1"/>
  <c r="DQ298" i="1" s="1"/>
  <c r="DQ297" i="1" s="1"/>
  <c r="DQ296" i="1" s="1"/>
  <c r="DQ295" i="1" s="1"/>
  <c r="DQ294" i="1" s="1"/>
  <c r="DQ293" i="1" s="1"/>
  <c r="DQ292" i="1" s="1"/>
  <c r="DQ291" i="1" s="1"/>
  <c r="DQ290" i="1" s="1"/>
  <c r="DQ289" i="1" s="1"/>
  <c r="DQ288" i="1" s="1"/>
  <c r="DQ287" i="1" s="1"/>
  <c r="DQ286" i="1" s="1"/>
  <c r="DQ285" i="1" s="1"/>
  <c r="DQ284" i="1" s="1"/>
  <c r="DQ283" i="1" s="1"/>
  <c r="DQ282" i="1" s="1"/>
  <c r="DQ281" i="1" s="1"/>
  <c r="DQ280" i="1" s="1"/>
  <c r="DQ279" i="1" s="1"/>
  <c r="DQ278" i="1" s="1"/>
  <c r="DQ277" i="1" s="1"/>
  <c r="DQ276" i="1" s="1"/>
  <c r="DQ275" i="1" s="1"/>
  <c r="DQ274" i="1" s="1"/>
  <c r="DQ273" i="1" s="1"/>
  <c r="DQ272" i="1" s="1"/>
  <c r="DQ271" i="1" s="1"/>
  <c r="DQ270" i="1" s="1"/>
  <c r="DQ269" i="1" s="1"/>
  <c r="DQ268" i="1" s="1"/>
  <c r="DQ267" i="1" s="1"/>
  <c r="DQ266" i="1" s="1"/>
  <c r="DQ265" i="1" s="1"/>
  <c r="DQ264" i="1" s="1"/>
  <c r="DQ263" i="1" s="1"/>
  <c r="DQ262" i="1" s="1"/>
  <c r="DQ261" i="1" s="1"/>
  <c r="DQ260" i="1" s="1"/>
  <c r="DQ259" i="1" s="1"/>
  <c r="DQ258" i="1" s="1"/>
  <c r="DQ257" i="1" s="1"/>
  <c r="DQ256" i="1" s="1"/>
  <c r="DQ255" i="1" s="1"/>
  <c r="DQ254" i="1" s="1"/>
  <c r="DQ253" i="1" s="1"/>
  <c r="DQ252" i="1" s="1"/>
  <c r="DQ251" i="1" s="1"/>
  <c r="DQ250" i="1" s="1"/>
  <c r="DQ249" i="1" s="1"/>
  <c r="DQ248" i="1" s="1"/>
  <c r="DQ247" i="1" s="1"/>
  <c r="DQ314" i="1"/>
  <c r="DQ246" i="1"/>
  <c r="DP246" i="1"/>
  <c r="DP245" i="1" s="1"/>
  <c r="DP244" i="1" s="1"/>
  <c r="DP243" i="1" s="1"/>
  <c r="DP242" i="1" s="1"/>
  <c r="DP241" i="1" s="1"/>
  <c r="DP240" i="1" s="1"/>
  <c r="DP239" i="1" s="1"/>
  <c r="DP238" i="1" s="1"/>
  <c r="DP237" i="1" s="1"/>
  <c r="DP236" i="1" s="1"/>
  <c r="DP235" i="1" s="1"/>
  <c r="DP234" i="1" s="1"/>
  <c r="DP233" i="1" s="1"/>
  <c r="DP232" i="1" s="1"/>
  <c r="DP231" i="1" s="1"/>
  <c r="DP230" i="1" s="1"/>
  <c r="DP229" i="1" s="1"/>
  <c r="DP228" i="1" s="1"/>
  <c r="DP227" i="1" s="1"/>
  <c r="DP226" i="1" s="1"/>
  <c r="DP225" i="1" s="1"/>
  <c r="DP224" i="1" s="1"/>
  <c r="DP223" i="1" s="1"/>
  <c r="DP222" i="1" s="1"/>
  <c r="DP221" i="1" s="1"/>
  <c r="DP220" i="1" s="1"/>
  <c r="DP219" i="1" s="1"/>
  <c r="DP218" i="1" s="1"/>
  <c r="DP217" i="1" s="1"/>
  <c r="DP216" i="1" s="1"/>
  <c r="DP215" i="1" s="1"/>
  <c r="DP214" i="1" s="1"/>
  <c r="DP213" i="1" s="1"/>
  <c r="DP212" i="1" s="1"/>
  <c r="DP211" i="1" s="1"/>
  <c r="DP210" i="1" s="1"/>
  <c r="DP209" i="1" s="1"/>
  <c r="DP208" i="1" s="1"/>
  <c r="DP207" i="1" s="1"/>
  <c r="DP206" i="1" s="1"/>
  <c r="DP205" i="1" s="1"/>
  <c r="DP204" i="1" s="1"/>
  <c r="DP203" i="1" s="1"/>
  <c r="DP202" i="1" s="1"/>
  <c r="DP201" i="1" s="1"/>
  <c r="DP200" i="1" s="1"/>
  <c r="DP199" i="1" s="1"/>
  <c r="DP198" i="1" s="1"/>
  <c r="DP197" i="1" s="1"/>
  <c r="DP196" i="1" s="1"/>
  <c r="DP195" i="1" s="1"/>
  <c r="DP194" i="1" s="1"/>
  <c r="DP193" i="1" s="1"/>
  <c r="DP192" i="1" s="1"/>
  <c r="DP191" i="1" s="1"/>
  <c r="DP190" i="1" s="1"/>
  <c r="DP189" i="1" s="1"/>
  <c r="DP188" i="1" s="1"/>
  <c r="DP187" i="1" s="1"/>
  <c r="DP186" i="1" s="1"/>
  <c r="DP185" i="1" s="1"/>
  <c r="DP184" i="1" s="1"/>
  <c r="DP183" i="1" s="1"/>
  <c r="DP182" i="1" s="1"/>
  <c r="DP181" i="1" s="1"/>
  <c r="DP180" i="1" s="1"/>
  <c r="DP179" i="1" s="1"/>
  <c r="DP178" i="1" s="1"/>
  <c r="DP177" i="1" s="1"/>
  <c r="DP176" i="1" s="1"/>
  <c r="DP175" i="1" s="1"/>
  <c r="DP174" i="1" s="1"/>
  <c r="DP173" i="1" s="1"/>
  <c r="DP172" i="1" s="1"/>
  <c r="DP171" i="1" s="1"/>
  <c r="DP170" i="1" s="1"/>
  <c r="DP169" i="1" s="1"/>
  <c r="DP168" i="1" s="1"/>
  <c r="DP167" i="1" s="1"/>
  <c r="DP166" i="1" s="1"/>
  <c r="DP165" i="1" s="1"/>
  <c r="DP164" i="1" s="1"/>
  <c r="DP163" i="1" s="1"/>
  <c r="DP162" i="1" s="1"/>
  <c r="DP161" i="1" s="1"/>
  <c r="DP160" i="1" s="1"/>
  <c r="DP159" i="1" s="1"/>
  <c r="DP158" i="1" s="1"/>
  <c r="DP157" i="1" s="1"/>
  <c r="DP156" i="1" s="1"/>
  <c r="DP155" i="1" s="1"/>
  <c r="DP154" i="1" s="1"/>
  <c r="DP153" i="1" s="1"/>
  <c r="DP152" i="1" s="1"/>
  <c r="DP151" i="1" s="1"/>
  <c r="DP150" i="1" s="1"/>
  <c r="DP149" i="1" s="1"/>
  <c r="DP148" i="1" s="1"/>
  <c r="DP147" i="1" s="1"/>
  <c r="DP146" i="1" s="1"/>
  <c r="DP145" i="1" s="1"/>
  <c r="DP144" i="1" s="1"/>
  <c r="DP143" i="1" s="1"/>
  <c r="DP142" i="1" s="1"/>
  <c r="DP141" i="1" s="1"/>
  <c r="DP140" i="1" s="1"/>
  <c r="DP139" i="1" s="1"/>
  <c r="DP138" i="1" s="1"/>
  <c r="DP137" i="1" s="1"/>
  <c r="DP136" i="1" s="1"/>
  <c r="DP135" i="1" s="1"/>
  <c r="DP134" i="1" s="1"/>
  <c r="DP133" i="1" s="1"/>
  <c r="DP132" i="1" s="1"/>
  <c r="DP131" i="1" s="1"/>
  <c r="DP130" i="1" s="1"/>
  <c r="DP129" i="1" s="1"/>
  <c r="DP128" i="1" s="1"/>
  <c r="DP127" i="1" s="1"/>
  <c r="DP126" i="1" s="1"/>
  <c r="DP125" i="1" s="1"/>
  <c r="DP124" i="1" s="1"/>
  <c r="DP123" i="1" s="1"/>
  <c r="DP122" i="1" s="1"/>
  <c r="DP121" i="1" s="1"/>
  <c r="DP120" i="1" s="1"/>
  <c r="DP119" i="1" s="1"/>
  <c r="DP118" i="1" s="1"/>
  <c r="DP117" i="1" s="1"/>
  <c r="DP116" i="1" s="1"/>
  <c r="DP115" i="1" s="1"/>
  <c r="DP114" i="1" s="1"/>
  <c r="DP113" i="1" s="1"/>
  <c r="DP112" i="1" s="1"/>
  <c r="DP111" i="1" s="1"/>
  <c r="DP110" i="1" s="1"/>
  <c r="DP109" i="1" s="1"/>
  <c r="DP108" i="1" s="1"/>
  <c r="DP107" i="1" s="1"/>
  <c r="DP106" i="1" s="1"/>
  <c r="DP105" i="1" s="1"/>
  <c r="DP104" i="1" s="1"/>
  <c r="DP103" i="1" s="1"/>
  <c r="DP102" i="1" s="1"/>
  <c r="DP101" i="1" s="1"/>
  <c r="DP100" i="1" s="1"/>
  <c r="DP99" i="1" s="1"/>
  <c r="DP98" i="1" s="1"/>
  <c r="DP97" i="1" s="1"/>
  <c r="DP96" i="1" s="1"/>
  <c r="DP95" i="1" s="1"/>
  <c r="DP94" i="1" s="1"/>
  <c r="DP93" i="1" s="1"/>
  <c r="DP92" i="1" s="1"/>
  <c r="DP91" i="1" s="1"/>
  <c r="DP90" i="1" s="1"/>
  <c r="DP89" i="1" s="1"/>
  <c r="DP88" i="1" s="1"/>
  <c r="DP87" i="1" s="1"/>
  <c r="DP86" i="1" s="1"/>
  <c r="DP85" i="1" s="1"/>
  <c r="DP84" i="1" s="1"/>
  <c r="DP83" i="1" s="1"/>
  <c r="DP82" i="1" s="1"/>
  <c r="DP81" i="1" s="1"/>
  <c r="DP80" i="1" s="1"/>
  <c r="DP79" i="1" s="1"/>
  <c r="DP78" i="1" s="1"/>
  <c r="DP77" i="1" s="1"/>
  <c r="DP76" i="1" s="1"/>
  <c r="DP75" i="1" s="1"/>
  <c r="DP74" i="1" s="1"/>
  <c r="DP73" i="1" s="1"/>
  <c r="DP72" i="1" s="1"/>
  <c r="DP71" i="1" s="1"/>
  <c r="DP70" i="1" s="1"/>
  <c r="DP69" i="1" s="1"/>
  <c r="DP68" i="1" s="1"/>
  <c r="DP67" i="1" s="1"/>
  <c r="DP66" i="1" s="1"/>
  <c r="DP65" i="1" s="1"/>
  <c r="DP64" i="1" s="1"/>
  <c r="DP63" i="1" s="1"/>
  <c r="DP62" i="1" s="1"/>
  <c r="DP61" i="1" s="1"/>
  <c r="DP60" i="1" s="1"/>
  <c r="DP59" i="1" s="1"/>
  <c r="DP58" i="1" s="1"/>
  <c r="DP57" i="1" s="1"/>
  <c r="DP56" i="1" s="1"/>
  <c r="DP55" i="1" s="1"/>
  <c r="DP54" i="1" s="1"/>
  <c r="DP53" i="1" s="1"/>
  <c r="DP52" i="1" s="1"/>
  <c r="DP51" i="1" s="1"/>
  <c r="DP50" i="1" s="1"/>
  <c r="DP49" i="1" s="1"/>
  <c r="DP48" i="1" s="1"/>
  <c r="DP47" i="1" s="1"/>
  <c r="DP46" i="1" s="1"/>
  <c r="DP45" i="1" s="1"/>
  <c r="DP44" i="1" s="1"/>
  <c r="DP43" i="1" s="1"/>
  <c r="DP42" i="1" s="1"/>
  <c r="DP41" i="1" s="1"/>
  <c r="DP40" i="1" s="1"/>
  <c r="DP39" i="1" s="1"/>
  <c r="DP38" i="1" s="1"/>
  <c r="DP37" i="1" s="1"/>
  <c r="DP36" i="1" s="1"/>
  <c r="DP35" i="1" s="1"/>
  <c r="DP34" i="1" s="1"/>
  <c r="DP33" i="1" s="1"/>
  <c r="DP32" i="1" s="1"/>
  <c r="DP31" i="1" s="1"/>
  <c r="DP30" i="1" s="1"/>
  <c r="DP29" i="1" s="1"/>
  <c r="DP28" i="1" s="1"/>
  <c r="DP27" i="1" s="1"/>
  <c r="DP26" i="1" s="1"/>
  <c r="DP25" i="1" s="1"/>
  <c r="DP24" i="1" s="1"/>
  <c r="DP23" i="1" s="1"/>
  <c r="DP22" i="1" s="1"/>
  <c r="DP21" i="1" s="1"/>
  <c r="DP20" i="1" s="1"/>
  <c r="DP19" i="1" s="1"/>
  <c r="DP18" i="1" s="1"/>
  <c r="DP17" i="1" s="1"/>
  <c r="DP16" i="1" s="1"/>
  <c r="DP15" i="1" s="1"/>
  <c r="DP313" i="1"/>
  <c r="DP312" i="1" s="1"/>
  <c r="DP311" i="1" s="1"/>
  <c r="DP310" i="1" s="1"/>
  <c r="DP309" i="1" s="1"/>
  <c r="DP308" i="1" s="1"/>
  <c r="DP307" i="1" s="1"/>
  <c r="DP306" i="1" s="1"/>
  <c r="DP305" i="1" s="1"/>
  <c r="DP304" i="1" s="1"/>
  <c r="DP303" i="1" s="1"/>
  <c r="DP302" i="1" s="1"/>
  <c r="DP301" i="1" s="1"/>
  <c r="DP300" i="1" s="1"/>
  <c r="DP299" i="1" s="1"/>
  <c r="DP298" i="1" s="1"/>
  <c r="DP297" i="1" s="1"/>
  <c r="DP296" i="1" s="1"/>
  <c r="DP295" i="1" s="1"/>
  <c r="DP294" i="1" s="1"/>
  <c r="DP293" i="1" s="1"/>
  <c r="DP292" i="1" s="1"/>
  <c r="DP291" i="1" s="1"/>
  <c r="DP290" i="1" s="1"/>
  <c r="DP289" i="1" s="1"/>
  <c r="DP288" i="1" s="1"/>
  <c r="DP287" i="1" s="1"/>
  <c r="DP286" i="1" s="1"/>
  <c r="DP285" i="1" s="1"/>
  <c r="DP284" i="1" s="1"/>
  <c r="DP283" i="1" s="1"/>
  <c r="DP282" i="1" s="1"/>
  <c r="DP281" i="1" s="1"/>
  <c r="DP280" i="1" s="1"/>
  <c r="DP279" i="1" s="1"/>
  <c r="DP278" i="1" s="1"/>
  <c r="DP277" i="1" s="1"/>
  <c r="DP276" i="1" s="1"/>
  <c r="DP275" i="1" s="1"/>
  <c r="DP274" i="1" s="1"/>
  <c r="DP273" i="1" s="1"/>
  <c r="DP272" i="1" s="1"/>
  <c r="DP271" i="1" s="1"/>
  <c r="DP270" i="1" s="1"/>
  <c r="DP269" i="1" s="1"/>
  <c r="DP268" i="1" s="1"/>
  <c r="DP267" i="1" s="1"/>
  <c r="DP266" i="1" s="1"/>
  <c r="DP265" i="1" s="1"/>
  <c r="DP264" i="1" s="1"/>
  <c r="DP263" i="1" s="1"/>
  <c r="DP262" i="1" s="1"/>
  <c r="DP261" i="1" s="1"/>
  <c r="DP260" i="1" s="1"/>
  <c r="DP259" i="1" s="1"/>
  <c r="DP258" i="1" s="1"/>
  <c r="DP257" i="1" s="1"/>
  <c r="DP256" i="1" s="1"/>
  <c r="DP255" i="1" s="1"/>
  <c r="DP254" i="1" s="1"/>
  <c r="DP253" i="1" s="1"/>
  <c r="DP252" i="1" s="1"/>
  <c r="DP251" i="1" s="1"/>
  <c r="DP250" i="1" s="1"/>
  <c r="DP249" i="1" s="1"/>
  <c r="DP248" i="1" s="1"/>
  <c r="DP247" i="1" s="1"/>
  <c r="DP314" i="1"/>
  <c r="DN16" i="1"/>
  <c r="DN17" i="1"/>
  <c r="DN18" i="1"/>
  <c r="DN19" i="1"/>
  <c r="DN20" i="1"/>
  <c r="DN21" i="1"/>
  <c r="DN22" i="1"/>
  <c r="DN23" i="1"/>
  <c r="DN24" i="1"/>
  <c r="DN25" i="1"/>
  <c r="DN26" i="1"/>
  <c r="DN27" i="1"/>
  <c r="DN28" i="1"/>
  <c r="DN29" i="1"/>
  <c r="DN30" i="1"/>
  <c r="DN31" i="1"/>
  <c r="DN32" i="1"/>
  <c r="DN33" i="1"/>
  <c r="DN34" i="1"/>
  <c r="DN35" i="1"/>
  <c r="DN36" i="1"/>
  <c r="DN37" i="1"/>
  <c r="DN38" i="1"/>
  <c r="DN39" i="1"/>
  <c r="DN40" i="1"/>
  <c r="DN41" i="1"/>
  <c r="DN42" i="1"/>
  <c r="DN43" i="1"/>
  <c r="DN44" i="1"/>
  <c r="DN45" i="1"/>
  <c r="DN46" i="1"/>
  <c r="DN47" i="1"/>
  <c r="DN48" i="1"/>
  <c r="DN49" i="1"/>
  <c r="DN50" i="1"/>
  <c r="DN51" i="1"/>
  <c r="DN52" i="1"/>
  <c r="DN53" i="1"/>
  <c r="DN54" i="1"/>
  <c r="DN55" i="1"/>
  <c r="DN56" i="1"/>
  <c r="DN57" i="1"/>
  <c r="DN58" i="1"/>
  <c r="DN59" i="1"/>
  <c r="DN60" i="1"/>
  <c r="DN61" i="1"/>
  <c r="DN62" i="1"/>
  <c r="DN63" i="1"/>
  <c r="DN64" i="1"/>
  <c r="DN65" i="1"/>
  <c r="DN66" i="1"/>
  <c r="DN67" i="1"/>
  <c r="DN68" i="1"/>
  <c r="DN69" i="1"/>
  <c r="DN70" i="1"/>
  <c r="DN71" i="1"/>
  <c r="DN72" i="1"/>
  <c r="DN73" i="1"/>
  <c r="DN74" i="1"/>
  <c r="DN75" i="1"/>
  <c r="DN76" i="1"/>
  <c r="DN77" i="1"/>
  <c r="DN78" i="1"/>
  <c r="DN79" i="1"/>
  <c r="DN80" i="1"/>
  <c r="DN81" i="1"/>
  <c r="DN82" i="1"/>
  <c r="DN83" i="1"/>
  <c r="DN84" i="1"/>
  <c r="DN85" i="1"/>
  <c r="DN86" i="1"/>
  <c r="DN87" i="1"/>
  <c r="DN88" i="1"/>
  <c r="DN89" i="1"/>
  <c r="DN90" i="1"/>
  <c r="DN91" i="1"/>
  <c r="DN92" i="1"/>
  <c r="DN93" i="1"/>
  <c r="DN94" i="1"/>
  <c r="DN95" i="1"/>
  <c r="DN96" i="1"/>
  <c r="DN97" i="1"/>
  <c r="DN98" i="1"/>
  <c r="DN99" i="1"/>
  <c r="DN100" i="1"/>
  <c r="DN101" i="1"/>
  <c r="DN102" i="1"/>
  <c r="DN103" i="1"/>
  <c r="DN104" i="1"/>
  <c r="DN105" i="1"/>
  <c r="DN106" i="1"/>
  <c r="DN107" i="1"/>
  <c r="DN108" i="1"/>
  <c r="DN109" i="1"/>
  <c r="DN110" i="1"/>
  <c r="DN111" i="1"/>
  <c r="DN112" i="1"/>
  <c r="DN113" i="1"/>
  <c r="DN114" i="1"/>
  <c r="DN115" i="1"/>
  <c r="DN116" i="1"/>
  <c r="DN117" i="1"/>
  <c r="DN118" i="1"/>
  <c r="DN119" i="1"/>
  <c r="DN120" i="1"/>
  <c r="DN121" i="1"/>
  <c r="DN122" i="1"/>
  <c r="DN123" i="1"/>
  <c r="DN124" i="1"/>
  <c r="DN125" i="1"/>
  <c r="DN126" i="1"/>
  <c r="DN127" i="1"/>
  <c r="DN128" i="1"/>
  <c r="DN129" i="1"/>
  <c r="DN130" i="1"/>
  <c r="DN131" i="1"/>
  <c r="DN132" i="1"/>
  <c r="DN133" i="1"/>
  <c r="DN134" i="1"/>
  <c r="DN135" i="1"/>
  <c r="DN136" i="1"/>
  <c r="DN137" i="1"/>
  <c r="DN138" i="1"/>
  <c r="DN139" i="1"/>
  <c r="DN140" i="1"/>
  <c r="DN141" i="1"/>
  <c r="DN142" i="1"/>
  <c r="DN143" i="1"/>
  <c r="DN144" i="1"/>
  <c r="DN145" i="1"/>
  <c r="DN146" i="1"/>
  <c r="DN147" i="1"/>
  <c r="DN148" i="1"/>
  <c r="DN149" i="1"/>
  <c r="DN150" i="1"/>
  <c r="DN151" i="1"/>
  <c r="DN152" i="1"/>
  <c r="DN153" i="1"/>
  <c r="DN154" i="1"/>
  <c r="DN155" i="1"/>
  <c r="DN156" i="1"/>
  <c r="DN157" i="1"/>
  <c r="DN158" i="1"/>
  <c r="DN159" i="1"/>
  <c r="DN160" i="1"/>
  <c r="DN161" i="1"/>
  <c r="DN162" i="1"/>
  <c r="DN163" i="1"/>
  <c r="DN164" i="1"/>
  <c r="DN165" i="1"/>
  <c r="DN166" i="1"/>
  <c r="DN167" i="1"/>
  <c r="DN168" i="1"/>
  <c r="DN169" i="1"/>
  <c r="DN170" i="1"/>
  <c r="DN171" i="1"/>
  <c r="DN172" i="1"/>
  <c r="DN173" i="1"/>
  <c r="DN174" i="1"/>
  <c r="DN175" i="1"/>
  <c r="DN176" i="1"/>
  <c r="DN177" i="1"/>
  <c r="DN178" i="1"/>
  <c r="DN179" i="1"/>
  <c r="DN180" i="1"/>
  <c r="DN181" i="1"/>
  <c r="DN182" i="1"/>
  <c r="DN183" i="1"/>
  <c r="DN184" i="1"/>
  <c r="DN185" i="1"/>
  <c r="DN186" i="1"/>
  <c r="DN187" i="1"/>
  <c r="DN188" i="1"/>
  <c r="DN189" i="1"/>
  <c r="DN190" i="1"/>
  <c r="DN191" i="1"/>
  <c r="DN192" i="1"/>
  <c r="DN193" i="1"/>
  <c r="DN194" i="1"/>
  <c r="DN195" i="1"/>
  <c r="DN196" i="1"/>
  <c r="DN197" i="1"/>
  <c r="DN198" i="1"/>
  <c r="DN199" i="1"/>
  <c r="DN200" i="1"/>
  <c r="DN201" i="1"/>
  <c r="DN202" i="1"/>
  <c r="DN203" i="1"/>
  <c r="DN204" i="1"/>
  <c r="DN205" i="1"/>
  <c r="DN206" i="1"/>
  <c r="DN207" i="1"/>
  <c r="DN208" i="1"/>
  <c r="DN209" i="1"/>
  <c r="DN210" i="1"/>
  <c r="DN211" i="1"/>
  <c r="DN212" i="1"/>
  <c r="DN213" i="1"/>
  <c r="DN214" i="1"/>
  <c r="DN215" i="1"/>
  <c r="DN216" i="1"/>
  <c r="DN217" i="1"/>
  <c r="DN218" i="1"/>
  <c r="DN219" i="1"/>
  <c r="DN220" i="1"/>
  <c r="DN221" i="1"/>
  <c r="DN222" i="1"/>
  <c r="DN223" i="1"/>
  <c r="DN224" i="1"/>
  <c r="DN225" i="1"/>
  <c r="DN226" i="1"/>
  <c r="DN227" i="1"/>
  <c r="DN228" i="1"/>
  <c r="DN229" i="1"/>
  <c r="DN230" i="1"/>
  <c r="DN231" i="1"/>
  <c r="DN232" i="1"/>
  <c r="DN233" i="1"/>
  <c r="DN234" i="1"/>
  <c r="DN235" i="1"/>
  <c r="DN236" i="1"/>
  <c r="DN237" i="1"/>
  <c r="DN238" i="1"/>
  <c r="DN239" i="1"/>
  <c r="DN240" i="1"/>
  <c r="DN241" i="1"/>
  <c r="DN242" i="1"/>
  <c r="DN243" i="1"/>
  <c r="DN244" i="1"/>
  <c r="DN245" i="1"/>
  <c r="DN246" i="1"/>
  <c r="DN247" i="1"/>
  <c r="DN261" i="1"/>
  <c r="DN263" i="1"/>
  <c r="DN277" i="1"/>
  <c r="DN279" i="1"/>
  <c r="DN293" i="1"/>
  <c r="DN295" i="1"/>
  <c r="DN309" i="1"/>
  <c r="DN311" i="1"/>
  <c r="DN15" i="1"/>
  <c r="DM16" i="1"/>
  <c r="DM17" i="1"/>
  <c r="DM18" i="1"/>
  <c r="DM19" i="1"/>
  <c r="DM20" i="1"/>
  <c r="DM21" i="1"/>
  <c r="DM22" i="1"/>
  <c r="DM23" i="1"/>
  <c r="DM24" i="1"/>
  <c r="DM25" i="1"/>
  <c r="DM26" i="1"/>
  <c r="DM27" i="1"/>
  <c r="DM28" i="1"/>
  <c r="DM29" i="1"/>
  <c r="DM30" i="1"/>
  <c r="DM31" i="1"/>
  <c r="DM32" i="1"/>
  <c r="DM33" i="1"/>
  <c r="DM34" i="1"/>
  <c r="DM35" i="1"/>
  <c r="DM36" i="1"/>
  <c r="DM37" i="1"/>
  <c r="DM38" i="1"/>
  <c r="DM39" i="1"/>
  <c r="DM40" i="1"/>
  <c r="DM41" i="1"/>
  <c r="DM42" i="1"/>
  <c r="DM43" i="1"/>
  <c r="DM44" i="1"/>
  <c r="DM45" i="1"/>
  <c r="DM46" i="1"/>
  <c r="DM47" i="1"/>
  <c r="DM48" i="1"/>
  <c r="DM49" i="1"/>
  <c r="DM50" i="1"/>
  <c r="DM51" i="1"/>
  <c r="DM52" i="1"/>
  <c r="DM53" i="1"/>
  <c r="DM54" i="1"/>
  <c r="DM55" i="1"/>
  <c r="DM56" i="1"/>
  <c r="DM57" i="1"/>
  <c r="DM58" i="1"/>
  <c r="DM59" i="1"/>
  <c r="DM60" i="1"/>
  <c r="DM61" i="1"/>
  <c r="DM62" i="1"/>
  <c r="DM63" i="1"/>
  <c r="DM64" i="1"/>
  <c r="DM65" i="1"/>
  <c r="DM66" i="1"/>
  <c r="DM67" i="1"/>
  <c r="DM68" i="1"/>
  <c r="DM69" i="1"/>
  <c r="DM70" i="1"/>
  <c r="DM71" i="1"/>
  <c r="DM72" i="1"/>
  <c r="DM73" i="1"/>
  <c r="DM74" i="1"/>
  <c r="DM75" i="1"/>
  <c r="DM76" i="1"/>
  <c r="DM77" i="1"/>
  <c r="DM78" i="1"/>
  <c r="DM79" i="1"/>
  <c r="DM80" i="1"/>
  <c r="DM81" i="1"/>
  <c r="DM82" i="1"/>
  <c r="DM83" i="1"/>
  <c r="DM84" i="1"/>
  <c r="DM85" i="1"/>
  <c r="DM86" i="1"/>
  <c r="DM87" i="1"/>
  <c r="DM88" i="1"/>
  <c r="DM89" i="1"/>
  <c r="DM90" i="1"/>
  <c r="DM91" i="1"/>
  <c r="DM92" i="1"/>
  <c r="DM93" i="1"/>
  <c r="DM94" i="1"/>
  <c r="DM95" i="1"/>
  <c r="DM96" i="1"/>
  <c r="DM97" i="1"/>
  <c r="DM98" i="1"/>
  <c r="DM99" i="1"/>
  <c r="DM100" i="1"/>
  <c r="DM101" i="1"/>
  <c r="DM102" i="1"/>
  <c r="DM103" i="1"/>
  <c r="DM104" i="1"/>
  <c r="DM105" i="1"/>
  <c r="DM106" i="1"/>
  <c r="DM107" i="1"/>
  <c r="DM108" i="1"/>
  <c r="DM109" i="1"/>
  <c r="DM110" i="1"/>
  <c r="DM111" i="1"/>
  <c r="DM112" i="1"/>
  <c r="DM113" i="1"/>
  <c r="DM114" i="1"/>
  <c r="DM115" i="1"/>
  <c r="DM116" i="1"/>
  <c r="DM117" i="1"/>
  <c r="DM118" i="1"/>
  <c r="DM119" i="1"/>
  <c r="DM120" i="1"/>
  <c r="DM121" i="1"/>
  <c r="DM122" i="1"/>
  <c r="DM123" i="1"/>
  <c r="DM124" i="1"/>
  <c r="DM125" i="1"/>
  <c r="DM126" i="1"/>
  <c r="DM127" i="1"/>
  <c r="DM128" i="1"/>
  <c r="DM129" i="1"/>
  <c r="DM130" i="1"/>
  <c r="DM131" i="1"/>
  <c r="DM132" i="1"/>
  <c r="DM133" i="1"/>
  <c r="DM134" i="1"/>
  <c r="DM135" i="1"/>
  <c r="DM136" i="1"/>
  <c r="DM137" i="1"/>
  <c r="DM138" i="1"/>
  <c r="DM139" i="1"/>
  <c r="DM140" i="1"/>
  <c r="DM141" i="1"/>
  <c r="DM142" i="1"/>
  <c r="DM143" i="1"/>
  <c r="DM144" i="1"/>
  <c r="DM145" i="1"/>
  <c r="DM146" i="1"/>
  <c r="DM147" i="1"/>
  <c r="DM148" i="1"/>
  <c r="DM149" i="1"/>
  <c r="DM150" i="1"/>
  <c r="DM151" i="1"/>
  <c r="DM152" i="1"/>
  <c r="DM153" i="1"/>
  <c r="DM154" i="1"/>
  <c r="DM155" i="1"/>
  <c r="DM156" i="1"/>
  <c r="DM157" i="1"/>
  <c r="DM158" i="1"/>
  <c r="DM159" i="1"/>
  <c r="DM160" i="1"/>
  <c r="DM161" i="1"/>
  <c r="DM162" i="1"/>
  <c r="DM163" i="1"/>
  <c r="DM164" i="1"/>
  <c r="DM165" i="1"/>
  <c r="DM166" i="1"/>
  <c r="DM167" i="1"/>
  <c r="DM168" i="1"/>
  <c r="DM169" i="1"/>
  <c r="DM170" i="1"/>
  <c r="DM171" i="1"/>
  <c r="DM172" i="1"/>
  <c r="DM173" i="1"/>
  <c r="DM174" i="1"/>
  <c r="DM175" i="1"/>
  <c r="DM176" i="1"/>
  <c r="DM177" i="1"/>
  <c r="DM178" i="1"/>
  <c r="DM179" i="1"/>
  <c r="DM180" i="1"/>
  <c r="DM181" i="1"/>
  <c r="DM182" i="1"/>
  <c r="DM183" i="1"/>
  <c r="DM184" i="1"/>
  <c r="DM185" i="1"/>
  <c r="DM186" i="1"/>
  <c r="DM187" i="1"/>
  <c r="DM188" i="1"/>
  <c r="DM189" i="1"/>
  <c r="DM190" i="1"/>
  <c r="DM191" i="1"/>
  <c r="DM192" i="1"/>
  <c r="DM193" i="1"/>
  <c r="DM194" i="1"/>
  <c r="DM195" i="1"/>
  <c r="DM196" i="1"/>
  <c r="DM197" i="1"/>
  <c r="DM198" i="1"/>
  <c r="DM199" i="1"/>
  <c r="DM200" i="1"/>
  <c r="DM201" i="1"/>
  <c r="DM202" i="1"/>
  <c r="DM203" i="1"/>
  <c r="DM204" i="1"/>
  <c r="DM205" i="1"/>
  <c r="DM206" i="1"/>
  <c r="DM207" i="1"/>
  <c r="DM208" i="1"/>
  <c r="DM209" i="1"/>
  <c r="DM210" i="1"/>
  <c r="DM211" i="1"/>
  <c r="DM212" i="1"/>
  <c r="DM213" i="1"/>
  <c r="DM214" i="1"/>
  <c r="DM215" i="1"/>
  <c r="DM216" i="1"/>
  <c r="DM217" i="1"/>
  <c r="DM218" i="1"/>
  <c r="DM219" i="1"/>
  <c r="DM220" i="1"/>
  <c r="DM221" i="1"/>
  <c r="DM222" i="1"/>
  <c r="DM223" i="1"/>
  <c r="DM224" i="1"/>
  <c r="DM225" i="1"/>
  <c r="DM226" i="1"/>
  <c r="DM227" i="1"/>
  <c r="DM228" i="1"/>
  <c r="DM229" i="1"/>
  <c r="DM230" i="1"/>
  <c r="DM231" i="1"/>
  <c r="DM232" i="1"/>
  <c r="DM233" i="1"/>
  <c r="DM234" i="1"/>
  <c r="DM235" i="1"/>
  <c r="DM236" i="1"/>
  <c r="DM237" i="1"/>
  <c r="DM238" i="1"/>
  <c r="DM239" i="1"/>
  <c r="DM240" i="1"/>
  <c r="DM241" i="1"/>
  <c r="DM242" i="1"/>
  <c r="DM243" i="1"/>
  <c r="DM244" i="1"/>
  <c r="DM245" i="1"/>
  <c r="DM246" i="1"/>
  <c r="DM247" i="1"/>
  <c r="DM248" i="1"/>
  <c r="DN248" i="1" s="1"/>
  <c r="DM249" i="1"/>
  <c r="DN249" i="1" s="1"/>
  <c r="DM250" i="1"/>
  <c r="DN250" i="1" s="1"/>
  <c r="DM251" i="1"/>
  <c r="DN251" i="1" s="1"/>
  <c r="DM252" i="1"/>
  <c r="DN252" i="1" s="1"/>
  <c r="DM253" i="1"/>
  <c r="DN253" i="1" s="1"/>
  <c r="DM254" i="1"/>
  <c r="DN254" i="1" s="1"/>
  <c r="DM255" i="1"/>
  <c r="DN255" i="1" s="1"/>
  <c r="DM256" i="1"/>
  <c r="DN256" i="1" s="1"/>
  <c r="DM257" i="1"/>
  <c r="DN257" i="1" s="1"/>
  <c r="DM258" i="1"/>
  <c r="DN258" i="1" s="1"/>
  <c r="DM259" i="1"/>
  <c r="DN259" i="1" s="1"/>
  <c r="DM260" i="1"/>
  <c r="DN260" i="1" s="1"/>
  <c r="DM261" i="1"/>
  <c r="DM262" i="1"/>
  <c r="DN262" i="1" s="1"/>
  <c r="DM263" i="1"/>
  <c r="DM264" i="1"/>
  <c r="DN264" i="1" s="1"/>
  <c r="DM265" i="1"/>
  <c r="DN265" i="1" s="1"/>
  <c r="DM266" i="1"/>
  <c r="DN266" i="1" s="1"/>
  <c r="DM267" i="1"/>
  <c r="DN267" i="1" s="1"/>
  <c r="DM268" i="1"/>
  <c r="DN268" i="1" s="1"/>
  <c r="DM269" i="1"/>
  <c r="DN269" i="1" s="1"/>
  <c r="DM270" i="1"/>
  <c r="DN270" i="1" s="1"/>
  <c r="DM271" i="1"/>
  <c r="DN271" i="1" s="1"/>
  <c r="DM272" i="1"/>
  <c r="DN272" i="1" s="1"/>
  <c r="DM273" i="1"/>
  <c r="DN273" i="1" s="1"/>
  <c r="DM274" i="1"/>
  <c r="DN274" i="1" s="1"/>
  <c r="DM275" i="1"/>
  <c r="DN275" i="1" s="1"/>
  <c r="DM276" i="1"/>
  <c r="DN276" i="1" s="1"/>
  <c r="DM277" i="1"/>
  <c r="DM278" i="1"/>
  <c r="DN278" i="1" s="1"/>
  <c r="DM279" i="1"/>
  <c r="DM280" i="1"/>
  <c r="DN280" i="1" s="1"/>
  <c r="DM281" i="1"/>
  <c r="DN281" i="1" s="1"/>
  <c r="DM282" i="1"/>
  <c r="DN282" i="1" s="1"/>
  <c r="DM283" i="1"/>
  <c r="DN283" i="1" s="1"/>
  <c r="DM284" i="1"/>
  <c r="DN284" i="1" s="1"/>
  <c r="DM285" i="1"/>
  <c r="DN285" i="1" s="1"/>
  <c r="DM286" i="1"/>
  <c r="DN286" i="1" s="1"/>
  <c r="DM287" i="1"/>
  <c r="DN287" i="1" s="1"/>
  <c r="DM288" i="1"/>
  <c r="DN288" i="1" s="1"/>
  <c r="DM289" i="1"/>
  <c r="DN289" i="1" s="1"/>
  <c r="DM290" i="1"/>
  <c r="DN290" i="1" s="1"/>
  <c r="DM291" i="1"/>
  <c r="DN291" i="1" s="1"/>
  <c r="DM292" i="1"/>
  <c r="DN292" i="1" s="1"/>
  <c r="DM293" i="1"/>
  <c r="DM294" i="1"/>
  <c r="DN294" i="1" s="1"/>
  <c r="DM295" i="1"/>
  <c r="DM296" i="1"/>
  <c r="DN296" i="1" s="1"/>
  <c r="DM297" i="1"/>
  <c r="DN297" i="1" s="1"/>
  <c r="DM298" i="1"/>
  <c r="DN298" i="1" s="1"/>
  <c r="DM299" i="1"/>
  <c r="DN299" i="1" s="1"/>
  <c r="DM300" i="1"/>
  <c r="DN300" i="1" s="1"/>
  <c r="DM301" i="1"/>
  <c r="DN301" i="1" s="1"/>
  <c r="DM302" i="1"/>
  <c r="DN302" i="1" s="1"/>
  <c r="DM303" i="1"/>
  <c r="DN303" i="1" s="1"/>
  <c r="DM304" i="1"/>
  <c r="DN304" i="1" s="1"/>
  <c r="DM305" i="1"/>
  <c r="DN305" i="1" s="1"/>
  <c r="DM306" i="1"/>
  <c r="DN306" i="1" s="1"/>
  <c r="DM307" i="1"/>
  <c r="DN307" i="1" s="1"/>
  <c r="DM308" i="1"/>
  <c r="DN308" i="1" s="1"/>
  <c r="DM309" i="1"/>
  <c r="DM310" i="1"/>
  <c r="DN310" i="1" s="1"/>
  <c r="DM311" i="1"/>
  <c r="DM312" i="1"/>
  <c r="DN312" i="1" s="1"/>
  <c r="DM313" i="1"/>
  <c r="DN313" i="1" s="1"/>
  <c r="DM314" i="1"/>
  <c r="DN314" i="1" s="1"/>
  <c r="DO314" i="1" s="1"/>
  <c r="DM15" i="1"/>
  <c r="DL16" i="1"/>
  <c r="DL17" i="1"/>
  <c r="DL18" i="1"/>
  <c r="DL19" i="1"/>
  <c r="DL20" i="1"/>
  <c r="DL21" i="1"/>
  <c r="DL22" i="1"/>
  <c r="DL23" i="1"/>
  <c r="DL24" i="1"/>
  <c r="DL25" i="1"/>
  <c r="DL26" i="1"/>
  <c r="DL27" i="1"/>
  <c r="DL28" i="1"/>
  <c r="DL29" i="1"/>
  <c r="DL30" i="1"/>
  <c r="DL31" i="1"/>
  <c r="DL32" i="1"/>
  <c r="DL33" i="1"/>
  <c r="DL34" i="1"/>
  <c r="DL35" i="1"/>
  <c r="DL36" i="1"/>
  <c r="DL37" i="1"/>
  <c r="DL38" i="1"/>
  <c r="DL39" i="1"/>
  <c r="DL40" i="1"/>
  <c r="DL41" i="1"/>
  <c r="DL42" i="1"/>
  <c r="DL43" i="1"/>
  <c r="DL44" i="1"/>
  <c r="DL45" i="1"/>
  <c r="DL46" i="1"/>
  <c r="DL47" i="1"/>
  <c r="DL48" i="1"/>
  <c r="DL49" i="1"/>
  <c r="DL50" i="1"/>
  <c r="DL51" i="1"/>
  <c r="DL52" i="1"/>
  <c r="DL53" i="1"/>
  <c r="DL54" i="1"/>
  <c r="DL55" i="1"/>
  <c r="DL56" i="1"/>
  <c r="DL57" i="1"/>
  <c r="DL58" i="1"/>
  <c r="DL59" i="1"/>
  <c r="DL60" i="1"/>
  <c r="DL61" i="1"/>
  <c r="DL62" i="1"/>
  <c r="DL63" i="1"/>
  <c r="DL64" i="1"/>
  <c r="DL65" i="1"/>
  <c r="DL66" i="1"/>
  <c r="DL67" i="1"/>
  <c r="DL68" i="1"/>
  <c r="DL69" i="1"/>
  <c r="DL70" i="1"/>
  <c r="DL71" i="1"/>
  <c r="DL72" i="1"/>
  <c r="DL73" i="1"/>
  <c r="DL74" i="1"/>
  <c r="DL75" i="1"/>
  <c r="DL76" i="1"/>
  <c r="DL77" i="1"/>
  <c r="DL78" i="1"/>
  <c r="DL79" i="1"/>
  <c r="DL80" i="1"/>
  <c r="DL81" i="1"/>
  <c r="DL82" i="1"/>
  <c r="DL83" i="1"/>
  <c r="DL84" i="1"/>
  <c r="DL85" i="1"/>
  <c r="DL86" i="1"/>
  <c r="DL87" i="1"/>
  <c r="DL88" i="1"/>
  <c r="DL89" i="1"/>
  <c r="DL90" i="1"/>
  <c r="DL91" i="1"/>
  <c r="DL92" i="1"/>
  <c r="DL93" i="1"/>
  <c r="DL94" i="1"/>
  <c r="DL95" i="1"/>
  <c r="DL96" i="1"/>
  <c r="DL97" i="1"/>
  <c r="DL98" i="1"/>
  <c r="DL99" i="1"/>
  <c r="DL100" i="1"/>
  <c r="DL101" i="1"/>
  <c r="DL102" i="1"/>
  <c r="DL103" i="1"/>
  <c r="DL104" i="1"/>
  <c r="DL105" i="1"/>
  <c r="DL106" i="1"/>
  <c r="DL107" i="1"/>
  <c r="DL108" i="1"/>
  <c r="DL109" i="1"/>
  <c r="DL110" i="1"/>
  <c r="DL111" i="1"/>
  <c r="DL112" i="1"/>
  <c r="DL113" i="1"/>
  <c r="DL114" i="1"/>
  <c r="DL115" i="1"/>
  <c r="DL116" i="1"/>
  <c r="DL117" i="1"/>
  <c r="DL118" i="1"/>
  <c r="DL119" i="1"/>
  <c r="DL120" i="1"/>
  <c r="DL121" i="1"/>
  <c r="DL122" i="1"/>
  <c r="DL123" i="1"/>
  <c r="DL124" i="1"/>
  <c r="DL125" i="1"/>
  <c r="DL126" i="1"/>
  <c r="DL127" i="1"/>
  <c r="DL128" i="1"/>
  <c r="DL129" i="1"/>
  <c r="DL130" i="1"/>
  <c r="DL131" i="1"/>
  <c r="DL132" i="1"/>
  <c r="DL133" i="1"/>
  <c r="DL134" i="1"/>
  <c r="DL135" i="1"/>
  <c r="DL136" i="1"/>
  <c r="DL137" i="1"/>
  <c r="DL138" i="1"/>
  <c r="DL139" i="1"/>
  <c r="DL140" i="1"/>
  <c r="DL141" i="1"/>
  <c r="DL142" i="1"/>
  <c r="DL143" i="1"/>
  <c r="DL144" i="1"/>
  <c r="DL145" i="1"/>
  <c r="DL146" i="1"/>
  <c r="DL147" i="1"/>
  <c r="DL148" i="1"/>
  <c r="DL149" i="1"/>
  <c r="DL150" i="1"/>
  <c r="DL151" i="1"/>
  <c r="DL152" i="1"/>
  <c r="DL153" i="1"/>
  <c r="DL154" i="1"/>
  <c r="DL155" i="1"/>
  <c r="DL156" i="1"/>
  <c r="DL157" i="1"/>
  <c r="DL158" i="1"/>
  <c r="DL159" i="1"/>
  <c r="DL160" i="1"/>
  <c r="DL161" i="1"/>
  <c r="DL162" i="1"/>
  <c r="DL163" i="1"/>
  <c r="DL164" i="1"/>
  <c r="DL165" i="1"/>
  <c r="DL166" i="1"/>
  <c r="DL167" i="1"/>
  <c r="DL168" i="1"/>
  <c r="DL169" i="1"/>
  <c r="DL170" i="1"/>
  <c r="DL171" i="1"/>
  <c r="DL172" i="1"/>
  <c r="DL173" i="1"/>
  <c r="DL174" i="1"/>
  <c r="DL175" i="1"/>
  <c r="DL176" i="1"/>
  <c r="DL177" i="1"/>
  <c r="DL178" i="1"/>
  <c r="DL179" i="1"/>
  <c r="DL180" i="1"/>
  <c r="DL181" i="1"/>
  <c r="DL182" i="1"/>
  <c r="DL183" i="1"/>
  <c r="DL184" i="1"/>
  <c r="DL185" i="1"/>
  <c r="DL186" i="1"/>
  <c r="DL187" i="1"/>
  <c r="DL188" i="1"/>
  <c r="DL189" i="1"/>
  <c r="DL190" i="1"/>
  <c r="DL191" i="1"/>
  <c r="DL192" i="1"/>
  <c r="DL193" i="1"/>
  <c r="DL194" i="1"/>
  <c r="DL195" i="1"/>
  <c r="DL196" i="1"/>
  <c r="DL197" i="1"/>
  <c r="DL198" i="1"/>
  <c r="DL199" i="1"/>
  <c r="DL200" i="1"/>
  <c r="DL201" i="1"/>
  <c r="DL202" i="1"/>
  <c r="DL203" i="1"/>
  <c r="DL204" i="1"/>
  <c r="DL205" i="1"/>
  <c r="DL206" i="1"/>
  <c r="DL207" i="1"/>
  <c r="DL208" i="1"/>
  <c r="DL209" i="1"/>
  <c r="DL210" i="1"/>
  <c r="DL211" i="1"/>
  <c r="DL212" i="1"/>
  <c r="DL213" i="1"/>
  <c r="DL214" i="1"/>
  <c r="DL215" i="1"/>
  <c r="DL216" i="1"/>
  <c r="DL217" i="1"/>
  <c r="DL218" i="1"/>
  <c r="DL219" i="1"/>
  <c r="DL220" i="1"/>
  <c r="DL221" i="1"/>
  <c r="DL222" i="1"/>
  <c r="DL223" i="1"/>
  <c r="DL224" i="1"/>
  <c r="DL225" i="1"/>
  <c r="DL226" i="1"/>
  <c r="DL227" i="1"/>
  <c r="DL228" i="1"/>
  <c r="DL229" i="1"/>
  <c r="DL230" i="1"/>
  <c r="DL231" i="1"/>
  <c r="DL232" i="1"/>
  <c r="DL233" i="1"/>
  <c r="DL234" i="1"/>
  <c r="DL235" i="1"/>
  <c r="DL236" i="1"/>
  <c r="DL237" i="1"/>
  <c r="DL238" i="1"/>
  <c r="DL239" i="1"/>
  <c r="DL240" i="1"/>
  <c r="DL241" i="1"/>
  <c r="DL242" i="1"/>
  <c r="DL243" i="1"/>
  <c r="DL244" i="1"/>
  <c r="DL245" i="1"/>
  <c r="DL246" i="1"/>
  <c r="DL247" i="1"/>
  <c r="DL248" i="1"/>
  <c r="DL249" i="1"/>
  <c r="DL250" i="1"/>
  <c r="DL251" i="1"/>
  <c r="DL252" i="1"/>
  <c r="DL253" i="1"/>
  <c r="DL254" i="1"/>
  <c r="DL255" i="1"/>
  <c r="DL256" i="1"/>
  <c r="DL257" i="1"/>
  <c r="DL258" i="1"/>
  <c r="DL259" i="1"/>
  <c r="DL260" i="1"/>
  <c r="DL261" i="1"/>
  <c r="DL262" i="1"/>
  <c r="DL263" i="1"/>
  <c r="DL264" i="1"/>
  <c r="DL265" i="1"/>
  <c r="DL266" i="1"/>
  <c r="DL267" i="1"/>
  <c r="DL268" i="1"/>
  <c r="DL269" i="1"/>
  <c r="DL270" i="1"/>
  <c r="DL271" i="1"/>
  <c r="DL272" i="1"/>
  <c r="DL273" i="1"/>
  <c r="DL274" i="1"/>
  <c r="DL275" i="1"/>
  <c r="DL276" i="1"/>
  <c r="DL277" i="1"/>
  <c r="DL278" i="1"/>
  <c r="DL279" i="1"/>
  <c r="DL280" i="1"/>
  <c r="DL281" i="1"/>
  <c r="DL282" i="1"/>
  <c r="DL283" i="1"/>
  <c r="DL284" i="1"/>
  <c r="DL285" i="1"/>
  <c r="DL286" i="1"/>
  <c r="DL287" i="1"/>
  <c r="DL288" i="1"/>
  <c r="DL289" i="1"/>
  <c r="DL290" i="1"/>
  <c r="DL291" i="1"/>
  <c r="DL292" i="1"/>
  <c r="DL293" i="1"/>
  <c r="DL294" i="1"/>
  <c r="DL295" i="1"/>
  <c r="DL296" i="1"/>
  <c r="DL297" i="1"/>
  <c r="DL298" i="1"/>
  <c r="DL299" i="1"/>
  <c r="DL300" i="1"/>
  <c r="DL301" i="1"/>
  <c r="DL302" i="1"/>
  <c r="DL303" i="1"/>
  <c r="DL304" i="1"/>
  <c r="DL305" i="1"/>
  <c r="DL306" i="1"/>
  <c r="DL307" i="1"/>
  <c r="DL308" i="1"/>
  <c r="DL309" i="1"/>
  <c r="DL310" i="1"/>
  <c r="DL311" i="1"/>
  <c r="DL312" i="1"/>
  <c r="DL313" i="1"/>
  <c r="DL314" i="1"/>
  <c r="DL15" i="1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8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B9" i="3"/>
  <c r="B8" i="3"/>
  <c r="F8" i="3"/>
  <c r="C9" i="3"/>
  <c r="D8" i="3"/>
  <c r="E8" i="3" s="1"/>
  <c r="AZ24" i="1"/>
  <c r="AZ27" i="1"/>
  <c r="AZ30" i="1"/>
  <c r="G7" i="7" l="1"/>
  <c r="I6" i="7"/>
  <c r="DO313" i="1"/>
  <c r="DO312" i="1" s="1"/>
  <c r="DO311" i="1" s="1"/>
  <c r="DO310" i="1" s="1"/>
  <c r="DO309" i="1" s="1"/>
  <c r="DO308" i="1" s="1"/>
  <c r="DO307" i="1" s="1"/>
  <c r="DO306" i="1" s="1"/>
  <c r="DO305" i="1" s="1"/>
  <c r="DO304" i="1" s="1"/>
  <c r="DO303" i="1" s="1"/>
  <c r="DO302" i="1" s="1"/>
  <c r="DO301" i="1" s="1"/>
  <c r="DO300" i="1" s="1"/>
  <c r="DO299" i="1" s="1"/>
  <c r="DO298" i="1" s="1"/>
  <c r="DO297" i="1" s="1"/>
  <c r="DO296" i="1" s="1"/>
  <c r="DO295" i="1" s="1"/>
  <c r="DO294" i="1" s="1"/>
  <c r="DO293" i="1" s="1"/>
  <c r="DO292" i="1" s="1"/>
  <c r="DO291" i="1" s="1"/>
  <c r="DO290" i="1" s="1"/>
  <c r="DO289" i="1" s="1"/>
  <c r="DO288" i="1" s="1"/>
  <c r="DO287" i="1" s="1"/>
  <c r="DO286" i="1" s="1"/>
  <c r="DO285" i="1" s="1"/>
  <c r="DO284" i="1" s="1"/>
  <c r="DO283" i="1" s="1"/>
  <c r="DO282" i="1" s="1"/>
  <c r="DO281" i="1" s="1"/>
  <c r="DO280" i="1" s="1"/>
  <c r="DO279" i="1" s="1"/>
  <c r="DO278" i="1" s="1"/>
  <c r="DO277" i="1" s="1"/>
  <c r="DO276" i="1" s="1"/>
  <c r="DO275" i="1" s="1"/>
  <c r="DO274" i="1" s="1"/>
  <c r="DO273" i="1" s="1"/>
  <c r="DO272" i="1" s="1"/>
  <c r="DO271" i="1" s="1"/>
  <c r="DO270" i="1" s="1"/>
  <c r="DO269" i="1" s="1"/>
  <c r="DO268" i="1" s="1"/>
  <c r="DO267" i="1" s="1"/>
  <c r="DO266" i="1" s="1"/>
  <c r="DO265" i="1" s="1"/>
  <c r="DO264" i="1" s="1"/>
  <c r="DO263" i="1" s="1"/>
  <c r="DO262" i="1" s="1"/>
  <c r="DO261" i="1" s="1"/>
  <c r="DO260" i="1" s="1"/>
  <c r="DO259" i="1" s="1"/>
  <c r="DO258" i="1" s="1"/>
  <c r="DO257" i="1" s="1"/>
  <c r="DO256" i="1" s="1"/>
  <c r="DO255" i="1" s="1"/>
  <c r="DO254" i="1" s="1"/>
  <c r="DO253" i="1" s="1"/>
  <c r="DO252" i="1" s="1"/>
  <c r="DO251" i="1" s="1"/>
  <c r="DO250" i="1" s="1"/>
  <c r="DO249" i="1" s="1"/>
  <c r="DO248" i="1" s="1"/>
  <c r="DO247" i="1" s="1"/>
  <c r="DO246" i="1" s="1"/>
  <c r="DO245" i="1" s="1"/>
  <c r="DO244" i="1" s="1"/>
  <c r="DO243" i="1" s="1"/>
  <c r="DO242" i="1" s="1"/>
  <c r="DO241" i="1" s="1"/>
  <c r="DO240" i="1" s="1"/>
  <c r="DO239" i="1" s="1"/>
  <c r="DO238" i="1" s="1"/>
  <c r="DO237" i="1" s="1"/>
  <c r="DO236" i="1" s="1"/>
  <c r="DO235" i="1" s="1"/>
  <c r="DO234" i="1" s="1"/>
  <c r="DO233" i="1" s="1"/>
  <c r="DO232" i="1" s="1"/>
  <c r="DO231" i="1" s="1"/>
  <c r="DO230" i="1" s="1"/>
  <c r="DO229" i="1" s="1"/>
  <c r="DO228" i="1" s="1"/>
  <c r="DO227" i="1" s="1"/>
  <c r="DO226" i="1" s="1"/>
  <c r="DO225" i="1" s="1"/>
  <c r="DO224" i="1" s="1"/>
  <c r="DO223" i="1" s="1"/>
  <c r="DO222" i="1" s="1"/>
  <c r="DO221" i="1" s="1"/>
  <c r="DO220" i="1" s="1"/>
  <c r="DO219" i="1" s="1"/>
  <c r="DO218" i="1" s="1"/>
  <c r="DO217" i="1" s="1"/>
  <c r="DO216" i="1" s="1"/>
  <c r="DO215" i="1" s="1"/>
  <c r="DO214" i="1" s="1"/>
  <c r="DO213" i="1" s="1"/>
  <c r="DO212" i="1" s="1"/>
  <c r="DO211" i="1" s="1"/>
  <c r="DO210" i="1" s="1"/>
  <c r="DO209" i="1" s="1"/>
  <c r="DO208" i="1" s="1"/>
  <c r="DO207" i="1" s="1"/>
  <c r="DO206" i="1" s="1"/>
  <c r="DO205" i="1" s="1"/>
  <c r="DO204" i="1" s="1"/>
  <c r="DO203" i="1" s="1"/>
  <c r="DO202" i="1" s="1"/>
  <c r="DO201" i="1" s="1"/>
  <c r="DO200" i="1" s="1"/>
  <c r="DO199" i="1" s="1"/>
  <c r="DO198" i="1" s="1"/>
  <c r="DO197" i="1" s="1"/>
  <c r="DO196" i="1" s="1"/>
  <c r="DO195" i="1" s="1"/>
  <c r="DO194" i="1" s="1"/>
  <c r="DO193" i="1" s="1"/>
  <c r="DO192" i="1" s="1"/>
  <c r="DO191" i="1" s="1"/>
  <c r="DO190" i="1" s="1"/>
  <c r="DO189" i="1" s="1"/>
  <c r="DO188" i="1" s="1"/>
  <c r="DO187" i="1" s="1"/>
  <c r="DO186" i="1" s="1"/>
  <c r="DO185" i="1" s="1"/>
  <c r="DO184" i="1" s="1"/>
  <c r="DO183" i="1" s="1"/>
  <c r="DO182" i="1" s="1"/>
  <c r="DO181" i="1" s="1"/>
  <c r="DO180" i="1" s="1"/>
  <c r="DO179" i="1" s="1"/>
  <c r="DO178" i="1" s="1"/>
  <c r="DO177" i="1" s="1"/>
  <c r="DO176" i="1" s="1"/>
  <c r="DO175" i="1" s="1"/>
  <c r="DO174" i="1" s="1"/>
  <c r="DO173" i="1" s="1"/>
  <c r="DO172" i="1" s="1"/>
  <c r="DO171" i="1" s="1"/>
  <c r="DO170" i="1" s="1"/>
  <c r="DO169" i="1" s="1"/>
  <c r="DO168" i="1" s="1"/>
  <c r="DO167" i="1" s="1"/>
  <c r="DO166" i="1" s="1"/>
  <c r="DO165" i="1" s="1"/>
  <c r="DO164" i="1" s="1"/>
  <c r="DO163" i="1" s="1"/>
  <c r="DO162" i="1" s="1"/>
  <c r="DO161" i="1" s="1"/>
  <c r="DO160" i="1" s="1"/>
  <c r="DO159" i="1" s="1"/>
  <c r="DO158" i="1" s="1"/>
  <c r="DO157" i="1" s="1"/>
  <c r="DO156" i="1" s="1"/>
  <c r="DO155" i="1" s="1"/>
  <c r="DO154" i="1" s="1"/>
  <c r="DO153" i="1" s="1"/>
  <c r="DO152" i="1" s="1"/>
  <c r="DO151" i="1" s="1"/>
  <c r="DO150" i="1" s="1"/>
  <c r="DO149" i="1" s="1"/>
  <c r="DO148" i="1" s="1"/>
  <c r="DO147" i="1" s="1"/>
  <c r="DO146" i="1" s="1"/>
  <c r="DO145" i="1" s="1"/>
  <c r="DO144" i="1" s="1"/>
  <c r="DO143" i="1" s="1"/>
  <c r="DO142" i="1" s="1"/>
  <c r="DO141" i="1" s="1"/>
  <c r="DO140" i="1" s="1"/>
  <c r="DO139" i="1" s="1"/>
  <c r="DO138" i="1" s="1"/>
  <c r="DO137" i="1" s="1"/>
  <c r="DO136" i="1" s="1"/>
  <c r="DO135" i="1" s="1"/>
  <c r="DO134" i="1" s="1"/>
  <c r="DO133" i="1" s="1"/>
  <c r="DO132" i="1" s="1"/>
  <c r="DO131" i="1" s="1"/>
  <c r="DO130" i="1" s="1"/>
  <c r="DO129" i="1" s="1"/>
  <c r="DO128" i="1" s="1"/>
  <c r="DO127" i="1" s="1"/>
  <c r="DO126" i="1" s="1"/>
  <c r="DO125" i="1" s="1"/>
  <c r="DO124" i="1" s="1"/>
  <c r="DO123" i="1" s="1"/>
  <c r="DO122" i="1" s="1"/>
  <c r="DO121" i="1" s="1"/>
  <c r="DO120" i="1" s="1"/>
  <c r="DO119" i="1" s="1"/>
  <c r="DO118" i="1" s="1"/>
  <c r="DO117" i="1" s="1"/>
  <c r="DO116" i="1" s="1"/>
  <c r="DO115" i="1" s="1"/>
  <c r="DO114" i="1" s="1"/>
  <c r="DO113" i="1" s="1"/>
  <c r="DO112" i="1" s="1"/>
  <c r="DO111" i="1" s="1"/>
  <c r="DO110" i="1" s="1"/>
  <c r="DO109" i="1" s="1"/>
  <c r="DO108" i="1" s="1"/>
  <c r="DO107" i="1" s="1"/>
  <c r="DO106" i="1" s="1"/>
  <c r="DO105" i="1" s="1"/>
  <c r="DO104" i="1" s="1"/>
  <c r="DO103" i="1" s="1"/>
  <c r="DO102" i="1" s="1"/>
  <c r="DO101" i="1" s="1"/>
  <c r="DO100" i="1" s="1"/>
  <c r="DO99" i="1" s="1"/>
  <c r="DO98" i="1" s="1"/>
  <c r="DO97" i="1" s="1"/>
  <c r="DO96" i="1" s="1"/>
  <c r="DO95" i="1" s="1"/>
  <c r="DO94" i="1" s="1"/>
  <c r="DO93" i="1" s="1"/>
  <c r="DO92" i="1" s="1"/>
  <c r="DO91" i="1" s="1"/>
  <c r="DO90" i="1" s="1"/>
  <c r="DO89" i="1" s="1"/>
  <c r="DO88" i="1" s="1"/>
  <c r="DO87" i="1" s="1"/>
  <c r="DO86" i="1" s="1"/>
  <c r="DO85" i="1" s="1"/>
  <c r="DO84" i="1" s="1"/>
  <c r="DO83" i="1" s="1"/>
  <c r="DO82" i="1" s="1"/>
  <c r="DO81" i="1" s="1"/>
  <c r="DO80" i="1" s="1"/>
  <c r="DO79" i="1" s="1"/>
  <c r="DO78" i="1" s="1"/>
  <c r="DO77" i="1" s="1"/>
  <c r="DO76" i="1" s="1"/>
  <c r="DO75" i="1" s="1"/>
  <c r="DO74" i="1" s="1"/>
  <c r="DO73" i="1" s="1"/>
  <c r="DO72" i="1" s="1"/>
  <c r="DO71" i="1" s="1"/>
  <c r="DO70" i="1" s="1"/>
  <c r="DO69" i="1" s="1"/>
  <c r="DO68" i="1" s="1"/>
  <c r="DO67" i="1" s="1"/>
  <c r="DO66" i="1" s="1"/>
  <c r="DO65" i="1" s="1"/>
  <c r="DO64" i="1" s="1"/>
  <c r="DO63" i="1" s="1"/>
  <c r="DO62" i="1" s="1"/>
  <c r="DO61" i="1" s="1"/>
  <c r="DO60" i="1" s="1"/>
  <c r="DO59" i="1" s="1"/>
  <c r="DO58" i="1" s="1"/>
  <c r="DO57" i="1" s="1"/>
  <c r="DO56" i="1" s="1"/>
  <c r="DO55" i="1" s="1"/>
  <c r="DO54" i="1" s="1"/>
  <c r="DO53" i="1" s="1"/>
  <c r="DO52" i="1" s="1"/>
  <c r="DO51" i="1" s="1"/>
  <c r="DO50" i="1" s="1"/>
  <c r="DO49" i="1" s="1"/>
  <c r="DO48" i="1" s="1"/>
  <c r="DO47" i="1" s="1"/>
  <c r="DO46" i="1" s="1"/>
  <c r="DO45" i="1" s="1"/>
  <c r="DO44" i="1" s="1"/>
  <c r="DO43" i="1" s="1"/>
  <c r="DO42" i="1" s="1"/>
  <c r="DO41" i="1" s="1"/>
  <c r="DO40" i="1" s="1"/>
  <c r="DO39" i="1" s="1"/>
  <c r="DO38" i="1" s="1"/>
  <c r="DO37" i="1" s="1"/>
  <c r="DO36" i="1" s="1"/>
  <c r="DO35" i="1" s="1"/>
  <c r="DO34" i="1" s="1"/>
  <c r="DO33" i="1" s="1"/>
  <c r="DO32" i="1" s="1"/>
  <c r="DO31" i="1" s="1"/>
  <c r="DO30" i="1" s="1"/>
  <c r="DO29" i="1" s="1"/>
  <c r="DO28" i="1" s="1"/>
  <c r="DO27" i="1" s="1"/>
  <c r="DO26" i="1" s="1"/>
  <c r="DO25" i="1" s="1"/>
  <c r="DO24" i="1" s="1"/>
  <c r="DO23" i="1" s="1"/>
  <c r="DO22" i="1" s="1"/>
  <c r="DO21" i="1" s="1"/>
  <c r="DO20" i="1" s="1"/>
  <c r="DO19" i="1" s="1"/>
  <c r="DO18" i="1" s="1"/>
  <c r="DO17" i="1" s="1"/>
  <c r="DO16" i="1" s="1"/>
  <c r="DO15" i="1" s="1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551" i="3" s="1"/>
  <c r="B552" i="3" s="1"/>
  <c r="B553" i="3" s="1"/>
  <c r="B554" i="3" s="1"/>
  <c r="B555" i="3" s="1"/>
  <c r="B556" i="3" s="1"/>
  <c r="B557" i="3" s="1"/>
  <c r="B558" i="3" s="1"/>
  <c r="B559" i="3" s="1"/>
  <c r="B560" i="3" s="1"/>
  <c r="B561" i="3" s="1"/>
  <c r="B562" i="3" s="1"/>
  <c r="B563" i="3" s="1"/>
  <c r="B564" i="3" s="1"/>
  <c r="B565" i="3" s="1"/>
  <c r="B566" i="3" s="1"/>
  <c r="B567" i="3" s="1"/>
  <c r="B568" i="3" s="1"/>
  <c r="B569" i="3" s="1"/>
  <c r="B570" i="3" s="1"/>
  <c r="B571" i="3" s="1"/>
  <c r="B572" i="3" s="1"/>
  <c r="B573" i="3" s="1"/>
  <c r="B574" i="3" s="1"/>
  <c r="B575" i="3" s="1"/>
  <c r="B576" i="3" s="1"/>
  <c r="B577" i="3" s="1"/>
  <c r="B578" i="3" s="1"/>
  <c r="B579" i="3" s="1"/>
  <c r="B580" i="3" s="1"/>
  <c r="B581" i="3" s="1"/>
  <c r="B582" i="3" s="1"/>
  <c r="B583" i="3" s="1"/>
  <c r="B584" i="3" s="1"/>
  <c r="B585" i="3" s="1"/>
  <c r="B586" i="3" s="1"/>
  <c r="B587" i="3" s="1"/>
  <c r="B588" i="3" s="1"/>
  <c r="B589" i="3" s="1"/>
  <c r="B590" i="3" s="1"/>
  <c r="B591" i="3" s="1"/>
  <c r="B592" i="3" s="1"/>
  <c r="B593" i="3" s="1"/>
  <c r="B594" i="3" s="1"/>
  <c r="B595" i="3" s="1"/>
  <c r="B596" i="3" s="1"/>
  <c r="B597" i="3" s="1"/>
  <c r="B598" i="3" s="1"/>
  <c r="B599" i="3" s="1"/>
  <c r="B600" i="3" s="1"/>
  <c r="B601" i="3" s="1"/>
  <c r="B602" i="3" s="1"/>
  <c r="B603" i="3" s="1"/>
  <c r="B604" i="3" s="1"/>
  <c r="B605" i="3" s="1"/>
  <c r="B606" i="3" s="1"/>
  <c r="B607" i="3" s="1"/>
  <c r="B608" i="3" s="1"/>
  <c r="B609" i="3" s="1"/>
  <c r="B610" i="3" s="1"/>
  <c r="B611" i="3" s="1"/>
  <c r="B612" i="3" s="1"/>
  <c r="B613" i="3" s="1"/>
  <c r="B614" i="3" s="1"/>
  <c r="B615" i="3" s="1"/>
  <c r="B616" i="3" s="1"/>
  <c r="B617" i="3" s="1"/>
  <c r="B618" i="3" s="1"/>
  <c r="B619" i="3" s="1"/>
  <c r="B620" i="3" s="1"/>
  <c r="B621" i="3" s="1"/>
  <c r="B622" i="3" s="1"/>
  <c r="B623" i="3" s="1"/>
  <c r="B624" i="3" s="1"/>
  <c r="B625" i="3" s="1"/>
  <c r="B626" i="3" s="1"/>
  <c r="B627" i="3" s="1"/>
  <c r="B628" i="3" s="1"/>
  <c r="B629" i="3" s="1"/>
  <c r="B630" i="3" s="1"/>
  <c r="B631" i="3" s="1"/>
  <c r="B632" i="3" s="1"/>
  <c r="B633" i="3" s="1"/>
  <c r="B634" i="3" s="1"/>
  <c r="B635" i="3" s="1"/>
  <c r="B636" i="3" s="1"/>
  <c r="B637" i="3" s="1"/>
  <c r="B638" i="3" s="1"/>
  <c r="B639" i="3" s="1"/>
  <c r="B640" i="3" s="1"/>
  <c r="D3" i="3"/>
  <c r="D9" i="3"/>
  <c r="E9" i="3" s="1"/>
  <c r="F9" i="3"/>
  <c r="C10" i="3"/>
  <c r="G8" i="7" l="1"/>
  <c r="H7" i="7"/>
  <c r="I7" i="7" s="1"/>
  <c r="C11" i="3"/>
  <c r="F10" i="3"/>
  <c r="D10" i="3"/>
  <c r="E10" i="3" s="1"/>
  <c r="G9" i="7" l="1"/>
  <c r="H8" i="7"/>
  <c r="I8" i="7" s="1"/>
  <c r="C12" i="3"/>
  <c r="F11" i="3"/>
  <c r="D11" i="3"/>
  <c r="E11" i="3" s="1"/>
  <c r="H9" i="7" l="1"/>
  <c r="I9" i="7" s="1"/>
  <c r="G10" i="7"/>
  <c r="C13" i="3"/>
  <c r="F12" i="3"/>
  <c r="E12" i="3"/>
  <c r="G11" i="7" l="1"/>
  <c r="H10" i="7"/>
  <c r="I10" i="7" s="1"/>
  <c r="C14" i="3"/>
  <c r="E13" i="3"/>
  <c r="F13" i="3"/>
  <c r="G12" i="7" l="1"/>
  <c r="H11" i="7"/>
  <c r="I11" i="7" s="1"/>
  <c r="C15" i="3"/>
  <c r="E14" i="3"/>
  <c r="F14" i="3"/>
  <c r="G13" i="7" l="1"/>
  <c r="H12" i="7"/>
  <c r="I12" i="7" s="1"/>
  <c r="C16" i="3"/>
  <c r="E15" i="3"/>
  <c r="F15" i="3"/>
  <c r="H13" i="7" l="1"/>
  <c r="I13" i="7" s="1"/>
  <c r="G14" i="7"/>
  <c r="C17" i="3"/>
  <c r="E16" i="3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E66" i="3" s="1"/>
  <c r="E67" i="3" s="1"/>
  <c r="E68" i="3" s="1"/>
  <c r="E69" i="3" s="1"/>
  <c r="E70" i="3" s="1"/>
  <c r="E71" i="3" s="1"/>
  <c r="E72" i="3" s="1"/>
  <c r="E73" i="3" s="1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E146" i="3" s="1"/>
  <c r="E147" i="3" s="1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170" i="3" s="1"/>
  <c r="E171" i="3" s="1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94" i="3" s="1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218" i="3" s="1"/>
  <c r="E219" i="3" s="1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242" i="3" s="1"/>
  <c r="E243" i="3" s="1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66" i="3" s="1"/>
  <c r="E267" i="3" s="1"/>
  <c r="E268" i="3" s="1"/>
  <c r="E269" i="3" s="1"/>
  <c r="E270" i="3" s="1"/>
  <c r="E271" i="3" s="1"/>
  <c r="E272" i="3" s="1"/>
  <c r="E273" i="3" s="1"/>
  <c r="E274" i="3" s="1"/>
  <c r="E275" i="3" s="1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90" i="3" s="1"/>
  <c r="E291" i="3" s="1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314" i="3" s="1"/>
  <c r="E315" i="3" s="1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338" i="3" s="1"/>
  <c r="E339" i="3" s="1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62" i="3" s="1"/>
  <c r="E363" i="3" s="1"/>
  <c r="E364" i="3" s="1"/>
  <c r="E365" i="3" s="1"/>
  <c r="E366" i="3" s="1"/>
  <c r="E367" i="3" s="1"/>
  <c r="E368" i="3" s="1"/>
  <c r="E369" i="3" s="1"/>
  <c r="E370" i="3" s="1"/>
  <c r="E371" i="3" s="1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86" i="3" s="1"/>
  <c r="E387" i="3" s="1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410" i="3" s="1"/>
  <c r="E411" i="3" s="1"/>
  <c r="E412" i="3" s="1"/>
  <c r="E413" i="3" s="1"/>
  <c r="E414" i="3" s="1"/>
  <c r="E415" i="3" s="1"/>
  <c r="E416" i="3" s="1"/>
  <c r="E417" i="3" s="1"/>
  <c r="E418" i="3" s="1"/>
  <c r="E419" i="3" s="1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34" i="3" s="1"/>
  <c r="E435" i="3" s="1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58" i="3" s="1"/>
  <c r="E459" i="3" s="1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82" i="3" s="1"/>
  <c r="E483" i="3" s="1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506" i="3" s="1"/>
  <c r="E507" i="3" s="1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530" i="3" s="1"/>
  <c r="E531" i="3" s="1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54" i="3" s="1"/>
  <c r="E555" i="3" s="1"/>
  <c r="E556" i="3" s="1"/>
  <c r="E557" i="3" s="1"/>
  <c r="E558" i="3" s="1"/>
  <c r="E559" i="3" s="1"/>
  <c r="E560" i="3" s="1"/>
  <c r="E561" i="3" s="1"/>
  <c r="E562" i="3" s="1"/>
  <c r="E563" i="3" s="1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78" i="3" s="1"/>
  <c r="E579" i="3" s="1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602" i="3" s="1"/>
  <c r="E603" i="3" s="1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626" i="3" s="1"/>
  <c r="E627" i="3" s="1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F16" i="3"/>
  <c r="G15" i="7" l="1"/>
  <c r="H14" i="7"/>
  <c r="I14" i="7" s="1"/>
  <c r="C18" i="3"/>
  <c r="H15" i="7" l="1"/>
  <c r="I15" i="7" s="1"/>
  <c r="G16" i="7"/>
  <c r="C19" i="3"/>
  <c r="H16" i="7" l="1"/>
  <c r="I16" i="7" s="1"/>
  <c r="G17" i="7"/>
  <c r="C20" i="3"/>
  <c r="BI10" i="2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33" i="1"/>
  <c r="AV33" i="1"/>
  <c r="AP33" i="1"/>
  <c r="AP34" i="1" s="1"/>
  <c r="AP35" i="1" s="1"/>
  <c r="AP36" i="1" s="1"/>
  <c r="AP37" i="1" s="1"/>
  <c r="AP38" i="1" s="1"/>
  <c r="AP39" i="1" s="1"/>
  <c r="AP40" i="1" s="1"/>
  <c r="AP41" i="1" s="1"/>
  <c r="AP42" i="1" s="1"/>
  <c r="AP43" i="1" s="1"/>
  <c r="AP44" i="1" s="1"/>
  <c r="AP45" i="1" s="1"/>
  <c r="AP46" i="1" s="1"/>
  <c r="AP47" i="1" s="1"/>
  <c r="AP48" i="1" s="1"/>
  <c r="AP49" i="1" s="1"/>
  <c r="AP50" i="1" s="1"/>
  <c r="AP51" i="1" s="1"/>
  <c r="AP52" i="1" s="1"/>
  <c r="AP53" i="1" s="1"/>
  <c r="AP54" i="1" s="1"/>
  <c r="AP55" i="1" s="1"/>
  <c r="AP56" i="1" s="1"/>
  <c r="AP57" i="1" s="1"/>
  <c r="AP58" i="1" s="1"/>
  <c r="AP59" i="1" s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G314" i="1"/>
  <c r="BH314" i="1"/>
  <c r="BI314" i="1"/>
  <c r="BJ314" i="1"/>
  <c r="BG315" i="1"/>
  <c r="BH315" i="1"/>
  <c r="BI315" i="1"/>
  <c r="BJ315" i="1"/>
  <c r="BG187" i="1"/>
  <c r="BH187" i="1"/>
  <c r="BI187" i="1"/>
  <c r="BJ187" i="1"/>
  <c r="BG188" i="1"/>
  <c r="BH188" i="1"/>
  <c r="BI188" i="1"/>
  <c r="BJ188" i="1"/>
  <c r="BG189" i="1"/>
  <c r="BH189" i="1"/>
  <c r="BI189" i="1"/>
  <c r="BJ189" i="1"/>
  <c r="BG190" i="1"/>
  <c r="BH190" i="1"/>
  <c r="BI190" i="1"/>
  <c r="BJ190" i="1"/>
  <c r="BG191" i="1"/>
  <c r="BH191" i="1"/>
  <c r="BI191" i="1"/>
  <c r="BJ191" i="1"/>
  <c r="BG192" i="1"/>
  <c r="BH192" i="1"/>
  <c r="BI192" i="1"/>
  <c r="BJ192" i="1"/>
  <c r="BG193" i="1"/>
  <c r="BH193" i="1"/>
  <c r="BI193" i="1"/>
  <c r="BJ193" i="1"/>
  <c r="BG194" i="1"/>
  <c r="BH194" i="1"/>
  <c r="BI194" i="1"/>
  <c r="BJ194" i="1"/>
  <c r="BG195" i="1"/>
  <c r="BH195" i="1"/>
  <c r="BI195" i="1"/>
  <c r="BJ195" i="1"/>
  <c r="BG196" i="1"/>
  <c r="BH196" i="1"/>
  <c r="BI196" i="1"/>
  <c r="BJ196" i="1"/>
  <c r="BG197" i="1"/>
  <c r="BH197" i="1"/>
  <c r="BI197" i="1"/>
  <c r="BJ197" i="1"/>
  <c r="BG198" i="1"/>
  <c r="BH198" i="1"/>
  <c r="BI198" i="1"/>
  <c r="BJ198" i="1"/>
  <c r="BG199" i="1"/>
  <c r="BH199" i="1"/>
  <c r="BI199" i="1"/>
  <c r="BJ199" i="1"/>
  <c r="BG200" i="1"/>
  <c r="BH200" i="1"/>
  <c r="BI200" i="1"/>
  <c r="BJ200" i="1"/>
  <c r="BG201" i="1"/>
  <c r="BH201" i="1"/>
  <c r="BI201" i="1"/>
  <c r="BJ201" i="1"/>
  <c r="BG202" i="1"/>
  <c r="BH202" i="1"/>
  <c r="BI202" i="1"/>
  <c r="BJ202" i="1"/>
  <c r="BG203" i="1"/>
  <c r="BH203" i="1"/>
  <c r="BI203" i="1"/>
  <c r="BJ203" i="1"/>
  <c r="BG204" i="1"/>
  <c r="BH204" i="1"/>
  <c r="BI204" i="1"/>
  <c r="BJ204" i="1"/>
  <c r="BG205" i="1"/>
  <c r="BH205" i="1"/>
  <c r="BI205" i="1"/>
  <c r="BJ205" i="1"/>
  <c r="BG206" i="1"/>
  <c r="BH206" i="1"/>
  <c r="BI206" i="1"/>
  <c r="BJ206" i="1"/>
  <c r="BG207" i="1"/>
  <c r="BH207" i="1"/>
  <c r="BI207" i="1"/>
  <c r="BJ207" i="1"/>
  <c r="BG208" i="1"/>
  <c r="BH208" i="1"/>
  <c r="BI208" i="1"/>
  <c r="BJ208" i="1"/>
  <c r="BG209" i="1"/>
  <c r="BH209" i="1"/>
  <c r="BI209" i="1"/>
  <c r="BJ209" i="1"/>
  <c r="BG210" i="1"/>
  <c r="BH210" i="1"/>
  <c r="BI210" i="1"/>
  <c r="BJ210" i="1"/>
  <c r="BG211" i="1"/>
  <c r="BH211" i="1"/>
  <c r="BI211" i="1"/>
  <c r="BJ211" i="1"/>
  <c r="BG212" i="1"/>
  <c r="BH212" i="1"/>
  <c r="BI212" i="1"/>
  <c r="BJ212" i="1"/>
  <c r="BG213" i="1"/>
  <c r="BH213" i="1"/>
  <c r="BI213" i="1"/>
  <c r="BJ213" i="1"/>
  <c r="BG214" i="1"/>
  <c r="BH214" i="1"/>
  <c r="BI214" i="1"/>
  <c r="BJ214" i="1"/>
  <c r="BG215" i="1"/>
  <c r="BH215" i="1"/>
  <c r="BI215" i="1"/>
  <c r="BJ215" i="1"/>
  <c r="BG216" i="1"/>
  <c r="BH216" i="1"/>
  <c r="BI216" i="1"/>
  <c r="BJ216" i="1"/>
  <c r="BG217" i="1"/>
  <c r="BH217" i="1"/>
  <c r="BI217" i="1"/>
  <c r="BJ217" i="1"/>
  <c r="BG218" i="1"/>
  <c r="BH218" i="1"/>
  <c r="BI218" i="1"/>
  <c r="BJ218" i="1"/>
  <c r="BG219" i="1"/>
  <c r="BH219" i="1"/>
  <c r="BI219" i="1"/>
  <c r="BJ219" i="1"/>
  <c r="BG220" i="1"/>
  <c r="BH220" i="1"/>
  <c r="BI220" i="1"/>
  <c r="BJ220" i="1"/>
  <c r="BG221" i="1"/>
  <c r="BH221" i="1"/>
  <c r="BI221" i="1"/>
  <c r="BJ221" i="1"/>
  <c r="BG222" i="1"/>
  <c r="BH222" i="1"/>
  <c r="BI222" i="1"/>
  <c r="BJ222" i="1"/>
  <c r="BG223" i="1"/>
  <c r="BH223" i="1"/>
  <c r="BI223" i="1"/>
  <c r="BJ223" i="1"/>
  <c r="BG224" i="1"/>
  <c r="BH224" i="1"/>
  <c r="BI224" i="1"/>
  <c r="BJ224" i="1"/>
  <c r="BG225" i="1"/>
  <c r="BH225" i="1"/>
  <c r="BI225" i="1"/>
  <c r="BJ225" i="1"/>
  <c r="BG226" i="1"/>
  <c r="BH226" i="1"/>
  <c r="BI226" i="1"/>
  <c r="BJ226" i="1"/>
  <c r="BG227" i="1"/>
  <c r="BH227" i="1"/>
  <c r="BI227" i="1"/>
  <c r="BJ227" i="1"/>
  <c r="BG228" i="1"/>
  <c r="BH228" i="1"/>
  <c r="BI228" i="1"/>
  <c r="BJ228" i="1"/>
  <c r="BG229" i="1"/>
  <c r="BH229" i="1"/>
  <c r="BI229" i="1"/>
  <c r="BJ229" i="1"/>
  <c r="BG230" i="1"/>
  <c r="BH230" i="1"/>
  <c r="BI230" i="1"/>
  <c r="BJ230" i="1"/>
  <c r="BG231" i="1"/>
  <c r="BH231" i="1"/>
  <c r="BI231" i="1"/>
  <c r="BJ231" i="1"/>
  <c r="BG232" i="1"/>
  <c r="BH232" i="1"/>
  <c r="BI232" i="1"/>
  <c r="BJ232" i="1"/>
  <c r="BG233" i="1"/>
  <c r="BH233" i="1"/>
  <c r="BI233" i="1"/>
  <c r="BJ233" i="1"/>
  <c r="BG234" i="1"/>
  <c r="BH234" i="1"/>
  <c r="BI234" i="1"/>
  <c r="BJ234" i="1"/>
  <c r="BG235" i="1"/>
  <c r="BH235" i="1"/>
  <c r="BI235" i="1"/>
  <c r="BJ235" i="1"/>
  <c r="BG236" i="1"/>
  <c r="BH236" i="1"/>
  <c r="BI236" i="1"/>
  <c r="BJ236" i="1"/>
  <c r="BG237" i="1"/>
  <c r="BH237" i="1"/>
  <c r="BI237" i="1"/>
  <c r="BJ237" i="1"/>
  <c r="BG238" i="1"/>
  <c r="BH238" i="1"/>
  <c r="BI238" i="1"/>
  <c r="BJ238" i="1"/>
  <c r="BG239" i="1"/>
  <c r="BH239" i="1"/>
  <c r="BI239" i="1"/>
  <c r="BJ239" i="1"/>
  <c r="BG240" i="1"/>
  <c r="BH240" i="1"/>
  <c r="BI240" i="1"/>
  <c r="BJ240" i="1"/>
  <c r="BG241" i="1"/>
  <c r="BH241" i="1"/>
  <c r="BI241" i="1"/>
  <c r="BJ241" i="1"/>
  <c r="BG242" i="1"/>
  <c r="BH242" i="1"/>
  <c r="BI242" i="1"/>
  <c r="BJ242" i="1"/>
  <c r="BG243" i="1"/>
  <c r="BH243" i="1"/>
  <c r="BI243" i="1"/>
  <c r="BJ243" i="1"/>
  <c r="BG244" i="1"/>
  <c r="BH244" i="1"/>
  <c r="BI244" i="1"/>
  <c r="BJ244" i="1"/>
  <c r="BG245" i="1"/>
  <c r="BH245" i="1"/>
  <c r="BI245" i="1"/>
  <c r="BJ245" i="1"/>
  <c r="BG246" i="1"/>
  <c r="BH246" i="1"/>
  <c r="BI246" i="1"/>
  <c r="BJ246" i="1"/>
  <c r="BG247" i="1"/>
  <c r="BH247" i="1"/>
  <c r="BI247" i="1"/>
  <c r="BJ247" i="1"/>
  <c r="BG248" i="1"/>
  <c r="BH248" i="1"/>
  <c r="BI248" i="1"/>
  <c r="BJ248" i="1"/>
  <c r="BG249" i="1"/>
  <c r="BH249" i="1"/>
  <c r="BI249" i="1"/>
  <c r="BJ249" i="1"/>
  <c r="BG250" i="1"/>
  <c r="BH250" i="1"/>
  <c r="BI250" i="1"/>
  <c r="BJ250" i="1"/>
  <c r="BG251" i="1"/>
  <c r="BH251" i="1"/>
  <c r="BI251" i="1"/>
  <c r="BJ251" i="1"/>
  <c r="BG252" i="1"/>
  <c r="BH252" i="1"/>
  <c r="BI252" i="1"/>
  <c r="BJ252" i="1"/>
  <c r="BG253" i="1"/>
  <c r="BH253" i="1"/>
  <c r="BI253" i="1"/>
  <c r="BJ253" i="1"/>
  <c r="BG254" i="1"/>
  <c r="BH254" i="1"/>
  <c r="BI254" i="1"/>
  <c r="BJ254" i="1"/>
  <c r="BG255" i="1"/>
  <c r="BH255" i="1"/>
  <c r="BI255" i="1"/>
  <c r="BJ255" i="1"/>
  <c r="BG256" i="1"/>
  <c r="BH256" i="1"/>
  <c r="BI256" i="1"/>
  <c r="BJ256" i="1"/>
  <c r="BG257" i="1"/>
  <c r="BH257" i="1"/>
  <c r="BI257" i="1"/>
  <c r="BJ257" i="1"/>
  <c r="BG258" i="1"/>
  <c r="BH258" i="1"/>
  <c r="BI258" i="1"/>
  <c r="BJ258" i="1"/>
  <c r="BG259" i="1"/>
  <c r="BH259" i="1"/>
  <c r="BI259" i="1"/>
  <c r="BJ259" i="1"/>
  <c r="BG260" i="1"/>
  <c r="BH260" i="1"/>
  <c r="BI260" i="1"/>
  <c r="BJ260" i="1"/>
  <c r="BG261" i="1"/>
  <c r="BH261" i="1"/>
  <c r="BI261" i="1"/>
  <c r="BJ261" i="1"/>
  <c r="BG262" i="1"/>
  <c r="BH262" i="1"/>
  <c r="BI262" i="1"/>
  <c r="BJ262" i="1"/>
  <c r="BG263" i="1"/>
  <c r="BH263" i="1"/>
  <c r="BI263" i="1"/>
  <c r="BJ263" i="1"/>
  <c r="BG264" i="1"/>
  <c r="BH264" i="1"/>
  <c r="BI264" i="1"/>
  <c r="BJ264" i="1"/>
  <c r="BG265" i="1"/>
  <c r="BH265" i="1"/>
  <c r="BI265" i="1"/>
  <c r="BJ265" i="1"/>
  <c r="BG266" i="1"/>
  <c r="BH266" i="1"/>
  <c r="BI266" i="1"/>
  <c r="BJ266" i="1"/>
  <c r="BG267" i="1"/>
  <c r="BH267" i="1"/>
  <c r="BI267" i="1"/>
  <c r="BJ267" i="1"/>
  <c r="BG268" i="1"/>
  <c r="BH268" i="1"/>
  <c r="BI268" i="1"/>
  <c r="BJ268" i="1"/>
  <c r="BG269" i="1"/>
  <c r="BH269" i="1"/>
  <c r="BI269" i="1"/>
  <c r="BJ269" i="1"/>
  <c r="BG270" i="1"/>
  <c r="BH270" i="1"/>
  <c r="BI270" i="1"/>
  <c r="BJ270" i="1"/>
  <c r="BG271" i="1"/>
  <c r="BH271" i="1"/>
  <c r="BI271" i="1"/>
  <c r="BJ271" i="1"/>
  <c r="BG272" i="1"/>
  <c r="BH272" i="1"/>
  <c r="BI272" i="1"/>
  <c r="BJ272" i="1"/>
  <c r="BG273" i="1"/>
  <c r="BH273" i="1"/>
  <c r="BI273" i="1"/>
  <c r="BJ273" i="1"/>
  <c r="BG274" i="1"/>
  <c r="BH274" i="1"/>
  <c r="BI274" i="1"/>
  <c r="BJ274" i="1"/>
  <c r="BG275" i="1"/>
  <c r="BH275" i="1"/>
  <c r="BI275" i="1"/>
  <c r="BJ275" i="1"/>
  <c r="BG276" i="1"/>
  <c r="BH276" i="1"/>
  <c r="BI276" i="1"/>
  <c r="BJ276" i="1"/>
  <c r="BG277" i="1"/>
  <c r="BH277" i="1"/>
  <c r="BI277" i="1"/>
  <c r="BJ277" i="1"/>
  <c r="BG278" i="1"/>
  <c r="BH278" i="1"/>
  <c r="BI278" i="1"/>
  <c r="BJ278" i="1"/>
  <c r="BG279" i="1"/>
  <c r="BH279" i="1"/>
  <c r="BI279" i="1"/>
  <c r="BJ279" i="1"/>
  <c r="BG280" i="1"/>
  <c r="BH280" i="1"/>
  <c r="BI280" i="1"/>
  <c r="BJ280" i="1"/>
  <c r="BG281" i="1"/>
  <c r="BH281" i="1"/>
  <c r="BI281" i="1"/>
  <c r="BJ281" i="1"/>
  <c r="BG282" i="1"/>
  <c r="BH282" i="1"/>
  <c r="BI282" i="1"/>
  <c r="BJ282" i="1"/>
  <c r="BG283" i="1"/>
  <c r="BH283" i="1"/>
  <c r="BI283" i="1"/>
  <c r="BJ283" i="1"/>
  <c r="BG284" i="1"/>
  <c r="BH284" i="1"/>
  <c r="BI284" i="1"/>
  <c r="BJ284" i="1"/>
  <c r="BG285" i="1"/>
  <c r="BH285" i="1"/>
  <c r="BI285" i="1"/>
  <c r="BJ285" i="1"/>
  <c r="BG286" i="1"/>
  <c r="BH286" i="1"/>
  <c r="BI286" i="1"/>
  <c r="BJ286" i="1"/>
  <c r="BG287" i="1"/>
  <c r="BH287" i="1"/>
  <c r="BI287" i="1"/>
  <c r="BJ287" i="1"/>
  <c r="BG288" i="1"/>
  <c r="BH288" i="1"/>
  <c r="BI288" i="1"/>
  <c r="BJ288" i="1"/>
  <c r="BG289" i="1"/>
  <c r="BH289" i="1"/>
  <c r="BI289" i="1"/>
  <c r="BJ289" i="1"/>
  <c r="BG290" i="1"/>
  <c r="BH290" i="1"/>
  <c r="BI290" i="1"/>
  <c r="BJ290" i="1"/>
  <c r="BG291" i="1"/>
  <c r="BH291" i="1"/>
  <c r="BI291" i="1"/>
  <c r="BJ291" i="1"/>
  <c r="BG292" i="1"/>
  <c r="BH292" i="1"/>
  <c r="BI292" i="1"/>
  <c r="BJ292" i="1"/>
  <c r="BG293" i="1"/>
  <c r="BH293" i="1"/>
  <c r="BI293" i="1"/>
  <c r="BJ293" i="1"/>
  <c r="BG294" i="1"/>
  <c r="BH294" i="1"/>
  <c r="BI294" i="1"/>
  <c r="BJ294" i="1"/>
  <c r="BG295" i="1"/>
  <c r="BH295" i="1"/>
  <c r="BI295" i="1"/>
  <c r="BJ295" i="1"/>
  <c r="BG296" i="1"/>
  <c r="BH296" i="1"/>
  <c r="BI296" i="1"/>
  <c r="BJ296" i="1"/>
  <c r="BG297" i="1"/>
  <c r="BH297" i="1"/>
  <c r="BI297" i="1"/>
  <c r="BJ297" i="1"/>
  <c r="BG298" i="1"/>
  <c r="BH298" i="1"/>
  <c r="BI298" i="1"/>
  <c r="BJ298" i="1"/>
  <c r="BG299" i="1"/>
  <c r="BH299" i="1"/>
  <c r="BI299" i="1"/>
  <c r="BJ299" i="1"/>
  <c r="BG300" i="1"/>
  <c r="BH300" i="1"/>
  <c r="BI300" i="1"/>
  <c r="BJ300" i="1"/>
  <c r="BG301" i="1"/>
  <c r="BH301" i="1"/>
  <c r="BI301" i="1"/>
  <c r="BJ301" i="1"/>
  <c r="BG302" i="1"/>
  <c r="BH302" i="1"/>
  <c r="BI302" i="1"/>
  <c r="BJ302" i="1"/>
  <c r="BG303" i="1"/>
  <c r="BH303" i="1"/>
  <c r="BI303" i="1"/>
  <c r="BJ303" i="1"/>
  <c r="BG304" i="1"/>
  <c r="BH304" i="1"/>
  <c r="BI304" i="1"/>
  <c r="BJ304" i="1"/>
  <c r="BG305" i="1"/>
  <c r="BH305" i="1"/>
  <c r="BI305" i="1"/>
  <c r="BJ305" i="1"/>
  <c r="BG306" i="1"/>
  <c r="BH306" i="1"/>
  <c r="BI306" i="1"/>
  <c r="BJ306" i="1"/>
  <c r="BG307" i="1"/>
  <c r="BH307" i="1"/>
  <c r="BI307" i="1"/>
  <c r="BJ307" i="1"/>
  <c r="BG308" i="1"/>
  <c r="BH308" i="1"/>
  <c r="BI308" i="1"/>
  <c r="BJ308" i="1"/>
  <c r="BG309" i="1"/>
  <c r="BH309" i="1"/>
  <c r="BI309" i="1"/>
  <c r="BJ309" i="1"/>
  <c r="BG310" i="1"/>
  <c r="BH310" i="1"/>
  <c r="BI310" i="1"/>
  <c r="BJ310" i="1"/>
  <c r="BG311" i="1"/>
  <c r="BH311" i="1"/>
  <c r="BI311" i="1"/>
  <c r="BJ311" i="1"/>
  <c r="BG312" i="1"/>
  <c r="BH312" i="1"/>
  <c r="BI312" i="1"/>
  <c r="BJ312" i="1"/>
  <c r="BG313" i="1"/>
  <c r="BH313" i="1"/>
  <c r="BI313" i="1"/>
  <c r="BJ313" i="1"/>
  <c r="L64" i="1"/>
  <c r="M64" i="1"/>
  <c r="N64" i="1"/>
  <c r="O64" i="1"/>
  <c r="P64" i="1" s="1"/>
  <c r="S64" i="1"/>
  <c r="T64" i="1"/>
  <c r="U64" i="1"/>
  <c r="V64" i="1" s="1"/>
  <c r="L65" i="1"/>
  <c r="M65" i="1"/>
  <c r="N65" i="1"/>
  <c r="O65" i="1"/>
  <c r="S65" i="1"/>
  <c r="V65" i="1" s="1"/>
  <c r="T65" i="1"/>
  <c r="U65" i="1"/>
  <c r="L66" i="1"/>
  <c r="M66" i="1"/>
  <c r="N66" i="1"/>
  <c r="O66" i="1"/>
  <c r="P66" i="1"/>
  <c r="S66" i="1"/>
  <c r="T66" i="1"/>
  <c r="U66" i="1"/>
  <c r="L67" i="1"/>
  <c r="M67" i="1"/>
  <c r="N67" i="1"/>
  <c r="O67" i="1"/>
  <c r="S67" i="1"/>
  <c r="V67" i="1" s="1"/>
  <c r="T67" i="1"/>
  <c r="U67" i="1"/>
  <c r="L68" i="1"/>
  <c r="M68" i="1"/>
  <c r="N68" i="1"/>
  <c r="O68" i="1"/>
  <c r="P68" i="1"/>
  <c r="S68" i="1"/>
  <c r="T68" i="1"/>
  <c r="U68" i="1"/>
  <c r="L69" i="1"/>
  <c r="M69" i="1"/>
  <c r="N69" i="1"/>
  <c r="O69" i="1"/>
  <c r="S69" i="1"/>
  <c r="V69" i="1" s="1"/>
  <c r="T69" i="1"/>
  <c r="U69" i="1"/>
  <c r="L70" i="1"/>
  <c r="M70" i="1"/>
  <c r="N70" i="1"/>
  <c r="O70" i="1"/>
  <c r="S70" i="1"/>
  <c r="T70" i="1"/>
  <c r="U70" i="1"/>
  <c r="L71" i="1"/>
  <c r="M71" i="1"/>
  <c r="N71" i="1"/>
  <c r="O71" i="1"/>
  <c r="S71" i="1"/>
  <c r="V71" i="1" s="1"/>
  <c r="T71" i="1"/>
  <c r="U71" i="1"/>
  <c r="L72" i="1"/>
  <c r="M72" i="1"/>
  <c r="N72" i="1"/>
  <c r="O72" i="1"/>
  <c r="P72" i="1"/>
  <c r="S72" i="1"/>
  <c r="T72" i="1"/>
  <c r="U72" i="1"/>
  <c r="V72" i="1" s="1"/>
  <c r="L73" i="1"/>
  <c r="M73" i="1"/>
  <c r="N73" i="1"/>
  <c r="O73" i="1"/>
  <c r="S73" i="1"/>
  <c r="V73" i="1" s="1"/>
  <c r="T73" i="1"/>
  <c r="U73" i="1"/>
  <c r="L74" i="1"/>
  <c r="M74" i="1"/>
  <c r="N74" i="1"/>
  <c r="O74" i="1"/>
  <c r="P74" i="1"/>
  <c r="S74" i="1"/>
  <c r="T74" i="1"/>
  <c r="U74" i="1"/>
  <c r="L75" i="1"/>
  <c r="M75" i="1"/>
  <c r="N75" i="1"/>
  <c r="O75" i="1"/>
  <c r="P75" i="1" s="1"/>
  <c r="S75" i="1"/>
  <c r="T75" i="1"/>
  <c r="U75" i="1"/>
  <c r="L76" i="1"/>
  <c r="M76" i="1"/>
  <c r="N76" i="1"/>
  <c r="O76" i="1"/>
  <c r="P76" i="1"/>
  <c r="S76" i="1"/>
  <c r="T76" i="1"/>
  <c r="U76" i="1"/>
  <c r="L77" i="1"/>
  <c r="M77" i="1"/>
  <c r="N77" i="1"/>
  <c r="O77" i="1"/>
  <c r="S77" i="1"/>
  <c r="T77" i="1"/>
  <c r="U77" i="1"/>
  <c r="L78" i="1"/>
  <c r="P78" i="1" s="1"/>
  <c r="M78" i="1"/>
  <c r="N78" i="1"/>
  <c r="O78" i="1"/>
  <c r="S78" i="1"/>
  <c r="T78" i="1"/>
  <c r="U78" i="1"/>
  <c r="L79" i="1"/>
  <c r="M79" i="1"/>
  <c r="N79" i="1"/>
  <c r="O79" i="1"/>
  <c r="P79" i="1" s="1"/>
  <c r="S79" i="1"/>
  <c r="T79" i="1"/>
  <c r="U79" i="1"/>
  <c r="L80" i="1"/>
  <c r="P80" i="1" s="1"/>
  <c r="M80" i="1"/>
  <c r="N80" i="1"/>
  <c r="O80" i="1"/>
  <c r="S80" i="1"/>
  <c r="T80" i="1"/>
  <c r="U80" i="1"/>
  <c r="V80" i="1" s="1"/>
  <c r="L81" i="1"/>
  <c r="M81" i="1"/>
  <c r="N81" i="1"/>
  <c r="O81" i="1"/>
  <c r="S81" i="1"/>
  <c r="T81" i="1"/>
  <c r="U81" i="1"/>
  <c r="V81" i="1" s="1"/>
  <c r="L82" i="1"/>
  <c r="P82" i="1" s="1"/>
  <c r="M82" i="1"/>
  <c r="N82" i="1"/>
  <c r="O82" i="1"/>
  <c r="S82" i="1"/>
  <c r="T82" i="1"/>
  <c r="U82" i="1"/>
  <c r="L83" i="1"/>
  <c r="M83" i="1"/>
  <c r="N83" i="1"/>
  <c r="O83" i="1"/>
  <c r="P83" i="1"/>
  <c r="S83" i="1"/>
  <c r="T83" i="1"/>
  <c r="U83" i="1"/>
  <c r="L84" i="1"/>
  <c r="P84" i="1" s="1"/>
  <c r="M84" i="1"/>
  <c r="N84" i="1"/>
  <c r="O84" i="1"/>
  <c r="S84" i="1"/>
  <c r="T84" i="1"/>
  <c r="U84" i="1"/>
  <c r="V84" i="1" s="1"/>
  <c r="L85" i="1"/>
  <c r="M85" i="1"/>
  <c r="N85" i="1"/>
  <c r="O85" i="1"/>
  <c r="S85" i="1"/>
  <c r="T85" i="1"/>
  <c r="U85" i="1"/>
  <c r="L86" i="1"/>
  <c r="P86" i="1" s="1"/>
  <c r="M86" i="1"/>
  <c r="N86" i="1"/>
  <c r="O86" i="1"/>
  <c r="S86" i="1"/>
  <c r="T86" i="1"/>
  <c r="U86" i="1"/>
  <c r="L87" i="1"/>
  <c r="M87" i="1"/>
  <c r="N87" i="1"/>
  <c r="O87" i="1"/>
  <c r="P87" i="1"/>
  <c r="S87" i="1"/>
  <c r="T87" i="1"/>
  <c r="U87" i="1"/>
  <c r="L88" i="1"/>
  <c r="P88" i="1" s="1"/>
  <c r="M88" i="1"/>
  <c r="N88" i="1"/>
  <c r="O88" i="1"/>
  <c r="S88" i="1"/>
  <c r="T88" i="1"/>
  <c r="U88" i="1"/>
  <c r="V88" i="1" s="1"/>
  <c r="L89" i="1"/>
  <c r="M89" i="1"/>
  <c r="N89" i="1"/>
  <c r="O89" i="1"/>
  <c r="S89" i="1"/>
  <c r="T89" i="1"/>
  <c r="U89" i="1"/>
  <c r="V89" i="1" s="1"/>
  <c r="L90" i="1"/>
  <c r="M90" i="1"/>
  <c r="N90" i="1"/>
  <c r="O90" i="1"/>
  <c r="S90" i="1"/>
  <c r="T90" i="1"/>
  <c r="U90" i="1"/>
  <c r="L91" i="1"/>
  <c r="M91" i="1"/>
  <c r="P91" i="1" s="1"/>
  <c r="N91" i="1"/>
  <c r="O91" i="1"/>
  <c r="S91" i="1"/>
  <c r="T91" i="1"/>
  <c r="U91" i="1"/>
  <c r="L92" i="1"/>
  <c r="P92" i="1" s="1"/>
  <c r="M92" i="1"/>
  <c r="N92" i="1"/>
  <c r="O92" i="1"/>
  <c r="S92" i="1"/>
  <c r="T92" i="1"/>
  <c r="U92" i="1"/>
  <c r="L93" i="1"/>
  <c r="M93" i="1"/>
  <c r="N93" i="1"/>
  <c r="O93" i="1"/>
  <c r="S93" i="1"/>
  <c r="T93" i="1"/>
  <c r="U93" i="1"/>
  <c r="V93" i="1"/>
  <c r="L94" i="1"/>
  <c r="P94" i="1" s="1"/>
  <c r="M94" i="1"/>
  <c r="N94" i="1"/>
  <c r="O94" i="1"/>
  <c r="S94" i="1"/>
  <c r="T94" i="1"/>
  <c r="U94" i="1"/>
  <c r="L95" i="1"/>
  <c r="M95" i="1"/>
  <c r="P95" i="1" s="1"/>
  <c r="N95" i="1"/>
  <c r="O95" i="1"/>
  <c r="S95" i="1"/>
  <c r="T95" i="1"/>
  <c r="U95" i="1"/>
  <c r="V95" i="1" s="1"/>
  <c r="L96" i="1"/>
  <c r="P96" i="1" s="1"/>
  <c r="M96" i="1"/>
  <c r="N96" i="1"/>
  <c r="O96" i="1"/>
  <c r="S96" i="1"/>
  <c r="T96" i="1"/>
  <c r="U96" i="1"/>
  <c r="L97" i="1"/>
  <c r="M97" i="1"/>
  <c r="N97" i="1"/>
  <c r="O97" i="1"/>
  <c r="S97" i="1"/>
  <c r="T97" i="1"/>
  <c r="U97" i="1"/>
  <c r="V97" i="1" s="1"/>
  <c r="L98" i="1"/>
  <c r="M98" i="1"/>
  <c r="N98" i="1"/>
  <c r="O98" i="1"/>
  <c r="S98" i="1"/>
  <c r="T98" i="1"/>
  <c r="U98" i="1"/>
  <c r="L99" i="1"/>
  <c r="M99" i="1"/>
  <c r="N99" i="1"/>
  <c r="O99" i="1"/>
  <c r="P99" i="1" s="1"/>
  <c r="S99" i="1"/>
  <c r="T99" i="1"/>
  <c r="U99" i="1"/>
  <c r="L100" i="1"/>
  <c r="M100" i="1"/>
  <c r="N100" i="1"/>
  <c r="O100" i="1"/>
  <c r="P100" i="1"/>
  <c r="S100" i="1"/>
  <c r="T100" i="1"/>
  <c r="U100" i="1"/>
  <c r="V100" i="1" s="1"/>
  <c r="L101" i="1"/>
  <c r="M101" i="1"/>
  <c r="N101" i="1"/>
  <c r="O101" i="1"/>
  <c r="S101" i="1"/>
  <c r="T101" i="1"/>
  <c r="U101" i="1"/>
  <c r="V101" i="1" s="1"/>
  <c r="L102" i="1"/>
  <c r="M102" i="1"/>
  <c r="N102" i="1"/>
  <c r="O102" i="1"/>
  <c r="P102" i="1" s="1"/>
  <c r="S102" i="1"/>
  <c r="T102" i="1"/>
  <c r="U102" i="1"/>
  <c r="L103" i="1"/>
  <c r="M103" i="1"/>
  <c r="N103" i="1"/>
  <c r="O103" i="1"/>
  <c r="S103" i="1"/>
  <c r="T103" i="1"/>
  <c r="U103" i="1"/>
  <c r="L104" i="1"/>
  <c r="M104" i="1"/>
  <c r="N104" i="1"/>
  <c r="O104" i="1"/>
  <c r="P104" i="1"/>
  <c r="S104" i="1"/>
  <c r="T104" i="1"/>
  <c r="U104" i="1"/>
  <c r="L105" i="1"/>
  <c r="M105" i="1"/>
  <c r="N105" i="1"/>
  <c r="O105" i="1"/>
  <c r="S105" i="1"/>
  <c r="T105" i="1"/>
  <c r="U105" i="1"/>
  <c r="L106" i="1"/>
  <c r="M106" i="1"/>
  <c r="N106" i="1"/>
  <c r="O106" i="1"/>
  <c r="S106" i="1"/>
  <c r="T106" i="1"/>
  <c r="U106" i="1"/>
  <c r="L107" i="1"/>
  <c r="P107" i="1" s="1"/>
  <c r="M107" i="1"/>
  <c r="N107" i="1"/>
  <c r="O107" i="1"/>
  <c r="S107" i="1"/>
  <c r="T107" i="1"/>
  <c r="U107" i="1"/>
  <c r="L108" i="1"/>
  <c r="M108" i="1"/>
  <c r="N108" i="1"/>
  <c r="O108" i="1"/>
  <c r="P108" i="1"/>
  <c r="S108" i="1"/>
  <c r="T108" i="1"/>
  <c r="U108" i="1"/>
  <c r="L109" i="1"/>
  <c r="P109" i="1" s="1"/>
  <c r="M109" i="1"/>
  <c r="N109" i="1"/>
  <c r="O109" i="1"/>
  <c r="S109" i="1"/>
  <c r="T109" i="1"/>
  <c r="U109" i="1"/>
  <c r="V109" i="1"/>
  <c r="L110" i="1"/>
  <c r="M110" i="1"/>
  <c r="N110" i="1"/>
  <c r="O110" i="1"/>
  <c r="P110" i="1"/>
  <c r="S110" i="1"/>
  <c r="T110" i="1"/>
  <c r="U110" i="1"/>
  <c r="L111" i="1"/>
  <c r="P111" i="1" s="1"/>
  <c r="M111" i="1"/>
  <c r="N111" i="1"/>
  <c r="O111" i="1"/>
  <c r="S111" i="1"/>
  <c r="T111" i="1"/>
  <c r="U111" i="1"/>
  <c r="V111" i="1" s="1"/>
  <c r="L112" i="1"/>
  <c r="M112" i="1"/>
  <c r="N112" i="1"/>
  <c r="O112" i="1"/>
  <c r="P112" i="1"/>
  <c r="S112" i="1"/>
  <c r="T112" i="1"/>
  <c r="U112" i="1"/>
  <c r="L113" i="1"/>
  <c r="M113" i="1"/>
  <c r="N113" i="1"/>
  <c r="O113" i="1"/>
  <c r="S113" i="1"/>
  <c r="T113" i="1"/>
  <c r="U113" i="1"/>
  <c r="L114" i="1"/>
  <c r="P114" i="1" s="1"/>
  <c r="M114" i="1"/>
  <c r="N114" i="1"/>
  <c r="O114" i="1"/>
  <c r="S114" i="1"/>
  <c r="T114" i="1"/>
  <c r="U114" i="1"/>
  <c r="L115" i="1"/>
  <c r="M115" i="1"/>
  <c r="N115" i="1"/>
  <c r="O115" i="1"/>
  <c r="S115" i="1"/>
  <c r="T115" i="1"/>
  <c r="U115" i="1"/>
  <c r="L116" i="1"/>
  <c r="M116" i="1"/>
  <c r="P116" i="1" s="1"/>
  <c r="N116" i="1"/>
  <c r="O116" i="1"/>
  <c r="S116" i="1"/>
  <c r="T116" i="1"/>
  <c r="U116" i="1"/>
  <c r="L117" i="1"/>
  <c r="M117" i="1"/>
  <c r="N117" i="1"/>
  <c r="O117" i="1"/>
  <c r="S117" i="1"/>
  <c r="V117" i="1" s="1"/>
  <c r="T117" i="1"/>
  <c r="U117" i="1"/>
  <c r="L118" i="1"/>
  <c r="M118" i="1"/>
  <c r="P118" i="1" s="1"/>
  <c r="N118" i="1"/>
  <c r="O118" i="1"/>
  <c r="S118" i="1"/>
  <c r="T118" i="1"/>
  <c r="U118" i="1"/>
  <c r="L119" i="1"/>
  <c r="P119" i="1" s="1"/>
  <c r="M119" i="1"/>
  <c r="N119" i="1"/>
  <c r="O119" i="1"/>
  <c r="S119" i="1"/>
  <c r="T119" i="1"/>
  <c r="U119" i="1"/>
  <c r="L120" i="1"/>
  <c r="M120" i="1"/>
  <c r="P120" i="1" s="1"/>
  <c r="N120" i="1"/>
  <c r="O120" i="1"/>
  <c r="S120" i="1"/>
  <c r="T120" i="1"/>
  <c r="U120" i="1"/>
  <c r="L121" i="1"/>
  <c r="M121" i="1"/>
  <c r="N121" i="1"/>
  <c r="O121" i="1"/>
  <c r="S121" i="1"/>
  <c r="T121" i="1"/>
  <c r="U121" i="1"/>
  <c r="V121" i="1" s="1"/>
  <c r="L122" i="1"/>
  <c r="M122" i="1"/>
  <c r="N122" i="1"/>
  <c r="P122" i="1" s="1"/>
  <c r="O122" i="1"/>
  <c r="S122" i="1"/>
  <c r="T122" i="1"/>
  <c r="U122" i="1"/>
  <c r="L123" i="1"/>
  <c r="M123" i="1"/>
  <c r="N123" i="1"/>
  <c r="O123" i="1"/>
  <c r="S123" i="1"/>
  <c r="T123" i="1"/>
  <c r="U123" i="1"/>
  <c r="L124" i="1"/>
  <c r="M124" i="1"/>
  <c r="N124" i="1"/>
  <c r="O124" i="1"/>
  <c r="P124" i="1" s="1"/>
  <c r="S124" i="1"/>
  <c r="T124" i="1"/>
  <c r="V124" i="1" s="1"/>
  <c r="U124" i="1"/>
  <c r="L125" i="1"/>
  <c r="M125" i="1"/>
  <c r="N125" i="1"/>
  <c r="O125" i="1"/>
  <c r="S125" i="1"/>
  <c r="T125" i="1"/>
  <c r="U125" i="1"/>
  <c r="L126" i="1"/>
  <c r="M126" i="1"/>
  <c r="N126" i="1"/>
  <c r="O126" i="1"/>
  <c r="S126" i="1"/>
  <c r="T126" i="1"/>
  <c r="U126" i="1"/>
  <c r="L127" i="1"/>
  <c r="M127" i="1"/>
  <c r="N127" i="1"/>
  <c r="O127" i="1"/>
  <c r="P127" i="1"/>
  <c r="S127" i="1"/>
  <c r="T127" i="1"/>
  <c r="U127" i="1"/>
  <c r="L128" i="1"/>
  <c r="M128" i="1"/>
  <c r="P128" i="1" s="1"/>
  <c r="N128" i="1"/>
  <c r="O128" i="1"/>
  <c r="S128" i="1"/>
  <c r="T128" i="1"/>
  <c r="U128" i="1"/>
  <c r="L129" i="1"/>
  <c r="M129" i="1"/>
  <c r="N129" i="1"/>
  <c r="O129" i="1"/>
  <c r="S129" i="1"/>
  <c r="T129" i="1"/>
  <c r="U129" i="1"/>
  <c r="V129" i="1" s="1"/>
  <c r="L130" i="1"/>
  <c r="M130" i="1"/>
  <c r="N130" i="1"/>
  <c r="O130" i="1"/>
  <c r="P130" i="1" s="1"/>
  <c r="S130" i="1"/>
  <c r="T130" i="1"/>
  <c r="U130" i="1"/>
  <c r="L131" i="1"/>
  <c r="M131" i="1"/>
  <c r="N131" i="1"/>
  <c r="P131" i="1" s="1"/>
  <c r="O131" i="1"/>
  <c r="S131" i="1"/>
  <c r="T131" i="1"/>
  <c r="U131" i="1"/>
  <c r="V131" i="1" s="1"/>
  <c r="L132" i="1"/>
  <c r="P132" i="1" s="1"/>
  <c r="M132" i="1"/>
  <c r="N132" i="1"/>
  <c r="O132" i="1"/>
  <c r="S132" i="1"/>
  <c r="T132" i="1"/>
  <c r="U132" i="1"/>
  <c r="L133" i="1"/>
  <c r="M133" i="1"/>
  <c r="N133" i="1"/>
  <c r="O133" i="1"/>
  <c r="S133" i="1"/>
  <c r="T133" i="1"/>
  <c r="U133" i="1"/>
  <c r="L134" i="1"/>
  <c r="M134" i="1"/>
  <c r="N134" i="1"/>
  <c r="O134" i="1"/>
  <c r="S134" i="1"/>
  <c r="T134" i="1"/>
  <c r="U134" i="1"/>
  <c r="L135" i="1"/>
  <c r="M135" i="1"/>
  <c r="N135" i="1"/>
  <c r="O135" i="1"/>
  <c r="P135" i="1"/>
  <c r="S135" i="1"/>
  <c r="T135" i="1"/>
  <c r="U135" i="1"/>
  <c r="V135" i="1" s="1"/>
  <c r="L136" i="1"/>
  <c r="P136" i="1" s="1"/>
  <c r="M136" i="1"/>
  <c r="N136" i="1"/>
  <c r="O136" i="1"/>
  <c r="S136" i="1"/>
  <c r="T136" i="1"/>
  <c r="U136" i="1"/>
  <c r="L137" i="1"/>
  <c r="M137" i="1"/>
  <c r="N137" i="1"/>
  <c r="O137" i="1"/>
  <c r="S137" i="1"/>
  <c r="T137" i="1"/>
  <c r="U137" i="1"/>
  <c r="L138" i="1"/>
  <c r="M138" i="1"/>
  <c r="N138" i="1"/>
  <c r="O138" i="1"/>
  <c r="S138" i="1"/>
  <c r="T138" i="1"/>
  <c r="U138" i="1"/>
  <c r="L139" i="1"/>
  <c r="M139" i="1"/>
  <c r="N139" i="1"/>
  <c r="O139" i="1"/>
  <c r="P139" i="1"/>
  <c r="S139" i="1"/>
  <c r="T139" i="1"/>
  <c r="U139" i="1"/>
  <c r="V139" i="1" s="1"/>
  <c r="W139" i="1" s="1"/>
  <c r="X139" i="1" s="1"/>
  <c r="L140" i="1"/>
  <c r="M140" i="1"/>
  <c r="N140" i="1"/>
  <c r="O140" i="1"/>
  <c r="P140" i="1" s="1"/>
  <c r="S140" i="1"/>
  <c r="T140" i="1"/>
  <c r="U140" i="1"/>
  <c r="L141" i="1"/>
  <c r="M141" i="1"/>
  <c r="N141" i="1"/>
  <c r="O141" i="1"/>
  <c r="S141" i="1"/>
  <c r="T141" i="1"/>
  <c r="U141" i="1"/>
  <c r="L142" i="1"/>
  <c r="M142" i="1"/>
  <c r="N142" i="1"/>
  <c r="O142" i="1"/>
  <c r="S142" i="1"/>
  <c r="T142" i="1"/>
  <c r="U142" i="1"/>
  <c r="L143" i="1"/>
  <c r="P143" i="1" s="1"/>
  <c r="M143" i="1"/>
  <c r="N143" i="1"/>
  <c r="O143" i="1"/>
  <c r="S143" i="1"/>
  <c r="T143" i="1"/>
  <c r="U143" i="1"/>
  <c r="L144" i="1"/>
  <c r="M144" i="1"/>
  <c r="N144" i="1"/>
  <c r="O144" i="1"/>
  <c r="P144" i="1" s="1"/>
  <c r="S144" i="1"/>
  <c r="T144" i="1"/>
  <c r="U144" i="1"/>
  <c r="V144" i="1" s="1"/>
  <c r="L145" i="1"/>
  <c r="M145" i="1"/>
  <c r="N145" i="1"/>
  <c r="O145" i="1"/>
  <c r="S145" i="1"/>
  <c r="T145" i="1"/>
  <c r="U145" i="1"/>
  <c r="V145" i="1" s="1"/>
  <c r="L146" i="1"/>
  <c r="M146" i="1"/>
  <c r="N146" i="1"/>
  <c r="P146" i="1" s="1"/>
  <c r="O146" i="1"/>
  <c r="S146" i="1"/>
  <c r="T146" i="1"/>
  <c r="U146" i="1"/>
  <c r="L147" i="1"/>
  <c r="P147" i="1" s="1"/>
  <c r="M147" i="1"/>
  <c r="N147" i="1"/>
  <c r="O147" i="1"/>
  <c r="S147" i="1"/>
  <c r="T147" i="1"/>
  <c r="U147" i="1"/>
  <c r="L148" i="1"/>
  <c r="P148" i="1" s="1"/>
  <c r="M148" i="1"/>
  <c r="N148" i="1"/>
  <c r="O148" i="1"/>
  <c r="S148" i="1"/>
  <c r="T148" i="1"/>
  <c r="U148" i="1"/>
  <c r="V148" i="1" s="1"/>
  <c r="L149" i="1"/>
  <c r="M149" i="1"/>
  <c r="N149" i="1"/>
  <c r="O149" i="1"/>
  <c r="S149" i="1"/>
  <c r="T149" i="1"/>
  <c r="U149" i="1"/>
  <c r="L150" i="1"/>
  <c r="M150" i="1"/>
  <c r="N150" i="1"/>
  <c r="O150" i="1"/>
  <c r="P150" i="1"/>
  <c r="S150" i="1"/>
  <c r="T150" i="1"/>
  <c r="U150" i="1"/>
  <c r="L151" i="1"/>
  <c r="M151" i="1"/>
  <c r="N151" i="1"/>
  <c r="P151" i="1" s="1"/>
  <c r="O151" i="1"/>
  <c r="S151" i="1"/>
  <c r="T151" i="1"/>
  <c r="U151" i="1"/>
  <c r="L152" i="1"/>
  <c r="M152" i="1"/>
  <c r="N152" i="1"/>
  <c r="P152" i="1" s="1"/>
  <c r="O152" i="1"/>
  <c r="S152" i="1"/>
  <c r="T152" i="1"/>
  <c r="U152" i="1"/>
  <c r="V152" i="1" s="1"/>
  <c r="W152" i="1" s="1"/>
  <c r="X152" i="1" s="1"/>
  <c r="L153" i="1"/>
  <c r="M153" i="1"/>
  <c r="N153" i="1"/>
  <c r="O153" i="1"/>
  <c r="S153" i="1"/>
  <c r="T153" i="1"/>
  <c r="U153" i="1"/>
  <c r="V153" i="1" s="1"/>
  <c r="L154" i="1"/>
  <c r="M154" i="1"/>
  <c r="N154" i="1"/>
  <c r="O154" i="1"/>
  <c r="S154" i="1"/>
  <c r="T154" i="1"/>
  <c r="U154" i="1"/>
  <c r="L155" i="1"/>
  <c r="M155" i="1"/>
  <c r="N155" i="1"/>
  <c r="O155" i="1"/>
  <c r="P155" i="1"/>
  <c r="S155" i="1"/>
  <c r="T155" i="1"/>
  <c r="U155" i="1"/>
  <c r="L156" i="1"/>
  <c r="M156" i="1"/>
  <c r="N156" i="1"/>
  <c r="O156" i="1"/>
  <c r="P156" i="1"/>
  <c r="S156" i="1"/>
  <c r="T156" i="1"/>
  <c r="U156" i="1"/>
  <c r="V156" i="1"/>
  <c r="W156" i="1" s="1"/>
  <c r="X156" i="1" s="1"/>
  <c r="L157" i="1"/>
  <c r="M157" i="1"/>
  <c r="N157" i="1"/>
  <c r="O157" i="1"/>
  <c r="S157" i="1"/>
  <c r="T157" i="1"/>
  <c r="U157" i="1"/>
  <c r="V157" i="1" s="1"/>
  <c r="L158" i="1"/>
  <c r="M158" i="1"/>
  <c r="N158" i="1"/>
  <c r="O158" i="1"/>
  <c r="P158" i="1" s="1"/>
  <c r="S158" i="1"/>
  <c r="T158" i="1"/>
  <c r="U158" i="1"/>
  <c r="L159" i="1"/>
  <c r="M159" i="1"/>
  <c r="N159" i="1"/>
  <c r="O159" i="1"/>
  <c r="P159" i="1"/>
  <c r="S159" i="1"/>
  <c r="T159" i="1"/>
  <c r="U159" i="1"/>
  <c r="V159" i="1" s="1"/>
  <c r="L160" i="1"/>
  <c r="M160" i="1"/>
  <c r="N160" i="1"/>
  <c r="O160" i="1"/>
  <c r="P160" i="1"/>
  <c r="S160" i="1"/>
  <c r="T160" i="1"/>
  <c r="V160" i="1" s="1"/>
  <c r="W160" i="1" s="1"/>
  <c r="X160" i="1" s="1"/>
  <c r="Y160" i="1" s="1"/>
  <c r="U160" i="1"/>
  <c r="L161" i="1"/>
  <c r="M161" i="1"/>
  <c r="N161" i="1"/>
  <c r="O161" i="1"/>
  <c r="S161" i="1"/>
  <c r="T161" i="1"/>
  <c r="U161" i="1"/>
  <c r="L162" i="1"/>
  <c r="M162" i="1"/>
  <c r="N162" i="1"/>
  <c r="O162" i="1"/>
  <c r="S162" i="1"/>
  <c r="T162" i="1"/>
  <c r="U162" i="1"/>
  <c r="L163" i="1"/>
  <c r="M163" i="1"/>
  <c r="N163" i="1"/>
  <c r="O163" i="1"/>
  <c r="P163" i="1"/>
  <c r="S163" i="1"/>
  <c r="T163" i="1"/>
  <c r="U163" i="1"/>
  <c r="L164" i="1"/>
  <c r="M164" i="1"/>
  <c r="P164" i="1" s="1"/>
  <c r="N164" i="1"/>
  <c r="O164" i="1"/>
  <c r="S164" i="1"/>
  <c r="T164" i="1"/>
  <c r="U164" i="1"/>
  <c r="V164" i="1" s="1"/>
  <c r="L165" i="1"/>
  <c r="M165" i="1"/>
  <c r="N165" i="1"/>
  <c r="O165" i="1"/>
  <c r="S165" i="1"/>
  <c r="T165" i="1"/>
  <c r="U165" i="1"/>
  <c r="V165" i="1" s="1"/>
  <c r="L166" i="1"/>
  <c r="P166" i="1" s="1"/>
  <c r="M166" i="1"/>
  <c r="N166" i="1"/>
  <c r="O166" i="1"/>
  <c r="S166" i="1"/>
  <c r="T166" i="1"/>
  <c r="U166" i="1"/>
  <c r="L167" i="1"/>
  <c r="M167" i="1"/>
  <c r="N167" i="1"/>
  <c r="O167" i="1"/>
  <c r="S167" i="1"/>
  <c r="T167" i="1"/>
  <c r="U167" i="1"/>
  <c r="L168" i="1"/>
  <c r="P168" i="1" s="1"/>
  <c r="M168" i="1"/>
  <c r="N168" i="1"/>
  <c r="O168" i="1"/>
  <c r="S168" i="1"/>
  <c r="T168" i="1"/>
  <c r="U168" i="1"/>
  <c r="L169" i="1"/>
  <c r="M169" i="1"/>
  <c r="N169" i="1"/>
  <c r="O169" i="1"/>
  <c r="S169" i="1"/>
  <c r="T169" i="1"/>
  <c r="U169" i="1"/>
  <c r="V169" i="1" s="1"/>
  <c r="L170" i="1"/>
  <c r="M170" i="1"/>
  <c r="N170" i="1"/>
  <c r="O170" i="1"/>
  <c r="S170" i="1"/>
  <c r="T170" i="1"/>
  <c r="U170" i="1"/>
  <c r="L171" i="1"/>
  <c r="M171" i="1"/>
  <c r="N171" i="1"/>
  <c r="P171" i="1" s="1"/>
  <c r="O171" i="1"/>
  <c r="S171" i="1"/>
  <c r="T171" i="1"/>
  <c r="U171" i="1"/>
  <c r="L172" i="1"/>
  <c r="P172" i="1" s="1"/>
  <c r="M172" i="1"/>
  <c r="N172" i="1"/>
  <c r="O172" i="1"/>
  <c r="S172" i="1"/>
  <c r="T172" i="1"/>
  <c r="U172" i="1"/>
  <c r="L173" i="1"/>
  <c r="M173" i="1"/>
  <c r="N173" i="1"/>
  <c r="O173" i="1"/>
  <c r="S173" i="1"/>
  <c r="T173" i="1"/>
  <c r="U173" i="1"/>
  <c r="L174" i="1"/>
  <c r="M174" i="1"/>
  <c r="N174" i="1"/>
  <c r="O174" i="1"/>
  <c r="P174" i="1"/>
  <c r="S174" i="1"/>
  <c r="T174" i="1"/>
  <c r="U174" i="1"/>
  <c r="L175" i="1"/>
  <c r="M175" i="1"/>
  <c r="N175" i="1"/>
  <c r="O175" i="1"/>
  <c r="P175" i="1"/>
  <c r="S175" i="1"/>
  <c r="T175" i="1"/>
  <c r="U175" i="1"/>
  <c r="L176" i="1"/>
  <c r="M176" i="1"/>
  <c r="N176" i="1"/>
  <c r="O176" i="1"/>
  <c r="P176" i="1"/>
  <c r="S176" i="1"/>
  <c r="T176" i="1"/>
  <c r="U176" i="1"/>
  <c r="V176" i="1" s="1"/>
  <c r="L177" i="1"/>
  <c r="M177" i="1"/>
  <c r="N177" i="1"/>
  <c r="O177" i="1"/>
  <c r="S177" i="1"/>
  <c r="T177" i="1"/>
  <c r="U177" i="1"/>
  <c r="V177" i="1" s="1"/>
  <c r="L178" i="1"/>
  <c r="M178" i="1"/>
  <c r="N178" i="1"/>
  <c r="O178" i="1"/>
  <c r="P178" i="1" s="1"/>
  <c r="S178" i="1"/>
  <c r="T178" i="1"/>
  <c r="U178" i="1"/>
  <c r="L179" i="1"/>
  <c r="M179" i="1"/>
  <c r="N179" i="1"/>
  <c r="O179" i="1"/>
  <c r="S179" i="1"/>
  <c r="T179" i="1"/>
  <c r="U179" i="1"/>
  <c r="L180" i="1"/>
  <c r="M180" i="1"/>
  <c r="N180" i="1"/>
  <c r="O180" i="1"/>
  <c r="P180" i="1"/>
  <c r="S180" i="1"/>
  <c r="T180" i="1"/>
  <c r="U180" i="1"/>
  <c r="L181" i="1"/>
  <c r="M181" i="1"/>
  <c r="N181" i="1"/>
  <c r="O181" i="1"/>
  <c r="S181" i="1"/>
  <c r="T181" i="1"/>
  <c r="U181" i="1"/>
  <c r="V181" i="1" s="1"/>
  <c r="L182" i="1"/>
  <c r="M182" i="1"/>
  <c r="N182" i="1"/>
  <c r="O182" i="1"/>
  <c r="S182" i="1"/>
  <c r="T182" i="1"/>
  <c r="U182" i="1"/>
  <c r="L183" i="1"/>
  <c r="P183" i="1" s="1"/>
  <c r="M183" i="1"/>
  <c r="N183" i="1"/>
  <c r="O183" i="1"/>
  <c r="S183" i="1"/>
  <c r="T183" i="1"/>
  <c r="U183" i="1"/>
  <c r="V183" i="1" s="1"/>
  <c r="L184" i="1"/>
  <c r="M184" i="1"/>
  <c r="N184" i="1"/>
  <c r="O184" i="1"/>
  <c r="P184" i="1"/>
  <c r="S184" i="1"/>
  <c r="T184" i="1"/>
  <c r="U184" i="1"/>
  <c r="L185" i="1"/>
  <c r="M185" i="1"/>
  <c r="N185" i="1"/>
  <c r="O185" i="1"/>
  <c r="S185" i="1"/>
  <c r="T185" i="1"/>
  <c r="U185" i="1"/>
  <c r="L186" i="1"/>
  <c r="P186" i="1" s="1"/>
  <c r="M186" i="1"/>
  <c r="N186" i="1"/>
  <c r="O186" i="1"/>
  <c r="S186" i="1"/>
  <c r="T186" i="1"/>
  <c r="U186" i="1"/>
  <c r="L187" i="1"/>
  <c r="M187" i="1"/>
  <c r="N187" i="1"/>
  <c r="O187" i="1"/>
  <c r="S187" i="1"/>
  <c r="T187" i="1"/>
  <c r="U187" i="1"/>
  <c r="L188" i="1"/>
  <c r="M188" i="1"/>
  <c r="N188" i="1"/>
  <c r="O188" i="1"/>
  <c r="P188" i="1"/>
  <c r="S188" i="1"/>
  <c r="T188" i="1"/>
  <c r="U188" i="1"/>
  <c r="V188" i="1"/>
  <c r="W188" i="1" s="1"/>
  <c r="X188" i="1" s="1"/>
  <c r="L189" i="1"/>
  <c r="M189" i="1"/>
  <c r="N189" i="1"/>
  <c r="O189" i="1"/>
  <c r="S189" i="1"/>
  <c r="T189" i="1"/>
  <c r="U189" i="1"/>
  <c r="L190" i="1"/>
  <c r="M190" i="1"/>
  <c r="N190" i="1"/>
  <c r="O190" i="1"/>
  <c r="S190" i="1"/>
  <c r="T190" i="1"/>
  <c r="U190" i="1"/>
  <c r="L191" i="1"/>
  <c r="P191" i="1" s="1"/>
  <c r="M191" i="1"/>
  <c r="N191" i="1"/>
  <c r="O191" i="1"/>
  <c r="S191" i="1"/>
  <c r="T191" i="1"/>
  <c r="U191" i="1"/>
  <c r="L192" i="1"/>
  <c r="M192" i="1"/>
  <c r="N192" i="1"/>
  <c r="P192" i="1" s="1"/>
  <c r="O192" i="1"/>
  <c r="S192" i="1"/>
  <c r="T192" i="1"/>
  <c r="U192" i="1"/>
  <c r="V192" i="1" s="1"/>
  <c r="L193" i="1"/>
  <c r="M193" i="1"/>
  <c r="N193" i="1"/>
  <c r="O193" i="1"/>
  <c r="S193" i="1"/>
  <c r="T193" i="1"/>
  <c r="U193" i="1"/>
  <c r="V193" i="1" s="1"/>
  <c r="L194" i="1"/>
  <c r="M194" i="1"/>
  <c r="N194" i="1"/>
  <c r="O194" i="1"/>
  <c r="P194" i="1" s="1"/>
  <c r="S194" i="1"/>
  <c r="T194" i="1"/>
  <c r="U194" i="1"/>
  <c r="L195" i="1"/>
  <c r="M195" i="1"/>
  <c r="N195" i="1"/>
  <c r="P195" i="1" s="1"/>
  <c r="O195" i="1"/>
  <c r="S195" i="1"/>
  <c r="T195" i="1"/>
  <c r="U195" i="1"/>
  <c r="L196" i="1"/>
  <c r="M196" i="1"/>
  <c r="N196" i="1"/>
  <c r="O196" i="1"/>
  <c r="P196" i="1"/>
  <c r="S196" i="1"/>
  <c r="T196" i="1"/>
  <c r="U196" i="1"/>
  <c r="L197" i="1"/>
  <c r="M197" i="1"/>
  <c r="N197" i="1"/>
  <c r="O197" i="1"/>
  <c r="S197" i="1"/>
  <c r="T197" i="1"/>
  <c r="U197" i="1"/>
  <c r="L198" i="1"/>
  <c r="M198" i="1"/>
  <c r="N198" i="1"/>
  <c r="O198" i="1"/>
  <c r="S198" i="1"/>
  <c r="T198" i="1"/>
  <c r="U198" i="1"/>
  <c r="L199" i="1"/>
  <c r="M199" i="1"/>
  <c r="N199" i="1"/>
  <c r="O199" i="1"/>
  <c r="P199" i="1" s="1"/>
  <c r="S199" i="1"/>
  <c r="T199" i="1"/>
  <c r="U199" i="1"/>
  <c r="L200" i="1"/>
  <c r="P200" i="1" s="1"/>
  <c r="M200" i="1"/>
  <c r="N200" i="1"/>
  <c r="O200" i="1"/>
  <c r="S200" i="1"/>
  <c r="T200" i="1"/>
  <c r="U200" i="1"/>
  <c r="V200" i="1" s="1"/>
  <c r="L201" i="1"/>
  <c r="M201" i="1"/>
  <c r="N201" i="1"/>
  <c r="O201" i="1"/>
  <c r="S201" i="1"/>
  <c r="T201" i="1"/>
  <c r="U201" i="1"/>
  <c r="V201" i="1"/>
  <c r="L202" i="1"/>
  <c r="M202" i="1"/>
  <c r="N202" i="1"/>
  <c r="O202" i="1"/>
  <c r="S202" i="1"/>
  <c r="T202" i="1"/>
  <c r="U202" i="1"/>
  <c r="L203" i="1"/>
  <c r="M203" i="1"/>
  <c r="N203" i="1"/>
  <c r="O203" i="1"/>
  <c r="P203" i="1"/>
  <c r="S203" i="1"/>
  <c r="T203" i="1"/>
  <c r="U203" i="1"/>
  <c r="V203" i="1"/>
  <c r="W203" i="1" s="1"/>
  <c r="X203" i="1" s="1"/>
  <c r="L204" i="1"/>
  <c r="P204" i="1" s="1"/>
  <c r="M204" i="1"/>
  <c r="N204" i="1"/>
  <c r="O204" i="1"/>
  <c r="S204" i="1"/>
  <c r="T204" i="1"/>
  <c r="U204" i="1"/>
  <c r="L205" i="1"/>
  <c r="M205" i="1"/>
  <c r="N205" i="1"/>
  <c r="O205" i="1"/>
  <c r="S205" i="1"/>
  <c r="T205" i="1"/>
  <c r="U205" i="1"/>
  <c r="L206" i="1"/>
  <c r="P206" i="1" s="1"/>
  <c r="M206" i="1"/>
  <c r="N206" i="1"/>
  <c r="O206" i="1"/>
  <c r="S206" i="1"/>
  <c r="T206" i="1"/>
  <c r="U206" i="1"/>
  <c r="L207" i="1"/>
  <c r="M207" i="1"/>
  <c r="P207" i="1" s="1"/>
  <c r="N207" i="1"/>
  <c r="O207" i="1"/>
  <c r="S207" i="1"/>
  <c r="T207" i="1"/>
  <c r="U207" i="1"/>
  <c r="L208" i="1"/>
  <c r="P208" i="1" s="1"/>
  <c r="M208" i="1"/>
  <c r="N208" i="1"/>
  <c r="O208" i="1"/>
  <c r="S208" i="1"/>
  <c r="T208" i="1"/>
  <c r="U208" i="1"/>
  <c r="L209" i="1"/>
  <c r="M209" i="1"/>
  <c r="N209" i="1"/>
  <c r="O209" i="1"/>
  <c r="S209" i="1"/>
  <c r="T209" i="1"/>
  <c r="U209" i="1"/>
  <c r="V209" i="1"/>
  <c r="L210" i="1"/>
  <c r="M210" i="1"/>
  <c r="P210" i="1" s="1"/>
  <c r="N210" i="1"/>
  <c r="O210" i="1"/>
  <c r="S210" i="1"/>
  <c r="T210" i="1"/>
  <c r="U210" i="1"/>
  <c r="L211" i="1"/>
  <c r="M211" i="1"/>
  <c r="N211" i="1"/>
  <c r="O211" i="1"/>
  <c r="P211" i="1"/>
  <c r="S211" i="1"/>
  <c r="T211" i="1"/>
  <c r="V211" i="1" s="1"/>
  <c r="W211" i="1" s="1"/>
  <c r="X211" i="1" s="1"/>
  <c r="AA211" i="1" s="1"/>
  <c r="U211" i="1"/>
  <c r="L212" i="1"/>
  <c r="P212" i="1" s="1"/>
  <c r="M212" i="1"/>
  <c r="N212" i="1"/>
  <c r="O212" i="1"/>
  <c r="S212" i="1"/>
  <c r="T212" i="1"/>
  <c r="U212" i="1"/>
  <c r="L213" i="1"/>
  <c r="M213" i="1"/>
  <c r="N213" i="1"/>
  <c r="O213" i="1"/>
  <c r="S213" i="1"/>
  <c r="T213" i="1"/>
  <c r="U213" i="1"/>
  <c r="V213" i="1" s="1"/>
  <c r="L214" i="1"/>
  <c r="P214" i="1" s="1"/>
  <c r="M214" i="1"/>
  <c r="N214" i="1"/>
  <c r="O214" i="1"/>
  <c r="S214" i="1"/>
  <c r="T214" i="1"/>
  <c r="U214" i="1"/>
  <c r="L215" i="1"/>
  <c r="M215" i="1"/>
  <c r="N215" i="1"/>
  <c r="O215" i="1"/>
  <c r="S215" i="1"/>
  <c r="T215" i="1"/>
  <c r="U215" i="1"/>
  <c r="L216" i="1"/>
  <c r="P216" i="1" s="1"/>
  <c r="M216" i="1"/>
  <c r="N216" i="1"/>
  <c r="O216" i="1"/>
  <c r="S216" i="1"/>
  <c r="T216" i="1"/>
  <c r="U216" i="1"/>
  <c r="V216" i="1" s="1"/>
  <c r="L217" i="1"/>
  <c r="M217" i="1"/>
  <c r="N217" i="1"/>
  <c r="O217" i="1"/>
  <c r="S217" i="1"/>
  <c r="T217" i="1"/>
  <c r="U217" i="1"/>
  <c r="V217" i="1"/>
  <c r="L218" i="1"/>
  <c r="M218" i="1"/>
  <c r="N218" i="1"/>
  <c r="O218" i="1"/>
  <c r="S218" i="1"/>
  <c r="V218" i="1" s="1"/>
  <c r="T218" i="1"/>
  <c r="U218" i="1"/>
  <c r="L219" i="1"/>
  <c r="M219" i="1"/>
  <c r="N219" i="1"/>
  <c r="O219" i="1"/>
  <c r="P219" i="1"/>
  <c r="S219" i="1"/>
  <c r="T219" i="1"/>
  <c r="U219" i="1"/>
  <c r="L220" i="1"/>
  <c r="M220" i="1"/>
  <c r="N220" i="1"/>
  <c r="O220" i="1"/>
  <c r="P220" i="1"/>
  <c r="S220" i="1"/>
  <c r="T220" i="1"/>
  <c r="U220" i="1"/>
  <c r="L221" i="1"/>
  <c r="M221" i="1"/>
  <c r="N221" i="1"/>
  <c r="O221" i="1"/>
  <c r="S221" i="1"/>
  <c r="T221" i="1"/>
  <c r="U221" i="1"/>
  <c r="V221" i="1" s="1"/>
  <c r="L222" i="1"/>
  <c r="M222" i="1"/>
  <c r="P222" i="1" s="1"/>
  <c r="N222" i="1"/>
  <c r="O222" i="1"/>
  <c r="S222" i="1"/>
  <c r="V222" i="1" s="1"/>
  <c r="T222" i="1"/>
  <c r="U222" i="1"/>
  <c r="L223" i="1"/>
  <c r="M223" i="1"/>
  <c r="N223" i="1"/>
  <c r="O223" i="1"/>
  <c r="P223" i="1"/>
  <c r="S223" i="1"/>
  <c r="T223" i="1"/>
  <c r="U223" i="1"/>
  <c r="V223" i="1" s="1"/>
  <c r="L224" i="1"/>
  <c r="M224" i="1"/>
  <c r="P224" i="1" s="1"/>
  <c r="N224" i="1"/>
  <c r="O224" i="1"/>
  <c r="S224" i="1"/>
  <c r="T224" i="1"/>
  <c r="U224" i="1"/>
  <c r="L225" i="1"/>
  <c r="M225" i="1"/>
  <c r="N225" i="1"/>
  <c r="O225" i="1"/>
  <c r="S225" i="1"/>
  <c r="T225" i="1"/>
  <c r="U225" i="1"/>
  <c r="L226" i="1"/>
  <c r="M226" i="1"/>
  <c r="N226" i="1"/>
  <c r="O226" i="1"/>
  <c r="S226" i="1"/>
  <c r="T226" i="1"/>
  <c r="U226" i="1"/>
  <c r="L227" i="1"/>
  <c r="M227" i="1"/>
  <c r="N227" i="1"/>
  <c r="O227" i="1"/>
  <c r="S227" i="1"/>
  <c r="T227" i="1"/>
  <c r="U227" i="1"/>
  <c r="L228" i="1"/>
  <c r="M228" i="1"/>
  <c r="N228" i="1"/>
  <c r="O228" i="1"/>
  <c r="P228" i="1"/>
  <c r="S228" i="1"/>
  <c r="T228" i="1"/>
  <c r="U228" i="1"/>
  <c r="L229" i="1"/>
  <c r="P229" i="1" s="1"/>
  <c r="M229" i="1"/>
  <c r="N229" i="1"/>
  <c r="O229" i="1"/>
  <c r="S229" i="1"/>
  <c r="T229" i="1"/>
  <c r="U229" i="1"/>
  <c r="L230" i="1"/>
  <c r="P230" i="1" s="1"/>
  <c r="M230" i="1"/>
  <c r="N230" i="1"/>
  <c r="O230" i="1"/>
  <c r="S230" i="1"/>
  <c r="T230" i="1"/>
  <c r="U230" i="1"/>
  <c r="L231" i="1"/>
  <c r="M231" i="1"/>
  <c r="N231" i="1"/>
  <c r="O231" i="1"/>
  <c r="S231" i="1"/>
  <c r="T231" i="1"/>
  <c r="U231" i="1"/>
  <c r="L232" i="1"/>
  <c r="M232" i="1"/>
  <c r="N232" i="1"/>
  <c r="O232" i="1"/>
  <c r="P232" i="1"/>
  <c r="S232" i="1"/>
  <c r="T232" i="1"/>
  <c r="U232" i="1"/>
  <c r="L233" i="1"/>
  <c r="M233" i="1"/>
  <c r="N233" i="1"/>
  <c r="O233" i="1"/>
  <c r="S233" i="1"/>
  <c r="T233" i="1"/>
  <c r="U233" i="1"/>
  <c r="V233" i="1" s="1"/>
  <c r="L234" i="1"/>
  <c r="M234" i="1"/>
  <c r="N234" i="1"/>
  <c r="O234" i="1"/>
  <c r="S234" i="1"/>
  <c r="T234" i="1"/>
  <c r="U234" i="1"/>
  <c r="L235" i="1"/>
  <c r="M235" i="1"/>
  <c r="N235" i="1"/>
  <c r="O235" i="1"/>
  <c r="S235" i="1"/>
  <c r="T235" i="1"/>
  <c r="U235" i="1"/>
  <c r="L236" i="1"/>
  <c r="M236" i="1"/>
  <c r="N236" i="1"/>
  <c r="O236" i="1"/>
  <c r="P236" i="1"/>
  <c r="S236" i="1"/>
  <c r="T236" i="1"/>
  <c r="U236" i="1"/>
  <c r="L237" i="1"/>
  <c r="M237" i="1"/>
  <c r="N237" i="1"/>
  <c r="O237" i="1"/>
  <c r="P237" i="1" s="1"/>
  <c r="S237" i="1"/>
  <c r="T237" i="1"/>
  <c r="U237" i="1"/>
  <c r="L238" i="1"/>
  <c r="M238" i="1"/>
  <c r="N238" i="1"/>
  <c r="O238" i="1"/>
  <c r="S238" i="1"/>
  <c r="T238" i="1"/>
  <c r="U238" i="1"/>
  <c r="V238" i="1" s="1"/>
  <c r="L239" i="1"/>
  <c r="M239" i="1"/>
  <c r="N239" i="1"/>
  <c r="P239" i="1" s="1"/>
  <c r="O239" i="1"/>
  <c r="S239" i="1"/>
  <c r="T239" i="1"/>
  <c r="U239" i="1"/>
  <c r="V239" i="1" s="1"/>
  <c r="L240" i="1"/>
  <c r="M240" i="1"/>
  <c r="N240" i="1"/>
  <c r="O240" i="1"/>
  <c r="P240" i="1" s="1"/>
  <c r="S240" i="1"/>
  <c r="T240" i="1"/>
  <c r="U240" i="1"/>
  <c r="V240" i="1" s="1"/>
  <c r="L241" i="1"/>
  <c r="M241" i="1"/>
  <c r="N241" i="1"/>
  <c r="O241" i="1"/>
  <c r="S241" i="1"/>
  <c r="T241" i="1"/>
  <c r="U241" i="1"/>
  <c r="L242" i="1"/>
  <c r="M242" i="1"/>
  <c r="N242" i="1"/>
  <c r="O242" i="1"/>
  <c r="S242" i="1"/>
  <c r="T242" i="1"/>
  <c r="U242" i="1"/>
  <c r="L243" i="1"/>
  <c r="P243" i="1" s="1"/>
  <c r="M243" i="1"/>
  <c r="N243" i="1"/>
  <c r="O243" i="1"/>
  <c r="S243" i="1"/>
  <c r="T243" i="1"/>
  <c r="U243" i="1"/>
  <c r="V243" i="1" s="1"/>
  <c r="L244" i="1"/>
  <c r="M244" i="1"/>
  <c r="N244" i="1"/>
  <c r="O244" i="1"/>
  <c r="S244" i="1"/>
  <c r="T244" i="1"/>
  <c r="U244" i="1"/>
  <c r="L245" i="1"/>
  <c r="M245" i="1"/>
  <c r="N245" i="1"/>
  <c r="O245" i="1"/>
  <c r="S245" i="1"/>
  <c r="T245" i="1"/>
  <c r="U245" i="1"/>
  <c r="V245" i="1" s="1"/>
  <c r="L246" i="1"/>
  <c r="M246" i="1"/>
  <c r="N246" i="1"/>
  <c r="O246" i="1"/>
  <c r="P246" i="1" s="1"/>
  <c r="S246" i="1"/>
  <c r="T246" i="1"/>
  <c r="U246" i="1"/>
  <c r="V246" i="1" s="1"/>
  <c r="L247" i="1"/>
  <c r="M247" i="1"/>
  <c r="N247" i="1"/>
  <c r="O247" i="1"/>
  <c r="S247" i="1"/>
  <c r="T247" i="1"/>
  <c r="U247" i="1"/>
  <c r="V247" i="1" s="1"/>
  <c r="L248" i="1"/>
  <c r="M248" i="1"/>
  <c r="N248" i="1"/>
  <c r="O248" i="1"/>
  <c r="P248" i="1" s="1"/>
  <c r="S248" i="1"/>
  <c r="T248" i="1"/>
  <c r="U248" i="1"/>
  <c r="L249" i="1"/>
  <c r="M249" i="1"/>
  <c r="N249" i="1"/>
  <c r="O249" i="1"/>
  <c r="S249" i="1"/>
  <c r="T249" i="1"/>
  <c r="U249" i="1"/>
  <c r="V249" i="1" s="1"/>
  <c r="L250" i="1"/>
  <c r="M250" i="1"/>
  <c r="N250" i="1"/>
  <c r="O250" i="1"/>
  <c r="S250" i="1"/>
  <c r="T250" i="1"/>
  <c r="U250" i="1"/>
  <c r="V250" i="1" s="1"/>
  <c r="L251" i="1"/>
  <c r="M251" i="1"/>
  <c r="N251" i="1"/>
  <c r="O251" i="1"/>
  <c r="S251" i="1"/>
  <c r="T251" i="1"/>
  <c r="U251" i="1"/>
  <c r="L252" i="1"/>
  <c r="M252" i="1"/>
  <c r="N252" i="1"/>
  <c r="O252" i="1"/>
  <c r="P252" i="1"/>
  <c r="S252" i="1"/>
  <c r="T252" i="1"/>
  <c r="U252" i="1"/>
  <c r="L253" i="1"/>
  <c r="P253" i="1" s="1"/>
  <c r="M253" i="1"/>
  <c r="N253" i="1"/>
  <c r="O253" i="1"/>
  <c r="S253" i="1"/>
  <c r="T253" i="1"/>
  <c r="U253" i="1"/>
  <c r="V253" i="1" s="1"/>
  <c r="L254" i="1"/>
  <c r="M254" i="1"/>
  <c r="P254" i="1" s="1"/>
  <c r="N254" i="1"/>
  <c r="O254" i="1"/>
  <c r="S254" i="1"/>
  <c r="T254" i="1"/>
  <c r="U254" i="1"/>
  <c r="V254" i="1" s="1"/>
  <c r="L255" i="1"/>
  <c r="P255" i="1" s="1"/>
  <c r="M255" i="1"/>
  <c r="N255" i="1"/>
  <c r="O255" i="1"/>
  <c r="S255" i="1"/>
  <c r="T255" i="1"/>
  <c r="U255" i="1"/>
  <c r="L256" i="1"/>
  <c r="M256" i="1"/>
  <c r="P256" i="1" s="1"/>
  <c r="N256" i="1"/>
  <c r="O256" i="1"/>
  <c r="S256" i="1"/>
  <c r="T256" i="1"/>
  <c r="U256" i="1"/>
  <c r="V256" i="1" s="1"/>
  <c r="L257" i="1"/>
  <c r="M257" i="1"/>
  <c r="N257" i="1"/>
  <c r="O257" i="1"/>
  <c r="S257" i="1"/>
  <c r="T257" i="1"/>
  <c r="V257" i="1" s="1"/>
  <c r="U257" i="1"/>
  <c r="L258" i="1"/>
  <c r="P258" i="1" s="1"/>
  <c r="M258" i="1"/>
  <c r="N258" i="1"/>
  <c r="O258" i="1"/>
  <c r="S258" i="1"/>
  <c r="V258" i="1" s="1"/>
  <c r="T258" i="1"/>
  <c r="U258" i="1"/>
  <c r="L259" i="1"/>
  <c r="M259" i="1"/>
  <c r="N259" i="1"/>
  <c r="O259" i="1"/>
  <c r="S259" i="1"/>
  <c r="T259" i="1"/>
  <c r="U259" i="1"/>
  <c r="L260" i="1"/>
  <c r="M260" i="1"/>
  <c r="N260" i="1"/>
  <c r="O260" i="1"/>
  <c r="S260" i="1"/>
  <c r="T260" i="1"/>
  <c r="U260" i="1"/>
  <c r="L261" i="1"/>
  <c r="P261" i="1" s="1"/>
  <c r="M261" i="1"/>
  <c r="N261" i="1"/>
  <c r="O261" i="1"/>
  <c r="S261" i="1"/>
  <c r="T261" i="1"/>
  <c r="U261" i="1"/>
  <c r="L262" i="1"/>
  <c r="P262" i="1" s="1"/>
  <c r="M262" i="1"/>
  <c r="N262" i="1"/>
  <c r="O262" i="1"/>
  <c r="S262" i="1"/>
  <c r="V262" i="1" s="1"/>
  <c r="T262" i="1"/>
  <c r="U262" i="1"/>
  <c r="L263" i="1"/>
  <c r="P263" i="1" s="1"/>
  <c r="M263" i="1"/>
  <c r="N263" i="1"/>
  <c r="O263" i="1"/>
  <c r="S263" i="1"/>
  <c r="T263" i="1"/>
  <c r="U263" i="1"/>
  <c r="L264" i="1"/>
  <c r="M264" i="1"/>
  <c r="N264" i="1"/>
  <c r="O264" i="1"/>
  <c r="S264" i="1"/>
  <c r="T264" i="1"/>
  <c r="U264" i="1"/>
  <c r="L265" i="1"/>
  <c r="P265" i="1" s="1"/>
  <c r="M265" i="1"/>
  <c r="N265" i="1"/>
  <c r="O265" i="1"/>
  <c r="S265" i="1"/>
  <c r="T265" i="1"/>
  <c r="U265" i="1"/>
  <c r="L266" i="1"/>
  <c r="M266" i="1"/>
  <c r="N266" i="1"/>
  <c r="O266" i="1"/>
  <c r="P266" i="1" s="1"/>
  <c r="S266" i="1"/>
  <c r="T266" i="1"/>
  <c r="U266" i="1"/>
  <c r="V266" i="1" s="1"/>
  <c r="W266" i="1" s="1"/>
  <c r="X266" i="1" s="1"/>
  <c r="L267" i="1"/>
  <c r="M267" i="1"/>
  <c r="N267" i="1"/>
  <c r="O267" i="1"/>
  <c r="S267" i="1"/>
  <c r="T267" i="1"/>
  <c r="U267" i="1"/>
  <c r="V267" i="1" s="1"/>
  <c r="L268" i="1"/>
  <c r="M268" i="1"/>
  <c r="N268" i="1"/>
  <c r="O268" i="1"/>
  <c r="P268" i="1" s="1"/>
  <c r="S268" i="1"/>
  <c r="V268" i="1" s="1"/>
  <c r="T268" i="1"/>
  <c r="U268" i="1"/>
  <c r="L269" i="1"/>
  <c r="M269" i="1"/>
  <c r="P269" i="1" s="1"/>
  <c r="N269" i="1"/>
  <c r="O269" i="1"/>
  <c r="S269" i="1"/>
  <c r="T269" i="1"/>
  <c r="U269" i="1"/>
  <c r="L270" i="1"/>
  <c r="M270" i="1"/>
  <c r="N270" i="1"/>
  <c r="O270" i="1"/>
  <c r="S270" i="1"/>
  <c r="T270" i="1"/>
  <c r="U270" i="1"/>
  <c r="L271" i="1"/>
  <c r="M271" i="1"/>
  <c r="N271" i="1"/>
  <c r="O271" i="1"/>
  <c r="S271" i="1"/>
  <c r="T271" i="1"/>
  <c r="U271" i="1"/>
  <c r="V271" i="1" s="1"/>
  <c r="L272" i="1"/>
  <c r="M272" i="1"/>
  <c r="N272" i="1"/>
  <c r="O272" i="1"/>
  <c r="S272" i="1"/>
  <c r="T272" i="1"/>
  <c r="U272" i="1"/>
  <c r="L273" i="1"/>
  <c r="M273" i="1"/>
  <c r="N273" i="1"/>
  <c r="P273" i="1" s="1"/>
  <c r="O273" i="1"/>
  <c r="S273" i="1"/>
  <c r="T273" i="1"/>
  <c r="U273" i="1"/>
  <c r="L274" i="1"/>
  <c r="P274" i="1" s="1"/>
  <c r="M274" i="1"/>
  <c r="N274" i="1"/>
  <c r="O274" i="1"/>
  <c r="S274" i="1"/>
  <c r="T274" i="1"/>
  <c r="U274" i="1"/>
  <c r="L275" i="1"/>
  <c r="M275" i="1"/>
  <c r="N275" i="1"/>
  <c r="O275" i="1"/>
  <c r="S275" i="1"/>
  <c r="T275" i="1"/>
  <c r="U275" i="1"/>
  <c r="L276" i="1"/>
  <c r="P276" i="1" s="1"/>
  <c r="M276" i="1"/>
  <c r="N276" i="1"/>
  <c r="O276" i="1"/>
  <c r="S276" i="1"/>
  <c r="T276" i="1"/>
  <c r="U276" i="1"/>
  <c r="L277" i="1"/>
  <c r="M277" i="1"/>
  <c r="N277" i="1"/>
  <c r="O277" i="1"/>
  <c r="S277" i="1"/>
  <c r="T277" i="1"/>
  <c r="U277" i="1"/>
  <c r="V277" i="1" s="1"/>
  <c r="L278" i="1"/>
  <c r="P278" i="1" s="1"/>
  <c r="M278" i="1"/>
  <c r="N278" i="1"/>
  <c r="O278" i="1"/>
  <c r="S278" i="1"/>
  <c r="T278" i="1"/>
  <c r="U278" i="1"/>
  <c r="L279" i="1"/>
  <c r="M279" i="1"/>
  <c r="N279" i="1"/>
  <c r="O279" i="1"/>
  <c r="S279" i="1"/>
  <c r="T279" i="1"/>
  <c r="U279" i="1"/>
  <c r="L280" i="1"/>
  <c r="M280" i="1"/>
  <c r="N280" i="1"/>
  <c r="O280" i="1"/>
  <c r="P280" i="1"/>
  <c r="S280" i="1"/>
  <c r="T280" i="1"/>
  <c r="U280" i="1"/>
  <c r="L281" i="1"/>
  <c r="M281" i="1"/>
  <c r="N281" i="1"/>
  <c r="O281" i="1"/>
  <c r="S281" i="1"/>
  <c r="T281" i="1"/>
  <c r="U281" i="1"/>
  <c r="L282" i="1"/>
  <c r="M282" i="1"/>
  <c r="P282" i="1" s="1"/>
  <c r="N282" i="1"/>
  <c r="O282" i="1"/>
  <c r="S282" i="1"/>
  <c r="T282" i="1"/>
  <c r="U282" i="1"/>
  <c r="L283" i="1"/>
  <c r="M283" i="1"/>
  <c r="N283" i="1"/>
  <c r="O283" i="1"/>
  <c r="S283" i="1"/>
  <c r="T283" i="1"/>
  <c r="U283" i="1"/>
  <c r="L284" i="1"/>
  <c r="M284" i="1"/>
  <c r="N284" i="1"/>
  <c r="O284" i="1"/>
  <c r="S284" i="1"/>
  <c r="T284" i="1"/>
  <c r="U284" i="1"/>
  <c r="L285" i="1"/>
  <c r="M285" i="1"/>
  <c r="N285" i="1"/>
  <c r="P285" i="1" s="1"/>
  <c r="O285" i="1"/>
  <c r="S285" i="1"/>
  <c r="T285" i="1"/>
  <c r="U285" i="1"/>
  <c r="V285" i="1" s="1"/>
  <c r="L286" i="1"/>
  <c r="M286" i="1"/>
  <c r="N286" i="1"/>
  <c r="O286" i="1"/>
  <c r="P286" i="1" s="1"/>
  <c r="S286" i="1"/>
  <c r="T286" i="1"/>
  <c r="U286" i="1"/>
  <c r="V286" i="1" s="1"/>
  <c r="L287" i="1"/>
  <c r="M287" i="1"/>
  <c r="N287" i="1"/>
  <c r="O287" i="1"/>
  <c r="S287" i="1"/>
  <c r="T287" i="1"/>
  <c r="U287" i="1"/>
  <c r="V287" i="1"/>
  <c r="L288" i="1"/>
  <c r="M288" i="1"/>
  <c r="N288" i="1"/>
  <c r="O288" i="1"/>
  <c r="P288" i="1" s="1"/>
  <c r="S288" i="1"/>
  <c r="T288" i="1"/>
  <c r="U288" i="1"/>
  <c r="L289" i="1"/>
  <c r="M289" i="1"/>
  <c r="N289" i="1"/>
  <c r="O289" i="1"/>
  <c r="S289" i="1"/>
  <c r="T289" i="1"/>
  <c r="U289" i="1"/>
  <c r="V289" i="1"/>
  <c r="L290" i="1"/>
  <c r="P290" i="1" s="1"/>
  <c r="M290" i="1"/>
  <c r="N290" i="1"/>
  <c r="O290" i="1"/>
  <c r="S290" i="1"/>
  <c r="T290" i="1"/>
  <c r="U290" i="1"/>
  <c r="V290" i="1" s="1"/>
  <c r="L291" i="1"/>
  <c r="M291" i="1"/>
  <c r="N291" i="1"/>
  <c r="O291" i="1"/>
  <c r="S291" i="1"/>
  <c r="T291" i="1"/>
  <c r="U291" i="1"/>
  <c r="V291" i="1"/>
  <c r="L292" i="1"/>
  <c r="M292" i="1"/>
  <c r="N292" i="1"/>
  <c r="O292" i="1"/>
  <c r="S292" i="1"/>
  <c r="T292" i="1"/>
  <c r="U292" i="1"/>
  <c r="L293" i="1"/>
  <c r="M293" i="1"/>
  <c r="N293" i="1"/>
  <c r="O293" i="1"/>
  <c r="S293" i="1"/>
  <c r="T293" i="1"/>
  <c r="U293" i="1"/>
  <c r="L294" i="1"/>
  <c r="M294" i="1"/>
  <c r="N294" i="1"/>
  <c r="P294" i="1" s="1"/>
  <c r="O294" i="1"/>
  <c r="S294" i="1"/>
  <c r="T294" i="1"/>
  <c r="U294" i="1"/>
  <c r="L295" i="1"/>
  <c r="M295" i="1"/>
  <c r="N295" i="1"/>
  <c r="O295" i="1"/>
  <c r="S295" i="1"/>
  <c r="V295" i="1" s="1"/>
  <c r="T295" i="1"/>
  <c r="U295" i="1"/>
  <c r="L296" i="1"/>
  <c r="M296" i="1"/>
  <c r="N296" i="1"/>
  <c r="O296" i="1"/>
  <c r="S296" i="1"/>
  <c r="T296" i="1"/>
  <c r="U296" i="1"/>
  <c r="L297" i="1"/>
  <c r="M297" i="1"/>
  <c r="N297" i="1"/>
  <c r="O297" i="1"/>
  <c r="S297" i="1"/>
  <c r="T297" i="1"/>
  <c r="U297" i="1"/>
  <c r="L298" i="1"/>
  <c r="M298" i="1"/>
  <c r="N298" i="1"/>
  <c r="O298" i="1"/>
  <c r="P298" i="1"/>
  <c r="S298" i="1"/>
  <c r="T298" i="1"/>
  <c r="U298" i="1"/>
  <c r="V298" i="1" s="1"/>
  <c r="W298" i="1" s="1"/>
  <c r="X298" i="1" s="1"/>
  <c r="L299" i="1"/>
  <c r="M299" i="1"/>
  <c r="N299" i="1"/>
  <c r="O299" i="1"/>
  <c r="S299" i="1"/>
  <c r="T299" i="1"/>
  <c r="U299" i="1"/>
  <c r="V299" i="1" s="1"/>
  <c r="L300" i="1"/>
  <c r="M300" i="1"/>
  <c r="N300" i="1"/>
  <c r="O300" i="1"/>
  <c r="P300" i="1"/>
  <c r="S300" i="1"/>
  <c r="T300" i="1"/>
  <c r="U300" i="1"/>
  <c r="L301" i="1"/>
  <c r="M301" i="1"/>
  <c r="N301" i="1"/>
  <c r="O301" i="1"/>
  <c r="S301" i="1"/>
  <c r="T301" i="1"/>
  <c r="U301" i="1"/>
  <c r="L302" i="1"/>
  <c r="M302" i="1"/>
  <c r="N302" i="1"/>
  <c r="O302" i="1"/>
  <c r="P302" i="1"/>
  <c r="S302" i="1"/>
  <c r="T302" i="1"/>
  <c r="U302" i="1"/>
  <c r="V302" i="1" s="1"/>
  <c r="L303" i="1"/>
  <c r="M303" i="1"/>
  <c r="N303" i="1"/>
  <c r="O303" i="1"/>
  <c r="S303" i="1"/>
  <c r="T303" i="1"/>
  <c r="U303" i="1"/>
  <c r="L304" i="1"/>
  <c r="M304" i="1"/>
  <c r="N304" i="1"/>
  <c r="O304" i="1"/>
  <c r="S304" i="1"/>
  <c r="T304" i="1"/>
  <c r="U304" i="1"/>
  <c r="L305" i="1"/>
  <c r="M305" i="1"/>
  <c r="N305" i="1"/>
  <c r="O305" i="1"/>
  <c r="P305" i="1" s="1"/>
  <c r="S305" i="1"/>
  <c r="T305" i="1"/>
  <c r="U305" i="1"/>
  <c r="V305" i="1"/>
  <c r="L306" i="1"/>
  <c r="P306" i="1" s="1"/>
  <c r="M306" i="1"/>
  <c r="N306" i="1"/>
  <c r="O306" i="1"/>
  <c r="S306" i="1"/>
  <c r="T306" i="1"/>
  <c r="U306" i="1"/>
  <c r="V306" i="1" s="1"/>
  <c r="L307" i="1"/>
  <c r="M307" i="1"/>
  <c r="N307" i="1"/>
  <c r="O307" i="1"/>
  <c r="S307" i="1"/>
  <c r="T307" i="1"/>
  <c r="U307" i="1"/>
  <c r="V307" i="1"/>
  <c r="L308" i="1"/>
  <c r="M308" i="1"/>
  <c r="N308" i="1"/>
  <c r="O308" i="1"/>
  <c r="S308" i="1"/>
  <c r="T308" i="1"/>
  <c r="U308" i="1"/>
  <c r="L309" i="1"/>
  <c r="M309" i="1"/>
  <c r="N309" i="1"/>
  <c r="O309" i="1"/>
  <c r="S309" i="1"/>
  <c r="T309" i="1"/>
  <c r="U309" i="1"/>
  <c r="V309" i="1" s="1"/>
  <c r="L310" i="1"/>
  <c r="P310" i="1" s="1"/>
  <c r="M310" i="1"/>
  <c r="N310" i="1"/>
  <c r="O310" i="1"/>
  <c r="S310" i="1"/>
  <c r="T310" i="1"/>
  <c r="U310" i="1"/>
  <c r="L311" i="1"/>
  <c r="M311" i="1"/>
  <c r="N311" i="1"/>
  <c r="O311" i="1"/>
  <c r="S311" i="1"/>
  <c r="T311" i="1"/>
  <c r="U311" i="1"/>
  <c r="L312" i="1"/>
  <c r="M312" i="1"/>
  <c r="N312" i="1"/>
  <c r="O312" i="1"/>
  <c r="S312" i="1"/>
  <c r="T312" i="1"/>
  <c r="U312" i="1"/>
  <c r="L313" i="1"/>
  <c r="M313" i="1"/>
  <c r="N313" i="1"/>
  <c r="O313" i="1"/>
  <c r="S313" i="1"/>
  <c r="T313" i="1"/>
  <c r="U313" i="1"/>
  <c r="L314" i="1"/>
  <c r="M314" i="1"/>
  <c r="N314" i="1"/>
  <c r="O314" i="1"/>
  <c r="P314" i="1"/>
  <c r="S314" i="1"/>
  <c r="T314" i="1"/>
  <c r="U314" i="1"/>
  <c r="V314" i="1" s="1"/>
  <c r="Z160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H17" i="7" l="1"/>
  <c r="I17" i="7" s="1"/>
  <c r="G18" i="7"/>
  <c r="BO315" i="1"/>
  <c r="W84" i="1"/>
  <c r="X84" i="1" s="1"/>
  <c r="P244" i="1"/>
  <c r="V241" i="1"/>
  <c r="V228" i="1"/>
  <c r="W228" i="1" s="1"/>
  <c r="X228" i="1" s="1"/>
  <c r="V205" i="1"/>
  <c r="V184" i="1"/>
  <c r="W184" i="1" s="1"/>
  <c r="X184" i="1" s="1"/>
  <c r="P170" i="1"/>
  <c r="V167" i="1"/>
  <c r="V112" i="1"/>
  <c r="W112" i="1" s="1"/>
  <c r="X112" i="1" s="1"/>
  <c r="V108" i="1"/>
  <c r="W108" i="1" s="1"/>
  <c r="X108" i="1" s="1"/>
  <c r="AA108" i="1" s="1"/>
  <c r="V85" i="1"/>
  <c r="V83" i="1"/>
  <c r="W83" i="1" s="1"/>
  <c r="X83" i="1" s="1"/>
  <c r="AA83" i="1" s="1"/>
  <c r="W256" i="1"/>
  <c r="X256" i="1" s="1"/>
  <c r="Y256" i="1" s="1"/>
  <c r="Z256" i="1" s="1"/>
  <c r="V311" i="1"/>
  <c r="V275" i="1"/>
  <c r="W275" i="1" s="1"/>
  <c r="X275" i="1" s="1"/>
  <c r="Y275" i="1" s="1"/>
  <c r="Z275" i="1" s="1"/>
  <c r="V260" i="1"/>
  <c r="P193" i="1"/>
  <c r="V133" i="1"/>
  <c r="V120" i="1"/>
  <c r="W120" i="1" s="1"/>
  <c r="X120" i="1" s="1"/>
  <c r="V116" i="1"/>
  <c r="W116" i="1" s="1"/>
  <c r="X116" i="1" s="1"/>
  <c r="AA116" i="1" s="1"/>
  <c r="P71" i="1"/>
  <c r="P235" i="1"/>
  <c r="W192" i="1"/>
  <c r="X192" i="1" s="1"/>
  <c r="W243" i="1"/>
  <c r="X243" i="1" s="1"/>
  <c r="W148" i="1"/>
  <c r="X148" i="1" s="1"/>
  <c r="V279" i="1"/>
  <c r="V234" i="1"/>
  <c r="P182" i="1"/>
  <c r="W182" i="1" s="1"/>
  <c r="X182" i="1" s="1"/>
  <c r="V175" i="1"/>
  <c r="W175" i="1" s="1"/>
  <c r="X175" i="1" s="1"/>
  <c r="Y175" i="1" s="1"/>
  <c r="Z175" i="1" s="1"/>
  <c r="V173" i="1"/>
  <c r="P167" i="1"/>
  <c r="W167" i="1" s="1"/>
  <c r="X167" i="1" s="1"/>
  <c r="V137" i="1"/>
  <c r="V99" i="1"/>
  <c r="W99" i="1" s="1"/>
  <c r="X99" i="1" s="1"/>
  <c r="AA99" i="1" s="1"/>
  <c r="W64" i="1"/>
  <c r="X64" i="1" s="1"/>
  <c r="P250" i="1"/>
  <c r="P226" i="1"/>
  <c r="P142" i="1"/>
  <c r="P129" i="1"/>
  <c r="W124" i="1"/>
  <c r="X124" i="1" s="1"/>
  <c r="Y124" i="1" s="1"/>
  <c r="Z124" i="1" s="1"/>
  <c r="V122" i="1"/>
  <c r="W72" i="1"/>
  <c r="X72" i="1" s="1"/>
  <c r="V283" i="1"/>
  <c r="V225" i="1"/>
  <c r="P201" i="1"/>
  <c r="W201" i="1" s="1"/>
  <c r="X201" i="1" s="1"/>
  <c r="Y201" i="1" s="1"/>
  <c r="Z201" i="1" s="1"/>
  <c r="V196" i="1"/>
  <c r="W196" i="1" s="1"/>
  <c r="X196" i="1" s="1"/>
  <c r="AA196" i="1" s="1"/>
  <c r="W164" i="1"/>
  <c r="X164" i="1" s="1"/>
  <c r="V141" i="1"/>
  <c r="V128" i="1"/>
  <c r="W128" i="1" s="1"/>
  <c r="X128" i="1" s="1"/>
  <c r="P106" i="1"/>
  <c r="V103" i="1"/>
  <c r="V76" i="1"/>
  <c r="W76" i="1" s="1"/>
  <c r="X76" i="1" s="1"/>
  <c r="V284" i="1"/>
  <c r="P245" i="1"/>
  <c r="W240" i="1"/>
  <c r="X240" i="1" s="1"/>
  <c r="W200" i="1"/>
  <c r="X200" i="1" s="1"/>
  <c r="V143" i="1"/>
  <c r="V105" i="1"/>
  <c r="AV34" i="1"/>
  <c r="AV35" i="1" s="1"/>
  <c r="AV36" i="1" s="1"/>
  <c r="AV37" i="1" s="1"/>
  <c r="AV38" i="1" s="1"/>
  <c r="AV39" i="1" s="1"/>
  <c r="AV40" i="1" s="1"/>
  <c r="AV41" i="1" s="1"/>
  <c r="AV42" i="1" s="1"/>
  <c r="AV43" i="1" s="1"/>
  <c r="AV44" i="1" s="1"/>
  <c r="AV45" i="1" s="1"/>
  <c r="AV46" i="1" s="1"/>
  <c r="AV47" i="1" s="1"/>
  <c r="AV48" i="1" s="1"/>
  <c r="AV49" i="1" s="1"/>
  <c r="AV50" i="1" s="1"/>
  <c r="AV51" i="1" s="1"/>
  <c r="AV52" i="1" s="1"/>
  <c r="AV53" i="1" s="1"/>
  <c r="AV54" i="1" s="1"/>
  <c r="AV55" i="1" s="1"/>
  <c r="AV56" i="1" s="1"/>
  <c r="AV57" i="1" s="1"/>
  <c r="AV58" i="1" s="1"/>
  <c r="AV59" i="1" s="1"/>
  <c r="P260" i="1"/>
  <c r="W260" i="1" s="1"/>
  <c r="X260" i="1" s="1"/>
  <c r="W183" i="1"/>
  <c r="X183" i="1" s="1"/>
  <c r="AA183" i="1" s="1"/>
  <c r="W111" i="1"/>
  <c r="X111" i="1" s="1"/>
  <c r="W88" i="1"/>
  <c r="X88" i="1" s="1"/>
  <c r="AA88" i="1" s="1"/>
  <c r="W80" i="1"/>
  <c r="X80" i="1" s="1"/>
  <c r="W286" i="1"/>
  <c r="X286" i="1" s="1"/>
  <c r="P292" i="1"/>
  <c r="P277" i="1"/>
  <c r="P281" i="1"/>
  <c r="V274" i="1"/>
  <c r="W274" i="1" s="1"/>
  <c r="X274" i="1" s="1"/>
  <c r="P270" i="1"/>
  <c r="V263" i="1"/>
  <c r="W263" i="1" s="1"/>
  <c r="X263" i="1" s="1"/>
  <c r="Y263" i="1" s="1"/>
  <c r="Z263" i="1" s="1"/>
  <c r="V261" i="1"/>
  <c r="V255" i="1"/>
  <c r="W255" i="1" s="1"/>
  <c r="X255" i="1" s="1"/>
  <c r="AA255" i="1" s="1"/>
  <c r="V242" i="1"/>
  <c r="V229" i="1"/>
  <c r="P215" i="1"/>
  <c r="V208" i="1"/>
  <c r="V185" i="1"/>
  <c r="P179" i="1"/>
  <c r="V166" i="1"/>
  <c r="W166" i="1" s="1"/>
  <c r="X166" i="1" s="1"/>
  <c r="V147" i="1"/>
  <c r="W147" i="1" s="1"/>
  <c r="X147" i="1" s="1"/>
  <c r="AA147" i="1" s="1"/>
  <c r="V113" i="1"/>
  <c r="P93" i="1"/>
  <c r="W144" i="1"/>
  <c r="X144" i="1" s="1"/>
  <c r="P117" i="1"/>
  <c r="P301" i="1"/>
  <c r="P313" i="1"/>
  <c r="V265" i="1"/>
  <c r="P249" i="1"/>
  <c r="V244" i="1"/>
  <c r="W244" i="1" s="1"/>
  <c r="X244" i="1" s="1"/>
  <c r="Y244" i="1" s="1"/>
  <c r="Z244" i="1" s="1"/>
  <c r="P234" i="1"/>
  <c r="V231" i="1"/>
  <c r="V212" i="1"/>
  <c r="V189" i="1"/>
  <c r="P173" i="1"/>
  <c r="W173" i="1" s="1"/>
  <c r="X173" i="1" s="1"/>
  <c r="V149" i="1"/>
  <c r="P103" i="1"/>
  <c r="V92" i="1"/>
  <c r="W92" i="1" s="1"/>
  <c r="X92" i="1" s="1"/>
  <c r="P247" i="1"/>
  <c r="W216" i="1"/>
  <c r="X216" i="1" s="1"/>
  <c r="P177" i="1"/>
  <c r="W305" i="1"/>
  <c r="X305" i="1" s="1"/>
  <c r="W314" i="1"/>
  <c r="X314" i="1" s="1"/>
  <c r="Y314" i="1" s="1"/>
  <c r="Z314" i="1" s="1"/>
  <c r="V297" i="1"/>
  <c r="W297" i="1" s="1"/>
  <c r="X297" i="1" s="1"/>
  <c r="P283" i="1"/>
  <c r="P259" i="1"/>
  <c r="P238" i="1"/>
  <c r="P227" i="1"/>
  <c r="V220" i="1"/>
  <c r="W220" i="1" s="1"/>
  <c r="X220" i="1" s="1"/>
  <c r="AA220" i="1" s="1"/>
  <c r="V187" i="1"/>
  <c r="W176" i="1"/>
  <c r="X176" i="1" s="1"/>
  <c r="Y176" i="1" s="1"/>
  <c r="Z176" i="1" s="1"/>
  <c r="V172" i="1"/>
  <c r="W172" i="1" s="1"/>
  <c r="X172" i="1" s="1"/>
  <c r="AA172" i="1" s="1"/>
  <c r="P162" i="1"/>
  <c r="P126" i="1"/>
  <c r="W100" i="1"/>
  <c r="X100" i="1" s="1"/>
  <c r="V90" i="1"/>
  <c r="W290" i="1"/>
  <c r="X290" i="1" s="1"/>
  <c r="P134" i="1"/>
  <c r="W306" i="1"/>
  <c r="X306" i="1" s="1"/>
  <c r="P296" i="1"/>
  <c r="P275" i="1"/>
  <c r="P293" i="1"/>
  <c r="V269" i="1"/>
  <c r="W269" i="1" s="1"/>
  <c r="X269" i="1" s="1"/>
  <c r="AA269" i="1" s="1"/>
  <c r="V237" i="1"/>
  <c r="P198" i="1"/>
  <c r="V195" i="1"/>
  <c r="P181" i="1"/>
  <c r="W181" i="1" s="1"/>
  <c r="X181" i="1" s="1"/>
  <c r="V161" i="1"/>
  <c r="V125" i="1"/>
  <c r="P115" i="1"/>
  <c r="V75" i="1"/>
  <c r="W75" i="1" s="1"/>
  <c r="X75" i="1" s="1"/>
  <c r="P312" i="1"/>
  <c r="V303" i="1"/>
  <c r="P297" i="1"/>
  <c r="P272" i="1"/>
  <c r="P251" i="1"/>
  <c r="P242" i="1"/>
  <c r="W242" i="1" s="1"/>
  <c r="X242" i="1" s="1"/>
  <c r="V197" i="1"/>
  <c r="V180" i="1"/>
  <c r="W180" i="1" s="1"/>
  <c r="X180" i="1" s="1"/>
  <c r="V163" i="1"/>
  <c r="W163" i="1" s="1"/>
  <c r="X163" i="1" s="1"/>
  <c r="AA163" i="1" s="1"/>
  <c r="V140" i="1"/>
  <c r="W140" i="1" s="1"/>
  <c r="X140" i="1" s="1"/>
  <c r="V127" i="1"/>
  <c r="W127" i="1" s="1"/>
  <c r="X127" i="1" s="1"/>
  <c r="Y127" i="1" s="1"/>
  <c r="Z127" i="1" s="1"/>
  <c r="V123" i="1"/>
  <c r="V77" i="1"/>
  <c r="C21" i="3"/>
  <c r="Y64" i="1"/>
  <c r="Z64" i="1" s="1"/>
  <c r="AA64" i="1"/>
  <c r="V252" i="1"/>
  <c r="V174" i="1"/>
  <c r="V132" i="1"/>
  <c r="W132" i="1" s="1"/>
  <c r="X132" i="1" s="1"/>
  <c r="AA132" i="1" s="1"/>
  <c r="V130" i="1"/>
  <c r="W130" i="1" s="1"/>
  <c r="X130" i="1" s="1"/>
  <c r="Y130" i="1" s="1"/>
  <c r="Z130" i="1" s="1"/>
  <c r="V264" i="1"/>
  <c r="V232" i="1"/>
  <c r="W232" i="1" s="1"/>
  <c r="X232" i="1" s="1"/>
  <c r="V199" i="1"/>
  <c r="W199" i="1" s="1"/>
  <c r="X199" i="1" s="1"/>
  <c r="W174" i="1"/>
  <c r="X174" i="1" s="1"/>
  <c r="Y174" i="1" s="1"/>
  <c r="Z174" i="1" s="1"/>
  <c r="V136" i="1"/>
  <c r="W136" i="1" s="1"/>
  <c r="X136" i="1" s="1"/>
  <c r="V308" i="1"/>
  <c r="V270" i="1"/>
  <c r="W270" i="1" s="1"/>
  <c r="X270" i="1" s="1"/>
  <c r="V194" i="1"/>
  <c r="W194" i="1" s="1"/>
  <c r="X194" i="1" s="1"/>
  <c r="V158" i="1"/>
  <c r="W158" i="1" s="1"/>
  <c r="X158" i="1" s="1"/>
  <c r="V154" i="1"/>
  <c r="V204" i="1"/>
  <c r="W204" i="1" s="1"/>
  <c r="X204" i="1" s="1"/>
  <c r="Y204" i="1" s="1"/>
  <c r="Z204" i="1" s="1"/>
  <c r="V87" i="1"/>
  <c r="V301" i="1"/>
  <c r="W301" i="1" s="1"/>
  <c r="X301" i="1" s="1"/>
  <c r="V248" i="1"/>
  <c r="W248" i="1" s="1"/>
  <c r="X248" i="1" s="1"/>
  <c r="V224" i="1"/>
  <c r="W224" i="1" s="1"/>
  <c r="X224" i="1" s="1"/>
  <c r="AA148" i="1"/>
  <c r="Y148" i="1"/>
  <c r="Z148" i="1" s="1"/>
  <c r="Y84" i="1"/>
  <c r="Z84" i="1" s="1"/>
  <c r="AA84" i="1"/>
  <c r="AA256" i="1"/>
  <c r="Y203" i="1"/>
  <c r="Z203" i="1" s="1"/>
  <c r="AC203" i="1" s="1"/>
  <c r="AD203" i="1" s="1"/>
  <c r="AF203" i="1" s="1"/>
  <c r="AA203" i="1"/>
  <c r="Y92" i="1"/>
  <c r="Z92" i="1" s="1"/>
  <c r="Y188" i="1"/>
  <c r="Z188" i="1" s="1"/>
  <c r="AC188" i="1" s="1"/>
  <c r="AD188" i="1" s="1"/>
  <c r="AF188" i="1" s="1"/>
  <c r="AA188" i="1"/>
  <c r="Y184" i="1"/>
  <c r="Z184" i="1" s="1"/>
  <c r="AA184" i="1"/>
  <c r="AA100" i="1"/>
  <c r="Y192" i="1"/>
  <c r="Z192" i="1" s="1"/>
  <c r="AA192" i="1"/>
  <c r="AC192" i="1" s="1"/>
  <c r="AD192" i="1" s="1"/>
  <c r="AF192" i="1" s="1"/>
  <c r="AA200" i="1"/>
  <c r="Y200" i="1"/>
  <c r="Z200" i="1" s="1"/>
  <c r="AC200" i="1" s="1"/>
  <c r="AD200" i="1" s="1"/>
  <c r="AF200" i="1" s="1"/>
  <c r="AA263" i="1"/>
  <c r="Y156" i="1"/>
  <c r="Z156" i="1" s="1"/>
  <c r="AC156" i="1"/>
  <c r="AD156" i="1" s="1"/>
  <c r="AF156" i="1" s="1"/>
  <c r="AA156" i="1"/>
  <c r="Y183" i="1"/>
  <c r="Z183" i="1" s="1"/>
  <c r="Y139" i="1"/>
  <c r="Z139" i="1" s="1"/>
  <c r="AA139" i="1"/>
  <c r="AC139" i="1" s="1"/>
  <c r="AD139" i="1" s="1"/>
  <c r="AF139" i="1" s="1"/>
  <c r="Y298" i="1"/>
  <c r="Z298" i="1" s="1"/>
  <c r="Y144" i="1"/>
  <c r="Z144" i="1" s="1"/>
  <c r="AA144" i="1"/>
  <c r="AC144" i="1"/>
  <c r="AD144" i="1" s="1"/>
  <c r="AF144" i="1" s="1"/>
  <c r="Y128" i="1"/>
  <c r="Z128" i="1" s="1"/>
  <c r="AC128" i="1" s="1"/>
  <c r="AD128" i="1" s="1"/>
  <c r="AF128" i="1" s="1"/>
  <c r="AA128" i="1"/>
  <c r="AA286" i="1"/>
  <c r="Y286" i="1"/>
  <c r="Z286" i="1" s="1"/>
  <c r="V278" i="1"/>
  <c r="W278" i="1" s="1"/>
  <c r="X278" i="1" s="1"/>
  <c r="W222" i="1"/>
  <c r="X222" i="1" s="1"/>
  <c r="Y222" i="1" s="1"/>
  <c r="Z222" i="1" s="1"/>
  <c r="V182" i="1"/>
  <c r="V292" i="1"/>
  <c r="W292" i="1" s="1"/>
  <c r="X292" i="1" s="1"/>
  <c r="V259" i="1"/>
  <c r="W259" i="1" s="1"/>
  <c r="X259" i="1" s="1"/>
  <c r="Y259" i="1" s="1"/>
  <c r="Z259" i="1" s="1"/>
  <c r="W195" i="1"/>
  <c r="X195" i="1" s="1"/>
  <c r="V191" i="1"/>
  <c r="W191" i="1" s="1"/>
  <c r="X191" i="1" s="1"/>
  <c r="V119" i="1"/>
  <c r="W119" i="1" s="1"/>
  <c r="X119" i="1" s="1"/>
  <c r="Y119" i="1" s="1"/>
  <c r="Z119" i="1" s="1"/>
  <c r="AC64" i="1"/>
  <c r="AD64" i="1" s="1"/>
  <c r="AF64" i="1" s="1"/>
  <c r="W254" i="1"/>
  <c r="X254" i="1" s="1"/>
  <c r="Y254" i="1" s="1"/>
  <c r="Z254" i="1" s="1"/>
  <c r="W131" i="1"/>
  <c r="X131" i="1" s="1"/>
  <c r="W95" i="1"/>
  <c r="X95" i="1" s="1"/>
  <c r="V296" i="1"/>
  <c r="W296" i="1" s="1"/>
  <c r="X296" i="1" s="1"/>
  <c r="Y296" i="1" s="1"/>
  <c r="Z296" i="1" s="1"/>
  <c r="W277" i="1"/>
  <c r="X277" i="1" s="1"/>
  <c r="Y277" i="1" s="1"/>
  <c r="Z277" i="1" s="1"/>
  <c r="W212" i="1"/>
  <c r="X212" i="1" s="1"/>
  <c r="Y212" i="1" s="1"/>
  <c r="Z212" i="1" s="1"/>
  <c r="W193" i="1"/>
  <c r="X193" i="1" s="1"/>
  <c r="W129" i="1"/>
  <c r="X129" i="1" s="1"/>
  <c r="W103" i="1"/>
  <c r="X103" i="1" s="1"/>
  <c r="Y103" i="1" s="1"/>
  <c r="Z103" i="1" s="1"/>
  <c r="W238" i="1"/>
  <c r="X238" i="1" s="1"/>
  <c r="W208" i="1"/>
  <c r="X208" i="1" s="1"/>
  <c r="W261" i="1"/>
  <c r="X261" i="1" s="1"/>
  <c r="W117" i="1"/>
  <c r="X117" i="1" s="1"/>
  <c r="W109" i="1"/>
  <c r="X109" i="1" s="1"/>
  <c r="W93" i="1"/>
  <c r="X93" i="1" s="1"/>
  <c r="V79" i="1"/>
  <c r="V276" i="1"/>
  <c r="W276" i="1" s="1"/>
  <c r="X276" i="1" s="1"/>
  <c r="V251" i="1"/>
  <c r="W251" i="1" s="1"/>
  <c r="X251" i="1" s="1"/>
  <c r="V227" i="1"/>
  <c r="W227" i="1" s="1"/>
  <c r="X227" i="1" s="1"/>
  <c r="V179" i="1"/>
  <c r="W122" i="1"/>
  <c r="X122" i="1" s="1"/>
  <c r="W79" i="1"/>
  <c r="X79" i="1" s="1"/>
  <c r="AA175" i="1"/>
  <c r="AC175" i="1" s="1"/>
  <c r="AD175" i="1" s="1"/>
  <c r="AF175" i="1" s="1"/>
  <c r="V282" i="1"/>
  <c r="W282" i="1" s="1"/>
  <c r="X282" i="1" s="1"/>
  <c r="W249" i="1"/>
  <c r="X249" i="1" s="1"/>
  <c r="W245" i="1"/>
  <c r="X245" i="1" s="1"/>
  <c r="Y245" i="1" s="1"/>
  <c r="Z245" i="1" s="1"/>
  <c r="W223" i="1"/>
  <c r="X223" i="1" s="1"/>
  <c r="W159" i="1"/>
  <c r="X159" i="1" s="1"/>
  <c r="V110" i="1"/>
  <c r="V190" i="1"/>
  <c r="V118" i="1"/>
  <c r="W118" i="1" s="1"/>
  <c r="X118" i="1" s="1"/>
  <c r="W110" i="1"/>
  <c r="X110" i="1" s="1"/>
  <c r="V94" i="1"/>
  <c r="W94" i="1" s="1"/>
  <c r="X94" i="1" s="1"/>
  <c r="W71" i="1"/>
  <c r="X71" i="1" s="1"/>
  <c r="AA71" i="1" s="1"/>
  <c r="AA204" i="1"/>
  <c r="AC204" i="1" s="1"/>
  <c r="AD204" i="1" s="1"/>
  <c r="AF204" i="1" s="1"/>
  <c r="AA127" i="1"/>
  <c r="AC127" i="1" s="1"/>
  <c r="AD127" i="1" s="1"/>
  <c r="AF127" i="1" s="1"/>
  <c r="W247" i="1"/>
  <c r="X247" i="1" s="1"/>
  <c r="W239" i="1"/>
  <c r="X239" i="1" s="1"/>
  <c r="Y239" i="1" s="1"/>
  <c r="Z239" i="1" s="1"/>
  <c r="V219" i="1"/>
  <c r="W219" i="1" s="1"/>
  <c r="X219" i="1" s="1"/>
  <c r="V215" i="1"/>
  <c r="V155" i="1"/>
  <c r="W155" i="1" s="1"/>
  <c r="X155" i="1" s="1"/>
  <c r="V151" i="1"/>
  <c r="W151" i="1" s="1"/>
  <c r="X151" i="1" s="1"/>
  <c r="W246" i="1"/>
  <c r="X246" i="1" s="1"/>
  <c r="AA124" i="1"/>
  <c r="AC124" i="1" s="1"/>
  <c r="AD124" i="1" s="1"/>
  <c r="AF124" i="1" s="1"/>
  <c r="W177" i="1"/>
  <c r="X177" i="1" s="1"/>
  <c r="Y177" i="1" s="1"/>
  <c r="Z177" i="1" s="1"/>
  <c r="W229" i="1"/>
  <c r="X229" i="1" s="1"/>
  <c r="Y229" i="1" s="1"/>
  <c r="Z229" i="1" s="1"/>
  <c r="V68" i="1"/>
  <c r="W68" i="1" s="1"/>
  <c r="X68" i="1" s="1"/>
  <c r="AA68" i="1" s="1"/>
  <c r="AA274" i="1"/>
  <c r="Y274" i="1"/>
  <c r="Z274" i="1" s="1"/>
  <c r="Y305" i="1"/>
  <c r="Z305" i="1" s="1"/>
  <c r="AA305" i="1"/>
  <c r="Y255" i="1"/>
  <c r="Z255" i="1" s="1"/>
  <c r="Y278" i="1"/>
  <c r="Z278" i="1" s="1"/>
  <c r="AA278" i="1"/>
  <c r="Y247" i="1"/>
  <c r="Z247" i="1" s="1"/>
  <c r="Y266" i="1"/>
  <c r="Z266" i="1" s="1"/>
  <c r="AA306" i="1"/>
  <c r="Y306" i="1"/>
  <c r="Z306" i="1" s="1"/>
  <c r="P299" i="1"/>
  <c r="W299" i="1" s="1"/>
  <c r="X299" i="1" s="1"/>
  <c r="AA239" i="1"/>
  <c r="AA240" i="1"/>
  <c r="Y240" i="1"/>
  <c r="Z240" i="1" s="1"/>
  <c r="AC240" i="1" s="1"/>
  <c r="V294" i="1"/>
  <c r="W294" i="1" s="1"/>
  <c r="X294" i="1" s="1"/>
  <c r="W285" i="1"/>
  <c r="X285" i="1" s="1"/>
  <c r="P257" i="1"/>
  <c r="W257" i="1" s="1"/>
  <c r="X257" i="1" s="1"/>
  <c r="W268" i="1"/>
  <c r="X268" i="1" s="1"/>
  <c r="V288" i="1"/>
  <c r="W288" i="1" s="1"/>
  <c r="X288" i="1" s="1"/>
  <c r="V236" i="1"/>
  <c r="W236" i="1" s="1"/>
  <c r="X236" i="1" s="1"/>
  <c r="V230" i="1"/>
  <c r="W230" i="1" s="1"/>
  <c r="X230" i="1" s="1"/>
  <c r="AA216" i="1"/>
  <c r="Y216" i="1"/>
  <c r="Z216" i="1" s="1"/>
  <c r="Y260" i="1"/>
  <c r="Z260" i="1" s="1"/>
  <c r="AA260" i="1"/>
  <c r="AA266" i="1"/>
  <c r="P308" i="1"/>
  <c r="P304" i="1"/>
  <c r="P231" i="1"/>
  <c r="W231" i="1" s="1"/>
  <c r="X231" i="1" s="1"/>
  <c r="Y228" i="1"/>
  <c r="Z228" i="1" s="1"/>
  <c r="AA228" i="1"/>
  <c r="P190" i="1"/>
  <c r="AA298" i="1"/>
  <c r="Y243" i="1"/>
  <c r="Z243" i="1" s="1"/>
  <c r="AA243" i="1"/>
  <c r="V300" i="1"/>
  <c r="W300" i="1" s="1"/>
  <c r="X300" i="1" s="1"/>
  <c r="P287" i="1"/>
  <c r="W287" i="1" s="1"/>
  <c r="X287" i="1" s="1"/>
  <c r="W252" i="1"/>
  <c r="X252" i="1" s="1"/>
  <c r="P289" i="1"/>
  <c r="W289" i="1" s="1"/>
  <c r="X289" i="1" s="1"/>
  <c r="Y290" i="1"/>
  <c r="Z290" i="1" s="1"/>
  <c r="AA290" i="1"/>
  <c r="Y220" i="1"/>
  <c r="Z220" i="1" s="1"/>
  <c r="Y180" i="1"/>
  <c r="Z180" i="1" s="1"/>
  <c r="AA180" i="1"/>
  <c r="AA229" i="1"/>
  <c r="V273" i="1"/>
  <c r="W273" i="1" s="1"/>
  <c r="X273" i="1" s="1"/>
  <c r="AA136" i="1"/>
  <c r="Y136" i="1"/>
  <c r="Z136" i="1" s="1"/>
  <c r="AC136" i="1" s="1"/>
  <c r="AD136" i="1" s="1"/>
  <c r="AF136" i="1" s="1"/>
  <c r="Y117" i="1"/>
  <c r="Z117" i="1" s="1"/>
  <c r="V313" i="1"/>
  <c r="W313" i="1" s="1"/>
  <c r="X313" i="1" s="1"/>
  <c r="P284" i="1"/>
  <c r="W284" i="1" s="1"/>
  <c r="X284" i="1" s="1"/>
  <c r="Y211" i="1"/>
  <c r="Z211" i="1" s="1"/>
  <c r="P202" i="1"/>
  <c r="Y116" i="1"/>
  <c r="Z116" i="1" s="1"/>
  <c r="AC116" i="1" s="1"/>
  <c r="AD116" i="1" s="1"/>
  <c r="AF116" i="1" s="1"/>
  <c r="Y108" i="1"/>
  <c r="Z108" i="1" s="1"/>
  <c r="AC108" i="1" s="1"/>
  <c r="Y100" i="1"/>
  <c r="Z100" i="1" s="1"/>
  <c r="V207" i="1"/>
  <c r="W207" i="1" s="1"/>
  <c r="X207" i="1" s="1"/>
  <c r="Y147" i="1"/>
  <c r="Z147" i="1" s="1"/>
  <c r="AC147" i="1" s="1"/>
  <c r="AD147" i="1" s="1"/>
  <c r="AF147" i="1" s="1"/>
  <c r="Y88" i="1"/>
  <c r="Z88" i="1" s="1"/>
  <c r="Y164" i="1"/>
  <c r="Z164" i="1" s="1"/>
  <c r="P138" i="1"/>
  <c r="Y72" i="1"/>
  <c r="Z72" i="1" s="1"/>
  <c r="AA72" i="1"/>
  <c r="P241" i="1"/>
  <c r="W241" i="1" s="1"/>
  <c r="X241" i="1" s="1"/>
  <c r="AA117" i="1"/>
  <c r="P309" i="1"/>
  <c r="W309" i="1" s="1"/>
  <c r="X309" i="1" s="1"/>
  <c r="P307" i="1"/>
  <c r="W307" i="1" s="1"/>
  <c r="X307" i="1" s="1"/>
  <c r="P295" i="1"/>
  <c r="W295" i="1" s="1"/>
  <c r="X295" i="1" s="1"/>
  <c r="V293" i="1"/>
  <c r="W293" i="1" s="1"/>
  <c r="X293" i="1" s="1"/>
  <c r="V281" i="1"/>
  <c r="W281" i="1" s="1"/>
  <c r="X281" i="1" s="1"/>
  <c r="W234" i="1"/>
  <c r="X234" i="1" s="1"/>
  <c r="V210" i="1"/>
  <c r="W210" i="1" s="1"/>
  <c r="X210" i="1" s="1"/>
  <c r="Y195" i="1"/>
  <c r="Z195" i="1" s="1"/>
  <c r="Y99" i="1"/>
  <c r="Z99" i="1" s="1"/>
  <c r="AC99" i="1" s="1"/>
  <c r="W262" i="1"/>
  <c r="X262" i="1" s="1"/>
  <c r="V310" i="1"/>
  <c r="W310" i="1" s="1"/>
  <c r="X310" i="1" s="1"/>
  <c r="AA160" i="1"/>
  <c r="P267" i="1"/>
  <c r="W267" i="1" s="1"/>
  <c r="X267" i="1" s="1"/>
  <c r="Y193" i="1"/>
  <c r="Z193" i="1" s="1"/>
  <c r="W302" i="1"/>
  <c r="X302" i="1" s="1"/>
  <c r="AA152" i="1"/>
  <c r="Y152" i="1"/>
  <c r="Z152" i="1" s="1"/>
  <c r="AA92" i="1"/>
  <c r="W265" i="1"/>
  <c r="X265" i="1" s="1"/>
  <c r="P264" i="1"/>
  <c r="Y246" i="1"/>
  <c r="Z246" i="1" s="1"/>
  <c r="Y120" i="1"/>
  <c r="Z120" i="1" s="1"/>
  <c r="AA120" i="1"/>
  <c r="V91" i="1"/>
  <c r="W91" i="1" s="1"/>
  <c r="X91" i="1" s="1"/>
  <c r="AA75" i="1"/>
  <c r="Y75" i="1"/>
  <c r="Z75" i="1" s="1"/>
  <c r="V96" i="1"/>
  <c r="W96" i="1" s="1"/>
  <c r="X96" i="1" s="1"/>
  <c r="P67" i="1"/>
  <c r="W67" i="1" s="1"/>
  <c r="X67" i="1" s="1"/>
  <c r="V146" i="1"/>
  <c r="W146" i="1" s="1"/>
  <c r="X146" i="1" s="1"/>
  <c r="W143" i="1"/>
  <c r="X143" i="1" s="1"/>
  <c r="P98" i="1"/>
  <c r="V168" i="1"/>
  <c r="W168" i="1" s="1"/>
  <c r="X168" i="1" s="1"/>
  <c r="P165" i="1"/>
  <c r="W165" i="1" s="1"/>
  <c r="X165" i="1" s="1"/>
  <c r="V115" i="1"/>
  <c r="W115" i="1" s="1"/>
  <c r="X115" i="1" s="1"/>
  <c r="V82" i="1"/>
  <c r="W82" i="1" s="1"/>
  <c r="X82" i="1" s="1"/>
  <c r="P65" i="1"/>
  <c r="W65" i="1" s="1"/>
  <c r="X65" i="1" s="1"/>
  <c r="V104" i="1"/>
  <c r="W104" i="1" s="1"/>
  <c r="X104" i="1" s="1"/>
  <c r="P101" i="1"/>
  <c r="W101" i="1" s="1"/>
  <c r="X101" i="1" s="1"/>
  <c r="W87" i="1"/>
  <c r="X87" i="1" s="1"/>
  <c r="V66" i="1"/>
  <c r="W66" i="1" s="1"/>
  <c r="X66" i="1" s="1"/>
  <c r="P70" i="1"/>
  <c r="V312" i="1"/>
  <c r="W312" i="1" s="1"/>
  <c r="X312" i="1" s="1"/>
  <c r="P311" i="1"/>
  <c r="V280" i="1"/>
  <c r="W280" i="1" s="1"/>
  <c r="X280" i="1" s="1"/>
  <c r="P279" i="1"/>
  <c r="W279" i="1" s="1"/>
  <c r="X279" i="1" s="1"/>
  <c r="W258" i="1"/>
  <c r="X258" i="1" s="1"/>
  <c r="P213" i="1"/>
  <c r="W213" i="1" s="1"/>
  <c r="X213" i="1" s="1"/>
  <c r="P187" i="1"/>
  <c r="P149" i="1"/>
  <c r="V102" i="1"/>
  <c r="P137" i="1"/>
  <c r="W137" i="1" s="1"/>
  <c r="X137" i="1" s="1"/>
  <c r="P113" i="1"/>
  <c r="W113" i="1" s="1"/>
  <c r="X113" i="1" s="1"/>
  <c r="W102" i="1"/>
  <c r="X102" i="1" s="1"/>
  <c r="AA201" i="1"/>
  <c r="AC201" i="1" s="1"/>
  <c r="P291" i="1"/>
  <c r="W291" i="1" s="1"/>
  <c r="X291" i="1" s="1"/>
  <c r="V235" i="1"/>
  <c r="W235" i="1" s="1"/>
  <c r="X235" i="1" s="1"/>
  <c r="P218" i="1"/>
  <c r="W218" i="1" s="1"/>
  <c r="X218" i="1" s="1"/>
  <c r="V214" i="1"/>
  <c r="W214" i="1" s="1"/>
  <c r="X214" i="1" s="1"/>
  <c r="V202" i="1"/>
  <c r="P185" i="1"/>
  <c r="W185" i="1" s="1"/>
  <c r="X185" i="1" s="1"/>
  <c r="P154" i="1"/>
  <c r="W154" i="1" s="1"/>
  <c r="X154" i="1" s="1"/>
  <c r="V150" i="1"/>
  <c r="W150" i="1" s="1"/>
  <c r="X150" i="1" s="1"/>
  <c r="Y131" i="1"/>
  <c r="Z131" i="1" s="1"/>
  <c r="P123" i="1"/>
  <c r="P85" i="1"/>
  <c r="W85" i="1" s="1"/>
  <c r="X85" i="1" s="1"/>
  <c r="P73" i="1"/>
  <c r="W73" i="1" s="1"/>
  <c r="X73" i="1" s="1"/>
  <c r="W250" i="1"/>
  <c r="X250" i="1" s="1"/>
  <c r="V171" i="1"/>
  <c r="W171" i="1" s="1"/>
  <c r="X171" i="1" s="1"/>
  <c r="W135" i="1"/>
  <c r="X135" i="1" s="1"/>
  <c r="V304" i="1"/>
  <c r="P303" i="1"/>
  <c r="W303" i="1" s="1"/>
  <c r="X303" i="1" s="1"/>
  <c r="V272" i="1"/>
  <c r="W272" i="1" s="1"/>
  <c r="X272" i="1" s="1"/>
  <c r="P271" i="1"/>
  <c r="W271" i="1" s="1"/>
  <c r="X271" i="1" s="1"/>
  <c r="P221" i="1"/>
  <c r="W221" i="1" s="1"/>
  <c r="X221" i="1" s="1"/>
  <c r="P157" i="1"/>
  <c r="W157" i="1" s="1"/>
  <c r="X157" i="1" s="1"/>
  <c r="V138" i="1"/>
  <c r="P121" i="1"/>
  <c r="W121" i="1" s="1"/>
  <c r="X121" i="1" s="1"/>
  <c r="P90" i="1"/>
  <c r="W90" i="1" s="1"/>
  <c r="X90" i="1" s="1"/>
  <c r="V86" i="1"/>
  <c r="W86" i="1" s="1"/>
  <c r="X86" i="1" s="1"/>
  <c r="V186" i="1"/>
  <c r="W186" i="1" s="1"/>
  <c r="X186" i="1" s="1"/>
  <c r="V107" i="1"/>
  <c r="W107" i="1" s="1"/>
  <c r="X107" i="1" s="1"/>
  <c r="V74" i="1"/>
  <c r="W74" i="1" s="1"/>
  <c r="X74" i="1" s="1"/>
  <c r="P209" i="1"/>
  <c r="W209" i="1" s="1"/>
  <c r="X209" i="1" s="1"/>
  <c r="P145" i="1"/>
  <c r="W145" i="1" s="1"/>
  <c r="X145" i="1" s="1"/>
  <c r="P81" i="1"/>
  <c r="W81" i="1" s="1"/>
  <c r="X81" i="1" s="1"/>
  <c r="P233" i="1"/>
  <c r="W233" i="1" s="1"/>
  <c r="X233" i="1" s="1"/>
  <c r="P205" i="1"/>
  <c r="W205" i="1" s="1"/>
  <c r="X205" i="1" s="1"/>
  <c r="V178" i="1"/>
  <c r="W178" i="1" s="1"/>
  <c r="X178" i="1" s="1"/>
  <c r="P141" i="1"/>
  <c r="V114" i="1"/>
  <c r="W114" i="1" s="1"/>
  <c r="X114" i="1" s="1"/>
  <c r="P77" i="1"/>
  <c r="W253" i="1"/>
  <c r="X253" i="1" s="1"/>
  <c r="W237" i="1"/>
  <c r="X237" i="1" s="1"/>
  <c r="V206" i="1"/>
  <c r="W206" i="1" s="1"/>
  <c r="X206" i="1" s="1"/>
  <c r="P169" i="1"/>
  <c r="W169" i="1" s="1"/>
  <c r="X169" i="1" s="1"/>
  <c r="V142" i="1"/>
  <c r="W142" i="1" s="1"/>
  <c r="X142" i="1" s="1"/>
  <c r="P105" i="1"/>
  <c r="W105" i="1" s="1"/>
  <c r="X105" i="1" s="1"/>
  <c r="V78" i="1"/>
  <c r="W78" i="1" s="1"/>
  <c r="X78" i="1" s="1"/>
  <c r="P197" i="1"/>
  <c r="W197" i="1" s="1"/>
  <c r="X197" i="1" s="1"/>
  <c r="V170" i="1"/>
  <c r="W170" i="1" s="1"/>
  <c r="X170" i="1" s="1"/>
  <c r="P133" i="1"/>
  <c r="W133" i="1" s="1"/>
  <c r="X133" i="1" s="1"/>
  <c r="V106" i="1"/>
  <c r="W106" i="1" s="1"/>
  <c r="X106" i="1" s="1"/>
  <c r="P69" i="1"/>
  <c r="W69" i="1" s="1"/>
  <c r="X69" i="1" s="1"/>
  <c r="P225" i="1"/>
  <c r="W225" i="1" s="1"/>
  <c r="X225" i="1" s="1"/>
  <c r="V198" i="1"/>
  <c r="W198" i="1" s="1"/>
  <c r="X198" i="1" s="1"/>
  <c r="P161" i="1"/>
  <c r="V134" i="1"/>
  <c r="W134" i="1" s="1"/>
  <c r="X134" i="1" s="1"/>
  <c r="P97" i="1"/>
  <c r="W97" i="1" s="1"/>
  <c r="X97" i="1" s="1"/>
  <c r="V70" i="1"/>
  <c r="V226" i="1"/>
  <c r="W226" i="1" s="1"/>
  <c r="X226" i="1" s="1"/>
  <c r="P189" i="1"/>
  <c r="V162" i="1"/>
  <c r="W162" i="1" s="1"/>
  <c r="X162" i="1" s="1"/>
  <c r="P125" i="1"/>
  <c r="W125" i="1" s="1"/>
  <c r="X125" i="1" s="1"/>
  <c r="V98" i="1"/>
  <c r="P217" i="1"/>
  <c r="W217" i="1" s="1"/>
  <c r="X217" i="1" s="1"/>
  <c r="P153" i="1"/>
  <c r="W153" i="1" s="1"/>
  <c r="X153" i="1" s="1"/>
  <c r="V126" i="1"/>
  <c r="W126" i="1" s="1"/>
  <c r="X126" i="1" s="1"/>
  <c r="P89" i="1"/>
  <c r="W89" i="1" s="1"/>
  <c r="X89" i="1" s="1"/>
  <c r="H18" i="7" l="1"/>
  <c r="I18" i="7" s="1"/>
  <c r="G19" i="7"/>
  <c r="Y181" i="1"/>
  <c r="Z181" i="1" s="1"/>
  <c r="AA181" i="1"/>
  <c r="Y166" i="1"/>
  <c r="Z166" i="1" s="1"/>
  <c r="AA166" i="1"/>
  <c r="AA182" i="1"/>
  <c r="Y182" i="1"/>
  <c r="Z182" i="1" s="1"/>
  <c r="Y242" i="1"/>
  <c r="Z242" i="1" s="1"/>
  <c r="AA242" i="1"/>
  <c r="Y297" i="1"/>
  <c r="Z297" i="1" s="1"/>
  <c r="AA297" i="1"/>
  <c r="AC314" i="1"/>
  <c r="Y224" i="1"/>
  <c r="Z224" i="1" s="1"/>
  <c r="AA224" i="1"/>
  <c r="AC80" i="1"/>
  <c r="AD80" i="1" s="1"/>
  <c r="AF80" i="1" s="1"/>
  <c r="AC88" i="1"/>
  <c r="AD88" i="1" s="1"/>
  <c r="AF88" i="1" s="1"/>
  <c r="AC243" i="1"/>
  <c r="AC216" i="1"/>
  <c r="AA164" i="1"/>
  <c r="AC164" i="1" s="1"/>
  <c r="AD164" i="1" s="1"/>
  <c r="AF164" i="1" s="1"/>
  <c r="Y111" i="1"/>
  <c r="Z111" i="1" s="1"/>
  <c r="AA111" i="1"/>
  <c r="Y172" i="1"/>
  <c r="Z172" i="1" s="1"/>
  <c r="AC172" i="1" s="1"/>
  <c r="Y140" i="1"/>
  <c r="Z140" i="1" s="1"/>
  <c r="AA140" i="1"/>
  <c r="AC148" i="1"/>
  <c r="AD148" i="1" s="1"/>
  <c r="AF148" i="1" s="1"/>
  <c r="W283" i="1"/>
  <c r="X283" i="1" s="1"/>
  <c r="Y80" i="1"/>
  <c r="Z80" i="1" s="1"/>
  <c r="AA80" i="1"/>
  <c r="AC220" i="1"/>
  <c r="AD220" i="1" s="1"/>
  <c r="AF220" i="1" s="1"/>
  <c r="AC228" i="1"/>
  <c r="AD228" i="1" s="1"/>
  <c r="AF228" i="1" s="1"/>
  <c r="W179" i="1"/>
  <c r="X179" i="1" s="1"/>
  <c r="Y112" i="1"/>
  <c r="Z112" i="1" s="1"/>
  <c r="AC112" i="1" s="1"/>
  <c r="AD112" i="1" s="1"/>
  <c r="AF112" i="1" s="1"/>
  <c r="AA112" i="1"/>
  <c r="Y163" i="1"/>
  <c r="Z163" i="1" s="1"/>
  <c r="AC163" i="1" s="1"/>
  <c r="AD163" i="1" s="1"/>
  <c r="AF163" i="1" s="1"/>
  <c r="Y68" i="1"/>
  <c r="Z68" i="1" s="1"/>
  <c r="AA277" i="1"/>
  <c r="AA314" i="1"/>
  <c r="AC111" i="1"/>
  <c r="AD111" i="1" s="1"/>
  <c r="AF111" i="1" s="1"/>
  <c r="W77" i="1"/>
  <c r="X77" i="1" s="1"/>
  <c r="W141" i="1"/>
  <c r="X141" i="1" s="1"/>
  <c r="W311" i="1"/>
  <c r="X311" i="1" s="1"/>
  <c r="AA119" i="1"/>
  <c r="AC119" i="1" s="1"/>
  <c r="AD119" i="1" s="1"/>
  <c r="AF119" i="1" s="1"/>
  <c r="Y196" i="1"/>
  <c r="Z196" i="1" s="1"/>
  <c r="AC196" i="1" s="1"/>
  <c r="AD196" i="1" s="1"/>
  <c r="AF196" i="1" s="1"/>
  <c r="AA174" i="1"/>
  <c r="AC174" i="1" s="1"/>
  <c r="AD174" i="1" s="1"/>
  <c r="AF174" i="1" s="1"/>
  <c r="AC183" i="1"/>
  <c r="AD183" i="1" s="1"/>
  <c r="AF183" i="1" s="1"/>
  <c r="AA176" i="1"/>
  <c r="AC176" i="1" s="1"/>
  <c r="AD176" i="1" s="1"/>
  <c r="AF176" i="1" s="1"/>
  <c r="Y76" i="1"/>
  <c r="Z76" i="1" s="1"/>
  <c r="AC76" i="1" s="1"/>
  <c r="AD76" i="1" s="1"/>
  <c r="AF76" i="1" s="1"/>
  <c r="AA76" i="1"/>
  <c r="AC255" i="1"/>
  <c r="AD255" i="1" s="1"/>
  <c r="AF255" i="1" s="1"/>
  <c r="W189" i="1"/>
  <c r="X189" i="1" s="1"/>
  <c r="W123" i="1"/>
  <c r="X123" i="1" s="1"/>
  <c r="W264" i="1"/>
  <c r="X264" i="1" s="1"/>
  <c r="W308" i="1"/>
  <c r="X308" i="1" s="1"/>
  <c r="W161" i="1"/>
  <c r="X161" i="1" s="1"/>
  <c r="W149" i="1"/>
  <c r="X149" i="1" s="1"/>
  <c r="Y71" i="1"/>
  <c r="Z71" i="1" s="1"/>
  <c r="AC71" i="1" s="1"/>
  <c r="AD71" i="1" s="1"/>
  <c r="AF71" i="1" s="1"/>
  <c r="Y83" i="1"/>
  <c r="Z83" i="1" s="1"/>
  <c r="AC83" i="1" s="1"/>
  <c r="AD83" i="1" s="1"/>
  <c r="AF83" i="1" s="1"/>
  <c r="W187" i="1"/>
  <c r="X187" i="1" s="1"/>
  <c r="W215" i="1"/>
  <c r="X215" i="1" s="1"/>
  <c r="Y215" i="1" s="1"/>
  <c r="Z215" i="1" s="1"/>
  <c r="AC140" i="1"/>
  <c r="AD140" i="1" s="1"/>
  <c r="AF140" i="1" s="1"/>
  <c r="C22" i="3"/>
  <c r="Y227" i="1"/>
  <c r="Z227" i="1" s="1"/>
  <c r="AC227" i="1" s="1"/>
  <c r="AD227" i="1" s="1"/>
  <c r="AF227" i="1" s="1"/>
  <c r="AA227" i="1"/>
  <c r="Y301" i="1"/>
  <c r="Z301" i="1" s="1"/>
  <c r="AA301" i="1"/>
  <c r="Y151" i="1"/>
  <c r="Z151" i="1" s="1"/>
  <c r="AC151" i="1" s="1"/>
  <c r="AD151" i="1" s="1"/>
  <c r="AF151" i="1" s="1"/>
  <c r="AA151" i="1"/>
  <c r="AC84" i="1"/>
  <c r="AC297" i="1"/>
  <c r="AC298" i="1"/>
  <c r="AD298" i="1" s="1"/>
  <c r="AF298" i="1" s="1"/>
  <c r="AC72" i="1"/>
  <c r="AC290" i="1"/>
  <c r="AD290" i="1" s="1"/>
  <c r="AF290" i="1" s="1"/>
  <c r="AC305" i="1"/>
  <c r="AD305" i="1" s="1"/>
  <c r="AF305" i="1" s="1"/>
  <c r="AC260" i="1"/>
  <c r="AA222" i="1"/>
  <c r="AC222" i="1" s="1"/>
  <c r="AD222" i="1" s="1"/>
  <c r="AF222" i="1" s="1"/>
  <c r="AA245" i="1"/>
  <c r="AC245" i="1" s="1"/>
  <c r="AD245" i="1" s="1"/>
  <c r="AF245" i="1" s="1"/>
  <c r="AA103" i="1"/>
  <c r="AC103" i="1" s="1"/>
  <c r="AD103" i="1" s="1"/>
  <c r="AF103" i="1" s="1"/>
  <c r="AC184" i="1"/>
  <c r="AD184" i="1" s="1"/>
  <c r="AF184" i="1" s="1"/>
  <c r="Y132" i="1"/>
  <c r="Z132" i="1" s="1"/>
  <c r="AC132" i="1" s="1"/>
  <c r="AC92" i="1"/>
  <c r="AC286" i="1"/>
  <c r="AD286" i="1" s="1"/>
  <c r="AF286" i="1" s="1"/>
  <c r="AA275" i="1"/>
  <c r="AC263" i="1"/>
  <c r="AD263" i="1" s="1"/>
  <c r="AF263" i="1" s="1"/>
  <c r="AC256" i="1"/>
  <c r="AA292" i="1"/>
  <c r="Y292" i="1"/>
  <c r="Z292" i="1" s="1"/>
  <c r="Y219" i="1"/>
  <c r="Z219" i="1" s="1"/>
  <c r="AA219" i="1"/>
  <c r="Y118" i="1"/>
  <c r="Z118" i="1" s="1"/>
  <c r="AA118" i="1"/>
  <c r="AA179" i="1"/>
  <c r="Y179" i="1"/>
  <c r="Z179" i="1" s="1"/>
  <c r="Y251" i="1"/>
  <c r="Z251" i="1" s="1"/>
  <c r="AA251" i="1"/>
  <c r="Y276" i="1"/>
  <c r="Z276" i="1" s="1"/>
  <c r="AA276" i="1"/>
  <c r="AD216" i="1"/>
  <c r="AF216" i="1" s="1"/>
  <c r="AA131" i="1"/>
  <c r="AC131" i="1" s="1"/>
  <c r="AD131" i="1" s="1"/>
  <c r="AF131" i="1" s="1"/>
  <c r="Y158" i="1"/>
  <c r="Z158" i="1" s="1"/>
  <c r="AA158" i="1"/>
  <c r="AA246" i="1"/>
  <c r="AC246" i="1" s="1"/>
  <c r="AD246" i="1" s="1"/>
  <c r="AF246" i="1" s="1"/>
  <c r="Y79" i="1"/>
  <c r="Z79" i="1" s="1"/>
  <c r="AA79" i="1"/>
  <c r="AC182" i="1"/>
  <c r="AD256" i="1"/>
  <c r="AF256" i="1" s="1"/>
  <c r="Y269" i="1"/>
  <c r="Z269" i="1" s="1"/>
  <c r="AC269" i="1" s="1"/>
  <c r="AD269" i="1" s="1"/>
  <c r="AF269" i="1" s="1"/>
  <c r="Y122" i="1"/>
  <c r="Z122" i="1" s="1"/>
  <c r="AC122" i="1" s="1"/>
  <c r="AD122" i="1" s="1"/>
  <c r="AF122" i="1" s="1"/>
  <c r="AA122" i="1"/>
  <c r="Y208" i="1"/>
  <c r="Z208" i="1" s="1"/>
  <c r="AA208" i="1"/>
  <c r="AC242" i="1"/>
  <c r="AD242" i="1" s="1"/>
  <c r="AF242" i="1" s="1"/>
  <c r="Y110" i="1"/>
  <c r="Z110" i="1" s="1"/>
  <c r="AA110" i="1"/>
  <c r="AA238" i="1"/>
  <c r="AA244" i="1"/>
  <c r="AC244" i="1" s="1"/>
  <c r="AD244" i="1" s="1"/>
  <c r="AF244" i="1" s="1"/>
  <c r="AC211" i="1"/>
  <c r="AD211" i="1" s="1"/>
  <c r="AF211" i="1" s="1"/>
  <c r="AC275" i="1"/>
  <c r="AD275" i="1" s="1"/>
  <c r="AF275" i="1" s="1"/>
  <c r="AD240" i="1"/>
  <c r="AF240" i="1" s="1"/>
  <c r="AC278" i="1"/>
  <c r="AD278" i="1" s="1"/>
  <c r="AF278" i="1" s="1"/>
  <c r="AD92" i="1"/>
  <c r="AF92" i="1" s="1"/>
  <c r="AD182" i="1"/>
  <c r="AF182" i="1" s="1"/>
  <c r="AD172" i="1"/>
  <c r="AF172" i="1" s="1"/>
  <c r="AC68" i="1"/>
  <c r="AC266" i="1"/>
  <c r="AD266" i="1" s="1"/>
  <c r="AF266" i="1" s="1"/>
  <c r="AD84" i="1"/>
  <c r="AF84" i="1" s="1"/>
  <c r="AA130" i="1"/>
  <c r="AC130" i="1" s="1"/>
  <c r="AD130" i="1" s="1"/>
  <c r="AF130" i="1" s="1"/>
  <c r="AA296" i="1"/>
  <c r="AC296" i="1" s="1"/>
  <c r="AD296" i="1" s="1"/>
  <c r="AF296" i="1" s="1"/>
  <c r="Y129" i="1"/>
  <c r="Z129" i="1" s="1"/>
  <c r="AC129" i="1" s="1"/>
  <c r="AD129" i="1" s="1"/>
  <c r="AF129" i="1" s="1"/>
  <c r="AA129" i="1"/>
  <c r="AC75" i="1"/>
  <c r="AD75" i="1" s="1"/>
  <c r="AF75" i="1" s="1"/>
  <c r="Y95" i="1"/>
  <c r="Z95" i="1" s="1"/>
  <c r="AC95" i="1" s="1"/>
  <c r="AD95" i="1" s="1"/>
  <c r="AF95" i="1" s="1"/>
  <c r="AA95" i="1"/>
  <c r="AA173" i="1"/>
  <c r="Y173" i="1"/>
  <c r="Z173" i="1" s="1"/>
  <c r="AC173" i="1" s="1"/>
  <c r="AD173" i="1" s="1"/>
  <c r="AF173" i="1" s="1"/>
  <c r="Y159" i="1"/>
  <c r="Z159" i="1" s="1"/>
  <c r="AC159" i="1" s="1"/>
  <c r="AD159" i="1" s="1"/>
  <c r="AF159" i="1" s="1"/>
  <c r="AA159" i="1"/>
  <c r="AA193" i="1"/>
  <c r="AC193" i="1" s="1"/>
  <c r="AD193" i="1" s="1"/>
  <c r="AF193" i="1" s="1"/>
  <c r="Y167" i="1"/>
  <c r="Z167" i="1" s="1"/>
  <c r="AA261" i="1"/>
  <c r="AC181" i="1"/>
  <c r="AD181" i="1" s="1"/>
  <c r="AF181" i="1" s="1"/>
  <c r="AC239" i="1"/>
  <c r="AD239" i="1" s="1"/>
  <c r="AF239" i="1" s="1"/>
  <c r="Y93" i="1"/>
  <c r="Z93" i="1" s="1"/>
  <c r="AA93" i="1"/>
  <c r="AA212" i="1"/>
  <c r="AC212" i="1" s="1"/>
  <c r="AD212" i="1" s="1"/>
  <c r="AF212" i="1" s="1"/>
  <c r="AC160" i="1"/>
  <c r="AD160" i="1" s="1"/>
  <c r="AF160" i="1" s="1"/>
  <c r="AC180" i="1"/>
  <c r="AD180" i="1" s="1"/>
  <c r="AF180" i="1" s="1"/>
  <c r="AC224" i="1"/>
  <c r="AD224" i="1" s="1"/>
  <c r="AF224" i="1" s="1"/>
  <c r="AC186" i="1"/>
  <c r="AD68" i="1"/>
  <c r="AF68" i="1" s="1"/>
  <c r="AD72" i="1"/>
  <c r="AF72" i="1" s="1"/>
  <c r="AA167" i="1"/>
  <c r="AD132" i="1"/>
  <c r="AF132" i="1" s="1"/>
  <c r="AD243" i="1"/>
  <c r="AF243" i="1" s="1"/>
  <c r="Y261" i="1"/>
  <c r="Z261" i="1" s="1"/>
  <c r="AC261" i="1" s="1"/>
  <c r="AD314" i="1"/>
  <c r="AF314" i="1" s="1"/>
  <c r="AC229" i="1"/>
  <c r="AD229" i="1" s="1"/>
  <c r="AF229" i="1" s="1"/>
  <c r="AA247" i="1"/>
  <c r="AC247" i="1" s="1"/>
  <c r="AD247" i="1" s="1"/>
  <c r="AF247" i="1" s="1"/>
  <c r="Y223" i="1"/>
  <c r="Z223" i="1" s="1"/>
  <c r="AC223" i="1" s="1"/>
  <c r="AD223" i="1" s="1"/>
  <c r="AF223" i="1" s="1"/>
  <c r="AA223" i="1"/>
  <c r="AA109" i="1"/>
  <c r="Y109" i="1"/>
  <c r="Z109" i="1" s="1"/>
  <c r="AC109" i="1" s="1"/>
  <c r="AD109" i="1" s="1"/>
  <c r="AF109" i="1" s="1"/>
  <c r="AC277" i="1"/>
  <c r="AD277" i="1" s="1"/>
  <c r="AF277" i="1" s="1"/>
  <c r="W138" i="1"/>
  <c r="X138" i="1" s="1"/>
  <c r="AA138" i="1" s="1"/>
  <c r="AD100" i="1"/>
  <c r="AF100" i="1" s="1"/>
  <c r="AA254" i="1"/>
  <c r="AC254" i="1" s="1"/>
  <c r="AD254" i="1" s="1"/>
  <c r="AF254" i="1" s="1"/>
  <c r="AC117" i="1"/>
  <c r="AD117" i="1" s="1"/>
  <c r="AF117" i="1" s="1"/>
  <c r="AC100" i="1"/>
  <c r="AC306" i="1"/>
  <c r="AD306" i="1" s="1"/>
  <c r="AF306" i="1" s="1"/>
  <c r="AA177" i="1"/>
  <c r="AC177" i="1" s="1"/>
  <c r="AD177" i="1" s="1"/>
  <c r="AF177" i="1" s="1"/>
  <c r="Y249" i="1"/>
  <c r="Z249" i="1" s="1"/>
  <c r="AC249" i="1" s="1"/>
  <c r="AD249" i="1" s="1"/>
  <c r="AF249" i="1" s="1"/>
  <c r="AA249" i="1"/>
  <c r="Y191" i="1"/>
  <c r="Z191" i="1" s="1"/>
  <c r="AA191" i="1"/>
  <c r="AD297" i="1"/>
  <c r="AF297" i="1" s="1"/>
  <c r="W98" i="1"/>
  <c r="X98" i="1" s="1"/>
  <c r="AD99" i="1"/>
  <c r="AF99" i="1" s="1"/>
  <c r="AD108" i="1"/>
  <c r="AF108" i="1" s="1"/>
  <c r="Y238" i="1"/>
  <c r="Z238" i="1" s="1"/>
  <c r="W190" i="1"/>
  <c r="X190" i="1" s="1"/>
  <c r="AA195" i="1"/>
  <c r="AC195" i="1" s="1"/>
  <c r="AD195" i="1" s="1"/>
  <c r="AF195" i="1" s="1"/>
  <c r="AC152" i="1"/>
  <c r="AD152" i="1" s="1"/>
  <c r="AF152" i="1" s="1"/>
  <c r="AC301" i="1"/>
  <c r="AD301" i="1" s="1"/>
  <c r="AF301" i="1" s="1"/>
  <c r="AD201" i="1"/>
  <c r="AF201" i="1" s="1"/>
  <c r="AD260" i="1"/>
  <c r="AF260" i="1" s="1"/>
  <c r="AA259" i="1"/>
  <c r="AC259" i="1" s="1"/>
  <c r="AD259" i="1" s="1"/>
  <c r="AF259" i="1" s="1"/>
  <c r="Y282" i="1"/>
  <c r="Z282" i="1" s="1"/>
  <c r="AC282" i="1" s="1"/>
  <c r="AA282" i="1"/>
  <c r="AC274" i="1"/>
  <c r="AD274" i="1" s="1"/>
  <c r="AF274" i="1" s="1"/>
  <c r="AC120" i="1"/>
  <c r="AD120" i="1" s="1"/>
  <c r="AF120" i="1" s="1"/>
  <c r="Y82" i="1"/>
  <c r="Z82" i="1" s="1"/>
  <c r="AA82" i="1"/>
  <c r="Y300" i="1"/>
  <c r="Z300" i="1" s="1"/>
  <c r="AC300" i="1" s="1"/>
  <c r="AD300" i="1" s="1"/>
  <c r="AF300" i="1" s="1"/>
  <c r="AA300" i="1"/>
  <c r="Y115" i="1"/>
  <c r="Z115" i="1" s="1"/>
  <c r="AA115" i="1"/>
  <c r="AC115" i="1" s="1"/>
  <c r="AD115" i="1" s="1"/>
  <c r="AF115" i="1" s="1"/>
  <c r="Y310" i="1"/>
  <c r="Z310" i="1" s="1"/>
  <c r="AA310" i="1"/>
  <c r="Y126" i="1"/>
  <c r="Z126" i="1" s="1"/>
  <c r="AA126" i="1"/>
  <c r="AA312" i="1"/>
  <c r="Y312" i="1"/>
  <c r="Z312" i="1" s="1"/>
  <c r="AC312" i="1" s="1"/>
  <c r="AD312" i="1" s="1"/>
  <c r="AF312" i="1" s="1"/>
  <c r="Y146" i="1"/>
  <c r="Z146" i="1" s="1"/>
  <c r="AA146" i="1"/>
  <c r="Y171" i="1"/>
  <c r="Z171" i="1" s="1"/>
  <c r="AA171" i="1"/>
  <c r="Y107" i="1"/>
  <c r="Z107" i="1" s="1"/>
  <c r="AA107" i="1"/>
  <c r="Y134" i="1"/>
  <c r="Z134" i="1" s="1"/>
  <c r="AC134" i="1" s="1"/>
  <c r="AD134" i="1" s="1"/>
  <c r="AF134" i="1" s="1"/>
  <c r="AA134" i="1"/>
  <c r="Y186" i="1"/>
  <c r="Z186" i="1" s="1"/>
  <c r="AA186" i="1"/>
  <c r="Y235" i="1"/>
  <c r="Z235" i="1" s="1"/>
  <c r="AA235" i="1"/>
  <c r="Y162" i="1"/>
  <c r="Z162" i="1" s="1"/>
  <c r="AA162" i="1"/>
  <c r="Y281" i="1"/>
  <c r="Z281" i="1" s="1"/>
  <c r="AA281" i="1"/>
  <c r="Y206" i="1"/>
  <c r="Z206" i="1" s="1"/>
  <c r="AA206" i="1"/>
  <c r="Y280" i="1"/>
  <c r="Z280" i="1" s="1"/>
  <c r="AC280" i="1" s="1"/>
  <c r="AA280" i="1"/>
  <c r="Y272" i="1"/>
  <c r="Z272" i="1" s="1"/>
  <c r="AA272" i="1"/>
  <c r="Y142" i="1"/>
  <c r="Z142" i="1" s="1"/>
  <c r="AC142" i="1" s="1"/>
  <c r="AD142" i="1" s="1"/>
  <c r="AF142" i="1" s="1"/>
  <c r="AA142" i="1"/>
  <c r="Y273" i="1"/>
  <c r="Z273" i="1" s="1"/>
  <c r="AA273" i="1"/>
  <c r="Y226" i="1"/>
  <c r="Z226" i="1" s="1"/>
  <c r="AC226" i="1" s="1"/>
  <c r="AA226" i="1"/>
  <c r="Y198" i="1"/>
  <c r="Z198" i="1" s="1"/>
  <c r="AC198" i="1" s="1"/>
  <c r="AA198" i="1"/>
  <c r="Y91" i="1"/>
  <c r="Z91" i="1" s="1"/>
  <c r="AA91" i="1"/>
  <c r="Y288" i="1"/>
  <c r="Z288" i="1" s="1"/>
  <c r="AC288" i="1" s="1"/>
  <c r="AD288" i="1" s="1"/>
  <c r="AF288" i="1" s="1"/>
  <c r="AA288" i="1"/>
  <c r="Y207" i="1"/>
  <c r="Z207" i="1" s="1"/>
  <c r="AA207" i="1"/>
  <c r="Y293" i="1"/>
  <c r="Z293" i="1" s="1"/>
  <c r="AA293" i="1"/>
  <c r="Y232" i="1"/>
  <c r="Z232" i="1" s="1"/>
  <c r="AA232" i="1"/>
  <c r="Y311" i="1"/>
  <c r="Z311" i="1" s="1"/>
  <c r="AA311" i="1"/>
  <c r="Y165" i="1"/>
  <c r="Z165" i="1" s="1"/>
  <c r="AA165" i="1"/>
  <c r="Y210" i="1"/>
  <c r="Z210" i="1" s="1"/>
  <c r="AC210" i="1" s="1"/>
  <c r="AA210" i="1"/>
  <c r="Y270" i="1"/>
  <c r="Z270" i="1" s="1"/>
  <c r="AA270" i="1"/>
  <c r="Y289" i="1"/>
  <c r="Z289" i="1" s="1"/>
  <c r="AC289" i="1" s="1"/>
  <c r="AD289" i="1" s="1"/>
  <c r="AF289" i="1" s="1"/>
  <c r="AA289" i="1"/>
  <c r="Y285" i="1"/>
  <c r="Z285" i="1" s="1"/>
  <c r="AA285" i="1"/>
  <c r="Y299" i="1"/>
  <c r="Z299" i="1" s="1"/>
  <c r="AA299" i="1"/>
  <c r="Y218" i="1"/>
  <c r="Z218" i="1" s="1"/>
  <c r="AC218" i="1" s="1"/>
  <c r="AD218" i="1" s="1"/>
  <c r="AF218" i="1" s="1"/>
  <c r="AA218" i="1"/>
  <c r="Y230" i="1"/>
  <c r="Z230" i="1" s="1"/>
  <c r="AA230" i="1"/>
  <c r="AA169" i="1"/>
  <c r="Y169" i="1"/>
  <c r="Z169" i="1" s="1"/>
  <c r="Y209" i="1"/>
  <c r="Z209" i="1" s="1"/>
  <c r="AC209" i="1" s="1"/>
  <c r="AA209" i="1"/>
  <c r="AA135" i="1"/>
  <c r="Y135" i="1"/>
  <c r="Z135" i="1" s="1"/>
  <c r="AC135" i="1" s="1"/>
  <c r="Y168" i="1"/>
  <c r="Z168" i="1" s="1"/>
  <c r="AC168" i="1" s="1"/>
  <c r="AD168" i="1" s="1"/>
  <c r="AF168" i="1" s="1"/>
  <c r="AA168" i="1"/>
  <c r="Y265" i="1"/>
  <c r="Z265" i="1" s="1"/>
  <c r="AC265" i="1" s="1"/>
  <c r="AA265" i="1"/>
  <c r="Y284" i="1"/>
  <c r="Z284" i="1" s="1"/>
  <c r="AA284" i="1"/>
  <c r="Y114" i="1"/>
  <c r="Z114" i="1" s="1"/>
  <c r="AA114" i="1"/>
  <c r="Y178" i="1"/>
  <c r="Z178" i="1" s="1"/>
  <c r="AA178" i="1"/>
  <c r="Y102" i="1"/>
  <c r="Z102" i="1" s="1"/>
  <c r="AA102" i="1"/>
  <c r="Y66" i="1"/>
  <c r="Z66" i="1" s="1"/>
  <c r="AC66" i="1" s="1"/>
  <c r="AA66" i="1"/>
  <c r="Y94" i="1"/>
  <c r="Z94" i="1" s="1"/>
  <c r="AA94" i="1"/>
  <c r="Y138" i="1"/>
  <c r="Z138" i="1" s="1"/>
  <c r="Y236" i="1"/>
  <c r="Z236" i="1" s="1"/>
  <c r="AA236" i="1"/>
  <c r="Y294" i="1"/>
  <c r="Z294" i="1" s="1"/>
  <c r="AA294" i="1"/>
  <c r="Y105" i="1"/>
  <c r="Z105" i="1" s="1"/>
  <c r="AC105" i="1" s="1"/>
  <c r="AD105" i="1" s="1"/>
  <c r="AF105" i="1" s="1"/>
  <c r="AA105" i="1"/>
  <c r="Y74" i="1"/>
  <c r="Z74" i="1" s="1"/>
  <c r="AA74" i="1"/>
  <c r="Y97" i="1"/>
  <c r="Z97" i="1" s="1"/>
  <c r="AA97" i="1"/>
  <c r="Y106" i="1"/>
  <c r="Z106" i="1" s="1"/>
  <c r="AA106" i="1"/>
  <c r="W70" i="1"/>
  <c r="X70" i="1" s="1"/>
  <c r="Y98" i="1"/>
  <c r="Z98" i="1" s="1"/>
  <c r="AA98" i="1"/>
  <c r="Y145" i="1"/>
  <c r="Z145" i="1" s="1"/>
  <c r="AC145" i="1" s="1"/>
  <c r="AA145" i="1"/>
  <c r="Y237" i="1"/>
  <c r="Z237" i="1" s="1"/>
  <c r="AC237" i="1" s="1"/>
  <c r="AD237" i="1" s="1"/>
  <c r="AF237" i="1" s="1"/>
  <c r="AA237" i="1"/>
  <c r="Y250" i="1"/>
  <c r="Z250" i="1" s="1"/>
  <c r="AA250" i="1"/>
  <c r="Y113" i="1"/>
  <c r="Z113" i="1" s="1"/>
  <c r="AA113" i="1"/>
  <c r="Y170" i="1"/>
  <c r="Z170" i="1" s="1"/>
  <c r="AC170" i="1" s="1"/>
  <c r="AA170" i="1"/>
  <c r="Y143" i="1"/>
  <c r="Z143" i="1" s="1"/>
  <c r="AA143" i="1"/>
  <c r="W304" i="1"/>
  <c r="X304" i="1" s="1"/>
  <c r="AA291" i="1"/>
  <c r="Y291" i="1"/>
  <c r="Z291" i="1" s="1"/>
  <c r="AC291" i="1" s="1"/>
  <c r="Y161" i="1"/>
  <c r="Z161" i="1" s="1"/>
  <c r="AA161" i="1"/>
  <c r="AA253" i="1"/>
  <c r="Y253" i="1"/>
  <c r="Z253" i="1" s="1"/>
  <c r="AC253" i="1" s="1"/>
  <c r="AD253" i="1" s="1"/>
  <c r="AF253" i="1" s="1"/>
  <c r="Y73" i="1"/>
  <c r="Z73" i="1" s="1"/>
  <c r="AA73" i="1"/>
  <c r="Y137" i="1"/>
  <c r="Z137" i="1" s="1"/>
  <c r="AA137" i="1"/>
  <c r="Y302" i="1"/>
  <c r="Z302" i="1" s="1"/>
  <c r="AA302" i="1"/>
  <c r="Y234" i="1"/>
  <c r="Z234" i="1" s="1"/>
  <c r="AA234" i="1"/>
  <c r="Y308" i="1"/>
  <c r="Z308" i="1" s="1"/>
  <c r="AA308" i="1"/>
  <c r="AA303" i="1"/>
  <c r="Y303" i="1"/>
  <c r="Z303" i="1" s="1"/>
  <c r="Y77" i="1"/>
  <c r="Z77" i="1" s="1"/>
  <c r="AA77" i="1"/>
  <c r="Y85" i="1"/>
  <c r="Z85" i="1" s="1"/>
  <c r="AA85" i="1"/>
  <c r="AA199" i="1"/>
  <c r="Y199" i="1"/>
  <c r="Z199" i="1" s="1"/>
  <c r="AC199" i="1" s="1"/>
  <c r="AD199" i="1" s="1"/>
  <c r="AF199" i="1" s="1"/>
  <c r="Y67" i="1"/>
  <c r="Z67" i="1" s="1"/>
  <c r="AA67" i="1"/>
  <c r="Y268" i="1"/>
  <c r="Z268" i="1" s="1"/>
  <c r="AA268" i="1"/>
  <c r="Y279" i="1"/>
  <c r="Z279" i="1" s="1"/>
  <c r="AC279" i="1" s="1"/>
  <c r="AA279" i="1"/>
  <c r="Y225" i="1"/>
  <c r="Z225" i="1" s="1"/>
  <c r="AA225" i="1"/>
  <c r="Y257" i="1"/>
  <c r="Z257" i="1" s="1"/>
  <c r="AC257" i="1" s="1"/>
  <c r="AA257" i="1"/>
  <c r="Y90" i="1"/>
  <c r="Z90" i="1" s="1"/>
  <c r="AA90" i="1"/>
  <c r="Y101" i="1"/>
  <c r="Z101" i="1" s="1"/>
  <c r="AC101" i="1" s="1"/>
  <c r="AA101" i="1"/>
  <c r="Y96" i="1"/>
  <c r="Z96" i="1" s="1"/>
  <c r="AA96" i="1"/>
  <c r="Y295" i="1"/>
  <c r="Z295" i="1" s="1"/>
  <c r="AA295" i="1"/>
  <c r="Y125" i="1"/>
  <c r="Z125" i="1" s="1"/>
  <c r="AA125" i="1"/>
  <c r="Y313" i="1"/>
  <c r="Z313" i="1" s="1"/>
  <c r="AC313" i="1" s="1"/>
  <c r="AA313" i="1"/>
  <c r="Y89" i="1"/>
  <c r="Z89" i="1" s="1"/>
  <c r="AA89" i="1"/>
  <c r="Y141" i="1"/>
  <c r="Z141" i="1" s="1"/>
  <c r="AA141" i="1"/>
  <c r="Y121" i="1"/>
  <c r="Z121" i="1" s="1"/>
  <c r="AC121" i="1" s="1"/>
  <c r="AD121" i="1" s="1"/>
  <c r="AF121" i="1" s="1"/>
  <c r="AA121" i="1"/>
  <c r="Y104" i="1"/>
  <c r="Z104" i="1" s="1"/>
  <c r="AC104" i="1" s="1"/>
  <c r="AD104" i="1" s="1"/>
  <c r="AF104" i="1" s="1"/>
  <c r="AA104" i="1"/>
  <c r="Y307" i="1"/>
  <c r="Z307" i="1" s="1"/>
  <c r="AA307" i="1"/>
  <c r="Y78" i="1"/>
  <c r="Z78" i="1" s="1"/>
  <c r="AA78" i="1"/>
  <c r="Y86" i="1"/>
  <c r="Z86" i="1" s="1"/>
  <c r="AA86" i="1"/>
  <c r="Y150" i="1"/>
  <c r="Z150" i="1" s="1"/>
  <c r="AC150" i="1" s="1"/>
  <c r="AA150" i="1"/>
  <c r="Y154" i="1"/>
  <c r="Z154" i="1" s="1"/>
  <c r="AA154" i="1"/>
  <c r="Y149" i="1"/>
  <c r="Z149" i="1" s="1"/>
  <c r="AA149" i="1"/>
  <c r="Y309" i="1"/>
  <c r="Z309" i="1" s="1"/>
  <c r="AC309" i="1" s="1"/>
  <c r="AD309" i="1" s="1"/>
  <c r="AF309" i="1" s="1"/>
  <c r="AA309" i="1"/>
  <c r="Y233" i="1"/>
  <c r="Z233" i="1" s="1"/>
  <c r="AA233" i="1"/>
  <c r="Y189" i="1"/>
  <c r="Z189" i="1" s="1"/>
  <c r="AA189" i="1"/>
  <c r="Y123" i="1"/>
  <c r="Z123" i="1" s="1"/>
  <c r="AA123" i="1"/>
  <c r="Y69" i="1"/>
  <c r="Z69" i="1" s="1"/>
  <c r="AA69" i="1"/>
  <c r="Y133" i="1"/>
  <c r="Z133" i="1" s="1"/>
  <c r="AA133" i="1"/>
  <c r="Y153" i="1"/>
  <c r="Z153" i="1" s="1"/>
  <c r="AA153" i="1"/>
  <c r="Y157" i="1"/>
  <c r="Z157" i="1" s="1"/>
  <c r="AC157" i="1" s="1"/>
  <c r="AA157" i="1"/>
  <c r="Y185" i="1"/>
  <c r="Z185" i="1" s="1"/>
  <c r="AC185" i="1" s="1"/>
  <c r="AD185" i="1" s="1"/>
  <c r="AF185" i="1" s="1"/>
  <c r="AA185" i="1"/>
  <c r="Y187" i="1"/>
  <c r="Z187" i="1" s="1"/>
  <c r="AC187" i="1" s="1"/>
  <c r="AA187" i="1"/>
  <c r="Y194" i="1"/>
  <c r="Z194" i="1" s="1"/>
  <c r="AA194" i="1"/>
  <c r="AA231" i="1"/>
  <c r="Y231" i="1"/>
  <c r="Z231" i="1" s="1"/>
  <c r="Y287" i="1"/>
  <c r="Z287" i="1" s="1"/>
  <c r="AC287" i="1" s="1"/>
  <c r="AA287" i="1"/>
  <c r="Y81" i="1"/>
  <c r="Z81" i="1" s="1"/>
  <c r="AA81" i="1"/>
  <c r="Y248" i="1"/>
  <c r="Z248" i="1" s="1"/>
  <c r="AA248" i="1"/>
  <c r="Y190" i="1"/>
  <c r="Z190" i="1" s="1"/>
  <c r="AA190" i="1"/>
  <c r="Y197" i="1"/>
  <c r="Z197" i="1" s="1"/>
  <c r="AC197" i="1" s="1"/>
  <c r="AA197" i="1"/>
  <c r="Y221" i="1"/>
  <c r="Z221" i="1" s="1"/>
  <c r="AC221" i="1" s="1"/>
  <c r="AA221" i="1"/>
  <c r="Y213" i="1"/>
  <c r="Z213" i="1" s="1"/>
  <c r="AA213" i="1"/>
  <c r="Y267" i="1"/>
  <c r="Z267" i="1" s="1"/>
  <c r="AA267" i="1"/>
  <c r="Y241" i="1"/>
  <c r="Z241" i="1" s="1"/>
  <c r="AA241" i="1"/>
  <c r="Y87" i="1"/>
  <c r="Z87" i="1" s="1"/>
  <c r="AA87" i="1"/>
  <c r="Y217" i="1"/>
  <c r="Z217" i="1" s="1"/>
  <c r="AA217" i="1"/>
  <c r="Y205" i="1"/>
  <c r="Z205" i="1" s="1"/>
  <c r="AC205" i="1" s="1"/>
  <c r="AA205" i="1"/>
  <c r="Y214" i="1"/>
  <c r="Z214" i="1" s="1"/>
  <c r="AC214" i="1" s="1"/>
  <c r="AD214" i="1" s="1"/>
  <c r="AF214" i="1" s="1"/>
  <c r="AA214" i="1"/>
  <c r="AA271" i="1"/>
  <c r="Y271" i="1"/>
  <c r="Z271" i="1" s="1"/>
  <c r="Y258" i="1"/>
  <c r="Z258" i="1" s="1"/>
  <c r="AA258" i="1"/>
  <c r="Y65" i="1"/>
  <c r="Z65" i="1" s="1"/>
  <c r="AA65" i="1"/>
  <c r="Y264" i="1"/>
  <c r="Z264" i="1" s="1"/>
  <c r="AA264" i="1"/>
  <c r="Y262" i="1"/>
  <c r="Z262" i="1" s="1"/>
  <c r="AA262" i="1"/>
  <c r="Y155" i="1"/>
  <c r="Z155" i="1" s="1"/>
  <c r="AA155" i="1"/>
  <c r="W202" i="1"/>
  <c r="X202" i="1" s="1"/>
  <c r="Y252" i="1"/>
  <c r="Z252" i="1" s="1"/>
  <c r="AA252" i="1"/>
  <c r="G20" i="7" l="1"/>
  <c r="H19" i="7"/>
  <c r="I19" i="7" s="1"/>
  <c r="AC189" i="1"/>
  <c r="AC171" i="1"/>
  <c r="AD171" i="1" s="1"/>
  <c r="AF171" i="1" s="1"/>
  <c r="AC236" i="1"/>
  <c r="AC206" i="1"/>
  <c r="AC79" i="1"/>
  <c r="AD79" i="1" s="1"/>
  <c r="AF79" i="1" s="1"/>
  <c r="Y283" i="1"/>
  <c r="Z283" i="1" s="1"/>
  <c r="AA283" i="1"/>
  <c r="AC307" i="1"/>
  <c r="AC82" i="1"/>
  <c r="AC91" i="1"/>
  <c r="AC258" i="1"/>
  <c r="AD258" i="1" s="1"/>
  <c r="AF258" i="1" s="1"/>
  <c r="AC293" i="1"/>
  <c r="AD293" i="1" s="1"/>
  <c r="AF293" i="1" s="1"/>
  <c r="AC250" i="1"/>
  <c r="AD250" i="1" s="1"/>
  <c r="AF250" i="1" s="1"/>
  <c r="AA215" i="1"/>
  <c r="AC215" i="1" s="1"/>
  <c r="AD215" i="1" s="1"/>
  <c r="AF215" i="1" s="1"/>
  <c r="AC96" i="1"/>
  <c r="AD96" i="1" s="1"/>
  <c r="AF96" i="1" s="1"/>
  <c r="AC106" i="1"/>
  <c r="AD106" i="1" s="1"/>
  <c r="AF106" i="1" s="1"/>
  <c r="AC169" i="1"/>
  <c r="AD169" i="1" s="1"/>
  <c r="AF169" i="1" s="1"/>
  <c r="AC310" i="1"/>
  <c r="AC166" i="1"/>
  <c r="AD166" i="1" s="1"/>
  <c r="AF166" i="1" s="1"/>
  <c r="AC149" i="1"/>
  <c r="AC311" i="1"/>
  <c r="AD311" i="1" s="1"/>
  <c r="AF311" i="1" s="1"/>
  <c r="AC272" i="1"/>
  <c r="AC231" i="1"/>
  <c r="AD231" i="1" s="1"/>
  <c r="AF231" i="1" s="1"/>
  <c r="AC302" i="1"/>
  <c r="AD302" i="1" s="1"/>
  <c r="AF302" i="1" s="1"/>
  <c r="AC74" i="1"/>
  <c r="AC194" i="1"/>
  <c r="AD194" i="1" s="1"/>
  <c r="AF194" i="1" s="1"/>
  <c r="C23" i="3"/>
  <c r="AC110" i="1"/>
  <c r="AC303" i="1"/>
  <c r="AC225" i="1"/>
  <c r="AC94" i="1"/>
  <c r="AD94" i="1" s="1"/>
  <c r="AF94" i="1" s="1"/>
  <c r="AC191" i="1"/>
  <c r="AD191" i="1" s="1"/>
  <c r="AF191" i="1" s="1"/>
  <c r="AC118" i="1"/>
  <c r="AC281" i="1"/>
  <c r="AD281" i="1" s="1"/>
  <c r="AF281" i="1" s="1"/>
  <c r="AC234" i="1"/>
  <c r="AD234" i="1" s="1"/>
  <c r="AF234" i="1" s="1"/>
  <c r="AC162" i="1"/>
  <c r="AD162" i="1" s="1"/>
  <c r="AF162" i="1" s="1"/>
  <c r="AC208" i="1"/>
  <c r="AD208" i="1" s="1"/>
  <c r="AF208" i="1" s="1"/>
  <c r="AC158" i="1"/>
  <c r="AD158" i="1" s="1"/>
  <c r="AF158" i="1" s="1"/>
  <c r="AC102" i="1"/>
  <c r="AD102" i="1" s="1"/>
  <c r="AF102" i="1" s="1"/>
  <c r="AC165" i="1"/>
  <c r="AD165" i="1" s="1"/>
  <c r="AF165" i="1" s="1"/>
  <c r="AC93" i="1"/>
  <c r="AD93" i="1" s="1"/>
  <c r="AF93" i="1" s="1"/>
  <c r="AC178" i="1"/>
  <c r="AD178" i="1" s="1"/>
  <c r="AF178" i="1" s="1"/>
  <c r="AC154" i="1"/>
  <c r="AD154" i="1" s="1"/>
  <c r="AF154" i="1" s="1"/>
  <c r="AC262" i="1"/>
  <c r="AD262" i="1" s="1"/>
  <c r="AF262" i="1" s="1"/>
  <c r="AC67" i="1"/>
  <c r="AD67" i="1" s="1"/>
  <c r="AF67" i="1" s="1"/>
  <c r="AC137" i="1"/>
  <c r="AD137" i="1" s="1"/>
  <c r="AF137" i="1" s="1"/>
  <c r="AC273" i="1"/>
  <c r="AD273" i="1" s="1"/>
  <c r="AF273" i="1" s="1"/>
  <c r="AC248" i="1"/>
  <c r="AC295" i="1"/>
  <c r="AD295" i="1" s="1"/>
  <c r="AF295" i="1" s="1"/>
  <c r="AC232" i="1"/>
  <c r="AD232" i="1" s="1"/>
  <c r="AF232" i="1" s="1"/>
  <c r="AC271" i="1"/>
  <c r="AD271" i="1" s="1"/>
  <c r="AF271" i="1" s="1"/>
  <c r="AC73" i="1"/>
  <c r="AC125" i="1"/>
  <c r="AD125" i="1" s="1"/>
  <c r="AF125" i="1" s="1"/>
  <c r="AC294" i="1"/>
  <c r="AC284" i="1"/>
  <c r="AD284" i="1" s="1"/>
  <c r="AF284" i="1" s="1"/>
  <c r="AC107" i="1"/>
  <c r="AD107" i="1" s="1"/>
  <c r="AF107" i="1" s="1"/>
  <c r="AC217" i="1"/>
  <c r="AD217" i="1" s="1"/>
  <c r="AF217" i="1" s="1"/>
  <c r="AC264" i="1"/>
  <c r="AD264" i="1" s="1"/>
  <c r="AF264" i="1" s="1"/>
  <c r="AC123" i="1"/>
  <c r="AD123" i="1" s="1"/>
  <c r="AF123" i="1" s="1"/>
  <c r="AC85" i="1"/>
  <c r="AD85" i="1" s="1"/>
  <c r="AF85" i="1" s="1"/>
  <c r="AC146" i="1"/>
  <c r="AC89" i="1"/>
  <c r="AD89" i="1" s="1"/>
  <c r="AF89" i="1" s="1"/>
  <c r="AC87" i="1"/>
  <c r="AD87" i="1" s="1"/>
  <c r="AF87" i="1" s="1"/>
  <c r="AC207" i="1"/>
  <c r="AC251" i="1"/>
  <c r="AD251" i="1" s="1"/>
  <c r="AF251" i="1" s="1"/>
  <c r="AC155" i="1"/>
  <c r="AD155" i="1" s="1"/>
  <c r="AF155" i="1" s="1"/>
  <c r="AC268" i="1"/>
  <c r="AD268" i="1" s="1"/>
  <c r="AF268" i="1" s="1"/>
  <c r="AC267" i="1"/>
  <c r="AD267" i="1" s="1"/>
  <c r="AF267" i="1" s="1"/>
  <c r="AC252" i="1"/>
  <c r="AD252" i="1" s="1"/>
  <c r="AF252" i="1" s="1"/>
  <c r="AC77" i="1"/>
  <c r="AD77" i="1" s="1"/>
  <c r="AF77" i="1" s="1"/>
  <c r="AC161" i="1"/>
  <c r="AC179" i="1"/>
  <c r="AD179" i="1" s="1"/>
  <c r="AF179" i="1" s="1"/>
  <c r="AD265" i="1"/>
  <c r="AF265" i="1" s="1"/>
  <c r="AD282" i="1"/>
  <c r="AF282" i="1" s="1"/>
  <c r="AC98" i="1"/>
  <c r="AD98" i="1" s="1"/>
  <c r="AF98" i="1" s="1"/>
  <c r="AD101" i="1"/>
  <c r="AF101" i="1" s="1"/>
  <c r="AD235" i="1"/>
  <c r="AF235" i="1" s="1"/>
  <c r="AD110" i="1"/>
  <c r="AF110" i="1" s="1"/>
  <c r="AD170" i="1"/>
  <c r="AF170" i="1" s="1"/>
  <c r="AD66" i="1"/>
  <c r="AF66" i="1" s="1"/>
  <c r="AD186" i="1"/>
  <c r="AF186" i="1" s="1"/>
  <c r="AC138" i="1"/>
  <c r="AD138" i="1" s="1"/>
  <c r="AF138" i="1" s="1"/>
  <c r="AD118" i="1"/>
  <c r="AF118" i="1" s="1"/>
  <c r="AD257" i="1"/>
  <c r="AF257" i="1" s="1"/>
  <c r="AD135" i="1"/>
  <c r="AF135" i="1" s="1"/>
  <c r="AD310" i="1"/>
  <c r="AF310" i="1" s="1"/>
  <c r="AC285" i="1"/>
  <c r="AD285" i="1" s="1"/>
  <c r="AF285" i="1" s="1"/>
  <c r="AC133" i="1"/>
  <c r="AD133" i="1" s="1"/>
  <c r="AF133" i="1" s="1"/>
  <c r="AD74" i="1"/>
  <c r="AF74" i="1" s="1"/>
  <c r="AD207" i="1"/>
  <c r="AF207" i="1" s="1"/>
  <c r="AC190" i="1"/>
  <c r="AD190" i="1" s="1"/>
  <c r="AF190" i="1" s="1"/>
  <c r="AC153" i="1"/>
  <c r="AD153" i="1" s="1"/>
  <c r="AF153" i="1" s="1"/>
  <c r="AC126" i="1"/>
  <c r="AD126" i="1" s="1"/>
  <c r="AF126" i="1" s="1"/>
  <c r="AD167" i="1"/>
  <c r="AF167" i="1" s="1"/>
  <c r="AD149" i="1"/>
  <c r="AF149" i="1" s="1"/>
  <c r="AD313" i="1"/>
  <c r="AF313" i="1" s="1"/>
  <c r="AC238" i="1"/>
  <c r="AD238" i="1" s="1"/>
  <c r="AF238" i="1" s="1"/>
  <c r="AC276" i="1"/>
  <c r="AD276" i="1" s="1"/>
  <c r="AF276" i="1" s="1"/>
  <c r="AC219" i="1"/>
  <c r="AD219" i="1" s="1"/>
  <c r="AF219" i="1" s="1"/>
  <c r="AD209" i="1"/>
  <c r="AF209" i="1" s="1"/>
  <c r="AD272" i="1"/>
  <c r="AF272" i="1" s="1"/>
  <c r="AC143" i="1"/>
  <c r="AD143" i="1" s="1"/>
  <c r="AF143" i="1" s="1"/>
  <c r="AC213" i="1"/>
  <c r="AD213" i="1" s="1"/>
  <c r="AF213" i="1" s="1"/>
  <c r="AC97" i="1"/>
  <c r="AD97" i="1" s="1"/>
  <c r="AF97" i="1" s="1"/>
  <c r="AC65" i="1"/>
  <c r="AD65" i="1" s="1"/>
  <c r="AF65" i="1" s="1"/>
  <c r="AD150" i="1"/>
  <c r="AF150" i="1" s="1"/>
  <c r="AD86" i="1"/>
  <c r="AF86" i="1" s="1"/>
  <c r="AD73" i="1"/>
  <c r="AF73" i="1" s="1"/>
  <c r="AD221" i="1"/>
  <c r="AF221" i="1" s="1"/>
  <c r="AD187" i="1"/>
  <c r="AF187" i="1" s="1"/>
  <c r="AC81" i="1"/>
  <c r="AD81" i="1" s="1"/>
  <c r="AF81" i="1" s="1"/>
  <c r="AC141" i="1"/>
  <c r="AD141" i="1" s="1"/>
  <c r="AF141" i="1" s="1"/>
  <c r="AD225" i="1"/>
  <c r="AF225" i="1" s="1"/>
  <c r="AD189" i="1"/>
  <c r="AF189" i="1" s="1"/>
  <c r="AD279" i="1"/>
  <c r="AF279" i="1" s="1"/>
  <c r="AD303" i="1"/>
  <c r="AF303" i="1" s="1"/>
  <c r="AD210" i="1"/>
  <c r="AF210" i="1" s="1"/>
  <c r="AD280" i="1"/>
  <c r="AF280" i="1" s="1"/>
  <c r="AC292" i="1"/>
  <c r="AD292" i="1" s="1"/>
  <c r="AF292" i="1" s="1"/>
  <c r="AD157" i="1"/>
  <c r="AF157" i="1" s="1"/>
  <c r="AC235" i="1"/>
  <c r="AC69" i="1"/>
  <c r="AD69" i="1" s="1"/>
  <c r="AF69" i="1" s="1"/>
  <c r="AC167" i="1"/>
  <c r="AD226" i="1"/>
  <c r="AF226" i="1" s="1"/>
  <c r="AD287" i="1"/>
  <c r="AF287" i="1" s="1"/>
  <c r="AD197" i="1"/>
  <c r="AF197" i="1" s="1"/>
  <c r="AD205" i="1"/>
  <c r="AF205" i="1" s="1"/>
  <c r="AD307" i="1"/>
  <c r="AF307" i="1" s="1"/>
  <c r="AD294" i="1"/>
  <c r="AF294" i="1" s="1"/>
  <c r="AD91" i="1"/>
  <c r="AF91" i="1" s="1"/>
  <c r="AD206" i="1"/>
  <c r="AF206" i="1" s="1"/>
  <c r="AC233" i="1"/>
  <c r="AD233" i="1" s="1"/>
  <c r="AF233" i="1" s="1"/>
  <c r="AC90" i="1"/>
  <c r="AD90" i="1" s="1"/>
  <c r="AF90" i="1" s="1"/>
  <c r="AC299" i="1"/>
  <c r="AD299" i="1" s="1"/>
  <c r="AF299" i="1" s="1"/>
  <c r="AC113" i="1"/>
  <c r="AD113" i="1" s="1"/>
  <c r="AF113" i="1" s="1"/>
  <c r="AD261" i="1"/>
  <c r="AF261" i="1" s="1"/>
  <c r="AC78" i="1"/>
  <c r="AD78" i="1" s="1"/>
  <c r="AF78" i="1" s="1"/>
  <c r="AC114" i="1"/>
  <c r="AD114" i="1" s="1"/>
  <c r="AF114" i="1" s="1"/>
  <c r="AD161" i="1"/>
  <c r="AF161" i="1" s="1"/>
  <c r="AD248" i="1"/>
  <c r="AF248" i="1" s="1"/>
  <c r="AD291" i="1"/>
  <c r="AF291" i="1" s="1"/>
  <c r="AD145" i="1"/>
  <c r="AF145" i="1" s="1"/>
  <c r="AD236" i="1"/>
  <c r="AF236" i="1" s="1"/>
  <c r="AD198" i="1"/>
  <c r="AF198" i="1" s="1"/>
  <c r="AD146" i="1"/>
  <c r="AF146" i="1" s="1"/>
  <c r="AD82" i="1"/>
  <c r="AF82" i="1" s="1"/>
  <c r="AC241" i="1"/>
  <c r="AD241" i="1" s="1"/>
  <c r="AF241" i="1" s="1"/>
  <c r="AC308" i="1"/>
  <c r="AD308" i="1" s="1"/>
  <c r="AF308" i="1" s="1"/>
  <c r="AC230" i="1"/>
  <c r="AD230" i="1" s="1"/>
  <c r="AF230" i="1" s="1"/>
  <c r="AC270" i="1"/>
  <c r="AD270" i="1" s="1"/>
  <c r="AF270" i="1" s="1"/>
  <c r="AC86" i="1"/>
  <c r="Y70" i="1"/>
  <c r="Z70" i="1" s="1"/>
  <c r="AC70" i="1" s="1"/>
  <c r="AD70" i="1" s="1"/>
  <c r="AF70" i="1" s="1"/>
  <c r="AA70" i="1"/>
  <c r="Y304" i="1"/>
  <c r="Z304" i="1" s="1"/>
  <c r="AA304" i="1"/>
  <c r="Y202" i="1"/>
  <c r="Z202" i="1" s="1"/>
  <c r="AA202" i="1"/>
  <c r="H20" i="7" l="1"/>
  <c r="I20" i="7" s="1"/>
  <c r="G21" i="7"/>
  <c r="AC283" i="1"/>
  <c r="AD283" i="1" s="1"/>
  <c r="AF283" i="1" s="1"/>
  <c r="AC202" i="1"/>
  <c r="C24" i="3"/>
  <c r="AC304" i="1"/>
  <c r="AD304" i="1"/>
  <c r="AF304" i="1" s="1"/>
  <c r="AD202" i="1"/>
  <c r="AF202" i="1" s="1"/>
  <c r="L33" i="1"/>
  <c r="L34" i="1"/>
  <c r="P34" i="1" s="1"/>
  <c r="L35" i="1"/>
  <c r="P35" i="1" s="1"/>
  <c r="L36" i="1"/>
  <c r="P36" i="1" s="1"/>
  <c r="L37" i="1"/>
  <c r="P37" i="1" s="1"/>
  <c r="W37" i="1" s="1"/>
  <c r="X37" i="1" s="1"/>
  <c r="L38" i="1"/>
  <c r="P38" i="1" s="1"/>
  <c r="L39" i="1"/>
  <c r="P39" i="1" s="1"/>
  <c r="L40" i="1"/>
  <c r="P40" i="1" s="1"/>
  <c r="L41" i="1"/>
  <c r="P41" i="1" s="1"/>
  <c r="L42" i="1"/>
  <c r="P42" i="1" s="1"/>
  <c r="L43" i="1"/>
  <c r="P43" i="1" s="1"/>
  <c r="L44" i="1"/>
  <c r="P44" i="1" s="1"/>
  <c r="L45" i="1"/>
  <c r="P45" i="1" s="1"/>
  <c r="L46" i="1"/>
  <c r="P46" i="1" s="1"/>
  <c r="L47" i="1"/>
  <c r="P47" i="1" s="1"/>
  <c r="L48" i="1"/>
  <c r="P48" i="1" s="1"/>
  <c r="L49" i="1"/>
  <c r="P49" i="1" s="1"/>
  <c r="W49" i="1" s="1"/>
  <c r="X49" i="1" s="1"/>
  <c r="L50" i="1"/>
  <c r="P50" i="1" s="1"/>
  <c r="W50" i="1" s="1"/>
  <c r="X50" i="1" s="1"/>
  <c r="L51" i="1"/>
  <c r="P51" i="1" s="1"/>
  <c r="W51" i="1" s="1"/>
  <c r="X51" i="1" s="1"/>
  <c r="L52" i="1"/>
  <c r="P52" i="1" s="1"/>
  <c r="W52" i="1" s="1"/>
  <c r="X52" i="1" s="1"/>
  <c r="L53" i="1"/>
  <c r="P53" i="1" s="1"/>
  <c r="W53" i="1" s="1"/>
  <c r="X53" i="1" s="1"/>
  <c r="L54" i="1"/>
  <c r="P54" i="1" s="1"/>
  <c r="W54" i="1" s="1"/>
  <c r="X54" i="1" s="1"/>
  <c r="L55" i="1"/>
  <c r="P55" i="1" s="1"/>
  <c r="W55" i="1" s="1"/>
  <c r="X55" i="1" s="1"/>
  <c r="L56" i="1"/>
  <c r="P56" i="1" s="1"/>
  <c r="L57" i="1"/>
  <c r="P57" i="1" s="1"/>
  <c r="W57" i="1" s="1"/>
  <c r="X57" i="1" s="1"/>
  <c r="L58" i="1"/>
  <c r="P58" i="1" s="1"/>
  <c r="W58" i="1" s="1"/>
  <c r="X58" i="1" s="1"/>
  <c r="L59" i="1"/>
  <c r="P59" i="1" s="1"/>
  <c r="S61" i="1"/>
  <c r="T61" i="1"/>
  <c r="U61" i="1"/>
  <c r="V61" i="1"/>
  <c r="S62" i="1"/>
  <c r="T62" i="1"/>
  <c r="U62" i="1"/>
  <c r="V62" i="1"/>
  <c r="S63" i="1"/>
  <c r="T63" i="1"/>
  <c r="U63" i="1"/>
  <c r="V63" i="1"/>
  <c r="W34" i="1"/>
  <c r="X34" i="1" s="1"/>
  <c r="W35" i="1"/>
  <c r="X35" i="1" s="1"/>
  <c r="W36" i="1"/>
  <c r="X36" i="1" s="1"/>
  <c r="V33" i="1"/>
  <c r="V34" i="1"/>
  <c r="V35" i="1"/>
  <c r="V36" i="1"/>
  <c r="V37" i="1"/>
  <c r="V38" i="1"/>
  <c r="V39" i="1"/>
  <c r="V40" i="1"/>
  <c r="W40" i="1" s="1"/>
  <c r="X40" i="1" s="1"/>
  <c r="V41" i="1"/>
  <c r="W41" i="1" s="1"/>
  <c r="X41" i="1" s="1"/>
  <c r="V42" i="1"/>
  <c r="W42" i="1" s="1"/>
  <c r="X42" i="1" s="1"/>
  <c r="V43" i="1"/>
  <c r="W43" i="1" s="1"/>
  <c r="X43" i="1" s="1"/>
  <c r="V44" i="1"/>
  <c r="W44" i="1" s="1"/>
  <c r="X44" i="1" s="1"/>
  <c r="V45" i="1"/>
  <c r="V46" i="1"/>
  <c r="W46" i="1" s="1"/>
  <c r="X46" i="1" s="1"/>
  <c r="V47" i="1"/>
  <c r="V48" i="1"/>
  <c r="W48" i="1" s="1"/>
  <c r="X48" i="1" s="1"/>
  <c r="V49" i="1"/>
  <c r="V50" i="1"/>
  <c r="V51" i="1"/>
  <c r="V52" i="1"/>
  <c r="V53" i="1"/>
  <c r="V54" i="1"/>
  <c r="V55" i="1"/>
  <c r="V56" i="1"/>
  <c r="V57" i="1"/>
  <c r="V58" i="1"/>
  <c r="V59" i="1"/>
  <c r="U60" i="1"/>
  <c r="L61" i="1"/>
  <c r="M61" i="1"/>
  <c r="N61" i="1"/>
  <c r="O61" i="1"/>
  <c r="P61" i="1" s="1"/>
  <c r="L62" i="1"/>
  <c r="M62" i="1"/>
  <c r="N62" i="1"/>
  <c r="O62" i="1"/>
  <c r="P62" i="1" s="1"/>
  <c r="L63" i="1"/>
  <c r="M63" i="1"/>
  <c r="N63" i="1"/>
  <c r="O63" i="1"/>
  <c r="P63" i="1" s="1"/>
  <c r="N60" i="1"/>
  <c r="AV60" i="1" s="1"/>
  <c r="AV61" i="1" s="1"/>
  <c r="AV62" i="1" s="1"/>
  <c r="AV63" i="1" s="1"/>
  <c r="AV64" i="1" s="1"/>
  <c r="AV65" i="1" s="1"/>
  <c r="AV66" i="1" s="1"/>
  <c r="AV67" i="1" s="1"/>
  <c r="AV68" i="1" s="1"/>
  <c r="AV69" i="1" s="1"/>
  <c r="AV70" i="1" s="1"/>
  <c r="AV71" i="1" s="1"/>
  <c r="AV72" i="1" s="1"/>
  <c r="AV73" i="1" s="1"/>
  <c r="AV74" i="1" s="1"/>
  <c r="AV75" i="1" s="1"/>
  <c r="AV76" i="1" s="1"/>
  <c r="AV77" i="1" s="1"/>
  <c r="AV78" i="1" s="1"/>
  <c r="AV79" i="1" s="1"/>
  <c r="AV80" i="1" s="1"/>
  <c r="AV81" i="1" s="1"/>
  <c r="AV82" i="1" s="1"/>
  <c r="AV83" i="1" s="1"/>
  <c r="AV84" i="1" s="1"/>
  <c r="AV85" i="1" s="1"/>
  <c r="AV86" i="1" s="1"/>
  <c r="AV87" i="1" s="1"/>
  <c r="AV88" i="1" s="1"/>
  <c r="AV89" i="1" s="1"/>
  <c r="AV90" i="1" s="1"/>
  <c r="AV91" i="1" s="1"/>
  <c r="AV92" i="1" s="1"/>
  <c r="AV93" i="1" s="1"/>
  <c r="AV94" i="1" s="1"/>
  <c r="AV95" i="1" s="1"/>
  <c r="AV96" i="1" s="1"/>
  <c r="AV97" i="1" s="1"/>
  <c r="AV98" i="1" s="1"/>
  <c r="AV99" i="1" s="1"/>
  <c r="AV100" i="1" s="1"/>
  <c r="AV101" i="1" s="1"/>
  <c r="AV102" i="1" s="1"/>
  <c r="AV103" i="1" s="1"/>
  <c r="AV104" i="1" s="1"/>
  <c r="AV105" i="1" s="1"/>
  <c r="AV106" i="1" s="1"/>
  <c r="AV107" i="1" s="1"/>
  <c r="AV108" i="1" s="1"/>
  <c r="AV109" i="1" s="1"/>
  <c r="AV110" i="1" s="1"/>
  <c r="AV111" i="1" s="1"/>
  <c r="AV112" i="1" s="1"/>
  <c r="AV113" i="1" s="1"/>
  <c r="AV114" i="1" s="1"/>
  <c r="AV115" i="1" s="1"/>
  <c r="AV116" i="1" s="1"/>
  <c r="AV117" i="1" s="1"/>
  <c r="AV118" i="1" s="1"/>
  <c r="AV119" i="1" s="1"/>
  <c r="AV120" i="1" s="1"/>
  <c r="AV121" i="1" s="1"/>
  <c r="AV122" i="1" s="1"/>
  <c r="AV123" i="1" s="1"/>
  <c r="AV124" i="1" s="1"/>
  <c r="AV125" i="1" s="1"/>
  <c r="AV126" i="1" s="1"/>
  <c r="AV127" i="1" s="1"/>
  <c r="AV128" i="1" s="1"/>
  <c r="AV129" i="1" s="1"/>
  <c r="AV130" i="1" s="1"/>
  <c r="AV131" i="1" s="1"/>
  <c r="AV132" i="1" s="1"/>
  <c r="AV133" i="1" s="1"/>
  <c r="AV134" i="1" s="1"/>
  <c r="AV135" i="1" s="1"/>
  <c r="AV136" i="1" s="1"/>
  <c r="AV137" i="1" s="1"/>
  <c r="AV138" i="1" s="1"/>
  <c r="AV139" i="1" s="1"/>
  <c r="AV140" i="1" s="1"/>
  <c r="AV141" i="1" s="1"/>
  <c r="AV142" i="1" s="1"/>
  <c r="AV143" i="1" s="1"/>
  <c r="AV144" i="1" s="1"/>
  <c r="AV145" i="1" s="1"/>
  <c r="AV146" i="1" s="1"/>
  <c r="AV147" i="1" s="1"/>
  <c r="AV148" i="1" s="1"/>
  <c r="AV149" i="1" s="1"/>
  <c r="AV150" i="1" s="1"/>
  <c r="AV151" i="1" s="1"/>
  <c r="AV152" i="1" s="1"/>
  <c r="AV153" i="1" s="1"/>
  <c r="AV154" i="1" s="1"/>
  <c r="AV155" i="1" s="1"/>
  <c r="AV156" i="1" s="1"/>
  <c r="AV157" i="1" s="1"/>
  <c r="AV158" i="1" s="1"/>
  <c r="AV159" i="1" s="1"/>
  <c r="AV160" i="1" s="1"/>
  <c r="AV161" i="1" s="1"/>
  <c r="AV162" i="1" s="1"/>
  <c r="AV163" i="1" s="1"/>
  <c r="AV164" i="1" s="1"/>
  <c r="AV165" i="1" s="1"/>
  <c r="AV166" i="1" s="1"/>
  <c r="AV167" i="1" s="1"/>
  <c r="AV168" i="1" s="1"/>
  <c r="AV169" i="1" s="1"/>
  <c r="AV170" i="1" s="1"/>
  <c r="AV171" i="1" s="1"/>
  <c r="AV172" i="1" s="1"/>
  <c r="AV173" i="1" s="1"/>
  <c r="AV174" i="1" s="1"/>
  <c r="AV175" i="1" s="1"/>
  <c r="AV176" i="1" s="1"/>
  <c r="AV177" i="1" s="1"/>
  <c r="AV178" i="1" s="1"/>
  <c r="AV179" i="1" s="1"/>
  <c r="AV180" i="1" s="1"/>
  <c r="AV181" i="1" s="1"/>
  <c r="AV182" i="1" s="1"/>
  <c r="AV183" i="1" s="1"/>
  <c r="AV184" i="1" s="1"/>
  <c r="AV185" i="1" s="1"/>
  <c r="AV186" i="1" s="1"/>
  <c r="AV187" i="1" s="1"/>
  <c r="AV188" i="1" s="1"/>
  <c r="AV189" i="1" s="1"/>
  <c r="AV190" i="1" s="1"/>
  <c r="AV191" i="1" s="1"/>
  <c r="AV192" i="1" s="1"/>
  <c r="AV193" i="1" s="1"/>
  <c r="AV194" i="1" s="1"/>
  <c r="AV195" i="1" s="1"/>
  <c r="AV196" i="1" s="1"/>
  <c r="AV197" i="1" s="1"/>
  <c r="AV198" i="1" s="1"/>
  <c r="AV199" i="1" s="1"/>
  <c r="AV200" i="1" s="1"/>
  <c r="AV201" i="1" s="1"/>
  <c r="AV202" i="1" s="1"/>
  <c r="AV203" i="1" s="1"/>
  <c r="AV204" i="1" s="1"/>
  <c r="AV205" i="1" s="1"/>
  <c r="AV206" i="1" s="1"/>
  <c r="AV207" i="1" s="1"/>
  <c r="AV208" i="1" s="1"/>
  <c r="AV209" i="1" s="1"/>
  <c r="AV210" i="1" s="1"/>
  <c r="AV211" i="1" s="1"/>
  <c r="AV212" i="1" s="1"/>
  <c r="AV213" i="1" s="1"/>
  <c r="AV214" i="1" s="1"/>
  <c r="AV215" i="1" s="1"/>
  <c r="AV216" i="1" s="1"/>
  <c r="AV217" i="1" s="1"/>
  <c r="AV218" i="1" s="1"/>
  <c r="AV219" i="1" s="1"/>
  <c r="AV220" i="1" s="1"/>
  <c r="AV221" i="1" s="1"/>
  <c r="AV222" i="1" s="1"/>
  <c r="AV223" i="1" s="1"/>
  <c r="AV224" i="1" s="1"/>
  <c r="AV225" i="1" s="1"/>
  <c r="AV226" i="1" s="1"/>
  <c r="AV227" i="1" s="1"/>
  <c r="AV228" i="1" s="1"/>
  <c r="AV229" i="1" s="1"/>
  <c r="AV230" i="1" s="1"/>
  <c r="AV231" i="1" s="1"/>
  <c r="AV232" i="1" s="1"/>
  <c r="AV233" i="1" s="1"/>
  <c r="AV234" i="1" s="1"/>
  <c r="AV235" i="1" s="1"/>
  <c r="AV236" i="1" s="1"/>
  <c r="AV237" i="1" s="1"/>
  <c r="AV238" i="1" s="1"/>
  <c r="AV239" i="1" s="1"/>
  <c r="AV240" i="1" s="1"/>
  <c r="AV241" i="1" s="1"/>
  <c r="AV242" i="1" s="1"/>
  <c r="AV243" i="1" s="1"/>
  <c r="AV244" i="1" s="1"/>
  <c r="AV245" i="1" s="1"/>
  <c r="AV246" i="1" s="1"/>
  <c r="AV247" i="1" s="1"/>
  <c r="AV248" i="1" s="1"/>
  <c r="AV249" i="1" s="1"/>
  <c r="AV250" i="1" s="1"/>
  <c r="AV251" i="1" s="1"/>
  <c r="AV252" i="1" s="1"/>
  <c r="AV253" i="1" s="1"/>
  <c r="AV254" i="1" s="1"/>
  <c r="AV255" i="1" s="1"/>
  <c r="AV256" i="1" s="1"/>
  <c r="AV257" i="1" s="1"/>
  <c r="AV258" i="1" s="1"/>
  <c r="AV259" i="1" s="1"/>
  <c r="AV260" i="1" s="1"/>
  <c r="AV261" i="1" s="1"/>
  <c r="AV262" i="1" s="1"/>
  <c r="AV263" i="1" s="1"/>
  <c r="AV264" i="1" s="1"/>
  <c r="AV265" i="1" s="1"/>
  <c r="AV266" i="1" s="1"/>
  <c r="AV267" i="1" s="1"/>
  <c r="AV268" i="1" s="1"/>
  <c r="AV269" i="1" s="1"/>
  <c r="AV270" i="1" s="1"/>
  <c r="AV271" i="1" s="1"/>
  <c r="AV272" i="1" s="1"/>
  <c r="AV273" i="1" s="1"/>
  <c r="AV274" i="1" s="1"/>
  <c r="AV275" i="1" s="1"/>
  <c r="AV276" i="1" s="1"/>
  <c r="AV277" i="1" s="1"/>
  <c r="AV278" i="1" s="1"/>
  <c r="AV279" i="1" s="1"/>
  <c r="AV280" i="1" s="1"/>
  <c r="AV281" i="1" s="1"/>
  <c r="AV282" i="1" s="1"/>
  <c r="AV283" i="1" s="1"/>
  <c r="AV284" i="1" s="1"/>
  <c r="AV285" i="1" s="1"/>
  <c r="AV286" i="1" s="1"/>
  <c r="AV287" i="1" s="1"/>
  <c r="AV288" i="1" s="1"/>
  <c r="AV289" i="1" s="1"/>
  <c r="AV290" i="1" s="1"/>
  <c r="AV291" i="1" s="1"/>
  <c r="AV292" i="1" s="1"/>
  <c r="AV293" i="1" s="1"/>
  <c r="AV294" i="1" s="1"/>
  <c r="AV295" i="1" s="1"/>
  <c r="AV296" i="1" s="1"/>
  <c r="AV297" i="1" s="1"/>
  <c r="AV298" i="1" s="1"/>
  <c r="AV299" i="1" s="1"/>
  <c r="AV300" i="1" s="1"/>
  <c r="AV301" i="1" s="1"/>
  <c r="AV302" i="1" s="1"/>
  <c r="AV303" i="1" s="1"/>
  <c r="AV304" i="1" s="1"/>
  <c r="AV305" i="1" s="1"/>
  <c r="AV306" i="1" s="1"/>
  <c r="AV307" i="1" s="1"/>
  <c r="AV308" i="1" s="1"/>
  <c r="AV309" i="1" s="1"/>
  <c r="AV310" i="1" s="1"/>
  <c r="AV311" i="1" s="1"/>
  <c r="AV312" i="1" s="1"/>
  <c r="AV313" i="1" s="1"/>
  <c r="AV314" i="1" s="1"/>
  <c r="AV315" i="1" s="1"/>
  <c r="M60" i="1"/>
  <c r="AP60" i="1" s="1"/>
  <c r="AP61" i="1" s="1"/>
  <c r="AP62" i="1" s="1"/>
  <c r="AP63" i="1" s="1"/>
  <c r="AP64" i="1" s="1"/>
  <c r="AP65" i="1" s="1"/>
  <c r="AP66" i="1" s="1"/>
  <c r="AP67" i="1" s="1"/>
  <c r="AP68" i="1" s="1"/>
  <c r="AP69" i="1" s="1"/>
  <c r="AP70" i="1" s="1"/>
  <c r="AP71" i="1" s="1"/>
  <c r="AP72" i="1" s="1"/>
  <c r="AP73" i="1" s="1"/>
  <c r="AP74" i="1" s="1"/>
  <c r="AP75" i="1" s="1"/>
  <c r="AP76" i="1" s="1"/>
  <c r="AP77" i="1" s="1"/>
  <c r="AP78" i="1" s="1"/>
  <c r="AP79" i="1" s="1"/>
  <c r="AP80" i="1" s="1"/>
  <c r="AP81" i="1" s="1"/>
  <c r="AP82" i="1" s="1"/>
  <c r="AP83" i="1" s="1"/>
  <c r="AP84" i="1" s="1"/>
  <c r="AP85" i="1" s="1"/>
  <c r="AP86" i="1" s="1"/>
  <c r="AP87" i="1" s="1"/>
  <c r="AP88" i="1" s="1"/>
  <c r="AP89" i="1" s="1"/>
  <c r="AP90" i="1" s="1"/>
  <c r="AP91" i="1" s="1"/>
  <c r="AP92" i="1" s="1"/>
  <c r="AP93" i="1" s="1"/>
  <c r="AP94" i="1" s="1"/>
  <c r="AP95" i="1" s="1"/>
  <c r="AP96" i="1" s="1"/>
  <c r="AP97" i="1" s="1"/>
  <c r="AP98" i="1" s="1"/>
  <c r="AP99" i="1" s="1"/>
  <c r="AP100" i="1" s="1"/>
  <c r="AP101" i="1" s="1"/>
  <c r="AP102" i="1" s="1"/>
  <c r="AP103" i="1" s="1"/>
  <c r="AP104" i="1" s="1"/>
  <c r="AP105" i="1" s="1"/>
  <c r="AP106" i="1" s="1"/>
  <c r="AP107" i="1" s="1"/>
  <c r="AP108" i="1" s="1"/>
  <c r="AP109" i="1" s="1"/>
  <c r="AP110" i="1" s="1"/>
  <c r="AP111" i="1" s="1"/>
  <c r="AP112" i="1" s="1"/>
  <c r="AP113" i="1" s="1"/>
  <c r="AP114" i="1" s="1"/>
  <c r="AP115" i="1" s="1"/>
  <c r="AP116" i="1" s="1"/>
  <c r="AP117" i="1" s="1"/>
  <c r="AP118" i="1" s="1"/>
  <c r="AP119" i="1" s="1"/>
  <c r="AP120" i="1" s="1"/>
  <c r="AP121" i="1" s="1"/>
  <c r="AP122" i="1" s="1"/>
  <c r="AP123" i="1" s="1"/>
  <c r="AP124" i="1" s="1"/>
  <c r="AP125" i="1" s="1"/>
  <c r="AP126" i="1" s="1"/>
  <c r="AP127" i="1" s="1"/>
  <c r="AP128" i="1" s="1"/>
  <c r="AP129" i="1" s="1"/>
  <c r="AP130" i="1" s="1"/>
  <c r="AP131" i="1" s="1"/>
  <c r="AP132" i="1" s="1"/>
  <c r="AP133" i="1" s="1"/>
  <c r="AP134" i="1" s="1"/>
  <c r="AP135" i="1" s="1"/>
  <c r="AP136" i="1" s="1"/>
  <c r="AP137" i="1" s="1"/>
  <c r="AP138" i="1" s="1"/>
  <c r="AP139" i="1" s="1"/>
  <c r="AP140" i="1" s="1"/>
  <c r="AP141" i="1" s="1"/>
  <c r="AP142" i="1" s="1"/>
  <c r="AP143" i="1" s="1"/>
  <c r="AP144" i="1" s="1"/>
  <c r="AP145" i="1" s="1"/>
  <c r="AP146" i="1" s="1"/>
  <c r="AP147" i="1" s="1"/>
  <c r="AP148" i="1" s="1"/>
  <c r="AP149" i="1" s="1"/>
  <c r="AP150" i="1" s="1"/>
  <c r="AP151" i="1" s="1"/>
  <c r="AP152" i="1" s="1"/>
  <c r="AP153" i="1" s="1"/>
  <c r="AP154" i="1" s="1"/>
  <c r="AP155" i="1" s="1"/>
  <c r="AP156" i="1" s="1"/>
  <c r="AP157" i="1" s="1"/>
  <c r="AP158" i="1" s="1"/>
  <c r="AP159" i="1" s="1"/>
  <c r="AP160" i="1" s="1"/>
  <c r="AP161" i="1" s="1"/>
  <c r="AP162" i="1" s="1"/>
  <c r="AP163" i="1" s="1"/>
  <c r="AP164" i="1" s="1"/>
  <c r="AP165" i="1" s="1"/>
  <c r="AP166" i="1" s="1"/>
  <c r="AP167" i="1" s="1"/>
  <c r="AP168" i="1" s="1"/>
  <c r="AP169" i="1" s="1"/>
  <c r="AP170" i="1" s="1"/>
  <c r="AP171" i="1" s="1"/>
  <c r="AP172" i="1" s="1"/>
  <c r="AP173" i="1" s="1"/>
  <c r="AP174" i="1" s="1"/>
  <c r="AP175" i="1" s="1"/>
  <c r="AP176" i="1" s="1"/>
  <c r="AP177" i="1" s="1"/>
  <c r="AP178" i="1" s="1"/>
  <c r="AP179" i="1" s="1"/>
  <c r="AP180" i="1" s="1"/>
  <c r="AP181" i="1" s="1"/>
  <c r="AP182" i="1" s="1"/>
  <c r="AP183" i="1" s="1"/>
  <c r="AP184" i="1" s="1"/>
  <c r="AP185" i="1" s="1"/>
  <c r="AP186" i="1" s="1"/>
  <c r="AP187" i="1" s="1"/>
  <c r="AP188" i="1" s="1"/>
  <c r="AP189" i="1" s="1"/>
  <c r="AP190" i="1" s="1"/>
  <c r="AP191" i="1" s="1"/>
  <c r="AP192" i="1" s="1"/>
  <c r="AP193" i="1" s="1"/>
  <c r="AP194" i="1" s="1"/>
  <c r="AP195" i="1" s="1"/>
  <c r="AP196" i="1" s="1"/>
  <c r="AP197" i="1" s="1"/>
  <c r="AP198" i="1" s="1"/>
  <c r="AP199" i="1" s="1"/>
  <c r="AP200" i="1" s="1"/>
  <c r="AP201" i="1" s="1"/>
  <c r="AP202" i="1" s="1"/>
  <c r="AP203" i="1" s="1"/>
  <c r="AP204" i="1" s="1"/>
  <c r="AP205" i="1" s="1"/>
  <c r="AP206" i="1" s="1"/>
  <c r="AP207" i="1" s="1"/>
  <c r="AP208" i="1" s="1"/>
  <c r="AP209" i="1" s="1"/>
  <c r="AP210" i="1" s="1"/>
  <c r="AP211" i="1" s="1"/>
  <c r="AP212" i="1" s="1"/>
  <c r="AP213" i="1" s="1"/>
  <c r="AP214" i="1" s="1"/>
  <c r="AP215" i="1" s="1"/>
  <c r="AP216" i="1" s="1"/>
  <c r="AP217" i="1" s="1"/>
  <c r="AP218" i="1" s="1"/>
  <c r="AP219" i="1" s="1"/>
  <c r="AP220" i="1" s="1"/>
  <c r="AP221" i="1" s="1"/>
  <c r="AP222" i="1" s="1"/>
  <c r="AP223" i="1" s="1"/>
  <c r="AP224" i="1" s="1"/>
  <c r="AP225" i="1" s="1"/>
  <c r="AP226" i="1" s="1"/>
  <c r="AP227" i="1" s="1"/>
  <c r="AP228" i="1" s="1"/>
  <c r="AP229" i="1" s="1"/>
  <c r="AP230" i="1" s="1"/>
  <c r="AP231" i="1" s="1"/>
  <c r="AP232" i="1" s="1"/>
  <c r="AP233" i="1" s="1"/>
  <c r="AP234" i="1" s="1"/>
  <c r="AP235" i="1" s="1"/>
  <c r="AP236" i="1" s="1"/>
  <c r="AP237" i="1" s="1"/>
  <c r="AP238" i="1" s="1"/>
  <c r="AP239" i="1" s="1"/>
  <c r="AP240" i="1" s="1"/>
  <c r="AP241" i="1" s="1"/>
  <c r="AP242" i="1" s="1"/>
  <c r="AP243" i="1" s="1"/>
  <c r="AP244" i="1" s="1"/>
  <c r="AP245" i="1" s="1"/>
  <c r="AP246" i="1" s="1"/>
  <c r="AP247" i="1" s="1"/>
  <c r="AP248" i="1" s="1"/>
  <c r="AP249" i="1" s="1"/>
  <c r="AP250" i="1" s="1"/>
  <c r="AP251" i="1" s="1"/>
  <c r="AP252" i="1" s="1"/>
  <c r="AP253" i="1" s="1"/>
  <c r="AP254" i="1" s="1"/>
  <c r="AP255" i="1" s="1"/>
  <c r="AP256" i="1" s="1"/>
  <c r="AP257" i="1" s="1"/>
  <c r="AP258" i="1" s="1"/>
  <c r="AP259" i="1" s="1"/>
  <c r="AP260" i="1" s="1"/>
  <c r="AP261" i="1" s="1"/>
  <c r="AP262" i="1" s="1"/>
  <c r="AP263" i="1" s="1"/>
  <c r="AP264" i="1" s="1"/>
  <c r="AP265" i="1" s="1"/>
  <c r="AP266" i="1" s="1"/>
  <c r="AP267" i="1" s="1"/>
  <c r="AP268" i="1" s="1"/>
  <c r="AP269" i="1" s="1"/>
  <c r="AP270" i="1" s="1"/>
  <c r="AP271" i="1" s="1"/>
  <c r="AP272" i="1" s="1"/>
  <c r="AP273" i="1" s="1"/>
  <c r="AP274" i="1" s="1"/>
  <c r="AP275" i="1" s="1"/>
  <c r="AP276" i="1" s="1"/>
  <c r="AP277" i="1" s="1"/>
  <c r="AP278" i="1" s="1"/>
  <c r="AP279" i="1" s="1"/>
  <c r="AP280" i="1" s="1"/>
  <c r="AP281" i="1" s="1"/>
  <c r="AP282" i="1" s="1"/>
  <c r="AP283" i="1" s="1"/>
  <c r="AP284" i="1" s="1"/>
  <c r="AP285" i="1" s="1"/>
  <c r="AP286" i="1" s="1"/>
  <c r="AP287" i="1" s="1"/>
  <c r="AP288" i="1" s="1"/>
  <c r="AP289" i="1" s="1"/>
  <c r="AP290" i="1" s="1"/>
  <c r="AP291" i="1" s="1"/>
  <c r="AP292" i="1" s="1"/>
  <c r="AP293" i="1" s="1"/>
  <c r="AP294" i="1" s="1"/>
  <c r="AP295" i="1" s="1"/>
  <c r="AP296" i="1" s="1"/>
  <c r="AP297" i="1" s="1"/>
  <c r="AP298" i="1" s="1"/>
  <c r="AP299" i="1" s="1"/>
  <c r="AP300" i="1" s="1"/>
  <c r="AP301" i="1" s="1"/>
  <c r="AP302" i="1" s="1"/>
  <c r="AP303" i="1" s="1"/>
  <c r="AP304" i="1" s="1"/>
  <c r="AP305" i="1" s="1"/>
  <c r="AP306" i="1" s="1"/>
  <c r="AP307" i="1" s="1"/>
  <c r="AP308" i="1" s="1"/>
  <c r="AP309" i="1" s="1"/>
  <c r="AP310" i="1" s="1"/>
  <c r="AP311" i="1" s="1"/>
  <c r="AP312" i="1" s="1"/>
  <c r="AP313" i="1" s="1"/>
  <c r="AP314" i="1" s="1"/>
  <c r="AP315" i="1" s="1"/>
  <c r="L60" i="1"/>
  <c r="P60" i="1" s="1"/>
  <c r="O54" i="1"/>
  <c r="O55" i="1"/>
  <c r="O56" i="1"/>
  <c r="O57" i="1"/>
  <c r="O58" i="1"/>
  <c r="O60" i="1"/>
  <c r="O59" i="1"/>
  <c r="T60" i="1"/>
  <c r="S60" i="1"/>
  <c r="H21" i="7" l="1"/>
  <c r="I21" i="7" s="1"/>
  <c r="G22" i="7"/>
  <c r="W56" i="1"/>
  <c r="X56" i="1" s="1"/>
  <c r="W39" i="1"/>
  <c r="X39" i="1" s="1"/>
  <c r="P33" i="1"/>
  <c r="W33" i="1" s="1"/>
  <c r="X33" i="1" s="1"/>
  <c r="AS33" i="1"/>
  <c r="AS34" i="1" s="1"/>
  <c r="AS35" i="1" s="1"/>
  <c r="AS36" i="1" s="1"/>
  <c r="AS37" i="1" s="1"/>
  <c r="AS38" i="1" s="1"/>
  <c r="AS39" i="1" s="1"/>
  <c r="AS40" i="1" s="1"/>
  <c r="AS41" i="1" s="1"/>
  <c r="AS42" i="1" s="1"/>
  <c r="AS43" i="1" s="1"/>
  <c r="AS44" i="1" s="1"/>
  <c r="AS45" i="1" s="1"/>
  <c r="AS46" i="1" s="1"/>
  <c r="AS47" i="1" s="1"/>
  <c r="AS48" i="1" s="1"/>
  <c r="AS49" i="1" s="1"/>
  <c r="AS50" i="1" s="1"/>
  <c r="AS51" i="1" s="1"/>
  <c r="AS52" i="1" s="1"/>
  <c r="AS53" i="1" s="1"/>
  <c r="AS54" i="1" s="1"/>
  <c r="AS55" i="1" s="1"/>
  <c r="AS56" i="1" s="1"/>
  <c r="AS57" i="1" s="1"/>
  <c r="AS58" i="1" s="1"/>
  <c r="AS59" i="1" s="1"/>
  <c r="AS60" i="1" s="1"/>
  <c r="AS61" i="1" s="1"/>
  <c r="AS62" i="1" s="1"/>
  <c r="AS63" i="1" s="1"/>
  <c r="AS64" i="1" s="1"/>
  <c r="AS65" i="1" s="1"/>
  <c r="AS66" i="1" s="1"/>
  <c r="AS67" i="1" s="1"/>
  <c r="AS68" i="1" s="1"/>
  <c r="AS69" i="1" s="1"/>
  <c r="AS70" i="1" s="1"/>
  <c r="AS71" i="1" s="1"/>
  <c r="AS72" i="1" s="1"/>
  <c r="AS73" i="1" s="1"/>
  <c r="AS74" i="1" s="1"/>
  <c r="AS75" i="1" s="1"/>
  <c r="AS76" i="1" s="1"/>
  <c r="AS77" i="1" s="1"/>
  <c r="AS78" i="1" s="1"/>
  <c r="AS79" i="1" s="1"/>
  <c r="AS80" i="1" s="1"/>
  <c r="AS81" i="1" s="1"/>
  <c r="AS82" i="1" s="1"/>
  <c r="AS83" i="1" s="1"/>
  <c r="AS84" i="1" s="1"/>
  <c r="AS85" i="1" s="1"/>
  <c r="AS86" i="1" s="1"/>
  <c r="AS87" i="1" s="1"/>
  <c r="AS88" i="1" s="1"/>
  <c r="AS89" i="1" s="1"/>
  <c r="AS90" i="1" s="1"/>
  <c r="AS91" i="1" s="1"/>
  <c r="AS92" i="1" s="1"/>
  <c r="AS93" i="1" s="1"/>
  <c r="AS94" i="1" s="1"/>
  <c r="AS95" i="1" s="1"/>
  <c r="AS96" i="1" s="1"/>
  <c r="AS97" i="1" s="1"/>
  <c r="AS98" i="1" s="1"/>
  <c r="AS99" i="1" s="1"/>
  <c r="AS100" i="1" s="1"/>
  <c r="AS101" i="1" s="1"/>
  <c r="AS102" i="1" s="1"/>
  <c r="AS103" i="1" s="1"/>
  <c r="AS104" i="1" s="1"/>
  <c r="AS105" i="1" s="1"/>
  <c r="AS106" i="1" s="1"/>
  <c r="AS107" i="1" s="1"/>
  <c r="AS108" i="1" s="1"/>
  <c r="AS109" i="1" s="1"/>
  <c r="AS110" i="1" s="1"/>
  <c r="AS111" i="1" s="1"/>
  <c r="AS112" i="1" s="1"/>
  <c r="AS113" i="1" s="1"/>
  <c r="AS114" i="1" s="1"/>
  <c r="AS115" i="1" s="1"/>
  <c r="AS116" i="1" s="1"/>
  <c r="AS117" i="1" s="1"/>
  <c r="AS118" i="1" s="1"/>
  <c r="AS119" i="1" s="1"/>
  <c r="AS120" i="1" s="1"/>
  <c r="AS121" i="1" s="1"/>
  <c r="AS122" i="1" s="1"/>
  <c r="AS123" i="1" s="1"/>
  <c r="AS124" i="1" s="1"/>
  <c r="AS125" i="1" s="1"/>
  <c r="AS126" i="1" s="1"/>
  <c r="AS127" i="1" s="1"/>
  <c r="AS128" i="1" s="1"/>
  <c r="AS129" i="1" s="1"/>
  <c r="AS130" i="1" s="1"/>
  <c r="AS131" i="1" s="1"/>
  <c r="AS132" i="1" s="1"/>
  <c r="AS133" i="1" s="1"/>
  <c r="AS134" i="1" s="1"/>
  <c r="AS135" i="1" s="1"/>
  <c r="AS136" i="1" s="1"/>
  <c r="AS137" i="1" s="1"/>
  <c r="AS138" i="1" s="1"/>
  <c r="AS139" i="1" s="1"/>
  <c r="AS140" i="1" s="1"/>
  <c r="AS141" i="1" s="1"/>
  <c r="AS142" i="1" s="1"/>
  <c r="AS143" i="1" s="1"/>
  <c r="AS144" i="1" s="1"/>
  <c r="AS145" i="1" s="1"/>
  <c r="AS146" i="1" s="1"/>
  <c r="AS147" i="1" s="1"/>
  <c r="AS148" i="1" s="1"/>
  <c r="AS149" i="1" s="1"/>
  <c r="AS150" i="1" s="1"/>
  <c r="AS151" i="1" s="1"/>
  <c r="AS152" i="1" s="1"/>
  <c r="AS153" i="1" s="1"/>
  <c r="AS154" i="1" s="1"/>
  <c r="AS155" i="1" s="1"/>
  <c r="AS156" i="1" s="1"/>
  <c r="AS157" i="1" s="1"/>
  <c r="AS158" i="1" s="1"/>
  <c r="AS159" i="1" s="1"/>
  <c r="AS160" i="1" s="1"/>
  <c r="AS161" i="1" s="1"/>
  <c r="AS162" i="1" s="1"/>
  <c r="AS163" i="1" s="1"/>
  <c r="AS164" i="1" s="1"/>
  <c r="AS165" i="1" s="1"/>
  <c r="AS166" i="1" s="1"/>
  <c r="AS167" i="1" s="1"/>
  <c r="AS168" i="1" s="1"/>
  <c r="AS169" i="1" s="1"/>
  <c r="AS170" i="1" s="1"/>
  <c r="AS171" i="1" s="1"/>
  <c r="AS172" i="1" s="1"/>
  <c r="AS173" i="1" s="1"/>
  <c r="AS174" i="1" s="1"/>
  <c r="AS175" i="1" s="1"/>
  <c r="AS176" i="1" s="1"/>
  <c r="AS177" i="1" s="1"/>
  <c r="AS178" i="1" s="1"/>
  <c r="AS179" i="1" s="1"/>
  <c r="AS180" i="1" s="1"/>
  <c r="AS181" i="1" s="1"/>
  <c r="AS182" i="1" s="1"/>
  <c r="AS183" i="1" s="1"/>
  <c r="AS184" i="1" s="1"/>
  <c r="AS185" i="1" s="1"/>
  <c r="AS186" i="1" s="1"/>
  <c r="AS187" i="1" s="1"/>
  <c r="AS188" i="1" s="1"/>
  <c r="AS189" i="1" s="1"/>
  <c r="AS190" i="1" s="1"/>
  <c r="AS191" i="1" s="1"/>
  <c r="AS192" i="1" s="1"/>
  <c r="AS193" i="1" s="1"/>
  <c r="AS194" i="1" s="1"/>
  <c r="AS195" i="1" s="1"/>
  <c r="AS196" i="1" s="1"/>
  <c r="AS197" i="1" s="1"/>
  <c r="AS198" i="1" s="1"/>
  <c r="AS199" i="1" s="1"/>
  <c r="AS200" i="1" s="1"/>
  <c r="AS201" i="1" s="1"/>
  <c r="AS202" i="1" s="1"/>
  <c r="AS203" i="1" s="1"/>
  <c r="AS204" i="1" s="1"/>
  <c r="AS205" i="1" s="1"/>
  <c r="AS206" i="1" s="1"/>
  <c r="AS207" i="1" s="1"/>
  <c r="AS208" i="1" s="1"/>
  <c r="AS209" i="1" s="1"/>
  <c r="AS210" i="1" s="1"/>
  <c r="AS211" i="1" s="1"/>
  <c r="AS212" i="1" s="1"/>
  <c r="AS213" i="1" s="1"/>
  <c r="AS214" i="1" s="1"/>
  <c r="AS215" i="1" s="1"/>
  <c r="AS216" i="1" s="1"/>
  <c r="AS217" i="1" s="1"/>
  <c r="AS218" i="1" s="1"/>
  <c r="AS219" i="1" s="1"/>
  <c r="AS220" i="1" s="1"/>
  <c r="AS221" i="1" s="1"/>
  <c r="AS222" i="1" s="1"/>
  <c r="AS223" i="1" s="1"/>
  <c r="AS224" i="1" s="1"/>
  <c r="AS225" i="1" s="1"/>
  <c r="AS226" i="1" s="1"/>
  <c r="AS227" i="1" s="1"/>
  <c r="AS228" i="1" s="1"/>
  <c r="AS229" i="1" s="1"/>
  <c r="AS230" i="1" s="1"/>
  <c r="AS231" i="1" s="1"/>
  <c r="AS232" i="1" s="1"/>
  <c r="AS233" i="1" s="1"/>
  <c r="AS234" i="1" s="1"/>
  <c r="AS235" i="1" s="1"/>
  <c r="AS236" i="1" s="1"/>
  <c r="AS237" i="1" s="1"/>
  <c r="AS238" i="1" s="1"/>
  <c r="AS239" i="1" s="1"/>
  <c r="AS240" i="1" s="1"/>
  <c r="AS241" i="1" s="1"/>
  <c r="AS242" i="1" s="1"/>
  <c r="AS243" i="1" s="1"/>
  <c r="AS244" i="1" s="1"/>
  <c r="AS245" i="1" s="1"/>
  <c r="AS246" i="1" s="1"/>
  <c r="AS247" i="1" s="1"/>
  <c r="AS248" i="1" s="1"/>
  <c r="AS249" i="1" s="1"/>
  <c r="AS250" i="1" s="1"/>
  <c r="AS251" i="1" s="1"/>
  <c r="AS252" i="1" s="1"/>
  <c r="AS253" i="1" s="1"/>
  <c r="AS254" i="1" s="1"/>
  <c r="AS255" i="1" s="1"/>
  <c r="AS256" i="1" s="1"/>
  <c r="AS257" i="1" s="1"/>
  <c r="AS258" i="1" s="1"/>
  <c r="AS259" i="1" s="1"/>
  <c r="AS260" i="1" s="1"/>
  <c r="AS261" i="1" s="1"/>
  <c r="AS262" i="1" s="1"/>
  <c r="AS263" i="1" s="1"/>
  <c r="AS264" i="1" s="1"/>
  <c r="AS265" i="1" s="1"/>
  <c r="AS266" i="1" s="1"/>
  <c r="AS267" i="1" s="1"/>
  <c r="AS268" i="1" s="1"/>
  <c r="AS269" i="1" s="1"/>
  <c r="AS270" i="1" s="1"/>
  <c r="AS271" i="1" s="1"/>
  <c r="AS272" i="1" s="1"/>
  <c r="AS273" i="1" s="1"/>
  <c r="AS274" i="1" s="1"/>
  <c r="AS275" i="1" s="1"/>
  <c r="AS276" i="1" s="1"/>
  <c r="AS277" i="1" s="1"/>
  <c r="AS278" i="1" s="1"/>
  <c r="AS279" i="1" s="1"/>
  <c r="AS280" i="1" s="1"/>
  <c r="AS281" i="1" s="1"/>
  <c r="AS282" i="1" s="1"/>
  <c r="AS283" i="1" s="1"/>
  <c r="AS284" i="1" s="1"/>
  <c r="AS285" i="1" s="1"/>
  <c r="AS286" i="1" s="1"/>
  <c r="AS287" i="1" s="1"/>
  <c r="AS288" i="1" s="1"/>
  <c r="AS289" i="1" s="1"/>
  <c r="AS290" i="1" s="1"/>
  <c r="AS291" i="1" s="1"/>
  <c r="AS292" i="1" s="1"/>
  <c r="AS293" i="1" s="1"/>
  <c r="AS294" i="1" s="1"/>
  <c r="AS295" i="1" s="1"/>
  <c r="AS296" i="1" s="1"/>
  <c r="AS297" i="1" s="1"/>
  <c r="AS298" i="1" s="1"/>
  <c r="AS299" i="1" s="1"/>
  <c r="AS300" i="1" s="1"/>
  <c r="AS301" i="1" s="1"/>
  <c r="AS302" i="1" s="1"/>
  <c r="AS303" i="1" s="1"/>
  <c r="AS304" i="1" s="1"/>
  <c r="AS305" i="1" s="1"/>
  <c r="AS306" i="1" s="1"/>
  <c r="AS307" i="1" s="1"/>
  <c r="AS308" i="1" s="1"/>
  <c r="AS309" i="1" s="1"/>
  <c r="AS310" i="1" s="1"/>
  <c r="AS311" i="1" s="1"/>
  <c r="AS312" i="1" s="1"/>
  <c r="AS313" i="1" s="1"/>
  <c r="AS314" i="1" s="1"/>
  <c r="AS315" i="1" s="1"/>
  <c r="AC48" i="1"/>
  <c r="AC42" i="1"/>
  <c r="W38" i="1"/>
  <c r="X38" i="1" s="1"/>
  <c r="V60" i="1"/>
  <c r="AC36" i="1"/>
  <c r="W59" i="1"/>
  <c r="X59" i="1" s="1"/>
  <c r="C25" i="3"/>
  <c r="W60" i="1"/>
  <c r="X60" i="1" s="1"/>
  <c r="Y60" i="1" s="1"/>
  <c r="Z60" i="1" s="1"/>
  <c r="Y49" i="1"/>
  <c r="Z49" i="1" s="1"/>
  <c r="AC49" i="1" s="1"/>
  <c r="AA49" i="1"/>
  <c r="Y53" i="1"/>
  <c r="Z53" i="1" s="1"/>
  <c r="AA53" i="1"/>
  <c r="Y36" i="1"/>
  <c r="Z36" i="1" s="1"/>
  <c r="AA36" i="1"/>
  <c r="Y55" i="1"/>
  <c r="Z55" i="1" s="1"/>
  <c r="AA55" i="1"/>
  <c r="Y54" i="1"/>
  <c r="Z54" i="1" s="1"/>
  <c r="AA54" i="1"/>
  <c r="Y41" i="1"/>
  <c r="Z41" i="1" s="1"/>
  <c r="AC41" i="1" s="1"/>
  <c r="AD41" i="1" s="1"/>
  <c r="AF41" i="1" s="1"/>
  <c r="BQ41" i="1" s="1"/>
  <c r="AA41" i="1"/>
  <c r="Y34" i="1"/>
  <c r="Z34" i="1" s="1"/>
  <c r="AC34" i="1" s="1"/>
  <c r="AA34" i="1"/>
  <c r="Y39" i="1"/>
  <c r="Z39" i="1" s="1"/>
  <c r="AA38" i="1"/>
  <c r="Y46" i="1"/>
  <c r="Z46" i="1" s="1"/>
  <c r="AC46" i="1" s="1"/>
  <c r="AD46" i="1" s="1"/>
  <c r="AF46" i="1" s="1"/>
  <c r="BQ46" i="1" s="1"/>
  <c r="AA46" i="1"/>
  <c r="Y44" i="1"/>
  <c r="Z44" i="1" s="1"/>
  <c r="AC44" i="1" s="1"/>
  <c r="AD44" i="1" s="1"/>
  <c r="AF44" i="1" s="1"/>
  <c r="BQ44" i="1" s="1"/>
  <c r="AA44" i="1"/>
  <c r="Y43" i="1"/>
  <c r="Z43" i="1" s="1"/>
  <c r="AC43" i="1" s="1"/>
  <c r="AD43" i="1" s="1"/>
  <c r="AF43" i="1" s="1"/>
  <c r="BQ43" i="1" s="1"/>
  <c r="AA43" i="1"/>
  <c r="Y35" i="1"/>
  <c r="Z35" i="1" s="1"/>
  <c r="AC35" i="1" s="1"/>
  <c r="AA35" i="1"/>
  <c r="Y57" i="1"/>
  <c r="Z57" i="1" s="1"/>
  <c r="AC57" i="1" s="1"/>
  <c r="AA57" i="1"/>
  <c r="Y48" i="1"/>
  <c r="Z48" i="1" s="1"/>
  <c r="AA48" i="1"/>
  <c r="Y52" i="1"/>
  <c r="Z52" i="1" s="1"/>
  <c r="AA52" i="1"/>
  <c r="Y51" i="1"/>
  <c r="Z51" i="1" s="1"/>
  <c r="AA51" i="1"/>
  <c r="Y50" i="1"/>
  <c r="Z50" i="1" s="1"/>
  <c r="AC50" i="1" s="1"/>
  <c r="AA50" i="1"/>
  <c r="Y37" i="1"/>
  <c r="Z37" i="1" s="1"/>
  <c r="AA37" i="1"/>
  <c r="Y42" i="1"/>
  <c r="Z42" i="1" s="1"/>
  <c r="AA42" i="1"/>
  <c r="Y58" i="1"/>
  <c r="Z58" i="1" s="1"/>
  <c r="AA58" i="1"/>
  <c r="Y40" i="1"/>
  <c r="Z40" i="1" s="1"/>
  <c r="AA40" i="1"/>
  <c r="W45" i="1"/>
  <c r="X45" i="1" s="1"/>
  <c r="W47" i="1"/>
  <c r="X47" i="1" s="1"/>
  <c r="W63" i="1"/>
  <c r="X63" i="1" s="1"/>
  <c r="W61" i="1"/>
  <c r="X61" i="1" s="1"/>
  <c r="W62" i="1"/>
  <c r="X62" i="1" s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16" i="1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C2" i="6"/>
  <c r="B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2" i="6"/>
  <c r="A3" i="6"/>
  <c r="A4" i="6" s="1"/>
  <c r="BO15" i="1"/>
  <c r="BO16" i="1"/>
  <c r="BO17" i="1"/>
  <c r="BO18" i="1"/>
  <c r="BO19" i="1"/>
  <c r="BO20" i="1"/>
  <c r="BO21" i="1"/>
  <c r="BO22" i="1"/>
  <c r="BO23" i="1"/>
  <c r="BO24" i="1"/>
  <c r="BO25" i="1"/>
  <c r="BO31" i="1"/>
  <c r="BO32" i="1"/>
  <c r="BN15" i="1"/>
  <c r="BN16" i="1"/>
  <c r="BN17" i="1"/>
  <c r="BN18" i="1"/>
  <c r="BN19" i="1"/>
  <c r="BN20" i="1"/>
  <c r="BN21" i="1"/>
  <c r="BN22" i="1"/>
  <c r="BN23" i="1"/>
  <c r="BN24" i="1"/>
  <c r="BN25" i="1"/>
  <c r="BN26" i="1"/>
  <c r="BN27" i="1"/>
  <c r="BN28" i="1"/>
  <c r="BN29" i="1"/>
  <c r="BN30" i="1"/>
  <c r="BN31" i="1"/>
  <c r="BN32" i="1"/>
  <c r="BN33" i="1"/>
  <c r="BN34" i="1"/>
  <c r="BN35" i="1"/>
  <c r="BN36" i="1"/>
  <c r="BN37" i="1"/>
  <c r="BN38" i="1"/>
  <c r="BN39" i="1"/>
  <c r="BN40" i="1"/>
  <c r="BN41" i="1"/>
  <c r="BN42" i="1"/>
  <c r="BN43" i="1"/>
  <c r="BN44" i="1"/>
  <c r="BN45" i="1"/>
  <c r="BN46" i="1"/>
  <c r="BN47" i="1"/>
  <c r="BN48" i="1"/>
  <c r="BN49" i="1"/>
  <c r="BN50" i="1"/>
  <c r="BN51" i="1"/>
  <c r="BN52" i="1"/>
  <c r="BN53" i="1"/>
  <c r="BN54" i="1"/>
  <c r="G23" i="7" l="1"/>
  <c r="H22" i="7"/>
  <c r="I22" i="7" s="1"/>
  <c r="AD35" i="1"/>
  <c r="AF35" i="1" s="1"/>
  <c r="BQ35" i="1" s="1"/>
  <c r="AD42" i="1"/>
  <c r="AF42" i="1" s="1"/>
  <c r="BQ42" i="1" s="1"/>
  <c r="AD40" i="1"/>
  <c r="AF40" i="1" s="1"/>
  <c r="BQ40" i="1" s="1"/>
  <c r="AD37" i="1"/>
  <c r="AF37" i="1" s="1"/>
  <c r="BQ37" i="1" s="1"/>
  <c r="AD50" i="1"/>
  <c r="AF50" i="1" s="1"/>
  <c r="BQ50" i="1" s="1"/>
  <c r="AA59" i="1"/>
  <c r="Y59" i="1"/>
  <c r="Z59" i="1" s="1"/>
  <c r="AD51" i="1"/>
  <c r="AF51" i="1" s="1"/>
  <c r="BQ51" i="1" s="1"/>
  <c r="AD54" i="1"/>
  <c r="AF54" i="1" s="1"/>
  <c r="AD58" i="1"/>
  <c r="AF58" i="1" s="1"/>
  <c r="AA33" i="1"/>
  <c r="AC33" i="1" s="1"/>
  <c r="AC40" i="1"/>
  <c r="AC37" i="1"/>
  <c r="Y33" i="1"/>
  <c r="Z33" i="1" s="1"/>
  <c r="AD52" i="1"/>
  <c r="AF52" i="1" s="1"/>
  <c r="BQ52" i="1" s="1"/>
  <c r="AD55" i="1"/>
  <c r="AF55" i="1" s="1"/>
  <c r="AC54" i="1"/>
  <c r="AD49" i="1"/>
  <c r="AF49" i="1" s="1"/>
  <c r="BQ49" i="1" s="1"/>
  <c r="AA56" i="1"/>
  <c r="AD36" i="1"/>
  <c r="AF36" i="1" s="1"/>
  <c r="BQ36" i="1" s="1"/>
  <c r="AC51" i="1"/>
  <c r="AD53" i="1"/>
  <c r="AF53" i="1" s="1"/>
  <c r="BQ53" i="1" s="1"/>
  <c r="AD34" i="1"/>
  <c r="AF34" i="1" s="1"/>
  <c r="BQ34" i="1" s="1"/>
  <c r="Y56" i="1"/>
  <c r="Z56" i="1" s="1"/>
  <c r="AC56" i="1" s="1"/>
  <c r="AD48" i="1"/>
  <c r="AF48" i="1" s="1"/>
  <c r="BQ48" i="1" s="1"/>
  <c r="Y38" i="1"/>
  <c r="Z38" i="1" s="1"/>
  <c r="AC38" i="1" s="1"/>
  <c r="AD38" i="1" s="1"/>
  <c r="AF38" i="1" s="1"/>
  <c r="BQ38" i="1" s="1"/>
  <c r="AC55" i="1"/>
  <c r="AC52" i="1"/>
  <c r="AD57" i="1"/>
  <c r="AF57" i="1" s="1"/>
  <c r="AA39" i="1"/>
  <c r="AC39" i="1" s="1"/>
  <c r="AD39" i="1" s="1"/>
  <c r="AF39" i="1" s="1"/>
  <c r="BQ39" i="1" s="1"/>
  <c r="AC58" i="1"/>
  <c r="AC53" i="1"/>
  <c r="C26" i="3"/>
  <c r="AA60" i="1"/>
  <c r="AC60" i="1" s="1"/>
  <c r="AD60" i="1" s="1"/>
  <c r="AF60" i="1" s="1"/>
  <c r="Y63" i="1"/>
  <c r="Z63" i="1" s="1"/>
  <c r="AA63" i="1"/>
  <c r="Y61" i="1"/>
  <c r="Z61" i="1" s="1"/>
  <c r="AC61" i="1" s="1"/>
  <c r="AD61" i="1" s="1"/>
  <c r="AF61" i="1" s="1"/>
  <c r="AA61" i="1"/>
  <c r="Y47" i="1"/>
  <c r="Z47" i="1" s="1"/>
  <c r="AA47" i="1"/>
  <c r="Y45" i="1"/>
  <c r="Z45" i="1" s="1"/>
  <c r="AA45" i="1"/>
  <c r="Y62" i="1"/>
  <c r="Z62" i="1" s="1"/>
  <c r="AC62" i="1" s="1"/>
  <c r="AA62" i="1"/>
  <c r="A5" i="6"/>
  <c r="C4" i="6"/>
  <c r="B4" i="6"/>
  <c r="C3" i="6"/>
  <c r="B3" i="6"/>
  <c r="BJ21" i="2"/>
  <c r="G24" i="7" l="1"/>
  <c r="H23" i="7"/>
  <c r="I23" i="7" s="1"/>
  <c r="AD45" i="1"/>
  <c r="AF45" i="1" s="1"/>
  <c r="BQ45" i="1" s="1"/>
  <c r="AC45" i="1"/>
  <c r="AD33" i="1"/>
  <c r="AF33" i="1" s="1"/>
  <c r="BQ33" i="1" s="1"/>
  <c r="AC59" i="1"/>
  <c r="AD59" i="1" s="1"/>
  <c r="AF59" i="1" s="1"/>
  <c r="AC47" i="1"/>
  <c r="AD47" i="1" s="1"/>
  <c r="AF47" i="1" s="1"/>
  <c r="BQ47" i="1" s="1"/>
  <c r="AD56" i="1"/>
  <c r="AF56" i="1" s="1"/>
  <c r="AC63" i="1"/>
  <c r="AD63" i="1" s="1"/>
  <c r="AF63" i="1" s="1"/>
  <c r="C27" i="3"/>
  <c r="AD62" i="1"/>
  <c r="AF62" i="1" s="1"/>
  <c r="A6" i="6"/>
  <c r="C5" i="6"/>
  <c r="B5" i="6"/>
  <c r="BI9" i="2"/>
  <c r="BG2" i="2"/>
  <c r="BG3" i="2" s="1"/>
  <c r="BE32" i="1"/>
  <c r="BE33" i="1" s="1"/>
  <c r="BE34" i="1" s="1"/>
  <c r="AT11" i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126" i="1" s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AT137" i="1" s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AT152" i="1" s="1"/>
  <c r="AT153" i="1" s="1"/>
  <c r="AT154" i="1" s="1"/>
  <c r="AT155" i="1" s="1"/>
  <c r="AT156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AT199" i="1" s="1"/>
  <c r="AT200" i="1" s="1"/>
  <c r="AT201" i="1" s="1"/>
  <c r="AT202" i="1" s="1"/>
  <c r="AT203" i="1" s="1"/>
  <c r="AT204" i="1" s="1"/>
  <c r="AT205" i="1" s="1"/>
  <c r="AT206" i="1" s="1"/>
  <c r="AT207" i="1" s="1"/>
  <c r="AT208" i="1" s="1"/>
  <c r="AT209" i="1" s="1"/>
  <c r="AT210" i="1" s="1"/>
  <c r="AT211" i="1" s="1"/>
  <c r="AT212" i="1" s="1"/>
  <c r="AT213" i="1" s="1"/>
  <c r="AT214" i="1" s="1"/>
  <c r="AT215" i="1" s="1"/>
  <c r="AT216" i="1" s="1"/>
  <c r="AT217" i="1" s="1"/>
  <c r="AT218" i="1" s="1"/>
  <c r="AT219" i="1" s="1"/>
  <c r="AT220" i="1" s="1"/>
  <c r="AT221" i="1" s="1"/>
  <c r="AT222" i="1" s="1"/>
  <c r="AT223" i="1" s="1"/>
  <c r="G25" i="7" l="1"/>
  <c r="H24" i="7"/>
  <c r="I24" i="7" s="1"/>
  <c r="C28" i="3"/>
  <c r="A7" i="6"/>
  <c r="C6" i="6"/>
  <c r="B6" i="6"/>
  <c r="BE35" i="1"/>
  <c r="AT224" i="1"/>
  <c r="AS8" i="1"/>
  <c r="B33" i="1"/>
  <c r="B45" i="1" s="1"/>
  <c r="B57" i="1" s="1"/>
  <c r="B69" i="1" s="1"/>
  <c r="B81" i="1" s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4" i="1"/>
  <c r="B46" i="1" s="1"/>
  <c r="B58" i="1" s="1"/>
  <c r="B70" i="1" s="1"/>
  <c r="B82" i="1" s="1"/>
  <c r="B94" i="1" s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5" i="1"/>
  <c r="B47" i="1" s="1"/>
  <c r="B59" i="1" s="1"/>
  <c r="B71" i="1" s="1"/>
  <c r="B83" i="1" s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6" i="1"/>
  <c r="B48" i="1" s="1"/>
  <c r="B60" i="1" s="1"/>
  <c r="B72" i="1" s="1"/>
  <c r="B84" i="1" s="1"/>
  <c r="B96" i="1" s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7" i="1"/>
  <c r="B49" i="1" s="1"/>
  <c r="B61" i="1" s="1"/>
  <c r="B73" i="1" s="1"/>
  <c r="B85" i="1" s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8" i="1"/>
  <c r="B50" i="1" s="1"/>
  <c r="B62" i="1" s="1"/>
  <c r="B74" i="1" s="1"/>
  <c r="B86" i="1" s="1"/>
  <c r="B98" i="1" s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28" i="1"/>
  <c r="B40" i="1" s="1"/>
  <c r="B52" i="1" s="1"/>
  <c r="B64" i="1" s="1"/>
  <c r="B76" i="1" s="1"/>
  <c r="B88" i="1" s="1"/>
  <c r="B100" i="1" s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29" i="1"/>
  <c r="B41" i="1" s="1"/>
  <c r="B53" i="1" s="1"/>
  <c r="B65" i="1" s="1"/>
  <c r="B77" i="1" s="1"/>
  <c r="B89" i="1" s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0" i="1"/>
  <c r="B42" i="1" s="1"/>
  <c r="B54" i="1" s="1"/>
  <c r="B66" i="1" s="1"/>
  <c r="B78" i="1" s="1"/>
  <c r="B90" i="1" s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" i="1"/>
  <c r="B43" i="1" s="1"/>
  <c r="B55" i="1" s="1"/>
  <c r="B67" i="1" s="1"/>
  <c r="B79" i="1" s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2" i="1"/>
  <c r="B44" i="1" s="1"/>
  <c r="B56" i="1" s="1"/>
  <c r="B68" i="1" s="1"/>
  <c r="B80" i="1" s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27" i="1"/>
  <c r="B39" i="1" s="1"/>
  <c r="B51" i="1" s="1"/>
  <c r="B63" i="1" s="1"/>
  <c r="B75" i="1" s="1"/>
  <c r="B87" i="1" s="1"/>
  <c r="B99" i="1" s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G26" i="7" l="1"/>
  <c r="H25" i="7"/>
  <c r="I25" i="7" s="1"/>
  <c r="C29" i="3"/>
  <c r="A8" i="6"/>
  <c r="C7" i="6"/>
  <c r="B7" i="6"/>
  <c r="BE36" i="1"/>
  <c r="AT225" i="1"/>
  <c r="O3" i="4"/>
  <c r="O11" i="4" s="1"/>
  <c r="O12" i="4" s="1"/>
  <c r="C23" i="4"/>
  <c r="C22" i="4"/>
  <c r="B23" i="4"/>
  <c r="B22" i="4"/>
  <c r="C19" i="4"/>
  <c r="C18" i="4"/>
  <c r="B31" i="4"/>
  <c r="B30" i="4"/>
  <c r="B29" i="4"/>
  <c r="B19" i="4"/>
  <c r="B18" i="4"/>
  <c r="B25" i="4"/>
  <c r="H26" i="7" l="1"/>
  <c r="I26" i="7" s="1"/>
  <c r="G27" i="7"/>
  <c r="C30" i="3"/>
  <c r="A9" i="6"/>
  <c r="C8" i="6"/>
  <c r="B8" i="6"/>
  <c r="BE37" i="1"/>
  <c r="AT226" i="1"/>
  <c r="O13" i="4"/>
  <c r="H27" i="7" l="1"/>
  <c r="I27" i="7" s="1"/>
  <c r="G28" i="7"/>
  <c r="C31" i="3"/>
  <c r="A10" i="6"/>
  <c r="C9" i="6"/>
  <c r="B9" i="6"/>
  <c r="BE38" i="1"/>
  <c r="AT227" i="1"/>
  <c r="O16" i="4"/>
  <c r="P16" i="4" s="1"/>
  <c r="O25" i="4"/>
  <c r="A30" i="1"/>
  <c r="A42" i="1" s="1"/>
  <c r="A54" i="1" s="1"/>
  <c r="A66" i="1" s="1"/>
  <c r="A78" i="1" s="1"/>
  <c r="A31" i="1"/>
  <c r="A43" i="1" s="1"/>
  <c r="A55" i="1" s="1"/>
  <c r="A67" i="1" s="1"/>
  <c r="A79" i="1" s="1"/>
  <c r="A91" i="1" s="1"/>
  <c r="A103" i="1" s="1"/>
  <c r="A115" i="1" s="1"/>
  <c r="A127" i="1" s="1"/>
  <c r="A139" i="1" s="1"/>
  <c r="A151" i="1" s="1"/>
  <c r="A163" i="1" s="1"/>
  <c r="A175" i="1" s="1"/>
  <c r="A187" i="1" s="1"/>
  <c r="A199" i="1" s="1"/>
  <c r="A211" i="1" s="1"/>
  <c r="A223" i="1" s="1"/>
  <c r="A235" i="1" s="1"/>
  <c r="A247" i="1" s="1"/>
  <c r="A259" i="1" s="1"/>
  <c r="A271" i="1" s="1"/>
  <c r="A283" i="1" s="1"/>
  <c r="A295" i="1" s="1"/>
  <c r="A307" i="1" s="1"/>
  <c r="A32" i="1"/>
  <c r="A44" i="1" s="1"/>
  <c r="A56" i="1" s="1"/>
  <c r="A68" i="1" s="1"/>
  <c r="A80" i="1" s="1"/>
  <c r="A92" i="1" s="1"/>
  <c r="A104" i="1" s="1"/>
  <c r="A116" i="1" s="1"/>
  <c r="A128" i="1" s="1"/>
  <c r="A140" i="1" s="1"/>
  <c r="A152" i="1" s="1"/>
  <c r="A164" i="1" s="1"/>
  <c r="A176" i="1" s="1"/>
  <c r="A188" i="1" s="1"/>
  <c r="A200" i="1" s="1"/>
  <c r="A212" i="1" s="1"/>
  <c r="A224" i="1" s="1"/>
  <c r="A236" i="1" s="1"/>
  <c r="A248" i="1" s="1"/>
  <c r="A260" i="1" s="1"/>
  <c r="A272" i="1" s="1"/>
  <c r="A284" i="1" s="1"/>
  <c r="A296" i="1" s="1"/>
  <c r="A308" i="1" s="1"/>
  <c r="A33" i="1"/>
  <c r="A45" i="1" s="1"/>
  <c r="A57" i="1" s="1"/>
  <c r="A69" i="1" s="1"/>
  <c r="A81" i="1" s="1"/>
  <c r="A93" i="1" s="1"/>
  <c r="A105" i="1" s="1"/>
  <c r="A117" i="1" s="1"/>
  <c r="A129" i="1" s="1"/>
  <c r="A141" i="1" s="1"/>
  <c r="A153" i="1" s="1"/>
  <c r="A165" i="1" s="1"/>
  <c r="A177" i="1" s="1"/>
  <c r="A189" i="1" s="1"/>
  <c r="A201" i="1" s="1"/>
  <c r="A213" i="1" s="1"/>
  <c r="A225" i="1" s="1"/>
  <c r="A237" i="1" s="1"/>
  <c r="A249" i="1" s="1"/>
  <c r="A261" i="1" s="1"/>
  <c r="A273" i="1" s="1"/>
  <c r="A285" i="1" s="1"/>
  <c r="A297" i="1" s="1"/>
  <c r="A309" i="1" s="1"/>
  <c r="A34" i="1"/>
  <c r="A46" i="1" s="1"/>
  <c r="A58" i="1" s="1"/>
  <c r="A70" i="1" s="1"/>
  <c r="A82" i="1" s="1"/>
  <c r="A94" i="1" s="1"/>
  <c r="A106" i="1" s="1"/>
  <c r="A118" i="1" s="1"/>
  <c r="A130" i="1" s="1"/>
  <c r="A142" i="1" s="1"/>
  <c r="A154" i="1" s="1"/>
  <c r="A166" i="1" s="1"/>
  <c r="A178" i="1" s="1"/>
  <c r="A190" i="1" s="1"/>
  <c r="A202" i="1" s="1"/>
  <c r="A214" i="1" s="1"/>
  <c r="A226" i="1" s="1"/>
  <c r="A238" i="1" s="1"/>
  <c r="A250" i="1" s="1"/>
  <c r="A262" i="1" s="1"/>
  <c r="A274" i="1" s="1"/>
  <c r="A286" i="1" s="1"/>
  <c r="A298" i="1" s="1"/>
  <c r="A310" i="1" s="1"/>
  <c r="A35" i="1"/>
  <c r="A47" i="1" s="1"/>
  <c r="A59" i="1" s="1"/>
  <c r="A71" i="1" s="1"/>
  <c r="A83" i="1" s="1"/>
  <c r="A95" i="1" s="1"/>
  <c r="A107" i="1" s="1"/>
  <c r="A119" i="1" s="1"/>
  <c r="A131" i="1" s="1"/>
  <c r="A143" i="1" s="1"/>
  <c r="A155" i="1" s="1"/>
  <c r="A167" i="1" s="1"/>
  <c r="A179" i="1" s="1"/>
  <c r="A191" i="1" s="1"/>
  <c r="A203" i="1" s="1"/>
  <c r="A215" i="1" s="1"/>
  <c r="A227" i="1" s="1"/>
  <c r="A239" i="1" s="1"/>
  <c r="A251" i="1" s="1"/>
  <c r="A263" i="1" s="1"/>
  <c r="A275" i="1" s="1"/>
  <c r="A287" i="1" s="1"/>
  <c r="A299" i="1" s="1"/>
  <c r="A311" i="1" s="1"/>
  <c r="A36" i="1"/>
  <c r="A48" i="1" s="1"/>
  <c r="A60" i="1" s="1"/>
  <c r="A72" i="1" s="1"/>
  <c r="A84" i="1" s="1"/>
  <c r="A96" i="1" s="1"/>
  <c r="A108" i="1" s="1"/>
  <c r="A120" i="1" s="1"/>
  <c r="A132" i="1" s="1"/>
  <c r="A144" i="1" s="1"/>
  <c r="A156" i="1" s="1"/>
  <c r="A168" i="1" s="1"/>
  <c r="A180" i="1" s="1"/>
  <c r="A192" i="1" s="1"/>
  <c r="A204" i="1" s="1"/>
  <c r="A216" i="1" s="1"/>
  <c r="A228" i="1" s="1"/>
  <c r="A240" i="1" s="1"/>
  <c r="A252" i="1" s="1"/>
  <c r="A264" i="1" s="1"/>
  <c r="A276" i="1" s="1"/>
  <c r="A288" i="1" s="1"/>
  <c r="A300" i="1" s="1"/>
  <c r="A312" i="1" s="1"/>
  <c r="A37" i="1"/>
  <c r="A49" i="1" s="1"/>
  <c r="A61" i="1" s="1"/>
  <c r="A73" i="1" s="1"/>
  <c r="A85" i="1" s="1"/>
  <c r="A97" i="1" s="1"/>
  <c r="A109" i="1" s="1"/>
  <c r="A121" i="1" s="1"/>
  <c r="A133" i="1" s="1"/>
  <c r="A145" i="1" s="1"/>
  <c r="A157" i="1" s="1"/>
  <c r="A169" i="1" s="1"/>
  <c r="A181" i="1" s="1"/>
  <c r="A193" i="1" s="1"/>
  <c r="A205" i="1" s="1"/>
  <c r="A217" i="1" s="1"/>
  <c r="A229" i="1" s="1"/>
  <c r="A241" i="1" s="1"/>
  <c r="A253" i="1" s="1"/>
  <c r="A265" i="1" s="1"/>
  <c r="A277" i="1" s="1"/>
  <c r="A289" i="1" s="1"/>
  <c r="A301" i="1" s="1"/>
  <c r="A313" i="1" s="1"/>
  <c r="A38" i="1"/>
  <c r="A50" i="1" s="1"/>
  <c r="A62" i="1" s="1"/>
  <c r="A74" i="1" s="1"/>
  <c r="A86" i="1" s="1"/>
  <c r="A98" i="1" s="1"/>
  <c r="A110" i="1" s="1"/>
  <c r="A122" i="1" s="1"/>
  <c r="A134" i="1" s="1"/>
  <c r="A146" i="1" s="1"/>
  <c r="A158" i="1" s="1"/>
  <c r="A170" i="1" s="1"/>
  <c r="A182" i="1" s="1"/>
  <c r="A194" i="1" s="1"/>
  <c r="A206" i="1" s="1"/>
  <c r="A218" i="1" s="1"/>
  <c r="A230" i="1" s="1"/>
  <c r="A242" i="1" s="1"/>
  <c r="A254" i="1" s="1"/>
  <c r="A266" i="1" s="1"/>
  <c r="A278" i="1" s="1"/>
  <c r="A290" i="1" s="1"/>
  <c r="A302" i="1" s="1"/>
  <c r="A314" i="1" s="1"/>
  <c r="A39" i="1"/>
  <c r="A51" i="1" s="1"/>
  <c r="A63" i="1" s="1"/>
  <c r="A75" i="1" s="1"/>
  <c r="A87" i="1" s="1"/>
  <c r="A99" i="1" s="1"/>
  <c r="A111" i="1" s="1"/>
  <c r="A123" i="1" s="1"/>
  <c r="A135" i="1" s="1"/>
  <c r="A147" i="1" s="1"/>
  <c r="A159" i="1" s="1"/>
  <c r="A171" i="1" s="1"/>
  <c r="A183" i="1" s="1"/>
  <c r="A195" i="1" s="1"/>
  <c r="A207" i="1" s="1"/>
  <c r="A219" i="1" s="1"/>
  <c r="A231" i="1" s="1"/>
  <c r="A243" i="1" s="1"/>
  <c r="A255" i="1" s="1"/>
  <c r="A267" i="1" s="1"/>
  <c r="A279" i="1" s="1"/>
  <c r="A291" i="1" s="1"/>
  <c r="A303" i="1" s="1"/>
  <c r="A315" i="1" s="1"/>
  <c r="A40" i="1"/>
  <c r="A52" i="1" s="1"/>
  <c r="A64" i="1" s="1"/>
  <c r="A76" i="1" s="1"/>
  <c r="A88" i="1" s="1"/>
  <c r="A100" i="1" s="1"/>
  <c r="A112" i="1" s="1"/>
  <c r="A124" i="1" s="1"/>
  <c r="A136" i="1" s="1"/>
  <c r="A148" i="1" s="1"/>
  <c r="A160" i="1" s="1"/>
  <c r="A172" i="1" s="1"/>
  <c r="A184" i="1" s="1"/>
  <c r="A196" i="1" s="1"/>
  <c r="A208" i="1" s="1"/>
  <c r="A220" i="1" s="1"/>
  <c r="A232" i="1" s="1"/>
  <c r="A244" i="1" s="1"/>
  <c r="A256" i="1" s="1"/>
  <c r="A268" i="1" s="1"/>
  <c r="A280" i="1" s="1"/>
  <c r="A292" i="1" s="1"/>
  <c r="A304" i="1" s="1"/>
  <c r="A29" i="1"/>
  <c r="A41" i="1" s="1"/>
  <c r="A53" i="1" s="1"/>
  <c r="A65" i="1" s="1"/>
  <c r="A77" i="1" s="1"/>
  <c r="BP55" i="1"/>
  <c r="BP56" i="1"/>
  <c r="BP57" i="1"/>
  <c r="BP58" i="1"/>
  <c r="BP59" i="1"/>
  <c r="BP179" i="1"/>
  <c r="BQ179" i="1" s="1"/>
  <c r="BP180" i="1"/>
  <c r="BQ180" i="1" s="1"/>
  <c r="BP181" i="1"/>
  <c r="BQ181" i="1" s="1"/>
  <c r="BP182" i="1"/>
  <c r="BQ182" i="1" s="1"/>
  <c r="BP183" i="1"/>
  <c r="BQ183" i="1" s="1"/>
  <c r="BP184" i="1"/>
  <c r="BQ184" i="1" s="1"/>
  <c r="BP185" i="1"/>
  <c r="BQ185" i="1" s="1"/>
  <c r="BP186" i="1"/>
  <c r="BQ186" i="1" s="1"/>
  <c r="BP187" i="1"/>
  <c r="BQ187" i="1" s="1"/>
  <c r="BP188" i="1"/>
  <c r="BQ188" i="1" s="1"/>
  <c r="BP189" i="1"/>
  <c r="BQ189" i="1" s="1"/>
  <c r="BP190" i="1"/>
  <c r="BQ190" i="1" s="1"/>
  <c r="BP191" i="1"/>
  <c r="BQ191" i="1" s="1"/>
  <c r="BP192" i="1"/>
  <c r="BQ192" i="1" s="1"/>
  <c r="BP193" i="1"/>
  <c r="BQ193" i="1" s="1"/>
  <c r="BP194" i="1"/>
  <c r="BQ194" i="1" s="1"/>
  <c r="BP195" i="1"/>
  <c r="BQ195" i="1" s="1"/>
  <c r="BP196" i="1"/>
  <c r="BQ196" i="1" s="1"/>
  <c r="BP197" i="1"/>
  <c r="BQ197" i="1" s="1"/>
  <c r="BP198" i="1"/>
  <c r="BQ198" i="1" s="1"/>
  <c r="BP199" i="1"/>
  <c r="BQ199" i="1" s="1"/>
  <c r="BP200" i="1"/>
  <c r="BQ200" i="1" s="1"/>
  <c r="BP201" i="1"/>
  <c r="BQ201" i="1" s="1"/>
  <c r="BP202" i="1"/>
  <c r="BQ202" i="1" s="1"/>
  <c r="BP203" i="1"/>
  <c r="BQ203" i="1" s="1"/>
  <c r="BP204" i="1"/>
  <c r="BQ204" i="1" s="1"/>
  <c r="BP205" i="1"/>
  <c r="BQ205" i="1" s="1"/>
  <c r="BP206" i="1"/>
  <c r="BQ206" i="1" s="1"/>
  <c r="BP207" i="1"/>
  <c r="BQ207" i="1" s="1"/>
  <c r="BP208" i="1"/>
  <c r="BQ208" i="1" s="1"/>
  <c r="BP209" i="1"/>
  <c r="BQ209" i="1" s="1"/>
  <c r="BP210" i="1"/>
  <c r="BQ210" i="1" s="1"/>
  <c r="BP211" i="1"/>
  <c r="BQ211" i="1" s="1"/>
  <c r="BP212" i="1"/>
  <c r="BQ212" i="1" s="1"/>
  <c r="BP213" i="1"/>
  <c r="BQ213" i="1" s="1"/>
  <c r="BP214" i="1"/>
  <c r="BQ214" i="1" s="1"/>
  <c r="BP215" i="1"/>
  <c r="BQ215" i="1" s="1"/>
  <c r="BP216" i="1"/>
  <c r="BQ216" i="1" s="1"/>
  <c r="BP217" i="1"/>
  <c r="BQ217" i="1" s="1"/>
  <c r="BP218" i="1"/>
  <c r="BQ218" i="1" s="1"/>
  <c r="BP219" i="1"/>
  <c r="BQ219" i="1" s="1"/>
  <c r="BP220" i="1"/>
  <c r="BQ220" i="1" s="1"/>
  <c r="BP221" i="1"/>
  <c r="BQ221" i="1" s="1"/>
  <c r="BP222" i="1"/>
  <c r="BQ222" i="1" s="1"/>
  <c r="BP223" i="1"/>
  <c r="BQ223" i="1" s="1"/>
  <c r="BP224" i="1"/>
  <c r="BQ224" i="1" s="1"/>
  <c r="BP225" i="1"/>
  <c r="BQ225" i="1" s="1"/>
  <c r="BP226" i="1"/>
  <c r="BQ226" i="1" s="1"/>
  <c r="BP227" i="1"/>
  <c r="BQ227" i="1" s="1"/>
  <c r="BP228" i="1"/>
  <c r="BQ228" i="1" s="1"/>
  <c r="BP229" i="1"/>
  <c r="BQ229" i="1" s="1"/>
  <c r="BP230" i="1"/>
  <c r="BQ230" i="1" s="1"/>
  <c r="BP231" i="1"/>
  <c r="BQ231" i="1" s="1"/>
  <c r="BP232" i="1"/>
  <c r="BQ232" i="1" s="1"/>
  <c r="BP233" i="1"/>
  <c r="BQ233" i="1" s="1"/>
  <c r="BP234" i="1"/>
  <c r="BQ234" i="1" s="1"/>
  <c r="BP235" i="1"/>
  <c r="BQ235" i="1" s="1"/>
  <c r="BP236" i="1"/>
  <c r="BQ236" i="1" s="1"/>
  <c r="BP237" i="1"/>
  <c r="BQ237" i="1" s="1"/>
  <c r="BP238" i="1"/>
  <c r="BQ238" i="1" s="1"/>
  <c r="BP239" i="1"/>
  <c r="BQ239" i="1" s="1"/>
  <c r="BP240" i="1"/>
  <c r="BQ240" i="1" s="1"/>
  <c r="BP241" i="1"/>
  <c r="BQ241" i="1" s="1"/>
  <c r="BP242" i="1"/>
  <c r="BQ242" i="1" s="1"/>
  <c r="BP243" i="1"/>
  <c r="BQ243" i="1" s="1"/>
  <c r="BP244" i="1"/>
  <c r="BQ244" i="1" s="1"/>
  <c r="BP245" i="1"/>
  <c r="BQ245" i="1" s="1"/>
  <c r="BP246" i="1"/>
  <c r="BQ246" i="1" s="1"/>
  <c r="BP247" i="1"/>
  <c r="BQ247" i="1" s="1"/>
  <c r="BP248" i="1"/>
  <c r="BQ248" i="1" s="1"/>
  <c r="BP249" i="1"/>
  <c r="BQ249" i="1" s="1"/>
  <c r="BP250" i="1"/>
  <c r="BQ250" i="1" s="1"/>
  <c r="BP251" i="1"/>
  <c r="BQ251" i="1" s="1"/>
  <c r="BP252" i="1"/>
  <c r="BQ252" i="1" s="1"/>
  <c r="BP253" i="1"/>
  <c r="BQ253" i="1" s="1"/>
  <c r="BP254" i="1"/>
  <c r="BQ254" i="1" s="1"/>
  <c r="BP255" i="1"/>
  <c r="BQ255" i="1" s="1"/>
  <c r="BP256" i="1"/>
  <c r="BQ256" i="1" s="1"/>
  <c r="BP257" i="1"/>
  <c r="BQ257" i="1" s="1"/>
  <c r="BP258" i="1"/>
  <c r="BQ258" i="1" s="1"/>
  <c r="BP259" i="1"/>
  <c r="BQ259" i="1" s="1"/>
  <c r="BP260" i="1"/>
  <c r="BQ260" i="1" s="1"/>
  <c r="BP261" i="1"/>
  <c r="BQ261" i="1" s="1"/>
  <c r="BP262" i="1"/>
  <c r="BQ262" i="1" s="1"/>
  <c r="BP263" i="1"/>
  <c r="BQ263" i="1" s="1"/>
  <c r="BP264" i="1"/>
  <c r="BQ264" i="1" s="1"/>
  <c r="BP265" i="1"/>
  <c r="BQ265" i="1" s="1"/>
  <c r="BP266" i="1"/>
  <c r="BQ266" i="1" s="1"/>
  <c r="BP267" i="1"/>
  <c r="BQ267" i="1" s="1"/>
  <c r="BP268" i="1"/>
  <c r="BQ268" i="1" s="1"/>
  <c r="BP269" i="1"/>
  <c r="BQ269" i="1" s="1"/>
  <c r="BP270" i="1"/>
  <c r="BQ270" i="1" s="1"/>
  <c r="BP271" i="1"/>
  <c r="BQ271" i="1" s="1"/>
  <c r="BP272" i="1"/>
  <c r="BQ272" i="1" s="1"/>
  <c r="BP273" i="1"/>
  <c r="BQ273" i="1" s="1"/>
  <c r="BP274" i="1"/>
  <c r="BQ274" i="1" s="1"/>
  <c r="BP275" i="1"/>
  <c r="BQ275" i="1" s="1"/>
  <c r="BP276" i="1"/>
  <c r="BQ276" i="1" s="1"/>
  <c r="BP277" i="1"/>
  <c r="BQ277" i="1" s="1"/>
  <c r="BP278" i="1"/>
  <c r="BQ278" i="1" s="1"/>
  <c r="BP279" i="1"/>
  <c r="BQ279" i="1" s="1"/>
  <c r="BP280" i="1"/>
  <c r="BQ280" i="1" s="1"/>
  <c r="BP281" i="1"/>
  <c r="BQ281" i="1" s="1"/>
  <c r="BP282" i="1"/>
  <c r="BQ282" i="1" s="1"/>
  <c r="BP283" i="1"/>
  <c r="BQ283" i="1" s="1"/>
  <c r="BP284" i="1"/>
  <c r="BQ284" i="1" s="1"/>
  <c r="BP285" i="1"/>
  <c r="BQ285" i="1" s="1"/>
  <c r="BP286" i="1"/>
  <c r="BQ286" i="1" s="1"/>
  <c r="BP287" i="1"/>
  <c r="BQ287" i="1" s="1"/>
  <c r="BP288" i="1"/>
  <c r="BQ288" i="1" s="1"/>
  <c r="BP289" i="1"/>
  <c r="BQ289" i="1" s="1"/>
  <c r="BP290" i="1"/>
  <c r="BQ290" i="1" s="1"/>
  <c r="BP291" i="1"/>
  <c r="BQ291" i="1" s="1"/>
  <c r="BP292" i="1"/>
  <c r="BQ292" i="1" s="1"/>
  <c r="BP293" i="1"/>
  <c r="BQ293" i="1" s="1"/>
  <c r="BP294" i="1"/>
  <c r="BQ294" i="1" s="1"/>
  <c r="BP295" i="1"/>
  <c r="BQ295" i="1" s="1"/>
  <c r="BP296" i="1"/>
  <c r="BQ296" i="1" s="1"/>
  <c r="BP297" i="1"/>
  <c r="BQ297" i="1" s="1"/>
  <c r="BP298" i="1"/>
  <c r="BQ298" i="1" s="1"/>
  <c r="BP299" i="1"/>
  <c r="BQ299" i="1" s="1"/>
  <c r="BP300" i="1"/>
  <c r="BQ300" i="1" s="1"/>
  <c r="BP301" i="1"/>
  <c r="BQ301" i="1" s="1"/>
  <c r="BP302" i="1"/>
  <c r="BQ302" i="1" s="1"/>
  <c r="BP303" i="1"/>
  <c r="BQ303" i="1" s="1"/>
  <c r="BP304" i="1"/>
  <c r="BQ304" i="1" s="1"/>
  <c r="BP305" i="1"/>
  <c r="BQ305" i="1" s="1"/>
  <c r="BP306" i="1"/>
  <c r="BQ306" i="1" s="1"/>
  <c r="BP307" i="1"/>
  <c r="BQ307" i="1" s="1"/>
  <c r="BP308" i="1"/>
  <c r="BQ308" i="1" s="1"/>
  <c r="BP309" i="1"/>
  <c r="BQ309" i="1" s="1"/>
  <c r="BP310" i="1"/>
  <c r="BQ310" i="1" s="1"/>
  <c r="BP311" i="1"/>
  <c r="BQ311" i="1" s="1"/>
  <c r="BP312" i="1"/>
  <c r="BQ312" i="1" s="1"/>
  <c r="BP313" i="1"/>
  <c r="BQ313" i="1" s="1"/>
  <c r="BP314" i="1"/>
  <c r="BQ314" i="1" s="1"/>
  <c r="BP315" i="1"/>
  <c r="BQ315" i="1" s="1"/>
  <c r="BP54" i="1"/>
  <c r="BD10" i="5"/>
  <c r="AS10" i="5"/>
  <c r="AH10" i="5"/>
  <c r="W10" i="5"/>
  <c r="M6" i="5"/>
  <c r="AX33" i="1"/>
  <c r="AX34" i="1" s="1"/>
  <c r="AX35" i="1" s="1"/>
  <c r="AX36" i="1" s="1"/>
  <c r="AX37" i="1" s="1"/>
  <c r="AX38" i="1" s="1"/>
  <c r="AX39" i="1" s="1"/>
  <c r="AX40" i="1" s="1"/>
  <c r="AX41" i="1" s="1"/>
  <c r="AX42" i="1" s="1"/>
  <c r="AX43" i="1" s="1"/>
  <c r="AX44" i="1" s="1"/>
  <c r="AX45" i="1" s="1"/>
  <c r="AX46" i="1" s="1"/>
  <c r="AX47" i="1" s="1"/>
  <c r="AX48" i="1" s="1"/>
  <c r="AX49" i="1" s="1"/>
  <c r="AX50" i="1" s="1"/>
  <c r="AX51" i="1" s="1"/>
  <c r="AX52" i="1" s="1"/>
  <c r="AX53" i="1" s="1"/>
  <c r="J39" i="5"/>
  <c r="J51" i="5" s="1"/>
  <c r="J63" i="5" s="1"/>
  <c r="J75" i="5" s="1"/>
  <c r="J87" i="5" s="1"/>
  <c r="J99" i="5" s="1"/>
  <c r="J111" i="5" s="1"/>
  <c r="J123" i="5" s="1"/>
  <c r="J135" i="5" s="1"/>
  <c r="J147" i="5" s="1"/>
  <c r="J159" i="5" s="1"/>
  <c r="J171" i="5" s="1"/>
  <c r="J183" i="5" s="1"/>
  <c r="J195" i="5" s="1"/>
  <c r="J207" i="5" s="1"/>
  <c r="J219" i="5" s="1"/>
  <c r="J231" i="5" s="1"/>
  <c r="J243" i="5" s="1"/>
  <c r="J255" i="5" s="1"/>
  <c r="J267" i="5" s="1"/>
  <c r="J279" i="5" s="1"/>
  <c r="J291" i="5" s="1"/>
  <c r="J303" i="5" s="1"/>
  <c r="J315" i="5" s="1"/>
  <c r="J327" i="5" s="1"/>
  <c r="J339" i="5" s="1"/>
  <c r="J351" i="5" s="1"/>
  <c r="J363" i="5" s="1"/>
  <c r="J375" i="5" s="1"/>
  <c r="J38" i="5"/>
  <c r="J50" i="5" s="1"/>
  <c r="J62" i="5" s="1"/>
  <c r="J74" i="5" s="1"/>
  <c r="J86" i="5" s="1"/>
  <c r="J98" i="5" s="1"/>
  <c r="J110" i="5" s="1"/>
  <c r="J122" i="5" s="1"/>
  <c r="J134" i="5" s="1"/>
  <c r="J146" i="5" s="1"/>
  <c r="J158" i="5" s="1"/>
  <c r="J170" i="5" s="1"/>
  <c r="J182" i="5" s="1"/>
  <c r="J194" i="5" s="1"/>
  <c r="J206" i="5" s="1"/>
  <c r="J218" i="5" s="1"/>
  <c r="J230" i="5" s="1"/>
  <c r="J242" i="5" s="1"/>
  <c r="J254" i="5" s="1"/>
  <c r="J266" i="5" s="1"/>
  <c r="J278" i="5" s="1"/>
  <c r="J290" i="5" s="1"/>
  <c r="J302" i="5" s="1"/>
  <c r="J314" i="5" s="1"/>
  <c r="J326" i="5" s="1"/>
  <c r="J338" i="5" s="1"/>
  <c r="J350" i="5" s="1"/>
  <c r="J362" i="5" s="1"/>
  <c r="J374" i="5" s="1"/>
  <c r="J37" i="5"/>
  <c r="J49" i="5" s="1"/>
  <c r="J61" i="5" s="1"/>
  <c r="J73" i="5" s="1"/>
  <c r="J85" i="5" s="1"/>
  <c r="J97" i="5" s="1"/>
  <c r="J109" i="5" s="1"/>
  <c r="J121" i="5" s="1"/>
  <c r="J133" i="5" s="1"/>
  <c r="J145" i="5" s="1"/>
  <c r="J157" i="5" s="1"/>
  <c r="J169" i="5" s="1"/>
  <c r="J181" i="5" s="1"/>
  <c r="J193" i="5" s="1"/>
  <c r="J205" i="5" s="1"/>
  <c r="J217" i="5" s="1"/>
  <c r="J229" i="5" s="1"/>
  <c r="J241" i="5" s="1"/>
  <c r="J253" i="5" s="1"/>
  <c r="J265" i="5" s="1"/>
  <c r="J277" i="5" s="1"/>
  <c r="J289" i="5" s="1"/>
  <c r="J301" i="5" s="1"/>
  <c r="J313" i="5" s="1"/>
  <c r="J325" i="5" s="1"/>
  <c r="J337" i="5" s="1"/>
  <c r="J349" i="5" s="1"/>
  <c r="J361" i="5" s="1"/>
  <c r="J373" i="5" s="1"/>
  <c r="J36" i="5"/>
  <c r="J48" i="5" s="1"/>
  <c r="J60" i="5" s="1"/>
  <c r="J72" i="5" s="1"/>
  <c r="J84" i="5" s="1"/>
  <c r="J96" i="5" s="1"/>
  <c r="J108" i="5" s="1"/>
  <c r="J120" i="5" s="1"/>
  <c r="J132" i="5" s="1"/>
  <c r="J144" i="5" s="1"/>
  <c r="J156" i="5" s="1"/>
  <c r="J168" i="5" s="1"/>
  <c r="J180" i="5" s="1"/>
  <c r="J192" i="5" s="1"/>
  <c r="J204" i="5" s="1"/>
  <c r="J216" i="5" s="1"/>
  <c r="J228" i="5" s="1"/>
  <c r="J240" i="5" s="1"/>
  <c r="J252" i="5" s="1"/>
  <c r="J264" i="5" s="1"/>
  <c r="J276" i="5" s="1"/>
  <c r="J288" i="5" s="1"/>
  <c r="J300" i="5" s="1"/>
  <c r="J312" i="5" s="1"/>
  <c r="J324" i="5" s="1"/>
  <c r="J336" i="5" s="1"/>
  <c r="J348" i="5" s="1"/>
  <c r="J360" i="5" s="1"/>
  <c r="J372" i="5" s="1"/>
  <c r="J35" i="5"/>
  <c r="J47" i="5" s="1"/>
  <c r="J59" i="5" s="1"/>
  <c r="J71" i="5" s="1"/>
  <c r="J83" i="5" s="1"/>
  <c r="J95" i="5" s="1"/>
  <c r="J107" i="5" s="1"/>
  <c r="J119" i="5" s="1"/>
  <c r="J131" i="5" s="1"/>
  <c r="J143" i="5" s="1"/>
  <c r="J155" i="5" s="1"/>
  <c r="J167" i="5" s="1"/>
  <c r="J179" i="5" s="1"/>
  <c r="J191" i="5" s="1"/>
  <c r="J203" i="5" s="1"/>
  <c r="J215" i="5" s="1"/>
  <c r="J227" i="5" s="1"/>
  <c r="J239" i="5" s="1"/>
  <c r="J251" i="5" s="1"/>
  <c r="J263" i="5" s="1"/>
  <c r="J275" i="5" s="1"/>
  <c r="J287" i="5" s="1"/>
  <c r="J299" i="5" s="1"/>
  <c r="J311" i="5" s="1"/>
  <c r="J323" i="5" s="1"/>
  <c r="J335" i="5" s="1"/>
  <c r="J347" i="5" s="1"/>
  <c r="J359" i="5" s="1"/>
  <c r="J371" i="5" s="1"/>
  <c r="J34" i="5"/>
  <c r="J46" i="5" s="1"/>
  <c r="J58" i="5" s="1"/>
  <c r="J70" i="5" s="1"/>
  <c r="J82" i="5" s="1"/>
  <c r="J94" i="5" s="1"/>
  <c r="J106" i="5" s="1"/>
  <c r="J118" i="5" s="1"/>
  <c r="J130" i="5" s="1"/>
  <c r="J142" i="5" s="1"/>
  <c r="J154" i="5" s="1"/>
  <c r="J166" i="5" s="1"/>
  <c r="J178" i="5" s="1"/>
  <c r="J190" i="5" s="1"/>
  <c r="J202" i="5" s="1"/>
  <c r="J214" i="5" s="1"/>
  <c r="J226" i="5" s="1"/>
  <c r="J238" i="5" s="1"/>
  <c r="J250" i="5" s="1"/>
  <c r="J262" i="5" s="1"/>
  <c r="J274" i="5" s="1"/>
  <c r="J286" i="5" s="1"/>
  <c r="J298" i="5" s="1"/>
  <c r="J310" i="5" s="1"/>
  <c r="J322" i="5" s="1"/>
  <c r="J334" i="5" s="1"/>
  <c r="J346" i="5" s="1"/>
  <c r="J358" i="5" s="1"/>
  <c r="J370" i="5" s="1"/>
  <c r="J33" i="5"/>
  <c r="J45" i="5" s="1"/>
  <c r="J57" i="5" s="1"/>
  <c r="J69" i="5" s="1"/>
  <c r="J81" i="5" s="1"/>
  <c r="J93" i="5" s="1"/>
  <c r="J105" i="5" s="1"/>
  <c r="J117" i="5" s="1"/>
  <c r="J129" i="5" s="1"/>
  <c r="J141" i="5" s="1"/>
  <c r="J153" i="5" s="1"/>
  <c r="J165" i="5" s="1"/>
  <c r="J177" i="5" s="1"/>
  <c r="J189" i="5" s="1"/>
  <c r="J201" i="5" s="1"/>
  <c r="J213" i="5" s="1"/>
  <c r="J225" i="5" s="1"/>
  <c r="J237" i="5" s="1"/>
  <c r="J249" i="5" s="1"/>
  <c r="J261" i="5" s="1"/>
  <c r="J273" i="5" s="1"/>
  <c r="J285" i="5" s="1"/>
  <c r="J297" i="5" s="1"/>
  <c r="J309" i="5" s="1"/>
  <c r="J321" i="5" s="1"/>
  <c r="J333" i="5" s="1"/>
  <c r="J345" i="5" s="1"/>
  <c r="J357" i="5" s="1"/>
  <c r="J369" i="5" s="1"/>
  <c r="J32" i="5"/>
  <c r="J44" i="5" s="1"/>
  <c r="J56" i="5" s="1"/>
  <c r="J68" i="5" s="1"/>
  <c r="J80" i="5" s="1"/>
  <c r="J92" i="5" s="1"/>
  <c r="J104" i="5" s="1"/>
  <c r="J116" i="5" s="1"/>
  <c r="J128" i="5" s="1"/>
  <c r="J140" i="5" s="1"/>
  <c r="J152" i="5" s="1"/>
  <c r="J164" i="5" s="1"/>
  <c r="J176" i="5" s="1"/>
  <c r="J188" i="5" s="1"/>
  <c r="J200" i="5" s="1"/>
  <c r="J212" i="5" s="1"/>
  <c r="J224" i="5" s="1"/>
  <c r="J236" i="5" s="1"/>
  <c r="J248" i="5" s="1"/>
  <c r="J260" i="5" s="1"/>
  <c r="J272" i="5" s="1"/>
  <c r="J284" i="5" s="1"/>
  <c r="J296" i="5" s="1"/>
  <c r="J308" i="5" s="1"/>
  <c r="J320" i="5" s="1"/>
  <c r="J332" i="5" s="1"/>
  <c r="J344" i="5" s="1"/>
  <c r="J356" i="5" s="1"/>
  <c r="J368" i="5" s="1"/>
  <c r="J31" i="5"/>
  <c r="J43" i="5" s="1"/>
  <c r="J55" i="5" s="1"/>
  <c r="J67" i="5" s="1"/>
  <c r="J79" i="5" s="1"/>
  <c r="J91" i="5" s="1"/>
  <c r="J103" i="5" s="1"/>
  <c r="J115" i="5" s="1"/>
  <c r="J127" i="5" s="1"/>
  <c r="J139" i="5" s="1"/>
  <c r="J151" i="5" s="1"/>
  <c r="J163" i="5" s="1"/>
  <c r="J175" i="5" s="1"/>
  <c r="J187" i="5" s="1"/>
  <c r="J199" i="5" s="1"/>
  <c r="J211" i="5" s="1"/>
  <c r="J223" i="5" s="1"/>
  <c r="J235" i="5" s="1"/>
  <c r="J247" i="5" s="1"/>
  <c r="J259" i="5" s="1"/>
  <c r="J271" i="5" s="1"/>
  <c r="J283" i="5" s="1"/>
  <c r="J295" i="5" s="1"/>
  <c r="J307" i="5" s="1"/>
  <c r="J319" i="5" s="1"/>
  <c r="J331" i="5" s="1"/>
  <c r="J343" i="5" s="1"/>
  <c r="J355" i="5" s="1"/>
  <c r="J367" i="5" s="1"/>
  <c r="J30" i="5"/>
  <c r="J42" i="5" s="1"/>
  <c r="J54" i="5" s="1"/>
  <c r="J66" i="5" s="1"/>
  <c r="J78" i="5" s="1"/>
  <c r="J90" i="5" s="1"/>
  <c r="J102" i="5" s="1"/>
  <c r="J114" i="5" s="1"/>
  <c r="J126" i="5" s="1"/>
  <c r="J138" i="5" s="1"/>
  <c r="J150" i="5" s="1"/>
  <c r="J162" i="5" s="1"/>
  <c r="J174" i="5" s="1"/>
  <c r="J186" i="5" s="1"/>
  <c r="J198" i="5" s="1"/>
  <c r="J210" i="5" s="1"/>
  <c r="J222" i="5" s="1"/>
  <c r="J234" i="5" s="1"/>
  <c r="J246" i="5" s="1"/>
  <c r="J258" i="5" s="1"/>
  <c r="J270" i="5" s="1"/>
  <c r="J282" i="5" s="1"/>
  <c r="J294" i="5" s="1"/>
  <c r="J306" i="5" s="1"/>
  <c r="J318" i="5" s="1"/>
  <c r="J330" i="5" s="1"/>
  <c r="J342" i="5" s="1"/>
  <c r="J354" i="5" s="1"/>
  <c r="J366" i="5" s="1"/>
  <c r="J29" i="5"/>
  <c r="J41" i="5" s="1"/>
  <c r="J53" i="5" s="1"/>
  <c r="J65" i="5" s="1"/>
  <c r="J77" i="5" s="1"/>
  <c r="J89" i="5" s="1"/>
  <c r="J101" i="5" s="1"/>
  <c r="J113" i="5" s="1"/>
  <c r="J125" i="5" s="1"/>
  <c r="J137" i="5" s="1"/>
  <c r="J149" i="5" s="1"/>
  <c r="J161" i="5" s="1"/>
  <c r="J173" i="5" s="1"/>
  <c r="J185" i="5" s="1"/>
  <c r="J197" i="5" s="1"/>
  <c r="J209" i="5" s="1"/>
  <c r="J221" i="5" s="1"/>
  <c r="J233" i="5" s="1"/>
  <c r="J245" i="5" s="1"/>
  <c r="J257" i="5" s="1"/>
  <c r="J269" i="5" s="1"/>
  <c r="J281" i="5" s="1"/>
  <c r="J293" i="5" s="1"/>
  <c r="J305" i="5" s="1"/>
  <c r="J317" i="5" s="1"/>
  <c r="J329" i="5" s="1"/>
  <c r="J341" i="5" s="1"/>
  <c r="J353" i="5" s="1"/>
  <c r="J365" i="5" s="1"/>
  <c r="J28" i="5"/>
  <c r="J40" i="5" s="1"/>
  <c r="J52" i="5" s="1"/>
  <c r="J64" i="5" s="1"/>
  <c r="J76" i="5" s="1"/>
  <c r="J88" i="5" s="1"/>
  <c r="J100" i="5" s="1"/>
  <c r="J112" i="5" s="1"/>
  <c r="J124" i="5" s="1"/>
  <c r="J136" i="5" s="1"/>
  <c r="J148" i="5" s="1"/>
  <c r="J160" i="5" s="1"/>
  <c r="J172" i="5" s="1"/>
  <c r="J184" i="5" s="1"/>
  <c r="J196" i="5" s="1"/>
  <c r="J208" i="5" s="1"/>
  <c r="J220" i="5" s="1"/>
  <c r="J232" i="5" s="1"/>
  <c r="J244" i="5" s="1"/>
  <c r="J256" i="5" s="1"/>
  <c r="J268" i="5" s="1"/>
  <c r="J280" i="5" s="1"/>
  <c r="J292" i="5" s="1"/>
  <c r="J304" i="5" s="1"/>
  <c r="J316" i="5" s="1"/>
  <c r="J328" i="5" s="1"/>
  <c r="J340" i="5" s="1"/>
  <c r="J352" i="5" s="1"/>
  <c r="J364" i="5" s="1"/>
  <c r="K10" i="5"/>
  <c r="K7" i="5"/>
  <c r="L16" i="5" s="1"/>
  <c r="O16" i="5" s="1"/>
  <c r="G29" i="7" l="1"/>
  <c r="H28" i="7"/>
  <c r="I28" i="7" s="1"/>
  <c r="C32" i="3"/>
  <c r="A11" i="6"/>
  <c r="C10" i="6"/>
  <c r="B10" i="6"/>
  <c r="BO314" i="1"/>
  <c r="BE39" i="1"/>
  <c r="AT228" i="1"/>
  <c r="A89" i="1"/>
  <c r="A101" i="1" s="1"/>
  <c r="A113" i="1" s="1"/>
  <c r="A125" i="1" s="1"/>
  <c r="A137" i="1" s="1"/>
  <c r="A149" i="1" s="1"/>
  <c r="A161" i="1" s="1"/>
  <c r="A173" i="1" s="1"/>
  <c r="A185" i="1" s="1"/>
  <c r="A197" i="1" s="1"/>
  <c r="A209" i="1" s="1"/>
  <c r="A221" i="1" s="1"/>
  <c r="A233" i="1" s="1"/>
  <c r="A245" i="1" s="1"/>
  <c r="A257" i="1" s="1"/>
  <c r="A269" i="1" s="1"/>
  <c r="A281" i="1" s="1"/>
  <c r="A293" i="1" s="1"/>
  <c r="A305" i="1" s="1"/>
  <c r="A90" i="1"/>
  <c r="A102" i="1" s="1"/>
  <c r="A114" i="1" s="1"/>
  <c r="A126" i="1" s="1"/>
  <c r="A138" i="1" s="1"/>
  <c r="A150" i="1" s="1"/>
  <c r="A162" i="1" s="1"/>
  <c r="A174" i="1" s="1"/>
  <c r="A186" i="1" s="1"/>
  <c r="A198" i="1" s="1"/>
  <c r="A210" i="1" s="1"/>
  <c r="A222" i="1" s="1"/>
  <c r="A234" i="1" s="1"/>
  <c r="A246" i="1" s="1"/>
  <c r="A258" i="1" s="1"/>
  <c r="A270" i="1" s="1"/>
  <c r="A282" i="1" s="1"/>
  <c r="A294" i="1" s="1"/>
  <c r="A306" i="1" s="1"/>
  <c r="O31" i="4"/>
  <c r="O30" i="4"/>
  <c r="O29" i="4"/>
  <c r="K11" i="5"/>
  <c r="S16" i="5"/>
  <c r="H29" i="7" l="1"/>
  <c r="I29" i="7" s="1"/>
  <c r="G30" i="7"/>
  <c r="C33" i="3"/>
  <c r="A12" i="6"/>
  <c r="C11" i="6"/>
  <c r="B11" i="6"/>
  <c r="BE40" i="1"/>
  <c r="BE41" i="1" s="1"/>
  <c r="BE42" i="1" s="1"/>
  <c r="AT229" i="1"/>
  <c r="M378" i="5"/>
  <c r="M377" i="5"/>
  <c r="M379" i="5"/>
  <c r="M380" i="5"/>
  <c r="M376" i="5"/>
  <c r="M17" i="5"/>
  <c r="M16" i="5"/>
  <c r="Q16" i="5" s="1"/>
  <c r="M374" i="5"/>
  <c r="M366" i="5"/>
  <c r="M358" i="5"/>
  <c r="M350" i="5"/>
  <c r="M342" i="5"/>
  <c r="M334" i="5"/>
  <c r="M326" i="5"/>
  <c r="M318" i="5"/>
  <c r="M310" i="5"/>
  <c r="M302" i="5"/>
  <c r="M373" i="5"/>
  <c r="M365" i="5"/>
  <c r="M357" i="5"/>
  <c r="M349" i="5"/>
  <c r="M341" i="5"/>
  <c r="M333" i="5"/>
  <c r="M325" i="5"/>
  <c r="M317" i="5"/>
  <c r="M309" i="5"/>
  <c r="M301" i="5"/>
  <c r="M370" i="5"/>
  <c r="M363" i="5"/>
  <c r="M352" i="5"/>
  <c r="M368" i="5"/>
  <c r="M360" i="5"/>
  <c r="M353" i="5"/>
  <c r="M375" i="5"/>
  <c r="M364" i="5"/>
  <c r="M293" i="5"/>
  <c r="M285" i="5"/>
  <c r="M277" i="5"/>
  <c r="M332" i="5"/>
  <c r="M323" i="5"/>
  <c r="M314" i="5"/>
  <c r="M305" i="5"/>
  <c r="M345" i="5"/>
  <c r="M339" i="5"/>
  <c r="M369" i="5"/>
  <c r="M336" i="5"/>
  <c r="M347" i="5"/>
  <c r="M327" i="5"/>
  <c r="M315" i="5"/>
  <c r="M284" i="5"/>
  <c r="M270" i="5"/>
  <c r="M262" i="5"/>
  <c r="M254" i="5"/>
  <c r="M362" i="5"/>
  <c r="M355" i="5"/>
  <c r="M321" i="5"/>
  <c r="M283" i="5"/>
  <c r="M371" i="5"/>
  <c r="M288" i="5"/>
  <c r="M276" i="5"/>
  <c r="M252" i="5"/>
  <c r="M243" i="5"/>
  <c r="M354" i="5"/>
  <c r="M290" i="5"/>
  <c r="M250" i="5"/>
  <c r="M338" i="5"/>
  <c r="M330" i="5"/>
  <c r="M303" i="5"/>
  <c r="M292" i="5"/>
  <c r="M279" i="5"/>
  <c r="M346" i="5"/>
  <c r="M343" i="5"/>
  <c r="M340" i="5"/>
  <c r="M313" i="5"/>
  <c r="M306" i="5"/>
  <c r="M280" i="5"/>
  <c r="M372" i="5"/>
  <c r="M328" i="5"/>
  <c r="M269" i="5"/>
  <c r="M260" i="5"/>
  <c r="M240" i="5"/>
  <c r="M232" i="5"/>
  <c r="M337" i="5"/>
  <c r="M319" i="5"/>
  <c r="M289" i="5"/>
  <c r="M265" i="5"/>
  <c r="M253" i="5"/>
  <c r="M296" i="5"/>
  <c r="M273" i="5"/>
  <c r="M239" i="5"/>
  <c r="M231" i="5"/>
  <c r="M367" i="5"/>
  <c r="M316" i="5"/>
  <c r="M312" i="5"/>
  <c r="M286" i="5"/>
  <c r="M261" i="5"/>
  <c r="M299" i="5"/>
  <c r="M266" i="5"/>
  <c r="M238" i="5"/>
  <c r="M230" i="5"/>
  <c r="M222" i="5"/>
  <c r="M214" i="5"/>
  <c r="M206" i="5"/>
  <c r="M198" i="5"/>
  <c r="M190" i="5"/>
  <c r="M348" i="5"/>
  <c r="M351" i="5"/>
  <c r="M335" i="5"/>
  <c r="M307" i="5"/>
  <c r="M304" i="5"/>
  <c r="M241" i="5"/>
  <c r="M228" i="5"/>
  <c r="M223" i="5"/>
  <c r="M210" i="5"/>
  <c r="M204" i="5"/>
  <c r="M191" i="5"/>
  <c r="M184" i="5"/>
  <c r="M179" i="5"/>
  <c r="M171" i="5"/>
  <c r="M163" i="5"/>
  <c r="M155" i="5"/>
  <c r="M147" i="5"/>
  <c r="M139" i="5"/>
  <c r="M131" i="5"/>
  <c r="M123" i="5"/>
  <c r="M115" i="5"/>
  <c r="M295" i="5"/>
  <c r="M274" i="5"/>
  <c r="M247" i="5"/>
  <c r="M297" i="5"/>
  <c r="M272" i="5"/>
  <c r="M235" i="5"/>
  <c r="M217" i="5"/>
  <c r="M211" i="5"/>
  <c r="M205" i="5"/>
  <c r="M185" i="5"/>
  <c r="M178" i="5"/>
  <c r="M170" i="5"/>
  <c r="M162" i="5"/>
  <c r="M154" i="5"/>
  <c r="M146" i="5"/>
  <c r="M138" i="5"/>
  <c r="M130" i="5"/>
  <c r="M122" i="5"/>
  <c r="M311" i="5"/>
  <c r="M224" i="5"/>
  <c r="M192" i="5"/>
  <c r="M267" i="5"/>
  <c r="M242" i="5"/>
  <c r="M229" i="5"/>
  <c r="M218" i="5"/>
  <c r="M212" i="5"/>
  <c r="M199" i="5"/>
  <c r="M186" i="5"/>
  <c r="M177" i="5"/>
  <c r="M169" i="5"/>
  <c r="M161" i="5"/>
  <c r="M153" i="5"/>
  <c r="M145" i="5"/>
  <c r="M137" i="5"/>
  <c r="M129" i="5"/>
  <c r="M121" i="5"/>
  <c r="M263" i="5"/>
  <c r="M245" i="5"/>
  <c r="M359" i="5"/>
  <c r="M322" i="5"/>
  <c r="M356" i="5"/>
  <c r="M298" i="5"/>
  <c r="M268" i="5"/>
  <c r="M264" i="5"/>
  <c r="M258" i="5"/>
  <c r="M256" i="5"/>
  <c r="M234" i="5"/>
  <c r="M361" i="5"/>
  <c r="M249" i="5"/>
  <c r="M246" i="5"/>
  <c r="M233" i="5"/>
  <c r="M215" i="5"/>
  <c r="M209" i="5"/>
  <c r="M175" i="5"/>
  <c r="M102" i="5"/>
  <c r="M94" i="5"/>
  <c r="M86" i="5"/>
  <c r="M78" i="5"/>
  <c r="M70" i="5"/>
  <c r="M62" i="5"/>
  <c r="M54" i="5"/>
  <c r="M281" i="5"/>
  <c r="M221" i="5"/>
  <c r="M158" i="5"/>
  <c r="M152" i="5"/>
  <c r="M132" i="5"/>
  <c r="M126" i="5"/>
  <c r="M120" i="5"/>
  <c r="M324" i="5"/>
  <c r="M225" i="5"/>
  <c r="M203" i="5"/>
  <c r="M201" i="5"/>
  <c r="M165" i="5"/>
  <c r="M112" i="5"/>
  <c r="M111" i="5"/>
  <c r="M110" i="5"/>
  <c r="M109" i="5"/>
  <c r="M101" i="5"/>
  <c r="M93" i="5"/>
  <c r="M85" i="5"/>
  <c r="M77" i="5"/>
  <c r="M69" i="5"/>
  <c r="M61" i="5"/>
  <c r="M248" i="5"/>
  <c r="M133" i="5"/>
  <c r="M127" i="5"/>
  <c r="M113" i="5"/>
  <c r="M197" i="5"/>
  <c r="M195" i="5"/>
  <c r="M193" i="5"/>
  <c r="M182" i="5"/>
  <c r="M176" i="5"/>
  <c r="M172" i="5"/>
  <c r="M159" i="5"/>
  <c r="M114" i="5"/>
  <c r="M108" i="5"/>
  <c r="M100" i="5"/>
  <c r="M92" i="5"/>
  <c r="M84" i="5"/>
  <c r="M76" i="5"/>
  <c r="M68" i="5"/>
  <c r="M60" i="5"/>
  <c r="M257" i="5"/>
  <c r="M251" i="5"/>
  <c r="M237" i="5"/>
  <c r="M140" i="5"/>
  <c r="M134" i="5"/>
  <c r="M128" i="5"/>
  <c r="M282" i="5"/>
  <c r="M308" i="5"/>
  <c r="M255" i="5"/>
  <c r="M207" i="5"/>
  <c r="M188" i="5"/>
  <c r="M181" i="5"/>
  <c r="M320" i="5"/>
  <c r="M259" i="5"/>
  <c r="M164" i="5"/>
  <c r="M103" i="5"/>
  <c r="M97" i="5"/>
  <c r="M91" i="5"/>
  <c r="M71" i="5"/>
  <c r="M65" i="5"/>
  <c r="M59" i="5"/>
  <c r="M300" i="5"/>
  <c r="M271" i="5"/>
  <c r="M189" i="5"/>
  <c r="M136" i="5"/>
  <c r="M125" i="5"/>
  <c r="M48" i="5"/>
  <c r="M40" i="5"/>
  <c r="M32" i="5"/>
  <c r="M213" i="5"/>
  <c r="M183" i="5"/>
  <c r="M180" i="5"/>
  <c r="M168" i="5"/>
  <c r="M104" i="5"/>
  <c r="M98" i="5"/>
  <c r="M72" i="5"/>
  <c r="M66" i="5"/>
  <c r="M287" i="5"/>
  <c r="M278" i="5"/>
  <c r="M220" i="5"/>
  <c r="M196" i="5"/>
  <c r="M157" i="5"/>
  <c r="M119" i="5"/>
  <c r="M117" i="5"/>
  <c r="M47" i="5"/>
  <c r="M39" i="5"/>
  <c r="M31" i="5"/>
  <c r="M105" i="5"/>
  <c r="M99" i="5"/>
  <c r="M79" i="5"/>
  <c r="M73" i="5"/>
  <c r="M67" i="5"/>
  <c r="M344" i="5"/>
  <c r="M151" i="5"/>
  <c r="M149" i="5"/>
  <c r="M46" i="5"/>
  <c r="M38" i="5"/>
  <c r="M30" i="5"/>
  <c r="M294" i="5"/>
  <c r="M244" i="5"/>
  <c r="M291" i="5"/>
  <c r="M200" i="5"/>
  <c r="M173" i="5"/>
  <c r="M166" i="5"/>
  <c r="M96" i="5"/>
  <c r="M90" i="5"/>
  <c r="M226" i="5"/>
  <c r="M219" i="5"/>
  <c r="M83" i="5"/>
  <c r="M43" i="5"/>
  <c r="M25" i="5"/>
  <c r="M82" i="5"/>
  <c r="M107" i="5"/>
  <c r="M331" i="5"/>
  <c r="M144" i="5"/>
  <c r="M87" i="5"/>
  <c r="M75" i="5"/>
  <c r="M64" i="5"/>
  <c r="M36" i="5"/>
  <c r="M28" i="5"/>
  <c r="M194" i="5"/>
  <c r="M187" i="5"/>
  <c r="M50" i="5"/>
  <c r="M20" i="5"/>
  <c r="M23" i="5"/>
  <c r="M51" i="5"/>
  <c r="M41" i="5"/>
  <c r="M329" i="5"/>
  <c r="M160" i="5"/>
  <c r="M143" i="5"/>
  <c r="M89" i="5"/>
  <c r="M58" i="5"/>
  <c r="M56" i="5"/>
  <c r="M33" i="5"/>
  <c r="M26" i="5"/>
  <c r="M80" i="5"/>
  <c r="M45" i="5"/>
  <c r="M21" i="5"/>
  <c r="M44" i="5"/>
  <c r="M37" i="5"/>
  <c r="M29" i="5"/>
  <c r="M135" i="5"/>
  <c r="M150" i="5"/>
  <c r="M116" i="5"/>
  <c r="M216" i="5"/>
  <c r="M95" i="5"/>
  <c r="M18" i="5"/>
  <c r="M74" i="5"/>
  <c r="M63" i="5"/>
  <c r="M167" i="5"/>
  <c r="M156" i="5"/>
  <c r="M208" i="5"/>
  <c r="M202" i="5"/>
  <c r="M142" i="5"/>
  <c r="M227" i="5"/>
  <c r="M141" i="5"/>
  <c r="M118" i="5"/>
  <c r="M236" i="5"/>
  <c r="M174" i="5"/>
  <c r="M148" i="5"/>
  <c r="M53" i="5"/>
  <c r="M49" i="5"/>
  <c r="M35" i="5"/>
  <c r="M22" i="5"/>
  <c r="M275" i="5"/>
  <c r="M124" i="5"/>
  <c r="M106" i="5"/>
  <c r="M81" i="5"/>
  <c r="M52" i="5"/>
  <c r="M27" i="5"/>
  <c r="M42" i="5"/>
  <c r="M34" i="5"/>
  <c r="M88" i="5"/>
  <c r="M57" i="5"/>
  <c r="K13" i="5"/>
  <c r="K12" i="5" s="1"/>
  <c r="M55" i="5"/>
  <c r="M19" i="5"/>
  <c r="M24" i="5"/>
  <c r="H30" i="7" l="1"/>
  <c r="I30" i="7" s="1"/>
  <c r="G31" i="7"/>
  <c r="C34" i="3"/>
  <c r="A13" i="6"/>
  <c r="C12" i="6"/>
  <c r="B12" i="6"/>
  <c r="BE43" i="1"/>
  <c r="AT230" i="1"/>
  <c r="N16" i="5"/>
  <c r="T16" i="5" s="1"/>
  <c r="Q17" i="5" s="1"/>
  <c r="B16" i="5"/>
  <c r="B17" i="5"/>
  <c r="H31" i="7" l="1"/>
  <c r="I31" i="7" s="1"/>
  <c r="G32" i="7"/>
  <c r="C35" i="3"/>
  <c r="A14" i="6"/>
  <c r="C13" i="6"/>
  <c r="B13" i="6"/>
  <c r="BE44" i="1"/>
  <c r="AT231" i="1"/>
  <c r="G16" i="5"/>
  <c r="BK55" i="1"/>
  <c r="BN55" i="1" s="1"/>
  <c r="L17" i="5"/>
  <c r="R16" i="5"/>
  <c r="G33" i="7" l="1"/>
  <c r="H32" i="7"/>
  <c r="I32" i="7" s="1"/>
  <c r="C36" i="3"/>
  <c r="A15" i="6"/>
  <c r="C14" i="6"/>
  <c r="B14" i="6"/>
  <c r="BE45" i="1"/>
  <c r="AT232" i="1"/>
  <c r="O17" i="5"/>
  <c r="S17" i="5" s="1"/>
  <c r="U16" i="5"/>
  <c r="N17" i="5"/>
  <c r="T17" i="5" s="1"/>
  <c r="Q18" i="5" s="1"/>
  <c r="B18" i="5" s="1"/>
  <c r="H33" i="7" l="1"/>
  <c r="I33" i="7" s="1"/>
  <c r="G34" i="7"/>
  <c r="H34" i="7" s="1"/>
  <c r="C37" i="3"/>
  <c r="A16" i="6"/>
  <c r="C15" i="6"/>
  <c r="B15" i="6"/>
  <c r="BE46" i="1"/>
  <c r="AT233" i="1"/>
  <c r="AY55" i="1"/>
  <c r="R17" i="5"/>
  <c r="U17" i="5" s="1"/>
  <c r="I34" i="7" l="1"/>
  <c r="C38" i="3"/>
  <c r="A17" i="6"/>
  <c r="C16" i="6"/>
  <c r="B16" i="6"/>
  <c r="BE47" i="1"/>
  <c r="AT234" i="1"/>
  <c r="AY56" i="1"/>
  <c r="L18" i="5"/>
  <c r="BK56" i="1"/>
  <c r="BN56" i="1" s="1"/>
  <c r="C39" i="3" l="1"/>
  <c r="A18" i="6"/>
  <c r="C17" i="6"/>
  <c r="B17" i="6"/>
  <c r="BE48" i="1"/>
  <c r="BE49" i="1" s="1"/>
  <c r="BE50" i="1" s="1"/>
  <c r="AT235" i="1"/>
  <c r="O18" i="5"/>
  <c r="S18" i="5"/>
  <c r="N18" i="5"/>
  <c r="T18" i="5" s="1"/>
  <c r="Q19" i="5" s="1"/>
  <c r="B19" i="5" s="1"/>
  <c r="C40" i="3" l="1"/>
  <c r="C18" i="6"/>
  <c r="B18" i="6"/>
  <c r="A19" i="6"/>
  <c r="BE51" i="1"/>
  <c r="AT236" i="1"/>
  <c r="R18" i="5"/>
  <c r="C41" i="3" l="1"/>
  <c r="A20" i="6"/>
  <c r="C19" i="6"/>
  <c r="B19" i="6"/>
  <c r="BE52" i="1"/>
  <c r="AT237" i="1"/>
  <c r="U18" i="5"/>
  <c r="L19" i="5"/>
  <c r="BK57" i="1"/>
  <c r="BN57" i="1" s="1"/>
  <c r="C42" i="3" l="1"/>
  <c r="A21" i="6"/>
  <c r="C20" i="6"/>
  <c r="B20" i="6"/>
  <c r="BE53" i="1"/>
  <c r="BE54" i="1"/>
  <c r="BE55" i="1" s="1"/>
  <c r="AT238" i="1"/>
  <c r="AY57" i="1"/>
  <c r="O19" i="5"/>
  <c r="S19" i="5" s="1"/>
  <c r="C43" i="3" l="1"/>
  <c r="A22" i="6"/>
  <c r="C21" i="6"/>
  <c r="B21" i="6"/>
  <c r="BE56" i="1"/>
  <c r="BE57" i="1" s="1"/>
  <c r="AT239" i="1"/>
  <c r="N19" i="5"/>
  <c r="T19" i="5" s="1"/>
  <c r="Q20" i="5" s="1"/>
  <c r="B20" i="5" s="1"/>
  <c r="R19" i="5"/>
  <c r="C44" i="3" l="1"/>
  <c r="A23" i="6"/>
  <c r="C22" i="6"/>
  <c r="B22" i="6"/>
  <c r="BE58" i="1"/>
  <c r="BE59" i="1" s="1"/>
  <c r="BE60" i="1" s="1"/>
  <c r="BE61" i="1" s="1"/>
  <c r="AT240" i="1"/>
  <c r="AY58" i="1"/>
  <c r="U19" i="5"/>
  <c r="L20" i="5"/>
  <c r="O20" i="5" s="1"/>
  <c r="BK58" i="1"/>
  <c r="BN58" i="1" s="1"/>
  <c r="C45" i="3" l="1"/>
  <c r="A24" i="6"/>
  <c r="C23" i="6"/>
  <c r="B23" i="6"/>
  <c r="BE62" i="1"/>
  <c r="AT241" i="1"/>
  <c r="S20" i="5"/>
  <c r="N20" i="5"/>
  <c r="T20" i="5" s="1"/>
  <c r="Q21" i="5" s="1"/>
  <c r="B21" i="5" s="1"/>
  <c r="C46" i="3" l="1"/>
  <c r="A25" i="6"/>
  <c r="C24" i="6"/>
  <c r="B24" i="6"/>
  <c r="BE63" i="1"/>
  <c r="AT242" i="1"/>
  <c r="R20" i="5"/>
  <c r="C47" i="3" l="1"/>
  <c r="A26" i="6"/>
  <c r="C25" i="6"/>
  <c r="B25" i="6"/>
  <c r="BE64" i="1"/>
  <c r="AT243" i="1"/>
  <c r="U20" i="5"/>
  <c r="L21" i="5"/>
  <c r="BK59" i="1"/>
  <c r="BN59" i="1" s="1"/>
  <c r="C48" i="3" l="1"/>
  <c r="A27" i="6"/>
  <c r="C26" i="6"/>
  <c r="B26" i="6"/>
  <c r="BE65" i="1"/>
  <c r="AT244" i="1"/>
  <c r="AY59" i="1"/>
  <c r="O21" i="5"/>
  <c r="S21" i="5"/>
  <c r="N21" i="5"/>
  <c r="T21" i="5" s="1"/>
  <c r="Q22" i="5" s="1"/>
  <c r="B22" i="5" s="1"/>
  <c r="C49" i="3" l="1"/>
  <c r="A28" i="6"/>
  <c r="C27" i="6"/>
  <c r="B27" i="6"/>
  <c r="BE66" i="1"/>
  <c r="AT245" i="1"/>
  <c r="BK60" i="1"/>
  <c r="BN60" i="1" s="1"/>
  <c r="R21" i="5"/>
  <c r="L22" i="5"/>
  <c r="C50" i="3" l="1"/>
  <c r="A29" i="6"/>
  <c r="C28" i="6"/>
  <c r="B28" i="6"/>
  <c r="BE67" i="1"/>
  <c r="AT246" i="1"/>
  <c r="AY60" i="1"/>
  <c r="U21" i="5"/>
  <c r="O22" i="5"/>
  <c r="C51" i="3" l="1"/>
  <c r="A30" i="6"/>
  <c r="C29" i="6"/>
  <c r="B29" i="6"/>
  <c r="BE68" i="1"/>
  <c r="AT247" i="1"/>
  <c r="S22" i="5"/>
  <c r="N22" i="5"/>
  <c r="T22" i="5" s="1"/>
  <c r="Q23" i="5" s="1"/>
  <c r="B23" i="5" s="1"/>
  <c r="C52" i="3" l="1"/>
  <c r="A31" i="6"/>
  <c r="C30" i="6"/>
  <c r="B30" i="6"/>
  <c r="BE69" i="1"/>
  <c r="AT248" i="1"/>
  <c r="BK61" i="1"/>
  <c r="BN61" i="1" s="1"/>
  <c r="R22" i="5"/>
  <c r="L23" i="5"/>
  <c r="C53" i="3" l="1"/>
  <c r="A32" i="6"/>
  <c r="C31" i="6"/>
  <c r="B31" i="6"/>
  <c r="BE70" i="1"/>
  <c r="AT249" i="1"/>
  <c r="AY61" i="1"/>
  <c r="U22" i="5"/>
  <c r="O23" i="5"/>
  <c r="C54" i="3" l="1"/>
  <c r="A33" i="6"/>
  <c r="B32" i="6"/>
  <c r="C32" i="6"/>
  <c r="BE71" i="1"/>
  <c r="AT250" i="1"/>
  <c r="S23" i="5"/>
  <c r="N23" i="5"/>
  <c r="T23" i="5" s="1"/>
  <c r="Q24" i="5" s="1"/>
  <c r="B24" i="5" s="1"/>
  <c r="C55" i="3" l="1"/>
  <c r="A34" i="6"/>
  <c r="B33" i="6"/>
  <c r="C33" i="6"/>
  <c r="BE72" i="1"/>
  <c r="AT251" i="1"/>
  <c r="BK62" i="1"/>
  <c r="BN62" i="1" s="1"/>
  <c r="R23" i="5"/>
  <c r="L24" i="5"/>
  <c r="C56" i="3" l="1"/>
  <c r="A35" i="6"/>
  <c r="C34" i="6"/>
  <c r="B34" i="6"/>
  <c r="BE73" i="1"/>
  <c r="AT252" i="1"/>
  <c r="U23" i="5"/>
  <c r="O24" i="5"/>
  <c r="C57" i="3" l="1"/>
  <c r="A36" i="6"/>
  <c r="C35" i="6"/>
  <c r="B35" i="6"/>
  <c r="BE74" i="1"/>
  <c r="AT253" i="1"/>
  <c r="AY62" i="1"/>
  <c r="S24" i="5"/>
  <c r="N24" i="5"/>
  <c r="T24" i="5" s="1"/>
  <c r="Q25" i="5" s="1"/>
  <c r="B25" i="5" s="1"/>
  <c r="C58" i="3" l="1"/>
  <c r="A37" i="6"/>
  <c r="C36" i="6"/>
  <c r="B36" i="6"/>
  <c r="BE75" i="1"/>
  <c r="AT254" i="1"/>
  <c r="BK63" i="1"/>
  <c r="BN63" i="1" s="1"/>
  <c r="R24" i="5"/>
  <c r="L25" i="5"/>
  <c r="C59" i="3" l="1"/>
  <c r="A38" i="6"/>
  <c r="C37" i="6"/>
  <c r="B37" i="6"/>
  <c r="BE76" i="1"/>
  <c r="AT255" i="1"/>
  <c r="U24" i="5"/>
  <c r="O25" i="5"/>
  <c r="C60" i="3" l="1"/>
  <c r="A39" i="6"/>
  <c r="C38" i="6"/>
  <c r="B38" i="6"/>
  <c r="BE77" i="1"/>
  <c r="AT256" i="1"/>
  <c r="AY63" i="1"/>
  <c r="S25" i="5"/>
  <c r="N25" i="5"/>
  <c r="T25" i="5" s="1"/>
  <c r="Q26" i="5" s="1"/>
  <c r="B26" i="5" s="1"/>
  <c r="C61" i="3" l="1"/>
  <c r="A40" i="6"/>
  <c r="C39" i="6"/>
  <c r="B39" i="6"/>
  <c r="BE78" i="1"/>
  <c r="AT257" i="1"/>
  <c r="BK64" i="1"/>
  <c r="BN64" i="1" s="1"/>
  <c r="R25" i="5"/>
  <c r="L26" i="5"/>
  <c r="C62" i="3" l="1"/>
  <c r="A41" i="6"/>
  <c r="C40" i="6"/>
  <c r="B40" i="6"/>
  <c r="BE79" i="1"/>
  <c r="AT258" i="1"/>
  <c r="U25" i="5"/>
  <c r="O26" i="5"/>
  <c r="C63" i="3" l="1"/>
  <c r="A42" i="6"/>
  <c r="C41" i="6"/>
  <c r="B41" i="6"/>
  <c r="BE80" i="1"/>
  <c r="AT259" i="1"/>
  <c r="AY64" i="1"/>
  <c r="S26" i="5"/>
  <c r="N26" i="5"/>
  <c r="T26" i="5" s="1"/>
  <c r="Q27" i="5" s="1"/>
  <c r="B27" i="5" s="1"/>
  <c r="C64" i="3" l="1"/>
  <c r="A43" i="6"/>
  <c r="C42" i="6"/>
  <c r="B42" i="6"/>
  <c r="BE81" i="1"/>
  <c r="AT260" i="1"/>
  <c r="BK65" i="1"/>
  <c r="BN65" i="1" s="1"/>
  <c r="R26" i="5"/>
  <c r="L27" i="5"/>
  <c r="C65" i="3" l="1"/>
  <c r="A44" i="6"/>
  <c r="C43" i="6"/>
  <c r="B43" i="6"/>
  <c r="BE82" i="1"/>
  <c r="AT261" i="1"/>
  <c r="AY65" i="1"/>
  <c r="U26" i="5"/>
  <c r="O27" i="5"/>
  <c r="C66" i="3" l="1"/>
  <c r="A45" i="6"/>
  <c r="C44" i="6"/>
  <c r="B44" i="6"/>
  <c r="BE83" i="1"/>
  <c r="AT262" i="1"/>
  <c r="S27" i="5"/>
  <c r="N27" i="5"/>
  <c r="T27" i="5" s="1"/>
  <c r="Q28" i="5" s="1"/>
  <c r="B28" i="5" s="1"/>
  <c r="C67" i="3" l="1"/>
  <c r="A46" i="6"/>
  <c r="C45" i="6"/>
  <c r="B45" i="6"/>
  <c r="BE84" i="1"/>
  <c r="AT263" i="1"/>
  <c r="BK66" i="1"/>
  <c r="BN66" i="1" s="1"/>
  <c r="R27" i="5"/>
  <c r="L28" i="5"/>
  <c r="C68" i="3" l="1"/>
  <c r="A47" i="6"/>
  <c r="C46" i="6"/>
  <c r="B46" i="6"/>
  <c r="BE85" i="1"/>
  <c r="AT264" i="1"/>
  <c r="AY66" i="1"/>
  <c r="U27" i="5"/>
  <c r="O28" i="5"/>
  <c r="C69" i="3" l="1"/>
  <c r="A48" i="6"/>
  <c r="C47" i="6"/>
  <c r="B47" i="6"/>
  <c r="BE86" i="1"/>
  <c r="AT265" i="1"/>
  <c r="S28" i="5"/>
  <c r="N28" i="5"/>
  <c r="T28" i="5" s="1"/>
  <c r="Q29" i="5" s="1"/>
  <c r="B29" i="5" s="1"/>
  <c r="C70" i="3" l="1"/>
  <c r="A49" i="6"/>
  <c r="B48" i="6"/>
  <c r="C48" i="6"/>
  <c r="BE87" i="1"/>
  <c r="AT266" i="1"/>
  <c r="BK67" i="1"/>
  <c r="BN67" i="1" s="1"/>
  <c r="R28" i="5"/>
  <c r="L29" i="5"/>
  <c r="C71" i="3" l="1"/>
  <c r="A50" i="6"/>
  <c r="B49" i="6"/>
  <c r="C49" i="6"/>
  <c r="BE88" i="1"/>
  <c r="AT267" i="1"/>
  <c r="AY67" i="1"/>
  <c r="U28" i="5"/>
  <c r="O29" i="5"/>
  <c r="C72" i="3" l="1"/>
  <c r="A51" i="6"/>
  <c r="C50" i="6"/>
  <c r="B50" i="6"/>
  <c r="BE89" i="1"/>
  <c r="AT268" i="1"/>
  <c r="S29" i="5"/>
  <c r="N29" i="5"/>
  <c r="T29" i="5" s="1"/>
  <c r="Q30" i="5" s="1"/>
  <c r="B30" i="5" s="1"/>
  <c r="C73" i="3" l="1"/>
  <c r="A52" i="6"/>
  <c r="C51" i="6"/>
  <c r="B51" i="6"/>
  <c r="BE90" i="1"/>
  <c r="AT269" i="1"/>
  <c r="BK68" i="1"/>
  <c r="BN68" i="1" s="1"/>
  <c r="R29" i="5"/>
  <c r="L30" i="5"/>
  <c r="C74" i="3" l="1"/>
  <c r="A53" i="6"/>
  <c r="C52" i="6"/>
  <c r="B52" i="6"/>
  <c r="BE91" i="1"/>
  <c r="AT270" i="1"/>
  <c r="U29" i="5"/>
  <c r="O30" i="5"/>
  <c r="C75" i="3" l="1"/>
  <c r="A54" i="6"/>
  <c r="C53" i="6"/>
  <c r="B53" i="6"/>
  <c r="BE92" i="1"/>
  <c r="AT271" i="1"/>
  <c r="AY68" i="1"/>
  <c r="S30" i="5"/>
  <c r="N30" i="5"/>
  <c r="T30" i="5" s="1"/>
  <c r="Q31" i="5" s="1"/>
  <c r="B31" i="5" s="1"/>
  <c r="C76" i="3" l="1"/>
  <c r="A55" i="6"/>
  <c r="C54" i="6"/>
  <c r="B54" i="6"/>
  <c r="BE93" i="1"/>
  <c r="AT272" i="1"/>
  <c r="BK69" i="1"/>
  <c r="BN69" i="1" s="1"/>
  <c r="R30" i="5"/>
  <c r="L31" i="5"/>
  <c r="C77" i="3" l="1"/>
  <c r="A56" i="6"/>
  <c r="C55" i="6"/>
  <c r="B55" i="6"/>
  <c r="BE94" i="1"/>
  <c r="AT273" i="1"/>
  <c r="U30" i="5"/>
  <c r="AY69" i="1" s="1"/>
  <c r="O31" i="5"/>
  <c r="C78" i="3" l="1"/>
  <c r="A57" i="6"/>
  <c r="C56" i="6"/>
  <c r="B56" i="6"/>
  <c r="BE95" i="1"/>
  <c r="AT274" i="1"/>
  <c r="S31" i="5"/>
  <c r="N31" i="5"/>
  <c r="T31" i="5" s="1"/>
  <c r="Q32" i="5" s="1"/>
  <c r="B32" i="5" s="1"/>
  <c r="C79" i="3" l="1"/>
  <c r="A58" i="6"/>
  <c r="C57" i="6"/>
  <c r="B57" i="6"/>
  <c r="BE96" i="1"/>
  <c r="AT275" i="1"/>
  <c r="BK70" i="1"/>
  <c r="BN70" i="1" s="1"/>
  <c r="R31" i="5"/>
  <c r="L32" i="5"/>
  <c r="C80" i="3" l="1"/>
  <c r="A59" i="6"/>
  <c r="C58" i="6"/>
  <c r="B58" i="6"/>
  <c r="BE97" i="1"/>
  <c r="AT276" i="1"/>
  <c r="U31" i="5"/>
  <c r="O32" i="5"/>
  <c r="C81" i="3" l="1"/>
  <c r="A60" i="6"/>
  <c r="C59" i="6"/>
  <c r="B59" i="6"/>
  <c r="BE98" i="1"/>
  <c r="AT277" i="1"/>
  <c r="AY70" i="1"/>
  <c r="S32" i="5"/>
  <c r="N32" i="5"/>
  <c r="T32" i="5" s="1"/>
  <c r="Q33" i="5" s="1"/>
  <c r="B33" i="5" s="1"/>
  <c r="C82" i="3" l="1"/>
  <c r="A61" i="6"/>
  <c r="C60" i="6"/>
  <c r="B60" i="6"/>
  <c r="BE99" i="1"/>
  <c r="AT278" i="1"/>
  <c r="BK71" i="1"/>
  <c r="BN71" i="1" s="1"/>
  <c r="R32" i="5"/>
  <c r="L33" i="5"/>
  <c r="C83" i="3" l="1"/>
  <c r="A62" i="6"/>
  <c r="C61" i="6"/>
  <c r="B61" i="6"/>
  <c r="BE100" i="1"/>
  <c r="AT279" i="1"/>
  <c r="AY71" i="1"/>
  <c r="U32" i="5"/>
  <c r="O33" i="5"/>
  <c r="C84" i="3" l="1"/>
  <c r="A63" i="6"/>
  <c r="C62" i="6"/>
  <c r="B62" i="6"/>
  <c r="BE101" i="1"/>
  <c r="AT280" i="1"/>
  <c r="S33" i="5"/>
  <c r="N33" i="5"/>
  <c r="T33" i="5" s="1"/>
  <c r="Q34" i="5" s="1"/>
  <c r="B34" i="5" s="1"/>
  <c r="C85" i="3" l="1"/>
  <c r="A64" i="6"/>
  <c r="C63" i="6"/>
  <c r="B63" i="6"/>
  <c r="BE102" i="1"/>
  <c r="AT281" i="1"/>
  <c r="BK72" i="1"/>
  <c r="BN72" i="1" s="1"/>
  <c r="R33" i="5"/>
  <c r="L34" i="5"/>
  <c r="C86" i="3" l="1"/>
  <c r="A65" i="6"/>
  <c r="B64" i="6"/>
  <c r="C64" i="6"/>
  <c r="BE103" i="1"/>
  <c r="AT282" i="1"/>
  <c r="U33" i="5"/>
  <c r="O34" i="5"/>
  <c r="C87" i="3" l="1"/>
  <c r="A66" i="6"/>
  <c r="B65" i="6"/>
  <c r="C65" i="6"/>
  <c r="BE104" i="1"/>
  <c r="AT283" i="1"/>
  <c r="AY72" i="1"/>
  <c r="S34" i="5"/>
  <c r="N34" i="5"/>
  <c r="T34" i="5" s="1"/>
  <c r="Q35" i="5" s="1"/>
  <c r="B35" i="5" s="1"/>
  <c r="C88" i="3" l="1"/>
  <c r="A67" i="6"/>
  <c r="C66" i="6"/>
  <c r="B66" i="6"/>
  <c r="BE105" i="1"/>
  <c r="AT284" i="1"/>
  <c r="BK73" i="1"/>
  <c r="BN73" i="1" s="1"/>
  <c r="R34" i="5"/>
  <c r="L35" i="5"/>
  <c r="C89" i="3" l="1"/>
  <c r="A68" i="6"/>
  <c r="C67" i="6"/>
  <c r="B67" i="6"/>
  <c r="BE106" i="1"/>
  <c r="AT285" i="1"/>
  <c r="AY73" i="1"/>
  <c r="U34" i="5"/>
  <c r="O35" i="5"/>
  <c r="C90" i="3" l="1"/>
  <c r="A69" i="6"/>
  <c r="C68" i="6"/>
  <c r="B68" i="6"/>
  <c r="BE107" i="1"/>
  <c r="AT286" i="1"/>
  <c r="S35" i="5"/>
  <c r="N35" i="5"/>
  <c r="T35" i="5" s="1"/>
  <c r="Q36" i="5" s="1"/>
  <c r="B36" i="5" s="1"/>
  <c r="C91" i="3" l="1"/>
  <c r="A70" i="6"/>
  <c r="C69" i="6"/>
  <c r="B69" i="6"/>
  <c r="BE108" i="1"/>
  <c r="AT287" i="1"/>
  <c r="BK74" i="1"/>
  <c r="BN74" i="1" s="1"/>
  <c r="R35" i="5"/>
  <c r="L36" i="5"/>
  <c r="C92" i="3" l="1"/>
  <c r="A71" i="6"/>
  <c r="C70" i="6"/>
  <c r="B70" i="6"/>
  <c r="BE109" i="1"/>
  <c r="AT288" i="1"/>
  <c r="U35" i="5"/>
  <c r="O36" i="5"/>
  <c r="C93" i="3" l="1"/>
  <c r="A72" i="6"/>
  <c r="C71" i="6"/>
  <c r="B71" i="6"/>
  <c r="BE110" i="1"/>
  <c r="AT289" i="1"/>
  <c r="AY74" i="1"/>
  <c r="S36" i="5"/>
  <c r="N36" i="5"/>
  <c r="T36" i="5" s="1"/>
  <c r="Q37" i="5" s="1"/>
  <c r="B37" i="5" s="1"/>
  <c r="C94" i="3" l="1"/>
  <c r="A73" i="6"/>
  <c r="C72" i="6"/>
  <c r="B72" i="6"/>
  <c r="BE111" i="1"/>
  <c r="AT290" i="1"/>
  <c r="BK75" i="1"/>
  <c r="BN75" i="1" s="1"/>
  <c r="R36" i="5"/>
  <c r="L37" i="5"/>
  <c r="C95" i="3" l="1"/>
  <c r="A74" i="6"/>
  <c r="C73" i="6"/>
  <c r="B73" i="6"/>
  <c r="BE112" i="1"/>
  <c r="AT291" i="1"/>
  <c r="U36" i="5"/>
  <c r="O37" i="5"/>
  <c r="C96" i="3" l="1"/>
  <c r="A75" i="6"/>
  <c r="C74" i="6"/>
  <c r="B74" i="6"/>
  <c r="BE113" i="1"/>
  <c r="AT292" i="1"/>
  <c r="AY75" i="1"/>
  <c r="S37" i="5"/>
  <c r="N37" i="5"/>
  <c r="T37" i="5" s="1"/>
  <c r="Q38" i="5" s="1"/>
  <c r="B38" i="5" s="1"/>
  <c r="C97" i="3" l="1"/>
  <c r="A76" i="6"/>
  <c r="C75" i="6"/>
  <c r="B75" i="6"/>
  <c r="BE114" i="1"/>
  <c r="AT293" i="1"/>
  <c r="BK76" i="1"/>
  <c r="BN76" i="1" s="1"/>
  <c r="R37" i="5"/>
  <c r="L38" i="5"/>
  <c r="C98" i="3" l="1"/>
  <c r="A77" i="6"/>
  <c r="C76" i="6"/>
  <c r="B76" i="6"/>
  <c r="BE115" i="1"/>
  <c r="AT294" i="1"/>
  <c r="U37" i="5"/>
  <c r="O38" i="5"/>
  <c r="C99" i="3" l="1"/>
  <c r="A78" i="6"/>
  <c r="C77" i="6"/>
  <c r="B77" i="6"/>
  <c r="BE116" i="1"/>
  <c r="AT295" i="1"/>
  <c r="AY76" i="1"/>
  <c r="S38" i="5"/>
  <c r="N38" i="5"/>
  <c r="T38" i="5" s="1"/>
  <c r="Q39" i="5" s="1"/>
  <c r="B39" i="5" s="1"/>
  <c r="C100" i="3" l="1"/>
  <c r="A79" i="6"/>
  <c r="C78" i="6"/>
  <c r="B78" i="6"/>
  <c r="BE117" i="1"/>
  <c r="AT296" i="1"/>
  <c r="BK77" i="1"/>
  <c r="BN77" i="1" s="1"/>
  <c r="R38" i="5"/>
  <c r="L39" i="5"/>
  <c r="C101" i="3" l="1"/>
  <c r="A80" i="6"/>
  <c r="C79" i="6"/>
  <c r="B79" i="6"/>
  <c r="BE118" i="1"/>
  <c r="AT297" i="1"/>
  <c r="AY77" i="1"/>
  <c r="U38" i="5"/>
  <c r="O39" i="5"/>
  <c r="C102" i="3" l="1"/>
  <c r="A81" i="6"/>
  <c r="B80" i="6"/>
  <c r="C80" i="6"/>
  <c r="BE119" i="1"/>
  <c r="AT298" i="1"/>
  <c r="S39" i="5"/>
  <c r="N39" i="5"/>
  <c r="T39" i="5" s="1"/>
  <c r="Q40" i="5" s="1"/>
  <c r="B40" i="5" s="1"/>
  <c r="C103" i="3" l="1"/>
  <c r="A82" i="6"/>
  <c r="B81" i="6"/>
  <c r="C81" i="6"/>
  <c r="BE120" i="1"/>
  <c r="AT299" i="1"/>
  <c r="BK78" i="1"/>
  <c r="BN78" i="1" s="1"/>
  <c r="R39" i="5"/>
  <c r="L40" i="5"/>
  <c r="C104" i="3" l="1"/>
  <c r="A83" i="6"/>
  <c r="C82" i="6"/>
  <c r="B82" i="6"/>
  <c r="BE121" i="1"/>
  <c r="AT300" i="1"/>
  <c r="AY78" i="1"/>
  <c r="U39" i="5"/>
  <c r="O40" i="5"/>
  <c r="C105" i="3" l="1"/>
  <c r="A84" i="6"/>
  <c r="C83" i="6"/>
  <c r="B83" i="6"/>
  <c r="BE122" i="1"/>
  <c r="AT301" i="1"/>
  <c r="S40" i="5"/>
  <c r="N40" i="5"/>
  <c r="T40" i="5" s="1"/>
  <c r="Q41" i="5" s="1"/>
  <c r="B41" i="5" s="1"/>
  <c r="C106" i="3" l="1"/>
  <c r="A85" i="6"/>
  <c r="C84" i="6"/>
  <c r="B84" i="6"/>
  <c r="BE123" i="1"/>
  <c r="AT302" i="1"/>
  <c r="BK79" i="1"/>
  <c r="BN79" i="1" s="1"/>
  <c r="R40" i="5"/>
  <c r="L41" i="5"/>
  <c r="C107" i="3" l="1"/>
  <c r="A86" i="6"/>
  <c r="C85" i="6"/>
  <c r="B85" i="6"/>
  <c r="BE124" i="1"/>
  <c r="AT303" i="1"/>
  <c r="U40" i="5"/>
  <c r="O41" i="5"/>
  <c r="C108" i="3" l="1"/>
  <c r="A87" i="6"/>
  <c r="C86" i="6"/>
  <c r="B86" i="6"/>
  <c r="BE125" i="1"/>
  <c r="AT304" i="1"/>
  <c r="AY79" i="1"/>
  <c r="S41" i="5"/>
  <c r="N41" i="5"/>
  <c r="T41" i="5" s="1"/>
  <c r="Q42" i="5" s="1"/>
  <c r="B42" i="5" s="1"/>
  <c r="C109" i="3" l="1"/>
  <c r="A88" i="6"/>
  <c r="C87" i="6"/>
  <c r="B87" i="6"/>
  <c r="BE126" i="1"/>
  <c r="AT305" i="1"/>
  <c r="BK80" i="1"/>
  <c r="BN80" i="1" s="1"/>
  <c r="R41" i="5"/>
  <c r="L42" i="5"/>
  <c r="C110" i="3" l="1"/>
  <c r="A89" i="6"/>
  <c r="C88" i="6"/>
  <c r="B88" i="6"/>
  <c r="BE127" i="1"/>
  <c r="AT306" i="1"/>
  <c r="U41" i="5"/>
  <c r="O42" i="5"/>
  <c r="C111" i="3" l="1"/>
  <c r="A90" i="6"/>
  <c r="C89" i="6"/>
  <c r="B89" i="6"/>
  <c r="BE128" i="1"/>
  <c r="AT307" i="1"/>
  <c r="AY80" i="1"/>
  <c r="S42" i="5"/>
  <c r="N42" i="5"/>
  <c r="T42" i="5" s="1"/>
  <c r="Q43" i="5" s="1"/>
  <c r="B43" i="5" s="1"/>
  <c r="C112" i="3" l="1"/>
  <c r="A91" i="6"/>
  <c r="C90" i="6"/>
  <c r="B90" i="6"/>
  <c r="BE129" i="1"/>
  <c r="AT308" i="1"/>
  <c r="BK81" i="1"/>
  <c r="BN81" i="1" s="1"/>
  <c r="R42" i="5"/>
  <c r="L43" i="5"/>
  <c r="C113" i="3" l="1"/>
  <c r="A92" i="6"/>
  <c r="C91" i="6"/>
  <c r="B91" i="6"/>
  <c r="BE130" i="1"/>
  <c r="AT309" i="1"/>
  <c r="U42" i="5"/>
  <c r="O43" i="5"/>
  <c r="C114" i="3" l="1"/>
  <c r="A93" i="6"/>
  <c r="C92" i="6"/>
  <c r="B92" i="6"/>
  <c r="BE131" i="1"/>
  <c r="AT310" i="1"/>
  <c r="AY81" i="1"/>
  <c r="S43" i="5"/>
  <c r="N43" i="5"/>
  <c r="T43" i="5" s="1"/>
  <c r="Q44" i="5" s="1"/>
  <c r="B44" i="5" s="1"/>
  <c r="C115" i="3" l="1"/>
  <c r="A94" i="6"/>
  <c r="C93" i="6"/>
  <c r="B93" i="6"/>
  <c r="BE132" i="1"/>
  <c r="AT311" i="1"/>
  <c r="BK82" i="1"/>
  <c r="BN82" i="1" s="1"/>
  <c r="R43" i="5"/>
  <c r="L44" i="5"/>
  <c r="C116" i="3" l="1"/>
  <c r="A95" i="6"/>
  <c r="C94" i="6"/>
  <c r="B94" i="6"/>
  <c r="BE133" i="1"/>
  <c r="AT312" i="1"/>
  <c r="U43" i="5"/>
  <c r="O44" i="5"/>
  <c r="C117" i="3" l="1"/>
  <c r="A96" i="6"/>
  <c r="C95" i="6"/>
  <c r="B95" i="6"/>
  <c r="BE134" i="1"/>
  <c r="AT313" i="1"/>
  <c r="AY82" i="1"/>
  <c r="S44" i="5"/>
  <c r="N44" i="5"/>
  <c r="T44" i="5" s="1"/>
  <c r="Q45" i="5" s="1"/>
  <c r="B45" i="5" s="1"/>
  <c r="C118" i="3" l="1"/>
  <c r="A97" i="6"/>
  <c r="B96" i="6"/>
  <c r="C96" i="6"/>
  <c r="BE135" i="1"/>
  <c r="AT314" i="1"/>
  <c r="BK83" i="1"/>
  <c r="BN83" i="1" s="1"/>
  <c r="R44" i="5"/>
  <c r="L45" i="5"/>
  <c r="C119" i="3" l="1"/>
  <c r="A98" i="6"/>
  <c r="B97" i="6"/>
  <c r="C97" i="6"/>
  <c r="BE136" i="1"/>
  <c r="AT315" i="1"/>
  <c r="U44" i="5"/>
  <c r="O45" i="5"/>
  <c r="C120" i="3" l="1"/>
  <c r="A99" i="6"/>
  <c r="C98" i="6"/>
  <c r="B98" i="6"/>
  <c r="BE137" i="1"/>
  <c r="AY83" i="1"/>
  <c r="S45" i="5"/>
  <c r="N45" i="5"/>
  <c r="T45" i="5" s="1"/>
  <c r="Q46" i="5" s="1"/>
  <c r="B46" i="5" s="1"/>
  <c r="C121" i="3" l="1"/>
  <c r="A100" i="6"/>
  <c r="C99" i="6"/>
  <c r="B99" i="6"/>
  <c r="BE138" i="1"/>
  <c r="BK84" i="1"/>
  <c r="BN84" i="1" s="1"/>
  <c r="R45" i="5"/>
  <c r="L46" i="5"/>
  <c r="C122" i="3" l="1"/>
  <c r="A101" i="6"/>
  <c r="C100" i="6"/>
  <c r="B100" i="6"/>
  <c r="BE139" i="1"/>
  <c r="AY84" i="1"/>
  <c r="U45" i="5"/>
  <c r="O46" i="5"/>
  <c r="C123" i="3" l="1"/>
  <c r="A102" i="6"/>
  <c r="C101" i="6"/>
  <c r="B101" i="6"/>
  <c r="BE140" i="1"/>
  <c r="S46" i="5"/>
  <c r="N46" i="5"/>
  <c r="T46" i="5" s="1"/>
  <c r="Q47" i="5" s="1"/>
  <c r="B47" i="5" s="1"/>
  <c r="C124" i="3" l="1"/>
  <c r="A103" i="6"/>
  <c r="C102" i="6"/>
  <c r="B102" i="6"/>
  <c r="BE141" i="1"/>
  <c r="BK85" i="1"/>
  <c r="BN85" i="1" s="1"/>
  <c r="R46" i="5"/>
  <c r="L47" i="5"/>
  <c r="C125" i="3" l="1"/>
  <c r="A104" i="6"/>
  <c r="C103" i="6"/>
  <c r="B103" i="6"/>
  <c r="BE142" i="1"/>
  <c r="U46" i="5"/>
  <c r="O47" i="5"/>
  <c r="C126" i="3" l="1"/>
  <c r="A105" i="6"/>
  <c r="C104" i="6"/>
  <c r="B104" i="6"/>
  <c r="BE143" i="1"/>
  <c r="AY85" i="1"/>
  <c r="S47" i="5"/>
  <c r="N47" i="5"/>
  <c r="T47" i="5" s="1"/>
  <c r="Q48" i="5" s="1"/>
  <c r="B48" i="5" s="1"/>
  <c r="C127" i="3" l="1"/>
  <c r="A106" i="6"/>
  <c r="C105" i="6"/>
  <c r="B105" i="6"/>
  <c r="BE144" i="1"/>
  <c r="BK86" i="1"/>
  <c r="BN86" i="1" s="1"/>
  <c r="R47" i="5"/>
  <c r="L48" i="5"/>
  <c r="C128" i="3" l="1"/>
  <c r="A107" i="6"/>
  <c r="C106" i="6"/>
  <c r="B106" i="6"/>
  <c r="BE145" i="1"/>
  <c r="U47" i="5"/>
  <c r="O48" i="5"/>
  <c r="C129" i="3" l="1"/>
  <c r="A108" i="6"/>
  <c r="C107" i="6"/>
  <c r="B107" i="6"/>
  <c r="BE146" i="1"/>
  <c r="AY86" i="1"/>
  <c r="S48" i="5"/>
  <c r="N48" i="5"/>
  <c r="T48" i="5" s="1"/>
  <c r="Q49" i="5" s="1"/>
  <c r="B49" i="5" s="1"/>
  <c r="C130" i="3" l="1"/>
  <c r="A109" i="6"/>
  <c r="C108" i="6"/>
  <c r="B108" i="6"/>
  <c r="BE147" i="1"/>
  <c r="BK87" i="1"/>
  <c r="BN87" i="1" s="1"/>
  <c r="R48" i="5"/>
  <c r="L49" i="5"/>
  <c r="C131" i="3" l="1"/>
  <c r="A110" i="6"/>
  <c r="C109" i="6"/>
  <c r="B109" i="6"/>
  <c r="BE148" i="1"/>
  <c r="U48" i="5"/>
  <c r="O49" i="5"/>
  <c r="C132" i="3" l="1"/>
  <c r="A111" i="6"/>
  <c r="C110" i="6"/>
  <c r="B110" i="6"/>
  <c r="BE149" i="1"/>
  <c r="AY87" i="1"/>
  <c r="S49" i="5"/>
  <c r="N49" i="5"/>
  <c r="T49" i="5" s="1"/>
  <c r="Q50" i="5" s="1"/>
  <c r="B50" i="5" s="1"/>
  <c r="C133" i="3" l="1"/>
  <c r="A112" i="6"/>
  <c r="C111" i="6"/>
  <c r="B111" i="6"/>
  <c r="BE150" i="1"/>
  <c r="BK88" i="1"/>
  <c r="BN88" i="1" s="1"/>
  <c r="R49" i="5"/>
  <c r="L50" i="5"/>
  <c r="C134" i="3" l="1"/>
  <c r="A113" i="6"/>
  <c r="B112" i="6"/>
  <c r="C112" i="6"/>
  <c r="BE151" i="1"/>
  <c r="U49" i="5"/>
  <c r="O50" i="5"/>
  <c r="C135" i="3" l="1"/>
  <c r="A114" i="6"/>
  <c r="B113" i="6"/>
  <c r="C113" i="6"/>
  <c r="BE152" i="1"/>
  <c r="AY88" i="1"/>
  <c r="S50" i="5"/>
  <c r="N50" i="5"/>
  <c r="T50" i="5" s="1"/>
  <c r="Q51" i="5" s="1"/>
  <c r="B51" i="5" s="1"/>
  <c r="C136" i="3" l="1"/>
  <c r="A115" i="6"/>
  <c r="C114" i="6"/>
  <c r="B114" i="6"/>
  <c r="BE153" i="1"/>
  <c r="BK89" i="1"/>
  <c r="BN89" i="1" s="1"/>
  <c r="R50" i="5"/>
  <c r="L51" i="5"/>
  <c r="C137" i="3" l="1"/>
  <c r="A116" i="6"/>
  <c r="C115" i="6"/>
  <c r="B115" i="6"/>
  <c r="BE154" i="1"/>
  <c r="U50" i="5"/>
  <c r="O51" i="5"/>
  <c r="C138" i="3" l="1"/>
  <c r="A117" i="6"/>
  <c r="C116" i="6"/>
  <c r="B116" i="6"/>
  <c r="BE155" i="1"/>
  <c r="AY89" i="1"/>
  <c r="S51" i="5"/>
  <c r="N51" i="5"/>
  <c r="T51" i="5" s="1"/>
  <c r="Q52" i="5" s="1"/>
  <c r="B52" i="5" s="1"/>
  <c r="C139" i="3" l="1"/>
  <c r="A118" i="6"/>
  <c r="C117" i="6"/>
  <c r="B117" i="6"/>
  <c r="BE156" i="1"/>
  <c r="BK90" i="1"/>
  <c r="BN90" i="1" s="1"/>
  <c r="R51" i="5"/>
  <c r="L52" i="5"/>
  <c r="C140" i="3" l="1"/>
  <c r="A119" i="6"/>
  <c r="C118" i="6"/>
  <c r="B118" i="6"/>
  <c r="BE157" i="1"/>
  <c r="U51" i="5"/>
  <c r="O52" i="5"/>
  <c r="C141" i="3" l="1"/>
  <c r="A120" i="6"/>
  <c r="C119" i="6"/>
  <c r="B119" i="6"/>
  <c r="BE158" i="1"/>
  <c r="AY90" i="1"/>
  <c r="S52" i="5"/>
  <c r="N52" i="5"/>
  <c r="T52" i="5" s="1"/>
  <c r="Q53" i="5" s="1"/>
  <c r="B53" i="5" s="1"/>
  <c r="C142" i="3" l="1"/>
  <c r="A121" i="6"/>
  <c r="C120" i="6"/>
  <c r="B120" i="6"/>
  <c r="BE159" i="1"/>
  <c r="BK91" i="1"/>
  <c r="BN91" i="1" s="1"/>
  <c r="R52" i="5"/>
  <c r="L53" i="5"/>
  <c r="C143" i="3" l="1"/>
  <c r="A122" i="6"/>
  <c r="C121" i="6"/>
  <c r="B121" i="6"/>
  <c r="BE160" i="1"/>
  <c r="U52" i="5"/>
  <c r="O53" i="5"/>
  <c r="C144" i="3" l="1"/>
  <c r="A123" i="6"/>
  <c r="C122" i="6"/>
  <c r="B122" i="6"/>
  <c r="BE161" i="1"/>
  <c r="AY91" i="1"/>
  <c r="S53" i="5"/>
  <c r="N53" i="5"/>
  <c r="T53" i="5" s="1"/>
  <c r="Q54" i="5" s="1"/>
  <c r="B54" i="5" s="1"/>
  <c r="C145" i="3" l="1"/>
  <c r="A124" i="6"/>
  <c r="C123" i="6"/>
  <c r="B123" i="6"/>
  <c r="BE162" i="1"/>
  <c r="BK92" i="1"/>
  <c r="BN92" i="1" s="1"/>
  <c r="R53" i="5"/>
  <c r="L54" i="5"/>
  <c r="C146" i="3" l="1"/>
  <c r="A125" i="6"/>
  <c r="C124" i="6"/>
  <c r="B124" i="6"/>
  <c r="BE163" i="1"/>
  <c r="AY92" i="1"/>
  <c r="U53" i="5"/>
  <c r="O54" i="5"/>
  <c r="C147" i="3" l="1"/>
  <c r="A126" i="6"/>
  <c r="C125" i="6"/>
  <c r="B125" i="6"/>
  <c r="BE164" i="1"/>
  <c r="S54" i="5"/>
  <c r="N54" i="5"/>
  <c r="T54" i="5" s="1"/>
  <c r="Q55" i="5" s="1"/>
  <c r="B55" i="5" s="1"/>
  <c r="C148" i="3" l="1"/>
  <c r="A127" i="6"/>
  <c r="C126" i="6"/>
  <c r="B126" i="6"/>
  <c r="BE165" i="1"/>
  <c r="BK93" i="1"/>
  <c r="BN93" i="1" s="1"/>
  <c r="R54" i="5"/>
  <c r="L55" i="5"/>
  <c r="C149" i="3" l="1"/>
  <c r="A128" i="6"/>
  <c r="C127" i="6"/>
  <c r="B127" i="6"/>
  <c r="BE166" i="1"/>
  <c r="U54" i="5"/>
  <c r="O55" i="5"/>
  <c r="C150" i="3" l="1"/>
  <c r="A129" i="6"/>
  <c r="B128" i="6"/>
  <c r="C128" i="6"/>
  <c r="BE167" i="1"/>
  <c r="AY93" i="1"/>
  <c r="S55" i="5"/>
  <c r="N55" i="5"/>
  <c r="T55" i="5" s="1"/>
  <c r="Q56" i="5" s="1"/>
  <c r="B56" i="5" s="1"/>
  <c r="C151" i="3" l="1"/>
  <c r="A130" i="6"/>
  <c r="B129" i="6"/>
  <c r="C129" i="6"/>
  <c r="BE168" i="1"/>
  <c r="BK94" i="1"/>
  <c r="BN94" i="1" s="1"/>
  <c r="R55" i="5"/>
  <c r="L56" i="5"/>
  <c r="C152" i="3" l="1"/>
  <c r="A131" i="6"/>
  <c r="C130" i="6"/>
  <c r="B130" i="6"/>
  <c r="BE169" i="1"/>
  <c r="U55" i="5"/>
  <c r="O56" i="5"/>
  <c r="C153" i="3" l="1"/>
  <c r="A132" i="6"/>
  <c r="C131" i="6"/>
  <c r="B131" i="6"/>
  <c r="BE170" i="1"/>
  <c r="AY94" i="1"/>
  <c r="S56" i="5"/>
  <c r="N56" i="5"/>
  <c r="T56" i="5" s="1"/>
  <c r="Q57" i="5" s="1"/>
  <c r="B57" i="5" s="1"/>
  <c r="C154" i="3" l="1"/>
  <c r="A133" i="6"/>
  <c r="C132" i="6"/>
  <c r="B132" i="6"/>
  <c r="BE171" i="1"/>
  <c r="BK95" i="1"/>
  <c r="BN95" i="1" s="1"/>
  <c r="R56" i="5"/>
  <c r="L57" i="5"/>
  <c r="C155" i="3" l="1"/>
  <c r="A134" i="6"/>
  <c r="C133" i="6"/>
  <c r="B133" i="6"/>
  <c r="BE172" i="1"/>
  <c r="AY95" i="1"/>
  <c r="U56" i="5"/>
  <c r="O57" i="5"/>
  <c r="C156" i="3" l="1"/>
  <c r="A135" i="6"/>
  <c r="C134" i="6"/>
  <c r="B134" i="6"/>
  <c r="BE173" i="1"/>
  <c r="S57" i="5"/>
  <c r="N57" i="5"/>
  <c r="T57" i="5" s="1"/>
  <c r="Q58" i="5" s="1"/>
  <c r="B58" i="5" s="1"/>
  <c r="C157" i="3" l="1"/>
  <c r="A136" i="6"/>
  <c r="C135" i="6"/>
  <c r="B135" i="6"/>
  <c r="BE174" i="1"/>
  <c r="BK96" i="1"/>
  <c r="BN96" i="1" s="1"/>
  <c r="R57" i="5"/>
  <c r="L58" i="5"/>
  <c r="C158" i="3" l="1"/>
  <c r="A137" i="6"/>
  <c r="C136" i="6"/>
  <c r="B136" i="6"/>
  <c r="BE175" i="1"/>
  <c r="U57" i="5"/>
  <c r="O58" i="5"/>
  <c r="C159" i="3" l="1"/>
  <c r="A138" i="6"/>
  <c r="C137" i="6"/>
  <c r="B137" i="6"/>
  <c r="BE176" i="1"/>
  <c r="AY96" i="1"/>
  <c r="S58" i="5"/>
  <c r="N58" i="5"/>
  <c r="T58" i="5" s="1"/>
  <c r="Q59" i="5" s="1"/>
  <c r="B59" i="5" s="1"/>
  <c r="C160" i="3" l="1"/>
  <c r="A139" i="6"/>
  <c r="C138" i="6"/>
  <c r="B138" i="6"/>
  <c r="BE177" i="1"/>
  <c r="BK97" i="1"/>
  <c r="BN97" i="1" s="1"/>
  <c r="R58" i="5"/>
  <c r="L59" i="5"/>
  <c r="C161" i="3" l="1"/>
  <c r="A140" i="6"/>
  <c r="C139" i="6"/>
  <c r="B139" i="6"/>
  <c r="BE178" i="1"/>
  <c r="AY97" i="1"/>
  <c r="U58" i="5"/>
  <c r="O59" i="5"/>
  <c r="C162" i="3" l="1"/>
  <c r="A141" i="6"/>
  <c r="C140" i="6"/>
  <c r="B140" i="6"/>
  <c r="BE179" i="1"/>
  <c r="S59" i="5"/>
  <c r="N59" i="5"/>
  <c r="T59" i="5" s="1"/>
  <c r="Q60" i="5" s="1"/>
  <c r="B60" i="5" s="1"/>
  <c r="C163" i="3" l="1"/>
  <c r="A142" i="6"/>
  <c r="C141" i="6"/>
  <c r="B141" i="6"/>
  <c r="BE180" i="1"/>
  <c r="BK98" i="1"/>
  <c r="BN98" i="1" s="1"/>
  <c r="R59" i="5"/>
  <c r="L60" i="5"/>
  <c r="C164" i="3" l="1"/>
  <c r="A143" i="6"/>
  <c r="C142" i="6"/>
  <c r="B142" i="6"/>
  <c r="BE181" i="1"/>
  <c r="U59" i="5"/>
  <c r="O60" i="5"/>
  <c r="C165" i="3" l="1"/>
  <c r="A144" i="6"/>
  <c r="C143" i="6"/>
  <c r="B143" i="6"/>
  <c r="BE182" i="1"/>
  <c r="AY98" i="1"/>
  <c r="S60" i="5"/>
  <c r="N60" i="5"/>
  <c r="T60" i="5" s="1"/>
  <c r="Q61" i="5" s="1"/>
  <c r="B61" i="5" s="1"/>
  <c r="C166" i="3" l="1"/>
  <c r="A145" i="6"/>
  <c r="C144" i="6"/>
  <c r="B144" i="6"/>
  <c r="BE183" i="1"/>
  <c r="BK99" i="1"/>
  <c r="BN99" i="1" s="1"/>
  <c r="R60" i="5"/>
  <c r="L61" i="5"/>
  <c r="C167" i="3" l="1"/>
  <c r="A146" i="6"/>
  <c r="C145" i="6"/>
  <c r="B145" i="6"/>
  <c r="BE184" i="1"/>
  <c r="AY99" i="1"/>
  <c r="U60" i="5"/>
  <c r="O61" i="5"/>
  <c r="C168" i="3" l="1"/>
  <c r="A147" i="6"/>
  <c r="C146" i="6"/>
  <c r="B146" i="6"/>
  <c r="BE185" i="1"/>
  <c r="S61" i="5"/>
  <c r="N61" i="5"/>
  <c r="T61" i="5" s="1"/>
  <c r="Q62" i="5" s="1"/>
  <c r="B62" i="5" s="1"/>
  <c r="C169" i="3" l="1"/>
  <c r="A148" i="6"/>
  <c r="C147" i="6"/>
  <c r="B147" i="6"/>
  <c r="BE186" i="1"/>
  <c r="BK100" i="1"/>
  <c r="BN100" i="1" s="1"/>
  <c r="R61" i="5"/>
  <c r="L62" i="5"/>
  <c r="C170" i="3" l="1"/>
  <c r="A149" i="6"/>
  <c r="C148" i="6"/>
  <c r="B148" i="6"/>
  <c r="BE187" i="1"/>
  <c r="U61" i="5"/>
  <c r="O62" i="5"/>
  <c r="C171" i="3" l="1"/>
  <c r="A150" i="6"/>
  <c r="C149" i="6"/>
  <c r="B149" i="6"/>
  <c r="BE188" i="1"/>
  <c r="AY100" i="1"/>
  <c r="S62" i="5"/>
  <c r="N62" i="5"/>
  <c r="T62" i="5" s="1"/>
  <c r="Q63" i="5" s="1"/>
  <c r="B63" i="5" s="1"/>
  <c r="C172" i="3" l="1"/>
  <c r="A151" i="6"/>
  <c r="C150" i="6"/>
  <c r="B150" i="6"/>
  <c r="BE189" i="1"/>
  <c r="BK101" i="1"/>
  <c r="BN101" i="1" s="1"/>
  <c r="R62" i="5"/>
  <c r="L63" i="5"/>
  <c r="C173" i="3" l="1"/>
  <c r="A152" i="6"/>
  <c r="C151" i="6"/>
  <c r="B151" i="6"/>
  <c r="BE190" i="1"/>
  <c r="U62" i="5"/>
  <c r="O63" i="5"/>
  <c r="C174" i="3" l="1"/>
  <c r="A153" i="6"/>
  <c r="C152" i="6"/>
  <c r="B152" i="6"/>
  <c r="BE191" i="1"/>
  <c r="AY101" i="1"/>
  <c r="S63" i="5"/>
  <c r="N63" i="5"/>
  <c r="T63" i="5" s="1"/>
  <c r="Q64" i="5" s="1"/>
  <c r="B64" i="5" s="1"/>
  <c r="C175" i="3" l="1"/>
  <c r="A154" i="6"/>
  <c r="C153" i="6"/>
  <c r="B153" i="6"/>
  <c r="BE192" i="1"/>
  <c r="BK102" i="1"/>
  <c r="BN102" i="1" s="1"/>
  <c r="R63" i="5"/>
  <c r="L64" i="5"/>
  <c r="C176" i="3" l="1"/>
  <c r="A155" i="6"/>
  <c r="C154" i="6"/>
  <c r="B154" i="6"/>
  <c r="BE193" i="1"/>
  <c r="U63" i="5"/>
  <c r="O64" i="5"/>
  <c r="C177" i="3" l="1"/>
  <c r="A156" i="6"/>
  <c r="C155" i="6"/>
  <c r="B155" i="6"/>
  <c r="BE194" i="1"/>
  <c r="AY102" i="1"/>
  <c r="S64" i="5"/>
  <c r="N64" i="5"/>
  <c r="T64" i="5" s="1"/>
  <c r="Q65" i="5" s="1"/>
  <c r="B65" i="5" s="1"/>
  <c r="C178" i="3" l="1"/>
  <c r="A157" i="6"/>
  <c r="C156" i="6"/>
  <c r="B156" i="6"/>
  <c r="BE195" i="1"/>
  <c r="BK103" i="1"/>
  <c r="BN103" i="1" s="1"/>
  <c r="R64" i="5"/>
  <c r="L65" i="5"/>
  <c r="C179" i="3" l="1"/>
  <c r="A158" i="6"/>
  <c r="C157" i="6"/>
  <c r="B157" i="6"/>
  <c r="BE196" i="1"/>
  <c r="AY103" i="1"/>
  <c r="U64" i="5"/>
  <c r="O65" i="5"/>
  <c r="C180" i="3" l="1"/>
  <c r="A159" i="6"/>
  <c r="C158" i="6"/>
  <c r="B158" i="6"/>
  <c r="BE197" i="1"/>
  <c r="S65" i="5"/>
  <c r="N65" i="5"/>
  <c r="T65" i="5" s="1"/>
  <c r="Q66" i="5" s="1"/>
  <c r="B66" i="5" s="1"/>
  <c r="C181" i="3" l="1"/>
  <c r="A160" i="6"/>
  <c r="C159" i="6"/>
  <c r="B159" i="6"/>
  <c r="BE198" i="1"/>
  <c r="BK104" i="1"/>
  <c r="BN104" i="1" s="1"/>
  <c r="R65" i="5"/>
  <c r="L66" i="5"/>
  <c r="C182" i="3" l="1"/>
  <c r="A161" i="6"/>
  <c r="B160" i="6"/>
  <c r="C160" i="6"/>
  <c r="BE199" i="1"/>
  <c r="U65" i="5"/>
  <c r="O66" i="5"/>
  <c r="C183" i="3" l="1"/>
  <c r="A162" i="6"/>
  <c r="B161" i="6"/>
  <c r="C161" i="6"/>
  <c r="BE200" i="1"/>
  <c r="AY104" i="1"/>
  <c r="S66" i="5"/>
  <c r="N66" i="5"/>
  <c r="T66" i="5" s="1"/>
  <c r="Q67" i="5" s="1"/>
  <c r="B67" i="5" s="1"/>
  <c r="C184" i="3" l="1"/>
  <c r="A163" i="6"/>
  <c r="C162" i="6"/>
  <c r="B162" i="6"/>
  <c r="BE201" i="1"/>
  <c r="BK105" i="1"/>
  <c r="BN105" i="1" s="1"/>
  <c r="R66" i="5"/>
  <c r="L67" i="5"/>
  <c r="C185" i="3" l="1"/>
  <c r="A164" i="6"/>
  <c r="C163" i="6"/>
  <c r="B163" i="6"/>
  <c r="BE202" i="1"/>
  <c r="AY105" i="1"/>
  <c r="U66" i="5"/>
  <c r="O67" i="5"/>
  <c r="C186" i="3" l="1"/>
  <c r="A165" i="6"/>
  <c r="C164" i="6"/>
  <c r="B164" i="6"/>
  <c r="BE203" i="1"/>
  <c r="S67" i="5"/>
  <c r="N67" i="5"/>
  <c r="T67" i="5" s="1"/>
  <c r="Q68" i="5" s="1"/>
  <c r="B68" i="5" s="1"/>
  <c r="C187" i="3" l="1"/>
  <c r="A166" i="6"/>
  <c r="C165" i="6"/>
  <c r="B165" i="6"/>
  <c r="BE204" i="1"/>
  <c r="BK106" i="1"/>
  <c r="BN106" i="1" s="1"/>
  <c r="R67" i="5"/>
  <c r="L68" i="5"/>
  <c r="C188" i="3" l="1"/>
  <c r="A167" i="6"/>
  <c r="C166" i="6"/>
  <c r="B166" i="6"/>
  <c r="BE205" i="1"/>
  <c r="U67" i="5"/>
  <c r="O68" i="5"/>
  <c r="C189" i="3" l="1"/>
  <c r="A168" i="6"/>
  <c r="C167" i="6"/>
  <c r="B167" i="6"/>
  <c r="BE206" i="1"/>
  <c r="AY106" i="1"/>
  <c r="S68" i="5"/>
  <c r="N68" i="5"/>
  <c r="T68" i="5" s="1"/>
  <c r="Q69" i="5" s="1"/>
  <c r="B69" i="5" s="1"/>
  <c r="C190" i="3" l="1"/>
  <c r="A169" i="6"/>
  <c r="C168" i="6"/>
  <c r="B168" i="6"/>
  <c r="BE207" i="1"/>
  <c r="BK107" i="1"/>
  <c r="BN107" i="1" s="1"/>
  <c r="R68" i="5"/>
  <c r="L69" i="5"/>
  <c r="C191" i="3" l="1"/>
  <c r="A170" i="6"/>
  <c r="C169" i="6"/>
  <c r="B169" i="6"/>
  <c r="BE208" i="1"/>
  <c r="U68" i="5"/>
  <c r="O69" i="5"/>
  <c r="C192" i="3" l="1"/>
  <c r="A171" i="6"/>
  <c r="C170" i="6"/>
  <c r="B170" i="6"/>
  <c r="BE209" i="1"/>
  <c r="AY107" i="1"/>
  <c r="S69" i="5"/>
  <c r="N69" i="5"/>
  <c r="T69" i="5" s="1"/>
  <c r="Q70" i="5" s="1"/>
  <c r="B70" i="5" s="1"/>
  <c r="C193" i="3" l="1"/>
  <c r="A172" i="6"/>
  <c r="C171" i="6"/>
  <c r="B171" i="6"/>
  <c r="BE210" i="1"/>
  <c r="BK108" i="1"/>
  <c r="BN108" i="1" s="1"/>
  <c r="R69" i="5"/>
  <c r="L70" i="5"/>
  <c r="C194" i="3" l="1"/>
  <c r="A173" i="6"/>
  <c r="C172" i="6"/>
  <c r="B172" i="6"/>
  <c r="BE211" i="1"/>
  <c r="AY108" i="1"/>
  <c r="U69" i="5"/>
  <c r="O70" i="5"/>
  <c r="C195" i="3" l="1"/>
  <c r="A174" i="6"/>
  <c r="C173" i="6"/>
  <c r="B173" i="6"/>
  <c r="BE212" i="1"/>
  <c r="S70" i="5"/>
  <c r="N70" i="5"/>
  <c r="T70" i="5" s="1"/>
  <c r="Q71" i="5" s="1"/>
  <c r="B71" i="5" s="1"/>
  <c r="C196" i="3" l="1"/>
  <c r="A175" i="6"/>
  <c r="C174" i="6"/>
  <c r="B174" i="6"/>
  <c r="BE213" i="1"/>
  <c r="BK109" i="1"/>
  <c r="BN109" i="1" s="1"/>
  <c r="R70" i="5"/>
  <c r="L71" i="5"/>
  <c r="C197" i="3" l="1"/>
  <c r="A176" i="6"/>
  <c r="C175" i="6"/>
  <c r="B175" i="6"/>
  <c r="BE214" i="1"/>
  <c r="AY109" i="1"/>
  <c r="U70" i="5"/>
  <c r="O71" i="5"/>
  <c r="C198" i="3" l="1"/>
  <c r="A177" i="6"/>
  <c r="B176" i="6"/>
  <c r="C176" i="6"/>
  <c r="BE215" i="1"/>
  <c r="S71" i="5"/>
  <c r="N71" i="5"/>
  <c r="T71" i="5" s="1"/>
  <c r="Q72" i="5" s="1"/>
  <c r="B72" i="5" s="1"/>
  <c r="C199" i="3" l="1"/>
  <c r="A178" i="6"/>
  <c r="B177" i="6"/>
  <c r="C177" i="6"/>
  <c r="BE216" i="1"/>
  <c r="BK110" i="1"/>
  <c r="BN110" i="1" s="1"/>
  <c r="R71" i="5"/>
  <c r="L72" i="5"/>
  <c r="C200" i="3" l="1"/>
  <c r="A179" i="6"/>
  <c r="C178" i="6"/>
  <c r="B178" i="6"/>
  <c r="BE217" i="1"/>
  <c r="U71" i="5"/>
  <c r="O72" i="5"/>
  <c r="C201" i="3" l="1"/>
  <c r="A180" i="6"/>
  <c r="C179" i="6"/>
  <c r="B179" i="6"/>
  <c r="BE218" i="1"/>
  <c r="AY110" i="1"/>
  <c r="S72" i="5"/>
  <c r="N72" i="5"/>
  <c r="T72" i="5" s="1"/>
  <c r="Q73" i="5" s="1"/>
  <c r="B73" i="5" s="1"/>
  <c r="C202" i="3" l="1"/>
  <c r="A181" i="6"/>
  <c r="C180" i="6"/>
  <c r="B180" i="6"/>
  <c r="BE219" i="1"/>
  <c r="BK111" i="1"/>
  <c r="BN111" i="1" s="1"/>
  <c r="R72" i="5"/>
  <c r="L73" i="5"/>
  <c r="C203" i="3" l="1"/>
  <c r="A182" i="6"/>
  <c r="C181" i="6"/>
  <c r="B181" i="6"/>
  <c r="BE220" i="1"/>
  <c r="U72" i="5"/>
  <c r="AY111" i="1" s="1"/>
  <c r="O73" i="5"/>
  <c r="C204" i="3" l="1"/>
  <c r="A183" i="6"/>
  <c r="C182" i="6"/>
  <c r="B182" i="6"/>
  <c r="BE221" i="1"/>
  <c r="S73" i="5"/>
  <c r="N73" i="5"/>
  <c r="T73" i="5" s="1"/>
  <c r="Q74" i="5" s="1"/>
  <c r="B74" i="5" s="1"/>
  <c r="C205" i="3" l="1"/>
  <c r="A184" i="6"/>
  <c r="C183" i="6"/>
  <c r="B183" i="6"/>
  <c r="BE222" i="1"/>
  <c r="BK112" i="1"/>
  <c r="BN112" i="1" s="1"/>
  <c r="R73" i="5"/>
  <c r="L74" i="5"/>
  <c r="C206" i="3" l="1"/>
  <c r="A185" i="6"/>
  <c r="C184" i="6"/>
  <c r="B184" i="6"/>
  <c r="BE223" i="1"/>
  <c r="U73" i="5"/>
  <c r="O74" i="5"/>
  <c r="C207" i="3" l="1"/>
  <c r="A186" i="6"/>
  <c r="C185" i="6"/>
  <c r="B185" i="6"/>
  <c r="BE224" i="1"/>
  <c r="AY112" i="1"/>
  <c r="S74" i="5"/>
  <c r="N74" i="5"/>
  <c r="T74" i="5" s="1"/>
  <c r="Q75" i="5" s="1"/>
  <c r="B75" i="5" s="1"/>
  <c r="C208" i="3" l="1"/>
  <c r="A187" i="6"/>
  <c r="C186" i="6"/>
  <c r="B186" i="6"/>
  <c r="BE225" i="1"/>
  <c r="BK113" i="1"/>
  <c r="BN113" i="1" s="1"/>
  <c r="R74" i="5"/>
  <c r="L75" i="5"/>
  <c r="C209" i="3" l="1"/>
  <c r="A188" i="6"/>
  <c r="C187" i="6"/>
  <c r="B187" i="6"/>
  <c r="BE226" i="1"/>
  <c r="U74" i="5"/>
  <c r="O75" i="5"/>
  <c r="C210" i="3" l="1"/>
  <c r="A189" i="6"/>
  <c r="C188" i="6"/>
  <c r="B188" i="6"/>
  <c r="BE227" i="1"/>
  <c r="AY113" i="1"/>
  <c r="S75" i="5"/>
  <c r="N75" i="5"/>
  <c r="T75" i="5" s="1"/>
  <c r="Q76" i="5" s="1"/>
  <c r="B76" i="5" s="1"/>
  <c r="C211" i="3" l="1"/>
  <c r="A190" i="6"/>
  <c r="C189" i="6"/>
  <c r="B189" i="6"/>
  <c r="BE228" i="1"/>
  <c r="BK114" i="1"/>
  <c r="BN114" i="1" s="1"/>
  <c r="R75" i="5"/>
  <c r="L76" i="5"/>
  <c r="C212" i="3" l="1"/>
  <c r="A191" i="6"/>
  <c r="C190" i="6"/>
  <c r="B190" i="6"/>
  <c r="BE229" i="1"/>
  <c r="U75" i="5"/>
  <c r="O76" i="5"/>
  <c r="C213" i="3" l="1"/>
  <c r="A192" i="6"/>
  <c r="C191" i="6"/>
  <c r="B191" i="6"/>
  <c r="BE230" i="1"/>
  <c r="AY114" i="1"/>
  <c r="S76" i="5"/>
  <c r="N76" i="5"/>
  <c r="T76" i="5" s="1"/>
  <c r="Q77" i="5" s="1"/>
  <c r="B77" i="5" s="1"/>
  <c r="C214" i="3" l="1"/>
  <c r="A193" i="6"/>
  <c r="B192" i="6"/>
  <c r="C192" i="6"/>
  <c r="BE231" i="1"/>
  <c r="BK115" i="1"/>
  <c r="BN115" i="1" s="1"/>
  <c r="R76" i="5"/>
  <c r="L77" i="5"/>
  <c r="C215" i="3" l="1"/>
  <c r="A194" i="6"/>
  <c r="B193" i="6"/>
  <c r="C193" i="6"/>
  <c r="BE232" i="1"/>
  <c r="U76" i="5"/>
  <c r="O77" i="5"/>
  <c r="C216" i="3" l="1"/>
  <c r="A195" i="6"/>
  <c r="C194" i="6"/>
  <c r="B194" i="6"/>
  <c r="BE233" i="1"/>
  <c r="AY115" i="1"/>
  <c r="S77" i="5"/>
  <c r="N77" i="5"/>
  <c r="T77" i="5" s="1"/>
  <c r="Q78" i="5" s="1"/>
  <c r="B78" i="5" s="1"/>
  <c r="C217" i="3" l="1"/>
  <c r="A196" i="6"/>
  <c r="C195" i="6"/>
  <c r="B195" i="6"/>
  <c r="BE234" i="1"/>
  <c r="BK116" i="1"/>
  <c r="BN116" i="1" s="1"/>
  <c r="R77" i="5"/>
  <c r="L78" i="5"/>
  <c r="C218" i="3" l="1"/>
  <c r="A197" i="6"/>
  <c r="C196" i="6"/>
  <c r="B196" i="6"/>
  <c r="BE235" i="1"/>
  <c r="U77" i="5"/>
  <c r="O78" i="5"/>
  <c r="C219" i="3" l="1"/>
  <c r="A198" i="6"/>
  <c r="C197" i="6"/>
  <c r="B197" i="6"/>
  <c r="BE236" i="1"/>
  <c r="AY116" i="1"/>
  <c r="S78" i="5"/>
  <c r="N78" i="5"/>
  <c r="T78" i="5" s="1"/>
  <c r="Q79" i="5" s="1"/>
  <c r="B79" i="5" s="1"/>
  <c r="C220" i="3" l="1"/>
  <c r="A199" i="6"/>
  <c r="C198" i="6"/>
  <c r="B198" i="6"/>
  <c r="BE237" i="1"/>
  <c r="BK117" i="1"/>
  <c r="BN117" i="1" s="1"/>
  <c r="R78" i="5"/>
  <c r="L79" i="5"/>
  <c r="C221" i="3" l="1"/>
  <c r="A200" i="6"/>
  <c r="C199" i="6"/>
  <c r="B199" i="6"/>
  <c r="BE238" i="1"/>
  <c r="U78" i="5"/>
  <c r="O79" i="5"/>
  <c r="C222" i="3" l="1"/>
  <c r="A201" i="6"/>
  <c r="C200" i="6"/>
  <c r="B200" i="6"/>
  <c r="BE239" i="1"/>
  <c r="AY117" i="1"/>
  <c r="S79" i="5"/>
  <c r="N79" i="5"/>
  <c r="T79" i="5" s="1"/>
  <c r="Q80" i="5" s="1"/>
  <c r="B80" i="5" s="1"/>
  <c r="C223" i="3" l="1"/>
  <c r="A202" i="6"/>
  <c r="C201" i="6"/>
  <c r="B201" i="6"/>
  <c r="BE240" i="1"/>
  <c r="BK118" i="1"/>
  <c r="BN118" i="1" s="1"/>
  <c r="R79" i="5"/>
  <c r="L80" i="5"/>
  <c r="C224" i="3" l="1"/>
  <c r="A203" i="6"/>
  <c r="C202" i="6"/>
  <c r="B202" i="6"/>
  <c r="BE241" i="1"/>
  <c r="U79" i="5"/>
  <c r="O80" i="5"/>
  <c r="C225" i="3" l="1"/>
  <c r="A204" i="6"/>
  <c r="C203" i="6"/>
  <c r="B203" i="6"/>
  <c r="BE242" i="1"/>
  <c r="AY118" i="1"/>
  <c r="S80" i="5"/>
  <c r="N80" i="5"/>
  <c r="T80" i="5" s="1"/>
  <c r="Q81" i="5" s="1"/>
  <c r="B81" i="5" s="1"/>
  <c r="C226" i="3" l="1"/>
  <c r="A205" i="6"/>
  <c r="C204" i="6"/>
  <c r="B204" i="6"/>
  <c r="BE243" i="1"/>
  <c r="BK119" i="1"/>
  <c r="BN119" i="1" s="1"/>
  <c r="R80" i="5"/>
  <c r="L81" i="5"/>
  <c r="C227" i="3" l="1"/>
  <c r="A206" i="6"/>
  <c r="C205" i="6"/>
  <c r="B205" i="6"/>
  <c r="BE244" i="1"/>
  <c r="U80" i="5"/>
  <c r="O81" i="5"/>
  <c r="C228" i="3" l="1"/>
  <c r="A207" i="6"/>
  <c r="C206" i="6"/>
  <c r="B206" i="6"/>
  <c r="BE245" i="1"/>
  <c r="AY119" i="1"/>
  <c r="S81" i="5"/>
  <c r="N81" i="5"/>
  <c r="T81" i="5" s="1"/>
  <c r="Q82" i="5" s="1"/>
  <c r="B82" i="5" s="1"/>
  <c r="C229" i="3" l="1"/>
  <c r="A208" i="6"/>
  <c r="C207" i="6"/>
  <c r="B207" i="6"/>
  <c r="BE246" i="1"/>
  <c r="BK120" i="1"/>
  <c r="BN120" i="1" s="1"/>
  <c r="R81" i="5"/>
  <c r="L82" i="5"/>
  <c r="C230" i="3" l="1"/>
  <c r="A209" i="6"/>
  <c r="B208" i="6"/>
  <c r="C208" i="6"/>
  <c r="BE247" i="1"/>
  <c r="U81" i="5"/>
  <c r="O82" i="5"/>
  <c r="C231" i="3" l="1"/>
  <c r="A210" i="6"/>
  <c r="B209" i="6"/>
  <c r="C209" i="6"/>
  <c r="BE248" i="1"/>
  <c r="AY120" i="1"/>
  <c r="S82" i="5"/>
  <c r="N82" i="5"/>
  <c r="T82" i="5" s="1"/>
  <c r="Q83" i="5" s="1"/>
  <c r="B83" i="5" s="1"/>
  <c r="C232" i="3" l="1"/>
  <c r="A211" i="6"/>
  <c r="C210" i="6"/>
  <c r="B210" i="6"/>
  <c r="BE249" i="1"/>
  <c r="BK121" i="1"/>
  <c r="BN121" i="1" s="1"/>
  <c r="R82" i="5"/>
  <c r="L83" i="5"/>
  <c r="C233" i="3" l="1"/>
  <c r="A212" i="6"/>
  <c r="C211" i="6"/>
  <c r="B211" i="6"/>
  <c r="BE250" i="1"/>
  <c r="U82" i="5"/>
  <c r="O83" i="5"/>
  <c r="C234" i="3" l="1"/>
  <c r="A213" i="6"/>
  <c r="C212" i="6"/>
  <c r="B212" i="6"/>
  <c r="BE251" i="1"/>
  <c r="AY121" i="1"/>
  <c r="S83" i="5"/>
  <c r="N83" i="5"/>
  <c r="T83" i="5" s="1"/>
  <c r="Q84" i="5" s="1"/>
  <c r="B84" i="5" s="1"/>
  <c r="C235" i="3" l="1"/>
  <c r="A214" i="6"/>
  <c r="C213" i="6"/>
  <c r="B213" i="6"/>
  <c r="BE252" i="1"/>
  <c r="BK122" i="1"/>
  <c r="BN122" i="1" s="1"/>
  <c r="R83" i="5"/>
  <c r="L84" i="5"/>
  <c r="C236" i="3" l="1"/>
  <c r="A215" i="6"/>
  <c r="C214" i="6"/>
  <c r="B214" i="6"/>
  <c r="BE253" i="1"/>
  <c r="U83" i="5"/>
  <c r="O84" i="5"/>
  <c r="C237" i="3" l="1"/>
  <c r="A216" i="6"/>
  <c r="C215" i="6"/>
  <c r="B215" i="6"/>
  <c r="BE254" i="1"/>
  <c r="AY122" i="1"/>
  <c r="S84" i="5"/>
  <c r="N84" i="5"/>
  <c r="T84" i="5" s="1"/>
  <c r="Q85" i="5" s="1"/>
  <c r="B85" i="5" s="1"/>
  <c r="C238" i="3" l="1"/>
  <c r="A217" i="6"/>
  <c r="C216" i="6"/>
  <c r="B216" i="6"/>
  <c r="BE255" i="1"/>
  <c r="BK123" i="1"/>
  <c r="BN123" i="1" s="1"/>
  <c r="R84" i="5"/>
  <c r="L85" i="5"/>
  <c r="C239" i="3" l="1"/>
  <c r="A218" i="6"/>
  <c r="C217" i="6"/>
  <c r="B217" i="6"/>
  <c r="BE256" i="1"/>
  <c r="U84" i="5"/>
  <c r="O85" i="5"/>
  <c r="C240" i="3" l="1"/>
  <c r="A219" i="6"/>
  <c r="C218" i="6"/>
  <c r="B218" i="6"/>
  <c r="BE257" i="1"/>
  <c r="AY123" i="1"/>
  <c r="S85" i="5"/>
  <c r="N85" i="5"/>
  <c r="T85" i="5" s="1"/>
  <c r="Q86" i="5" s="1"/>
  <c r="B86" i="5" s="1"/>
  <c r="C241" i="3" l="1"/>
  <c r="A220" i="6"/>
  <c r="C219" i="6"/>
  <c r="B219" i="6"/>
  <c r="BE258" i="1"/>
  <c r="BK124" i="1"/>
  <c r="BN124" i="1" s="1"/>
  <c r="R85" i="5"/>
  <c r="L86" i="5"/>
  <c r="C242" i="3" l="1"/>
  <c r="A221" i="6"/>
  <c r="C220" i="6"/>
  <c r="B220" i="6"/>
  <c r="BE259" i="1"/>
  <c r="U85" i="5"/>
  <c r="AY124" i="1" s="1"/>
  <c r="O86" i="5"/>
  <c r="C243" i="3" l="1"/>
  <c r="A222" i="6"/>
  <c r="C221" i="6"/>
  <c r="B221" i="6"/>
  <c r="BE260" i="1"/>
  <c r="S86" i="5"/>
  <c r="N86" i="5"/>
  <c r="T86" i="5" s="1"/>
  <c r="Q87" i="5" s="1"/>
  <c r="B87" i="5" s="1"/>
  <c r="C244" i="3" l="1"/>
  <c r="A223" i="6"/>
  <c r="C222" i="6"/>
  <c r="B222" i="6"/>
  <c r="BE261" i="1"/>
  <c r="BK125" i="1"/>
  <c r="BN125" i="1" s="1"/>
  <c r="R86" i="5"/>
  <c r="L87" i="5"/>
  <c r="C245" i="3" l="1"/>
  <c r="A224" i="6"/>
  <c r="C223" i="6"/>
  <c r="B223" i="6"/>
  <c r="BE262" i="1"/>
  <c r="U86" i="5"/>
  <c r="O87" i="5"/>
  <c r="C246" i="3" l="1"/>
  <c r="A225" i="6"/>
  <c r="B224" i="6"/>
  <c r="C224" i="6"/>
  <c r="BE263" i="1"/>
  <c r="AY125" i="1"/>
  <c r="S87" i="5"/>
  <c r="N87" i="5"/>
  <c r="T87" i="5" s="1"/>
  <c r="Q88" i="5" s="1"/>
  <c r="B88" i="5" s="1"/>
  <c r="C247" i="3" l="1"/>
  <c r="A226" i="6"/>
  <c r="B225" i="6"/>
  <c r="C225" i="6"/>
  <c r="BE264" i="1"/>
  <c r="BK126" i="1"/>
  <c r="BN126" i="1" s="1"/>
  <c r="R87" i="5"/>
  <c r="L88" i="5"/>
  <c r="C248" i="3" l="1"/>
  <c r="A227" i="6"/>
  <c r="C226" i="6"/>
  <c r="B226" i="6"/>
  <c r="BE265" i="1"/>
  <c r="U87" i="5"/>
  <c r="O88" i="5"/>
  <c r="C249" i="3" l="1"/>
  <c r="A228" i="6"/>
  <c r="C227" i="6"/>
  <c r="B227" i="6"/>
  <c r="BE266" i="1"/>
  <c r="AY126" i="1"/>
  <c r="S88" i="5"/>
  <c r="N88" i="5"/>
  <c r="T88" i="5" s="1"/>
  <c r="Q89" i="5" s="1"/>
  <c r="B89" i="5" s="1"/>
  <c r="C250" i="3" l="1"/>
  <c r="A229" i="6"/>
  <c r="C228" i="6"/>
  <c r="B228" i="6"/>
  <c r="BE267" i="1"/>
  <c r="BK127" i="1"/>
  <c r="BN127" i="1" s="1"/>
  <c r="R88" i="5"/>
  <c r="L89" i="5"/>
  <c r="C251" i="3" l="1"/>
  <c r="A230" i="6"/>
  <c r="C229" i="6"/>
  <c r="B229" i="6"/>
  <c r="BE268" i="1"/>
  <c r="U88" i="5"/>
  <c r="O89" i="5"/>
  <c r="C252" i="3" l="1"/>
  <c r="A231" i="6"/>
  <c r="C230" i="6"/>
  <c r="B230" i="6"/>
  <c r="BE269" i="1"/>
  <c r="AY127" i="1"/>
  <c r="S89" i="5"/>
  <c r="N89" i="5"/>
  <c r="T89" i="5" s="1"/>
  <c r="Q90" i="5" s="1"/>
  <c r="B90" i="5" s="1"/>
  <c r="C253" i="3" l="1"/>
  <c r="A232" i="6"/>
  <c r="C231" i="6"/>
  <c r="B231" i="6"/>
  <c r="BE270" i="1"/>
  <c r="BK128" i="1"/>
  <c r="BN128" i="1" s="1"/>
  <c r="R89" i="5"/>
  <c r="L90" i="5"/>
  <c r="C254" i="3" l="1"/>
  <c r="A233" i="6"/>
  <c r="C232" i="6"/>
  <c r="B232" i="6"/>
  <c r="BE271" i="1"/>
  <c r="U89" i="5"/>
  <c r="AY128" i="1" s="1"/>
  <c r="O90" i="5"/>
  <c r="C255" i="3" l="1"/>
  <c r="A234" i="6"/>
  <c r="C233" i="6"/>
  <c r="B233" i="6"/>
  <c r="BE272" i="1"/>
  <c r="S90" i="5"/>
  <c r="N90" i="5"/>
  <c r="T90" i="5" s="1"/>
  <c r="Q91" i="5" s="1"/>
  <c r="B91" i="5" s="1"/>
  <c r="C256" i="3" l="1"/>
  <c r="A235" i="6"/>
  <c r="C234" i="6"/>
  <c r="B234" i="6"/>
  <c r="BE273" i="1"/>
  <c r="BK129" i="1"/>
  <c r="BN129" i="1" s="1"/>
  <c r="R90" i="5"/>
  <c r="L91" i="5"/>
  <c r="C257" i="3" l="1"/>
  <c r="A236" i="6"/>
  <c r="C235" i="6"/>
  <c r="B235" i="6"/>
  <c r="BE274" i="1"/>
  <c r="U90" i="5"/>
  <c r="O91" i="5"/>
  <c r="C258" i="3" l="1"/>
  <c r="A237" i="6"/>
  <c r="C236" i="6"/>
  <c r="B236" i="6"/>
  <c r="BE275" i="1"/>
  <c r="AY129" i="1"/>
  <c r="S91" i="5"/>
  <c r="N91" i="5"/>
  <c r="T91" i="5" s="1"/>
  <c r="Q92" i="5" s="1"/>
  <c r="B92" i="5" s="1"/>
  <c r="C259" i="3" l="1"/>
  <c r="A238" i="6"/>
  <c r="C237" i="6"/>
  <c r="B237" i="6"/>
  <c r="BE276" i="1"/>
  <c r="BK130" i="1"/>
  <c r="BN130" i="1" s="1"/>
  <c r="R91" i="5"/>
  <c r="L92" i="5"/>
  <c r="C260" i="3" l="1"/>
  <c r="A239" i="6"/>
  <c r="C238" i="6"/>
  <c r="B238" i="6"/>
  <c r="BE277" i="1"/>
  <c r="U91" i="5"/>
  <c r="O92" i="5"/>
  <c r="C261" i="3" l="1"/>
  <c r="A240" i="6"/>
  <c r="C239" i="6"/>
  <c r="B239" i="6"/>
  <c r="BE278" i="1"/>
  <c r="AY130" i="1"/>
  <c r="S92" i="5"/>
  <c r="N92" i="5"/>
  <c r="T92" i="5" s="1"/>
  <c r="Q93" i="5" s="1"/>
  <c r="B93" i="5" s="1"/>
  <c r="C262" i="3" l="1"/>
  <c r="A241" i="6"/>
  <c r="C240" i="6"/>
  <c r="B240" i="6"/>
  <c r="BE279" i="1"/>
  <c r="BK131" i="1"/>
  <c r="BN131" i="1" s="1"/>
  <c r="R92" i="5"/>
  <c r="L93" i="5"/>
  <c r="C263" i="3" l="1"/>
  <c r="A242" i="6"/>
  <c r="C241" i="6"/>
  <c r="B241" i="6"/>
  <c r="BE280" i="1"/>
  <c r="U92" i="5"/>
  <c r="O93" i="5"/>
  <c r="C264" i="3" l="1"/>
  <c r="A243" i="6"/>
  <c r="C242" i="6"/>
  <c r="B242" i="6"/>
  <c r="BE281" i="1"/>
  <c r="AY131" i="1"/>
  <c r="S93" i="5"/>
  <c r="N93" i="5"/>
  <c r="T93" i="5" s="1"/>
  <c r="Q94" i="5" s="1"/>
  <c r="B94" i="5" s="1"/>
  <c r="C265" i="3" l="1"/>
  <c r="A244" i="6"/>
  <c r="C243" i="6"/>
  <c r="B243" i="6"/>
  <c r="BE282" i="1"/>
  <c r="BK132" i="1"/>
  <c r="BN132" i="1" s="1"/>
  <c r="R93" i="5"/>
  <c r="L94" i="5"/>
  <c r="C266" i="3" l="1"/>
  <c r="A245" i="6"/>
  <c r="C244" i="6"/>
  <c r="B244" i="6"/>
  <c r="BE283" i="1"/>
  <c r="U93" i="5"/>
  <c r="O94" i="5"/>
  <c r="C267" i="3" l="1"/>
  <c r="A246" i="6"/>
  <c r="C245" i="6"/>
  <c r="B245" i="6"/>
  <c r="BE284" i="1"/>
  <c r="AY132" i="1"/>
  <c r="S94" i="5"/>
  <c r="N94" i="5"/>
  <c r="T94" i="5" s="1"/>
  <c r="Q95" i="5" s="1"/>
  <c r="B95" i="5" s="1"/>
  <c r="C268" i="3" l="1"/>
  <c r="A247" i="6"/>
  <c r="C246" i="6"/>
  <c r="B246" i="6"/>
  <c r="BE285" i="1"/>
  <c r="BK133" i="1"/>
  <c r="BN133" i="1" s="1"/>
  <c r="R94" i="5"/>
  <c r="L95" i="5"/>
  <c r="C269" i="3" l="1"/>
  <c r="A248" i="6"/>
  <c r="C247" i="6"/>
  <c r="B247" i="6"/>
  <c r="BE286" i="1"/>
  <c r="U94" i="5"/>
  <c r="O95" i="5"/>
  <c r="C270" i="3" l="1"/>
  <c r="A249" i="6"/>
  <c r="C248" i="6"/>
  <c r="B248" i="6"/>
  <c r="BE287" i="1"/>
  <c r="AY133" i="1"/>
  <c r="S95" i="5"/>
  <c r="N95" i="5"/>
  <c r="T95" i="5" s="1"/>
  <c r="Q96" i="5" s="1"/>
  <c r="B96" i="5" s="1"/>
  <c r="C271" i="3" l="1"/>
  <c r="A250" i="6"/>
  <c r="C249" i="6"/>
  <c r="B249" i="6"/>
  <c r="BE288" i="1"/>
  <c r="BK134" i="1"/>
  <c r="BN134" i="1" s="1"/>
  <c r="R95" i="5"/>
  <c r="L96" i="5"/>
  <c r="C272" i="3" l="1"/>
  <c r="A251" i="6"/>
  <c r="C250" i="6"/>
  <c r="B250" i="6"/>
  <c r="BE289" i="1"/>
  <c r="U95" i="5"/>
  <c r="AY134" i="1" s="1"/>
  <c r="O96" i="5"/>
  <c r="C273" i="3" l="1"/>
  <c r="A252" i="6"/>
  <c r="C251" i="6"/>
  <c r="B251" i="6"/>
  <c r="BE290" i="1"/>
  <c r="S96" i="5"/>
  <c r="N96" i="5"/>
  <c r="T96" i="5" s="1"/>
  <c r="Q97" i="5" s="1"/>
  <c r="B97" i="5" s="1"/>
  <c r="C274" i="3" l="1"/>
  <c r="A253" i="6"/>
  <c r="C252" i="6"/>
  <c r="B252" i="6"/>
  <c r="BE291" i="1"/>
  <c r="BK135" i="1"/>
  <c r="BN135" i="1" s="1"/>
  <c r="R96" i="5"/>
  <c r="L97" i="5"/>
  <c r="C275" i="3" l="1"/>
  <c r="A254" i="6"/>
  <c r="C253" i="6"/>
  <c r="B253" i="6"/>
  <c r="BE292" i="1"/>
  <c r="U96" i="5"/>
  <c r="O97" i="5"/>
  <c r="C276" i="3" l="1"/>
  <c r="A255" i="6"/>
  <c r="C254" i="6"/>
  <c r="B254" i="6"/>
  <c r="BE293" i="1"/>
  <c r="AY135" i="1"/>
  <c r="S97" i="5"/>
  <c r="N97" i="5"/>
  <c r="T97" i="5" s="1"/>
  <c r="Q98" i="5" s="1"/>
  <c r="B98" i="5" s="1"/>
  <c r="C277" i="3" l="1"/>
  <c r="A256" i="6"/>
  <c r="C255" i="6"/>
  <c r="B255" i="6"/>
  <c r="BE294" i="1"/>
  <c r="BK136" i="1"/>
  <c r="BN136" i="1" s="1"/>
  <c r="R97" i="5"/>
  <c r="L98" i="5"/>
  <c r="C278" i="3" l="1"/>
  <c r="A257" i="6"/>
  <c r="B256" i="6"/>
  <c r="C256" i="6"/>
  <c r="BE295" i="1"/>
  <c r="U97" i="5"/>
  <c r="O98" i="5"/>
  <c r="C279" i="3" l="1"/>
  <c r="A258" i="6"/>
  <c r="B257" i="6"/>
  <c r="C257" i="6"/>
  <c r="BE296" i="1"/>
  <c r="AY136" i="1"/>
  <c r="S98" i="5"/>
  <c r="N98" i="5"/>
  <c r="T98" i="5" s="1"/>
  <c r="Q99" i="5" s="1"/>
  <c r="B99" i="5" s="1"/>
  <c r="C280" i="3" l="1"/>
  <c r="A259" i="6"/>
  <c r="C258" i="6"/>
  <c r="B258" i="6"/>
  <c r="BE297" i="1"/>
  <c r="BK137" i="1"/>
  <c r="BN137" i="1" s="1"/>
  <c r="R98" i="5"/>
  <c r="L99" i="5"/>
  <c r="C281" i="3" l="1"/>
  <c r="A260" i="6"/>
  <c r="C259" i="6"/>
  <c r="B259" i="6"/>
  <c r="BE298" i="1"/>
  <c r="U98" i="5"/>
  <c r="O99" i="5"/>
  <c r="C282" i="3" l="1"/>
  <c r="A261" i="6"/>
  <c r="C260" i="6"/>
  <c r="B260" i="6"/>
  <c r="BE299" i="1"/>
  <c r="AY137" i="1"/>
  <c r="S99" i="5"/>
  <c r="N99" i="5"/>
  <c r="T99" i="5" s="1"/>
  <c r="Q100" i="5" s="1"/>
  <c r="B100" i="5" s="1"/>
  <c r="C283" i="3" l="1"/>
  <c r="A262" i="6"/>
  <c r="C261" i="6"/>
  <c r="B261" i="6"/>
  <c r="BE300" i="1"/>
  <c r="BK138" i="1"/>
  <c r="BN138" i="1" s="1"/>
  <c r="R99" i="5"/>
  <c r="L100" i="5"/>
  <c r="C284" i="3" l="1"/>
  <c r="A263" i="6"/>
  <c r="C262" i="6"/>
  <c r="B262" i="6"/>
  <c r="BE301" i="1"/>
  <c r="U99" i="5"/>
  <c r="O100" i="5"/>
  <c r="C285" i="3" l="1"/>
  <c r="A264" i="6"/>
  <c r="C263" i="6"/>
  <c r="B263" i="6"/>
  <c r="BE302" i="1"/>
  <c r="AY138" i="1"/>
  <c r="S100" i="5"/>
  <c r="N100" i="5"/>
  <c r="T100" i="5" s="1"/>
  <c r="Q101" i="5" s="1"/>
  <c r="B101" i="5" s="1"/>
  <c r="C286" i="3" l="1"/>
  <c r="A265" i="6"/>
  <c r="C264" i="6"/>
  <c r="B264" i="6"/>
  <c r="BE303" i="1"/>
  <c r="BK139" i="1"/>
  <c r="BN139" i="1" s="1"/>
  <c r="R100" i="5"/>
  <c r="L101" i="5"/>
  <c r="C287" i="3" l="1"/>
  <c r="A266" i="6"/>
  <c r="C265" i="6"/>
  <c r="B265" i="6"/>
  <c r="BE304" i="1"/>
  <c r="U100" i="5"/>
  <c r="O101" i="5"/>
  <c r="C288" i="3" l="1"/>
  <c r="A267" i="6"/>
  <c r="C266" i="6"/>
  <c r="B266" i="6"/>
  <c r="BE305" i="1"/>
  <c r="AY139" i="1"/>
  <c r="S101" i="5"/>
  <c r="N101" i="5"/>
  <c r="T101" i="5" s="1"/>
  <c r="Q102" i="5" s="1"/>
  <c r="B102" i="5" s="1"/>
  <c r="C289" i="3" l="1"/>
  <c r="A268" i="6"/>
  <c r="C267" i="6"/>
  <c r="B267" i="6"/>
  <c r="BE306" i="1"/>
  <c r="BK140" i="1"/>
  <c r="BN140" i="1" s="1"/>
  <c r="R101" i="5"/>
  <c r="L102" i="5"/>
  <c r="C290" i="3" l="1"/>
  <c r="A269" i="6"/>
  <c r="C268" i="6"/>
  <c r="B268" i="6"/>
  <c r="BE307" i="1"/>
  <c r="U101" i="5"/>
  <c r="O102" i="5"/>
  <c r="C291" i="3" l="1"/>
  <c r="A270" i="6"/>
  <c r="C269" i="6"/>
  <c r="B269" i="6"/>
  <c r="BE308" i="1"/>
  <c r="AY140" i="1"/>
  <c r="S102" i="5"/>
  <c r="N102" i="5"/>
  <c r="T102" i="5" s="1"/>
  <c r="Q103" i="5" s="1"/>
  <c r="B103" i="5" s="1"/>
  <c r="C292" i="3" l="1"/>
  <c r="A271" i="6"/>
  <c r="C270" i="6"/>
  <c r="B270" i="6"/>
  <c r="BE309" i="1"/>
  <c r="BK141" i="1"/>
  <c r="BN141" i="1" s="1"/>
  <c r="R102" i="5"/>
  <c r="L103" i="5"/>
  <c r="C293" i="3" l="1"/>
  <c r="A272" i="6"/>
  <c r="C271" i="6"/>
  <c r="B271" i="6"/>
  <c r="BE310" i="1"/>
  <c r="BE311" i="1" s="1"/>
  <c r="BE312" i="1" s="1"/>
  <c r="BE313" i="1" s="1"/>
  <c r="BE314" i="1" s="1"/>
  <c r="BE315" i="1" s="1"/>
  <c r="U102" i="5"/>
  <c r="O103" i="5"/>
  <c r="C294" i="3" l="1"/>
  <c r="A273" i="6"/>
  <c r="B272" i="6"/>
  <c r="C272" i="6"/>
  <c r="AY141" i="1"/>
  <c r="S103" i="5"/>
  <c r="N103" i="5"/>
  <c r="T103" i="5" s="1"/>
  <c r="Q104" i="5" s="1"/>
  <c r="B104" i="5" s="1"/>
  <c r="C295" i="3" l="1"/>
  <c r="A274" i="6"/>
  <c r="B273" i="6"/>
  <c r="C273" i="6"/>
  <c r="BK142" i="1"/>
  <c r="BN142" i="1" s="1"/>
  <c r="R103" i="5"/>
  <c r="L104" i="5"/>
  <c r="C296" i="3" l="1"/>
  <c r="A275" i="6"/>
  <c r="C274" i="6"/>
  <c r="B274" i="6"/>
  <c r="U103" i="5"/>
  <c r="AY142" i="1" s="1"/>
  <c r="O104" i="5"/>
  <c r="C297" i="3" l="1"/>
  <c r="A276" i="6"/>
  <c r="C275" i="6"/>
  <c r="B275" i="6"/>
  <c r="S104" i="5"/>
  <c r="N104" i="5"/>
  <c r="T104" i="5" s="1"/>
  <c r="Q105" i="5" s="1"/>
  <c r="B105" i="5" s="1"/>
  <c r="C298" i="3" l="1"/>
  <c r="A277" i="6"/>
  <c r="C276" i="6"/>
  <c r="B276" i="6"/>
  <c r="BK143" i="1"/>
  <c r="BN143" i="1" s="1"/>
  <c r="R104" i="5"/>
  <c r="L105" i="5"/>
  <c r="C299" i="3" l="1"/>
  <c r="A278" i="6"/>
  <c r="C277" i="6"/>
  <c r="B277" i="6"/>
  <c r="U104" i="5"/>
  <c r="O105" i="5"/>
  <c r="C300" i="3" l="1"/>
  <c r="A279" i="6"/>
  <c r="C278" i="6"/>
  <c r="B278" i="6"/>
  <c r="AY143" i="1"/>
  <c r="S105" i="5"/>
  <c r="N105" i="5"/>
  <c r="T105" i="5" s="1"/>
  <c r="Q106" i="5" s="1"/>
  <c r="B106" i="5" s="1"/>
  <c r="C301" i="3" l="1"/>
  <c r="A280" i="6"/>
  <c r="C279" i="6"/>
  <c r="B279" i="6"/>
  <c r="BK144" i="1"/>
  <c r="BN144" i="1" s="1"/>
  <c r="R105" i="5"/>
  <c r="L106" i="5"/>
  <c r="C302" i="3" l="1"/>
  <c r="A281" i="6"/>
  <c r="C280" i="6"/>
  <c r="B280" i="6"/>
  <c r="U105" i="5"/>
  <c r="O106" i="5"/>
  <c r="C303" i="3" l="1"/>
  <c r="A282" i="6"/>
  <c r="C281" i="6"/>
  <c r="B281" i="6"/>
  <c r="AY144" i="1"/>
  <c r="S106" i="5"/>
  <c r="N106" i="5"/>
  <c r="T106" i="5" s="1"/>
  <c r="Q107" i="5" s="1"/>
  <c r="B107" i="5" s="1"/>
  <c r="C304" i="3" l="1"/>
  <c r="A283" i="6"/>
  <c r="C282" i="6"/>
  <c r="B282" i="6"/>
  <c r="BK145" i="1"/>
  <c r="BN145" i="1" s="1"/>
  <c r="R106" i="5"/>
  <c r="L107" i="5"/>
  <c r="C305" i="3" l="1"/>
  <c r="A284" i="6"/>
  <c r="C283" i="6"/>
  <c r="B283" i="6"/>
  <c r="U106" i="5"/>
  <c r="O107" i="5"/>
  <c r="C306" i="3" l="1"/>
  <c r="A285" i="6"/>
  <c r="C284" i="6"/>
  <c r="B284" i="6"/>
  <c r="AY145" i="1"/>
  <c r="S107" i="5"/>
  <c r="N107" i="5"/>
  <c r="T107" i="5" s="1"/>
  <c r="Q108" i="5" s="1"/>
  <c r="B108" i="5" s="1"/>
  <c r="C307" i="3" l="1"/>
  <c r="A286" i="6"/>
  <c r="C285" i="6"/>
  <c r="B285" i="6"/>
  <c r="BK146" i="1"/>
  <c r="BN146" i="1" s="1"/>
  <c r="R107" i="5"/>
  <c r="L108" i="5"/>
  <c r="C308" i="3" l="1"/>
  <c r="A287" i="6"/>
  <c r="C286" i="6"/>
  <c r="B286" i="6"/>
  <c r="U107" i="5"/>
  <c r="O108" i="5"/>
  <c r="C309" i="3" l="1"/>
  <c r="A288" i="6"/>
  <c r="C287" i="6"/>
  <c r="B287" i="6"/>
  <c r="AY146" i="1"/>
  <c r="S108" i="5"/>
  <c r="N108" i="5"/>
  <c r="T108" i="5" s="1"/>
  <c r="Q109" i="5" s="1"/>
  <c r="B109" i="5" s="1"/>
  <c r="C310" i="3" l="1"/>
  <c r="A289" i="6"/>
  <c r="C288" i="6"/>
  <c r="B288" i="6"/>
  <c r="BK147" i="1"/>
  <c r="BN147" i="1" s="1"/>
  <c r="R108" i="5"/>
  <c r="L109" i="5"/>
  <c r="C311" i="3" l="1"/>
  <c r="A290" i="6"/>
  <c r="C289" i="6"/>
  <c r="B289" i="6"/>
  <c r="U108" i="5"/>
  <c r="O109" i="5"/>
  <c r="C312" i="3" l="1"/>
  <c r="A291" i="6"/>
  <c r="C290" i="6"/>
  <c r="B290" i="6"/>
  <c r="AY147" i="1"/>
  <c r="S109" i="5"/>
  <c r="N109" i="5"/>
  <c r="T109" i="5" s="1"/>
  <c r="Q110" i="5" s="1"/>
  <c r="B110" i="5" s="1"/>
  <c r="C313" i="3" l="1"/>
  <c r="A292" i="6"/>
  <c r="C291" i="6"/>
  <c r="B291" i="6"/>
  <c r="BK148" i="1"/>
  <c r="BN148" i="1" s="1"/>
  <c r="R109" i="5"/>
  <c r="L110" i="5"/>
  <c r="C314" i="3" l="1"/>
  <c r="A293" i="6"/>
  <c r="C292" i="6"/>
  <c r="B292" i="6"/>
  <c r="U109" i="5"/>
  <c r="O110" i="5"/>
  <c r="C315" i="3" l="1"/>
  <c r="A294" i="6"/>
  <c r="C293" i="6"/>
  <c r="B293" i="6"/>
  <c r="AY148" i="1"/>
  <c r="S110" i="5"/>
  <c r="N110" i="5"/>
  <c r="T110" i="5" s="1"/>
  <c r="Q111" i="5" s="1"/>
  <c r="B111" i="5" s="1"/>
  <c r="C316" i="3" l="1"/>
  <c r="A295" i="6"/>
  <c r="C294" i="6"/>
  <c r="B294" i="6"/>
  <c r="BK149" i="1"/>
  <c r="BN149" i="1" s="1"/>
  <c r="R110" i="5"/>
  <c r="L111" i="5"/>
  <c r="C317" i="3" l="1"/>
  <c r="A296" i="6"/>
  <c r="C295" i="6"/>
  <c r="B295" i="6"/>
  <c r="U110" i="5"/>
  <c r="O111" i="5"/>
  <c r="C318" i="3" l="1"/>
  <c r="A297" i="6"/>
  <c r="C296" i="6"/>
  <c r="B296" i="6"/>
  <c r="AY149" i="1"/>
  <c r="S111" i="5"/>
  <c r="N111" i="5"/>
  <c r="T111" i="5" s="1"/>
  <c r="Q112" i="5" s="1"/>
  <c r="B112" i="5" s="1"/>
  <c r="C319" i="3" l="1"/>
  <c r="A298" i="6"/>
  <c r="C297" i="6"/>
  <c r="B297" i="6"/>
  <c r="BK150" i="1"/>
  <c r="BN150" i="1" s="1"/>
  <c r="R111" i="5"/>
  <c r="L112" i="5"/>
  <c r="C320" i="3" l="1"/>
  <c r="A299" i="6"/>
  <c r="C298" i="6"/>
  <c r="B298" i="6"/>
  <c r="U111" i="5"/>
  <c r="AY150" i="1" s="1"/>
  <c r="O112" i="5"/>
  <c r="C321" i="3" l="1"/>
  <c r="A300" i="6"/>
  <c r="C299" i="6"/>
  <c r="B299" i="6"/>
  <c r="S112" i="5"/>
  <c r="N112" i="5"/>
  <c r="T112" i="5" s="1"/>
  <c r="Q113" i="5" s="1"/>
  <c r="B113" i="5" s="1"/>
  <c r="C322" i="3" l="1"/>
  <c r="A301" i="6"/>
  <c r="C300" i="6"/>
  <c r="B300" i="6"/>
  <c r="BK151" i="1"/>
  <c r="BN151" i="1" s="1"/>
  <c r="R112" i="5"/>
  <c r="L113" i="5"/>
  <c r="C323" i="3" l="1"/>
  <c r="A302" i="6"/>
  <c r="C301" i="6"/>
  <c r="B301" i="6"/>
  <c r="U112" i="5"/>
  <c r="AY151" i="1" s="1"/>
  <c r="O113" i="5"/>
  <c r="C324" i="3" l="1"/>
  <c r="A303" i="6"/>
  <c r="C302" i="6"/>
  <c r="B302" i="6"/>
  <c r="S113" i="5"/>
  <c r="N113" i="5"/>
  <c r="T113" i="5" s="1"/>
  <c r="Q114" i="5" s="1"/>
  <c r="B114" i="5" s="1"/>
  <c r="C325" i="3" l="1"/>
  <c r="A304" i="6"/>
  <c r="C303" i="6"/>
  <c r="B303" i="6"/>
  <c r="BK152" i="1"/>
  <c r="BN152" i="1" s="1"/>
  <c r="R113" i="5"/>
  <c r="L114" i="5"/>
  <c r="C326" i="3" l="1"/>
  <c r="A305" i="6"/>
  <c r="B304" i="6"/>
  <c r="C304" i="6"/>
  <c r="U113" i="5"/>
  <c r="O114" i="5"/>
  <c r="C327" i="3" l="1"/>
  <c r="A306" i="6"/>
  <c r="B305" i="6"/>
  <c r="C305" i="6"/>
  <c r="AY152" i="1"/>
  <c r="S114" i="5"/>
  <c r="N114" i="5"/>
  <c r="T114" i="5" s="1"/>
  <c r="Q115" i="5" s="1"/>
  <c r="B115" i="5" s="1"/>
  <c r="C328" i="3" l="1"/>
  <c r="A307" i="6"/>
  <c r="C306" i="6"/>
  <c r="B306" i="6"/>
  <c r="BK153" i="1"/>
  <c r="BN153" i="1" s="1"/>
  <c r="R114" i="5"/>
  <c r="L115" i="5"/>
  <c r="C329" i="3" l="1"/>
  <c r="A308" i="6"/>
  <c r="C307" i="6"/>
  <c r="B307" i="6"/>
  <c r="U114" i="5"/>
  <c r="O115" i="5"/>
  <c r="C330" i="3" l="1"/>
  <c r="A309" i="6"/>
  <c r="C308" i="6"/>
  <c r="B308" i="6"/>
  <c r="AY153" i="1"/>
  <c r="S115" i="5"/>
  <c r="N115" i="5"/>
  <c r="T115" i="5" s="1"/>
  <c r="Q116" i="5" s="1"/>
  <c r="B116" i="5" s="1"/>
  <c r="C331" i="3" l="1"/>
  <c r="A310" i="6"/>
  <c r="C309" i="6"/>
  <c r="B309" i="6"/>
  <c r="BK154" i="1"/>
  <c r="BN154" i="1" s="1"/>
  <c r="R115" i="5"/>
  <c r="L116" i="5"/>
  <c r="C332" i="3" l="1"/>
  <c r="A311" i="6"/>
  <c r="C310" i="6"/>
  <c r="B310" i="6"/>
  <c r="U115" i="5"/>
  <c r="O116" i="5"/>
  <c r="C333" i="3" l="1"/>
  <c r="A312" i="6"/>
  <c r="C311" i="6"/>
  <c r="B311" i="6"/>
  <c r="AY154" i="1"/>
  <c r="S116" i="5"/>
  <c r="N116" i="5"/>
  <c r="T116" i="5" s="1"/>
  <c r="Q117" i="5" s="1"/>
  <c r="B117" i="5" s="1"/>
  <c r="C334" i="3" l="1"/>
  <c r="A313" i="6"/>
  <c r="C312" i="6"/>
  <c r="B312" i="6"/>
  <c r="BK155" i="1"/>
  <c r="BN155" i="1" s="1"/>
  <c r="R116" i="5"/>
  <c r="L117" i="5"/>
  <c r="C335" i="3" l="1"/>
  <c r="A314" i="6"/>
  <c r="C313" i="6"/>
  <c r="B313" i="6"/>
  <c r="U116" i="5"/>
  <c r="O117" i="5"/>
  <c r="C336" i="3" l="1"/>
  <c r="A315" i="6"/>
  <c r="C314" i="6"/>
  <c r="B314" i="6"/>
  <c r="AY155" i="1"/>
  <c r="S117" i="5"/>
  <c r="N117" i="5"/>
  <c r="T117" i="5" s="1"/>
  <c r="Q118" i="5" s="1"/>
  <c r="B118" i="5" s="1"/>
  <c r="C337" i="3" l="1"/>
  <c r="A316" i="6"/>
  <c r="C315" i="6"/>
  <c r="B315" i="6"/>
  <c r="BK156" i="1"/>
  <c r="BN156" i="1" s="1"/>
  <c r="R117" i="5"/>
  <c r="L118" i="5"/>
  <c r="C338" i="3" l="1"/>
  <c r="A317" i="6"/>
  <c r="C316" i="6"/>
  <c r="B316" i="6"/>
  <c r="U117" i="5"/>
  <c r="O118" i="5"/>
  <c r="C339" i="3" l="1"/>
  <c r="A318" i="6"/>
  <c r="C317" i="6"/>
  <c r="B317" i="6"/>
  <c r="AY156" i="1"/>
  <c r="S118" i="5"/>
  <c r="N118" i="5"/>
  <c r="T118" i="5" s="1"/>
  <c r="Q119" i="5" s="1"/>
  <c r="B119" i="5" s="1"/>
  <c r="C340" i="3" l="1"/>
  <c r="A319" i="6"/>
  <c r="C318" i="6"/>
  <c r="B318" i="6"/>
  <c r="BK157" i="1"/>
  <c r="BN157" i="1" s="1"/>
  <c r="R118" i="5"/>
  <c r="L119" i="5"/>
  <c r="C341" i="3" l="1"/>
  <c r="A320" i="6"/>
  <c r="C319" i="6"/>
  <c r="B319" i="6"/>
  <c r="U118" i="5"/>
  <c r="O119" i="5"/>
  <c r="C342" i="3" l="1"/>
  <c r="A321" i="6"/>
  <c r="C320" i="6"/>
  <c r="B320" i="6"/>
  <c r="AY157" i="1"/>
  <c r="S119" i="5"/>
  <c r="N119" i="5"/>
  <c r="T119" i="5" s="1"/>
  <c r="Q120" i="5" s="1"/>
  <c r="B120" i="5" s="1"/>
  <c r="C343" i="3" l="1"/>
  <c r="A322" i="6"/>
  <c r="C321" i="6"/>
  <c r="B321" i="6"/>
  <c r="BK158" i="1"/>
  <c r="BN158" i="1" s="1"/>
  <c r="R119" i="5"/>
  <c r="L120" i="5"/>
  <c r="C344" i="3" l="1"/>
  <c r="A323" i="6"/>
  <c r="C322" i="6"/>
  <c r="B322" i="6"/>
  <c r="U119" i="5"/>
  <c r="AY158" i="1" s="1"/>
  <c r="O120" i="5"/>
  <c r="C345" i="3" l="1"/>
  <c r="A324" i="6"/>
  <c r="C323" i="6"/>
  <c r="B323" i="6"/>
  <c r="S120" i="5"/>
  <c r="N120" i="5"/>
  <c r="T120" i="5" s="1"/>
  <c r="Q121" i="5" s="1"/>
  <c r="B121" i="5" s="1"/>
  <c r="C346" i="3" l="1"/>
  <c r="A325" i="6"/>
  <c r="C324" i="6"/>
  <c r="B324" i="6"/>
  <c r="BK159" i="1"/>
  <c r="BN159" i="1" s="1"/>
  <c r="R120" i="5"/>
  <c r="L121" i="5"/>
  <c r="C347" i="3" l="1"/>
  <c r="A326" i="6"/>
  <c r="C325" i="6"/>
  <c r="B325" i="6"/>
  <c r="U120" i="5"/>
  <c r="BO187" i="1"/>
  <c r="O121" i="5"/>
  <c r="C348" i="3" l="1"/>
  <c r="A327" i="6"/>
  <c r="C326" i="6"/>
  <c r="B326" i="6"/>
  <c r="AY159" i="1"/>
  <c r="S121" i="5"/>
  <c r="N121" i="5"/>
  <c r="T121" i="5" s="1"/>
  <c r="Q122" i="5" s="1"/>
  <c r="B122" i="5" s="1"/>
  <c r="C349" i="3" l="1"/>
  <c r="A328" i="6"/>
  <c r="C327" i="6"/>
  <c r="B327" i="6"/>
  <c r="BK160" i="1"/>
  <c r="BN160" i="1" s="1"/>
  <c r="R121" i="5"/>
  <c r="L122" i="5"/>
  <c r="C350" i="3" l="1"/>
  <c r="A329" i="6"/>
  <c r="C328" i="6"/>
  <c r="B328" i="6"/>
  <c r="U121" i="5"/>
  <c r="O122" i="5"/>
  <c r="C351" i="3" l="1"/>
  <c r="A330" i="6"/>
  <c r="C329" i="6"/>
  <c r="B329" i="6"/>
  <c r="AY160" i="1"/>
  <c r="BO188" i="1"/>
  <c r="S122" i="5"/>
  <c r="N122" i="5"/>
  <c r="T122" i="5" s="1"/>
  <c r="Q123" i="5" s="1"/>
  <c r="B123" i="5" s="1"/>
  <c r="C352" i="3" l="1"/>
  <c r="A331" i="6"/>
  <c r="C330" i="6"/>
  <c r="B330" i="6"/>
  <c r="BK161" i="1"/>
  <c r="BN161" i="1" s="1"/>
  <c r="R122" i="5"/>
  <c r="L123" i="5"/>
  <c r="C353" i="3" l="1"/>
  <c r="A332" i="6"/>
  <c r="C331" i="6"/>
  <c r="B331" i="6"/>
  <c r="U122" i="5"/>
  <c r="O123" i="5"/>
  <c r="C354" i="3" l="1"/>
  <c r="A333" i="6"/>
  <c r="C332" i="6"/>
  <c r="B332" i="6"/>
  <c r="AY161" i="1"/>
  <c r="S123" i="5"/>
  <c r="N123" i="5"/>
  <c r="T123" i="5" s="1"/>
  <c r="Q124" i="5" s="1"/>
  <c r="B124" i="5" s="1"/>
  <c r="C355" i="3" l="1"/>
  <c r="A334" i="6"/>
  <c r="C333" i="6"/>
  <c r="B333" i="6"/>
  <c r="BK162" i="1"/>
  <c r="BN162" i="1" s="1"/>
  <c r="BO189" i="1"/>
  <c r="R123" i="5"/>
  <c r="L124" i="5"/>
  <c r="C356" i="3" l="1"/>
  <c r="A335" i="6"/>
  <c r="C334" i="6"/>
  <c r="B334" i="6"/>
  <c r="U123" i="5"/>
  <c r="O124" i="5"/>
  <c r="C357" i="3" l="1"/>
  <c r="A336" i="6"/>
  <c r="C335" i="6"/>
  <c r="B335" i="6"/>
  <c r="AY162" i="1"/>
  <c r="S124" i="5"/>
  <c r="N124" i="5"/>
  <c r="T124" i="5" s="1"/>
  <c r="Q125" i="5" s="1"/>
  <c r="B125" i="5" s="1"/>
  <c r="C358" i="3" l="1"/>
  <c r="A337" i="6"/>
  <c r="B336" i="6"/>
  <c r="C336" i="6"/>
  <c r="BK163" i="1"/>
  <c r="BN163" i="1" s="1"/>
  <c r="R124" i="5"/>
  <c r="L125" i="5"/>
  <c r="C359" i="3" l="1"/>
  <c r="A338" i="6"/>
  <c r="C337" i="6"/>
  <c r="B337" i="6"/>
  <c r="U124" i="5"/>
  <c r="BO190" i="1"/>
  <c r="O125" i="5"/>
  <c r="C360" i="3" l="1"/>
  <c r="A339" i="6"/>
  <c r="C338" i="6"/>
  <c r="B338" i="6"/>
  <c r="AY163" i="1"/>
  <c r="S125" i="5"/>
  <c r="N125" i="5"/>
  <c r="T125" i="5" s="1"/>
  <c r="Q126" i="5" s="1"/>
  <c r="B126" i="5" s="1"/>
  <c r="C361" i="3" l="1"/>
  <c r="A340" i="6"/>
  <c r="C339" i="6"/>
  <c r="B339" i="6"/>
  <c r="BK164" i="1"/>
  <c r="BN164" i="1" s="1"/>
  <c r="R125" i="5"/>
  <c r="L126" i="5"/>
  <c r="C362" i="3" l="1"/>
  <c r="A341" i="6"/>
  <c r="C340" i="6"/>
  <c r="B340" i="6"/>
  <c r="U125" i="5"/>
  <c r="AY164" i="1" s="1"/>
  <c r="O126" i="5"/>
  <c r="C363" i="3" l="1"/>
  <c r="A342" i="6"/>
  <c r="C341" i="6"/>
  <c r="B341" i="6"/>
  <c r="BO191" i="1"/>
  <c r="S126" i="5"/>
  <c r="N126" i="5"/>
  <c r="T126" i="5" s="1"/>
  <c r="Q127" i="5" s="1"/>
  <c r="B127" i="5" s="1"/>
  <c r="C364" i="3" l="1"/>
  <c r="A343" i="6"/>
  <c r="C342" i="6"/>
  <c r="B342" i="6"/>
  <c r="BK165" i="1"/>
  <c r="BN165" i="1" s="1"/>
  <c r="R126" i="5"/>
  <c r="L127" i="5"/>
  <c r="C365" i="3" l="1"/>
  <c r="A344" i="6"/>
  <c r="C343" i="6"/>
  <c r="B343" i="6"/>
  <c r="U126" i="5"/>
  <c r="O127" i="5"/>
  <c r="C366" i="3" l="1"/>
  <c r="A345" i="6"/>
  <c r="C344" i="6"/>
  <c r="B344" i="6"/>
  <c r="AY165" i="1"/>
  <c r="S127" i="5"/>
  <c r="N127" i="5"/>
  <c r="T127" i="5" s="1"/>
  <c r="Q128" i="5" s="1"/>
  <c r="B128" i="5" s="1"/>
  <c r="C367" i="3" l="1"/>
  <c r="A346" i="6"/>
  <c r="C345" i="6"/>
  <c r="B345" i="6"/>
  <c r="BK166" i="1"/>
  <c r="BN166" i="1" s="1"/>
  <c r="BO192" i="1"/>
  <c r="R127" i="5"/>
  <c r="L128" i="5"/>
  <c r="C368" i="3" l="1"/>
  <c r="A347" i="6"/>
  <c r="C346" i="6"/>
  <c r="B346" i="6"/>
  <c r="U127" i="5"/>
  <c r="AY166" i="1" s="1"/>
  <c r="O128" i="5"/>
  <c r="C369" i="3" l="1"/>
  <c r="A348" i="6"/>
  <c r="C347" i="6"/>
  <c r="B347" i="6"/>
  <c r="S128" i="5"/>
  <c r="N128" i="5"/>
  <c r="T128" i="5" s="1"/>
  <c r="Q129" i="5" s="1"/>
  <c r="B129" i="5" s="1"/>
  <c r="C370" i="3" l="1"/>
  <c r="A349" i="6"/>
  <c r="B348" i="6"/>
  <c r="C348" i="6"/>
  <c r="BK167" i="1"/>
  <c r="BN167" i="1" s="1"/>
  <c r="R128" i="5"/>
  <c r="L129" i="5"/>
  <c r="C371" i="3" l="1"/>
  <c r="A350" i="6"/>
  <c r="C349" i="6"/>
  <c r="B349" i="6"/>
  <c r="U128" i="5"/>
  <c r="BO193" i="1"/>
  <c r="O129" i="5"/>
  <c r="C372" i="3" l="1"/>
  <c r="A351" i="6"/>
  <c r="B350" i="6"/>
  <c r="C350" i="6"/>
  <c r="AY167" i="1"/>
  <c r="S129" i="5"/>
  <c r="N129" i="5"/>
  <c r="T129" i="5" s="1"/>
  <c r="Q130" i="5" s="1"/>
  <c r="B130" i="5" s="1"/>
  <c r="C373" i="3" l="1"/>
  <c r="A352" i="6"/>
  <c r="C351" i="6"/>
  <c r="B351" i="6"/>
  <c r="BK168" i="1"/>
  <c r="BN168" i="1" s="1"/>
  <c r="R129" i="5"/>
  <c r="L130" i="5"/>
  <c r="C374" i="3" l="1"/>
  <c r="A353" i="6"/>
  <c r="C352" i="6"/>
  <c r="B352" i="6"/>
  <c r="U129" i="5"/>
  <c r="O130" i="5"/>
  <c r="C375" i="3" l="1"/>
  <c r="A354" i="6"/>
  <c r="C353" i="6"/>
  <c r="B353" i="6"/>
  <c r="AY168" i="1"/>
  <c r="BO194" i="1"/>
  <c r="S130" i="5"/>
  <c r="N130" i="5"/>
  <c r="T130" i="5" s="1"/>
  <c r="Q131" i="5" s="1"/>
  <c r="B131" i="5" s="1"/>
  <c r="C376" i="3" l="1"/>
  <c r="A355" i="6"/>
  <c r="C354" i="6"/>
  <c r="B354" i="6"/>
  <c r="BK169" i="1"/>
  <c r="BN169" i="1" s="1"/>
  <c r="R130" i="5"/>
  <c r="L131" i="5"/>
  <c r="C377" i="3" l="1"/>
  <c r="A356" i="6"/>
  <c r="C355" i="6"/>
  <c r="B355" i="6"/>
  <c r="U130" i="5"/>
  <c r="AY169" i="1" s="1"/>
  <c r="O131" i="5"/>
  <c r="C378" i="3" l="1"/>
  <c r="A357" i="6"/>
  <c r="C356" i="6"/>
  <c r="B356" i="6"/>
  <c r="S131" i="5"/>
  <c r="N131" i="5"/>
  <c r="T131" i="5" s="1"/>
  <c r="Q132" i="5" s="1"/>
  <c r="B132" i="5" s="1"/>
  <c r="C379" i="3" l="1"/>
  <c r="A358" i="6"/>
  <c r="C357" i="6"/>
  <c r="B357" i="6"/>
  <c r="BK170" i="1"/>
  <c r="BN170" i="1" s="1"/>
  <c r="BO195" i="1"/>
  <c r="R131" i="5"/>
  <c r="L132" i="5"/>
  <c r="C380" i="3" l="1"/>
  <c r="A359" i="6"/>
  <c r="C358" i="6"/>
  <c r="B358" i="6"/>
  <c r="U131" i="5"/>
  <c r="O132" i="5"/>
  <c r="C381" i="3" l="1"/>
  <c r="A360" i="6"/>
  <c r="C359" i="6"/>
  <c r="B359" i="6"/>
  <c r="AY170" i="1"/>
  <c r="S132" i="5"/>
  <c r="N132" i="5"/>
  <c r="T132" i="5" s="1"/>
  <c r="Q133" i="5" s="1"/>
  <c r="B133" i="5" s="1"/>
  <c r="C382" i="3" l="1"/>
  <c r="A361" i="6"/>
  <c r="C360" i="6"/>
  <c r="B360" i="6"/>
  <c r="BK171" i="1"/>
  <c r="BN171" i="1" s="1"/>
  <c r="R132" i="5"/>
  <c r="L133" i="5"/>
  <c r="C383" i="3" l="1"/>
  <c r="A362" i="6"/>
  <c r="C361" i="6"/>
  <c r="B361" i="6"/>
  <c r="U132" i="5"/>
  <c r="BO196" i="1"/>
  <c r="O133" i="5"/>
  <c r="C384" i="3" l="1"/>
  <c r="A363" i="6"/>
  <c r="C362" i="6"/>
  <c r="B362" i="6"/>
  <c r="AY171" i="1"/>
  <c r="S133" i="5"/>
  <c r="N133" i="5"/>
  <c r="T133" i="5" s="1"/>
  <c r="Q134" i="5" s="1"/>
  <c r="B134" i="5" s="1"/>
  <c r="C385" i="3" l="1"/>
  <c r="A364" i="6"/>
  <c r="C363" i="6"/>
  <c r="B363" i="6"/>
  <c r="BK172" i="1"/>
  <c r="BN172" i="1" s="1"/>
  <c r="R133" i="5"/>
  <c r="L134" i="5"/>
  <c r="C386" i="3" l="1"/>
  <c r="A365" i="6"/>
  <c r="C364" i="6"/>
  <c r="B364" i="6"/>
  <c r="U133" i="5"/>
  <c r="O134" i="5"/>
  <c r="C387" i="3" l="1"/>
  <c r="A366" i="6"/>
  <c r="C365" i="6"/>
  <c r="B365" i="6"/>
  <c r="AY172" i="1"/>
  <c r="BO197" i="1"/>
  <c r="S134" i="5"/>
  <c r="N134" i="5"/>
  <c r="T134" i="5" s="1"/>
  <c r="Q135" i="5" s="1"/>
  <c r="B135" i="5" s="1"/>
  <c r="C388" i="3" l="1"/>
  <c r="A367" i="6"/>
  <c r="C366" i="6"/>
  <c r="B366" i="6"/>
  <c r="BK173" i="1"/>
  <c r="BN173" i="1" s="1"/>
  <c r="R134" i="5"/>
  <c r="L135" i="5"/>
  <c r="C389" i="3" l="1"/>
  <c r="A368" i="6"/>
  <c r="C367" i="6"/>
  <c r="B367" i="6"/>
  <c r="U134" i="5"/>
  <c r="O135" i="5"/>
  <c r="C390" i="3" l="1"/>
  <c r="A369" i="6"/>
  <c r="B368" i="6"/>
  <c r="C368" i="6"/>
  <c r="AY173" i="1"/>
  <c r="S135" i="5"/>
  <c r="N135" i="5"/>
  <c r="T135" i="5" s="1"/>
  <c r="Q136" i="5" s="1"/>
  <c r="B136" i="5" s="1"/>
  <c r="C391" i="3" l="1"/>
  <c r="A370" i="6"/>
  <c r="C369" i="6"/>
  <c r="B369" i="6"/>
  <c r="BK174" i="1"/>
  <c r="BN174" i="1" s="1"/>
  <c r="BO198" i="1"/>
  <c r="R135" i="5"/>
  <c r="L136" i="5"/>
  <c r="C392" i="3" l="1"/>
  <c r="A371" i="6"/>
  <c r="C370" i="6"/>
  <c r="B370" i="6"/>
  <c r="U135" i="5"/>
  <c r="O136" i="5"/>
  <c r="C393" i="3" l="1"/>
  <c r="A372" i="6"/>
  <c r="C371" i="6"/>
  <c r="B371" i="6"/>
  <c r="AY174" i="1"/>
  <c r="S136" i="5"/>
  <c r="N136" i="5"/>
  <c r="T136" i="5" s="1"/>
  <c r="Q137" i="5" s="1"/>
  <c r="B137" i="5" s="1"/>
  <c r="C394" i="3" l="1"/>
  <c r="A373" i="6"/>
  <c r="C372" i="6"/>
  <c r="B372" i="6"/>
  <c r="BK175" i="1"/>
  <c r="BN175" i="1" s="1"/>
  <c r="R136" i="5"/>
  <c r="L137" i="5"/>
  <c r="C395" i="3" l="1"/>
  <c r="A374" i="6"/>
  <c r="C373" i="6"/>
  <c r="B373" i="6"/>
  <c r="U136" i="5"/>
  <c r="AY175" i="1" s="1"/>
  <c r="BO199" i="1"/>
  <c r="O137" i="5"/>
  <c r="C396" i="3" l="1"/>
  <c r="A375" i="6"/>
  <c r="C374" i="6"/>
  <c r="B374" i="6"/>
  <c r="S137" i="5"/>
  <c r="N137" i="5"/>
  <c r="T137" i="5" s="1"/>
  <c r="Q138" i="5" s="1"/>
  <c r="B138" i="5" s="1"/>
  <c r="C397" i="3" l="1"/>
  <c r="A376" i="6"/>
  <c r="C375" i="6"/>
  <c r="B375" i="6"/>
  <c r="BK176" i="1"/>
  <c r="BN176" i="1" s="1"/>
  <c r="R137" i="5"/>
  <c r="L138" i="5"/>
  <c r="C398" i="3" l="1"/>
  <c r="A377" i="6"/>
  <c r="C376" i="6"/>
  <c r="B376" i="6"/>
  <c r="U137" i="5"/>
  <c r="AY176" i="1" s="1"/>
  <c r="O138" i="5"/>
  <c r="C399" i="3" l="1"/>
  <c r="A378" i="6"/>
  <c r="C377" i="6"/>
  <c r="B377" i="6"/>
  <c r="BO200" i="1"/>
  <c r="S138" i="5"/>
  <c r="N138" i="5"/>
  <c r="T138" i="5" s="1"/>
  <c r="Q139" i="5" s="1"/>
  <c r="B139" i="5" s="1"/>
  <c r="C400" i="3" l="1"/>
  <c r="A379" i="6"/>
  <c r="C378" i="6"/>
  <c r="B378" i="6"/>
  <c r="BK177" i="1"/>
  <c r="BN177" i="1" s="1"/>
  <c r="R138" i="5"/>
  <c r="L139" i="5"/>
  <c r="C401" i="3" l="1"/>
  <c r="A380" i="6"/>
  <c r="C379" i="6"/>
  <c r="B379" i="6"/>
  <c r="U138" i="5"/>
  <c r="O139" i="5"/>
  <c r="C402" i="3" l="1"/>
  <c r="A381" i="6"/>
  <c r="C380" i="6"/>
  <c r="B380" i="6"/>
  <c r="AY177" i="1"/>
  <c r="S139" i="5"/>
  <c r="N139" i="5"/>
  <c r="T139" i="5" s="1"/>
  <c r="Q140" i="5" s="1"/>
  <c r="B140" i="5" s="1"/>
  <c r="C403" i="3" l="1"/>
  <c r="A382" i="6"/>
  <c r="C381" i="6"/>
  <c r="B381" i="6"/>
  <c r="BK178" i="1"/>
  <c r="BN178" i="1" s="1"/>
  <c r="BO201" i="1"/>
  <c r="R139" i="5"/>
  <c r="L140" i="5"/>
  <c r="C404" i="3" l="1"/>
  <c r="B382" i="6"/>
  <c r="C382" i="6"/>
  <c r="A383" i="6"/>
  <c r="U139" i="5"/>
  <c r="O140" i="5"/>
  <c r="C405" i="3" l="1"/>
  <c r="C383" i="6"/>
  <c r="B383" i="6"/>
  <c r="A384" i="6"/>
  <c r="AY178" i="1"/>
  <c r="S140" i="5"/>
  <c r="N140" i="5"/>
  <c r="T140" i="5" s="1"/>
  <c r="Q141" i="5" s="1"/>
  <c r="C406" i="3" l="1"/>
  <c r="A385" i="6"/>
  <c r="C384" i="6"/>
  <c r="B384" i="6"/>
  <c r="BK179" i="1"/>
  <c r="BN179" i="1" s="1"/>
  <c r="R140" i="5"/>
  <c r="L141" i="5"/>
  <c r="C407" i="3" l="1"/>
  <c r="A386" i="6"/>
  <c r="C385" i="6"/>
  <c r="B385" i="6"/>
  <c r="U140" i="5"/>
  <c r="AY179" i="1" s="1"/>
  <c r="BO202" i="1"/>
  <c r="O141" i="5"/>
  <c r="C408" i="3" l="1"/>
  <c r="A387" i="6"/>
  <c r="C386" i="6"/>
  <c r="B386" i="6"/>
  <c r="S141" i="5"/>
  <c r="N141" i="5"/>
  <c r="T141" i="5" s="1"/>
  <c r="Q142" i="5" s="1"/>
  <c r="C409" i="3" l="1"/>
  <c r="A388" i="6"/>
  <c r="C387" i="6"/>
  <c r="B387" i="6"/>
  <c r="BK180" i="1"/>
  <c r="BN180" i="1" s="1"/>
  <c r="R141" i="5"/>
  <c r="L142" i="5"/>
  <c r="C410" i="3" l="1"/>
  <c r="A389" i="6"/>
  <c r="C388" i="6"/>
  <c r="B388" i="6"/>
  <c r="U141" i="5"/>
  <c r="O142" i="5"/>
  <c r="C411" i="3" l="1"/>
  <c r="A390" i="6"/>
  <c r="C389" i="6"/>
  <c r="B389" i="6"/>
  <c r="AY180" i="1"/>
  <c r="BO203" i="1"/>
  <c r="S142" i="5"/>
  <c r="N142" i="5"/>
  <c r="T142" i="5" s="1"/>
  <c r="C412" i="3" l="1"/>
  <c r="A391" i="6"/>
  <c r="C390" i="6"/>
  <c r="B390" i="6"/>
  <c r="BK181" i="1"/>
  <c r="BN181" i="1" s="1"/>
  <c r="Q143" i="5"/>
  <c r="R142" i="5"/>
  <c r="L143" i="5"/>
  <c r="C413" i="3" l="1"/>
  <c r="A392" i="6"/>
  <c r="C391" i="6"/>
  <c r="B391" i="6"/>
  <c r="U142" i="5"/>
  <c r="AY181" i="1" s="1"/>
  <c r="O143" i="5"/>
  <c r="C414" i="3" l="1"/>
  <c r="C392" i="6"/>
  <c r="B392" i="6"/>
  <c r="A393" i="6"/>
  <c r="S143" i="5"/>
  <c r="N143" i="5"/>
  <c r="T143" i="5" s="1"/>
  <c r="C415" i="3" l="1"/>
  <c r="A394" i="6"/>
  <c r="C393" i="6"/>
  <c r="B393" i="6"/>
  <c r="BK182" i="1"/>
  <c r="BN182" i="1" s="1"/>
  <c r="Q144" i="5"/>
  <c r="BO204" i="1"/>
  <c r="R143" i="5"/>
  <c r="L144" i="5"/>
  <c r="C416" i="3" l="1"/>
  <c r="A395" i="6"/>
  <c r="C394" i="6"/>
  <c r="B394" i="6"/>
  <c r="U143" i="5"/>
  <c r="AY182" i="1" s="1"/>
  <c r="O144" i="5"/>
  <c r="C417" i="3" l="1"/>
  <c r="A396" i="6"/>
  <c r="C395" i="6"/>
  <c r="B395" i="6"/>
  <c r="S144" i="5"/>
  <c r="N144" i="5"/>
  <c r="T144" i="5" s="1"/>
  <c r="Q145" i="5" s="1"/>
  <c r="C418" i="3" l="1"/>
  <c r="A397" i="6"/>
  <c r="C396" i="6"/>
  <c r="B396" i="6"/>
  <c r="BK183" i="1"/>
  <c r="BN183" i="1" s="1"/>
  <c r="R144" i="5"/>
  <c r="L145" i="5"/>
  <c r="C419" i="3" l="1"/>
  <c r="A398" i="6"/>
  <c r="C397" i="6"/>
  <c r="B397" i="6"/>
  <c r="U144" i="5"/>
  <c r="AY183" i="1" s="1"/>
  <c r="BO205" i="1"/>
  <c r="O145" i="5"/>
  <c r="C420" i="3" l="1"/>
  <c r="A399" i="6"/>
  <c r="C398" i="6"/>
  <c r="B398" i="6"/>
  <c r="S145" i="5"/>
  <c r="N145" i="5"/>
  <c r="T145" i="5" s="1"/>
  <c r="Q146" i="5" s="1"/>
  <c r="C421" i="3" l="1"/>
  <c r="A400" i="6"/>
  <c r="C399" i="6"/>
  <c r="B399" i="6"/>
  <c r="BK184" i="1"/>
  <c r="BN184" i="1" s="1"/>
  <c r="R145" i="5"/>
  <c r="L146" i="5"/>
  <c r="C422" i="3" l="1"/>
  <c r="A401" i="6"/>
  <c r="B400" i="6"/>
  <c r="C400" i="6"/>
  <c r="U145" i="5"/>
  <c r="O146" i="5"/>
  <c r="C423" i="3" l="1"/>
  <c r="A402" i="6"/>
  <c r="C401" i="6"/>
  <c r="B401" i="6"/>
  <c r="AY184" i="1"/>
  <c r="BO206" i="1"/>
  <c r="S146" i="5"/>
  <c r="N146" i="5"/>
  <c r="T146" i="5" s="1"/>
  <c r="Q147" i="5" s="1"/>
  <c r="C424" i="3" l="1"/>
  <c r="A403" i="6"/>
  <c r="C402" i="6"/>
  <c r="B402" i="6"/>
  <c r="BK185" i="1"/>
  <c r="BN185" i="1" s="1"/>
  <c r="R146" i="5"/>
  <c r="L147" i="5"/>
  <c r="C425" i="3" l="1"/>
  <c r="A404" i="6"/>
  <c r="C403" i="6"/>
  <c r="B403" i="6"/>
  <c r="U146" i="5"/>
  <c r="AY185" i="1" s="1"/>
  <c r="O147" i="5"/>
  <c r="C426" i="3" l="1"/>
  <c r="A405" i="6"/>
  <c r="C404" i="6"/>
  <c r="B404" i="6"/>
  <c r="S147" i="5"/>
  <c r="N147" i="5"/>
  <c r="T147" i="5" s="1"/>
  <c r="Q148" i="5" s="1"/>
  <c r="C427" i="3" l="1"/>
  <c r="A406" i="6"/>
  <c r="C405" i="6"/>
  <c r="B405" i="6"/>
  <c r="BK186" i="1"/>
  <c r="BN186" i="1" s="1"/>
  <c r="BO207" i="1"/>
  <c r="R147" i="5"/>
  <c r="L148" i="5"/>
  <c r="C428" i="3" l="1"/>
  <c r="A407" i="6"/>
  <c r="C406" i="6"/>
  <c r="B406" i="6"/>
  <c r="U147" i="5"/>
  <c r="AY186" i="1" s="1"/>
  <c r="O148" i="5"/>
  <c r="C429" i="3" l="1"/>
  <c r="A408" i="6"/>
  <c r="C407" i="6"/>
  <c r="B407" i="6"/>
  <c r="S148" i="5"/>
  <c r="N148" i="5"/>
  <c r="T148" i="5" s="1"/>
  <c r="Q149" i="5" s="1"/>
  <c r="C430" i="3" l="1"/>
  <c r="A409" i="6"/>
  <c r="C408" i="6"/>
  <c r="B408" i="6"/>
  <c r="BK187" i="1"/>
  <c r="BN187" i="1" s="1"/>
  <c r="R148" i="5"/>
  <c r="L149" i="5"/>
  <c r="C431" i="3" l="1"/>
  <c r="A410" i="6"/>
  <c r="C409" i="6"/>
  <c r="B409" i="6"/>
  <c r="U148" i="5"/>
  <c r="BO208" i="1"/>
  <c r="O149" i="5"/>
  <c r="C432" i="3" l="1"/>
  <c r="A411" i="6"/>
  <c r="C410" i="6"/>
  <c r="B410" i="6"/>
  <c r="AY187" i="1"/>
  <c r="S149" i="5"/>
  <c r="N149" i="5"/>
  <c r="T149" i="5" s="1"/>
  <c r="Q150" i="5" s="1"/>
  <c r="C433" i="3" l="1"/>
  <c r="A412" i="6"/>
  <c r="C411" i="6"/>
  <c r="B411" i="6"/>
  <c r="BK188" i="1"/>
  <c r="BN188" i="1" s="1"/>
  <c r="R149" i="5"/>
  <c r="L150" i="5"/>
  <c r="C434" i="3" l="1"/>
  <c r="A413" i="6"/>
  <c r="C412" i="6"/>
  <c r="B412" i="6"/>
  <c r="U149" i="5"/>
  <c r="AY188" i="1" s="1"/>
  <c r="O150" i="5"/>
  <c r="C435" i="3" l="1"/>
  <c r="A414" i="6"/>
  <c r="C413" i="6"/>
  <c r="B413" i="6"/>
  <c r="BO209" i="1"/>
  <c r="S150" i="5"/>
  <c r="N150" i="5"/>
  <c r="T150" i="5" s="1"/>
  <c r="Q151" i="5" s="1"/>
  <c r="C436" i="3" l="1"/>
  <c r="A415" i="6"/>
  <c r="C414" i="6"/>
  <c r="B414" i="6"/>
  <c r="BK189" i="1"/>
  <c r="BN189" i="1" s="1"/>
  <c r="R150" i="5"/>
  <c r="L151" i="5"/>
  <c r="C437" i="3" l="1"/>
  <c r="A416" i="6"/>
  <c r="C415" i="6"/>
  <c r="B415" i="6"/>
  <c r="U150" i="5"/>
  <c r="AY189" i="1" s="1"/>
  <c r="O151" i="5"/>
  <c r="C438" i="3" l="1"/>
  <c r="A417" i="6"/>
  <c r="B416" i="6"/>
  <c r="C416" i="6"/>
  <c r="S151" i="5"/>
  <c r="N151" i="5"/>
  <c r="T151" i="5" s="1"/>
  <c r="Q152" i="5" s="1"/>
  <c r="C439" i="3" l="1"/>
  <c r="A418" i="6"/>
  <c r="C417" i="6"/>
  <c r="B417" i="6"/>
  <c r="BK190" i="1"/>
  <c r="BN190" i="1" s="1"/>
  <c r="BO210" i="1"/>
  <c r="R151" i="5"/>
  <c r="L152" i="5"/>
  <c r="C440" i="3" l="1"/>
  <c r="A419" i="6"/>
  <c r="C418" i="6"/>
  <c r="B418" i="6"/>
  <c r="U151" i="5"/>
  <c r="O152" i="5"/>
  <c r="C441" i="3" l="1"/>
  <c r="A420" i="6"/>
  <c r="C419" i="6"/>
  <c r="B419" i="6"/>
  <c r="AY190" i="1"/>
  <c r="S152" i="5"/>
  <c r="N152" i="5"/>
  <c r="T152" i="5" s="1"/>
  <c r="Q153" i="5" s="1"/>
  <c r="C442" i="3" l="1"/>
  <c r="A421" i="6"/>
  <c r="C420" i="6"/>
  <c r="B420" i="6"/>
  <c r="BK191" i="1"/>
  <c r="BN191" i="1" s="1"/>
  <c r="R152" i="5"/>
  <c r="L153" i="5"/>
  <c r="C443" i="3" l="1"/>
  <c r="A422" i="6"/>
  <c r="C421" i="6"/>
  <c r="B421" i="6"/>
  <c r="U152" i="5"/>
  <c r="BO211" i="1"/>
  <c r="O153" i="5"/>
  <c r="C444" i="3" l="1"/>
  <c r="A423" i="6"/>
  <c r="C422" i="6"/>
  <c r="B422" i="6"/>
  <c r="AY191" i="1"/>
  <c r="S153" i="5"/>
  <c r="N153" i="5"/>
  <c r="T153" i="5" s="1"/>
  <c r="Q154" i="5" s="1"/>
  <c r="C445" i="3" l="1"/>
  <c r="A424" i="6"/>
  <c r="C423" i="6"/>
  <c r="B423" i="6"/>
  <c r="BK192" i="1"/>
  <c r="BN192" i="1" s="1"/>
  <c r="R153" i="5"/>
  <c r="L154" i="5"/>
  <c r="C446" i="3" l="1"/>
  <c r="A425" i="6"/>
  <c r="C424" i="6"/>
  <c r="B424" i="6"/>
  <c r="U153" i="5"/>
  <c r="O154" i="5"/>
  <c r="C447" i="3" l="1"/>
  <c r="A426" i="6"/>
  <c r="C425" i="6"/>
  <c r="B425" i="6"/>
  <c r="AY192" i="1"/>
  <c r="BO212" i="1"/>
  <c r="S154" i="5"/>
  <c r="N154" i="5"/>
  <c r="T154" i="5" s="1"/>
  <c r="Q155" i="5" s="1"/>
  <c r="C448" i="3" l="1"/>
  <c r="A427" i="6"/>
  <c r="C426" i="6"/>
  <c r="B426" i="6"/>
  <c r="BK193" i="1"/>
  <c r="BN193" i="1" s="1"/>
  <c r="R154" i="5"/>
  <c r="L155" i="5"/>
  <c r="C449" i="3" l="1"/>
  <c r="A428" i="6"/>
  <c r="C427" i="6"/>
  <c r="B427" i="6"/>
  <c r="U154" i="5"/>
  <c r="O155" i="5"/>
  <c r="C450" i="3" l="1"/>
  <c r="A429" i="6"/>
  <c r="C428" i="6"/>
  <c r="B428" i="6"/>
  <c r="AY193" i="1"/>
  <c r="S155" i="5"/>
  <c r="N155" i="5"/>
  <c r="T155" i="5" s="1"/>
  <c r="Q156" i="5" s="1"/>
  <c r="C451" i="3" l="1"/>
  <c r="A430" i="6"/>
  <c r="C429" i="6"/>
  <c r="B429" i="6"/>
  <c r="BK194" i="1"/>
  <c r="BN194" i="1" s="1"/>
  <c r="BO213" i="1"/>
  <c r="R155" i="5"/>
  <c r="L156" i="5"/>
  <c r="C452" i="3" l="1"/>
  <c r="A431" i="6"/>
  <c r="C430" i="6"/>
  <c r="B430" i="6"/>
  <c r="U155" i="5"/>
  <c r="AY194" i="1" s="1"/>
  <c r="O156" i="5"/>
  <c r="C453" i="3" l="1"/>
  <c r="A432" i="6"/>
  <c r="C431" i="6"/>
  <c r="B431" i="6"/>
  <c r="S156" i="5"/>
  <c r="N156" i="5"/>
  <c r="T156" i="5" s="1"/>
  <c r="Q157" i="5" s="1"/>
  <c r="C454" i="3" l="1"/>
  <c r="A433" i="6"/>
  <c r="B432" i="6"/>
  <c r="C432" i="6"/>
  <c r="BK195" i="1"/>
  <c r="BN195" i="1" s="1"/>
  <c r="R156" i="5"/>
  <c r="L157" i="5"/>
  <c r="C455" i="3" l="1"/>
  <c r="A434" i="6"/>
  <c r="C433" i="6"/>
  <c r="B433" i="6"/>
  <c r="U156" i="5"/>
  <c r="BO214" i="1"/>
  <c r="O157" i="5"/>
  <c r="C456" i="3" l="1"/>
  <c r="A435" i="6"/>
  <c r="C434" i="6"/>
  <c r="B434" i="6"/>
  <c r="AY195" i="1"/>
  <c r="S157" i="5"/>
  <c r="N157" i="5"/>
  <c r="T157" i="5" s="1"/>
  <c r="Q158" i="5" s="1"/>
  <c r="C457" i="3" l="1"/>
  <c r="A436" i="6"/>
  <c r="C435" i="6"/>
  <c r="B435" i="6"/>
  <c r="BK196" i="1"/>
  <c r="BN196" i="1" s="1"/>
  <c r="R157" i="5"/>
  <c r="L158" i="5"/>
  <c r="C458" i="3" l="1"/>
  <c r="A437" i="6"/>
  <c r="C436" i="6"/>
  <c r="B436" i="6"/>
  <c r="U157" i="5"/>
  <c r="O158" i="5"/>
  <c r="C459" i="3" l="1"/>
  <c r="A438" i="6"/>
  <c r="C437" i="6"/>
  <c r="B437" i="6"/>
  <c r="AY196" i="1"/>
  <c r="BO215" i="1"/>
  <c r="S158" i="5"/>
  <c r="N158" i="5"/>
  <c r="T158" i="5" s="1"/>
  <c r="Q159" i="5" s="1"/>
  <c r="C460" i="3" l="1"/>
  <c r="A439" i="6"/>
  <c r="C438" i="6"/>
  <c r="B438" i="6"/>
  <c r="BK197" i="1"/>
  <c r="BN197" i="1" s="1"/>
  <c r="R158" i="5"/>
  <c r="L159" i="5"/>
  <c r="C461" i="3" l="1"/>
  <c r="A440" i="6"/>
  <c r="B439" i="6"/>
  <c r="C439" i="6"/>
  <c r="U158" i="5"/>
  <c r="O159" i="5"/>
  <c r="C462" i="3" l="1"/>
  <c r="A441" i="6"/>
  <c r="C440" i="6"/>
  <c r="B440" i="6"/>
  <c r="AY197" i="1"/>
  <c r="S159" i="5"/>
  <c r="N159" i="5"/>
  <c r="T159" i="5" s="1"/>
  <c r="Q160" i="5" s="1"/>
  <c r="C463" i="3" l="1"/>
  <c r="A442" i="6"/>
  <c r="C441" i="6"/>
  <c r="B441" i="6"/>
  <c r="BK198" i="1"/>
  <c r="BN198" i="1" s="1"/>
  <c r="BO216" i="1"/>
  <c r="R159" i="5"/>
  <c r="L160" i="5"/>
  <c r="C464" i="3" l="1"/>
  <c r="A443" i="6"/>
  <c r="C442" i="6"/>
  <c r="B442" i="6"/>
  <c r="U159" i="5"/>
  <c r="O160" i="5"/>
  <c r="C465" i="3" l="1"/>
  <c r="A444" i="6"/>
  <c r="C443" i="6"/>
  <c r="B443" i="6"/>
  <c r="AY198" i="1"/>
  <c r="S160" i="5"/>
  <c r="N160" i="5"/>
  <c r="T160" i="5" s="1"/>
  <c r="Q161" i="5" s="1"/>
  <c r="C466" i="3" l="1"/>
  <c r="A445" i="6"/>
  <c r="C444" i="6"/>
  <c r="B444" i="6"/>
  <c r="BK199" i="1"/>
  <c r="BN199" i="1" s="1"/>
  <c r="R160" i="5"/>
  <c r="L161" i="5"/>
  <c r="C467" i="3" l="1"/>
  <c r="A446" i="6"/>
  <c r="C445" i="6"/>
  <c r="B445" i="6"/>
  <c r="U160" i="5"/>
  <c r="BO217" i="1"/>
  <c r="O161" i="5"/>
  <c r="C468" i="3" l="1"/>
  <c r="A447" i="6"/>
  <c r="C446" i="6"/>
  <c r="B446" i="6"/>
  <c r="AY199" i="1"/>
  <c r="S161" i="5"/>
  <c r="N161" i="5"/>
  <c r="T161" i="5" s="1"/>
  <c r="Q162" i="5" s="1"/>
  <c r="C469" i="3" l="1"/>
  <c r="A448" i="6"/>
  <c r="C447" i="6"/>
  <c r="B447" i="6"/>
  <c r="BK200" i="1"/>
  <c r="BN200" i="1" s="1"/>
  <c r="R161" i="5"/>
  <c r="L162" i="5"/>
  <c r="C470" i="3" l="1"/>
  <c r="A449" i="6"/>
  <c r="C448" i="6"/>
  <c r="B448" i="6"/>
  <c r="U161" i="5"/>
  <c r="O162" i="5"/>
  <c r="C471" i="3" l="1"/>
  <c r="A450" i="6"/>
  <c r="C449" i="6"/>
  <c r="B449" i="6"/>
  <c r="AY200" i="1"/>
  <c r="BO218" i="1"/>
  <c r="S162" i="5"/>
  <c r="N162" i="5"/>
  <c r="T162" i="5" s="1"/>
  <c r="Q163" i="5" s="1"/>
  <c r="C472" i="3" l="1"/>
  <c r="A451" i="6"/>
  <c r="C450" i="6"/>
  <c r="B450" i="6"/>
  <c r="BK201" i="1"/>
  <c r="BN201" i="1" s="1"/>
  <c r="R162" i="5"/>
  <c r="L163" i="5"/>
  <c r="C473" i="3" l="1"/>
  <c r="A452" i="6"/>
  <c r="C451" i="6"/>
  <c r="B451" i="6"/>
  <c r="U162" i="5"/>
  <c r="O163" i="5"/>
  <c r="C474" i="3" l="1"/>
  <c r="A453" i="6"/>
  <c r="C452" i="6"/>
  <c r="B452" i="6"/>
  <c r="AY201" i="1"/>
  <c r="S163" i="5"/>
  <c r="N163" i="5"/>
  <c r="T163" i="5" s="1"/>
  <c r="Q164" i="5" s="1"/>
  <c r="C475" i="3" l="1"/>
  <c r="A454" i="6"/>
  <c r="C453" i="6"/>
  <c r="B453" i="6"/>
  <c r="BK202" i="1"/>
  <c r="BN202" i="1" s="1"/>
  <c r="BO219" i="1"/>
  <c r="R163" i="5"/>
  <c r="L164" i="5"/>
  <c r="C476" i="3" l="1"/>
  <c r="A455" i="6"/>
  <c r="C454" i="6"/>
  <c r="B454" i="6"/>
  <c r="U163" i="5"/>
  <c r="O164" i="5"/>
  <c r="C477" i="3" l="1"/>
  <c r="A456" i="6"/>
  <c r="C455" i="6"/>
  <c r="B455" i="6"/>
  <c r="AY202" i="1"/>
  <c r="S164" i="5"/>
  <c r="N164" i="5"/>
  <c r="T164" i="5" s="1"/>
  <c r="Q165" i="5" s="1"/>
  <c r="C478" i="3" l="1"/>
  <c r="A457" i="6"/>
  <c r="C456" i="6"/>
  <c r="B456" i="6"/>
  <c r="BK203" i="1"/>
  <c r="BN203" i="1" s="1"/>
  <c r="R164" i="5"/>
  <c r="L165" i="5"/>
  <c r="C479" i="3" l="1"/>
  <c r="A458" i="6"/>
  <c r="C457" i="6"/>
  <c r="B457" i="6"/>
  <c r="U164" i="5"/>
  <c r="AY203" i="1" s="1"/>
  <c r="BO220" i="1"/>
  <c r="O165" i="5"/>
  <c r="C480" i="3" l="1"/>
  <c r="A459" i="6"/>
  <c r="C458" i="6"/>
  <c r="B458" i="6"/>
  <c r="S165" i="5"/>
  <c r="N165" i="5"/>
  <c r="T165" i="5" s="1"/>
  <c r="Q166" i="5" s="1"/>
  <c r="C481" i="3" l="1"/>
  <c r="A460" i="6"/>
  <c r="C459" i="6"/>
  <c r="B459" i="6"/>
  <c r="BK204" i="1"/>
  <c r="BN204" i="1" s="1"/>
  <c r="R165" i="5"/>
  <c r="L166" i="5"/>
  <c r="C482" i="3" l="1"/>
  <c r="A461" i="6"/>
  <c r="C460" i="6"/>
  <c r="B460" i="6"/>
  <c r="U165" i="5"/>
  <c r="O166" i="5"/>
  <c r="C483" i="3" l="1"/>
  <c r="A462" i="6"/>
  <c r="C461" i="6"/>
  <c r="B461" i="6"/>
  <c r="AY204" i="1"/>
  <c r="BO221" i="1"/>
  <c r="S166" i="5"/>
  <c r="N166" i="5"/>
  <c r="T166" i="5" s="1"/>
  <c r="Q167" i="5" s="1"/>
  <c r="C484" i="3" l="1"/>
  <c r="A463" i="6"/>
  <c r="C462" i="6"/>
  <c r="B462" i="6"/>
  <c r="BK205" i="1"/>
  <c r="BN205" i="1" s="1"/>
  <c r="R166" i="5"/>
  <c r="L167" i="5"/>
  <c r="C485" i="3" l="1"/>
  <c r="A464" i="6"/>
  <c r="C463" i="6"/>
  <c r="B463" i="6"/>
  <c r="U166" i="5"/>
  <c r="O167" i="5"/>
  <c r="C486" i="3" l="1"/>
  <c r="A465" i="6"/>
  <c r="C464" i="6"/>
  <c r="B464" i="6"/>
  <c r="AY205" i="1"/>
  <c r="S167" i="5"/>
  <c r="N167" i="5"/>
  <c r="T167" i="5" s="1"/>
  <c r="Q168" i="5" s="1"/>
  <c r="C487" i="3" l="1"/>
  <c r="A466" i="6"/>
  <c r="C465" i="6"/>
  <c r="B465" i="6"/>
  <c r="BK206" i="1"/>
  <c r="BN206" i="1" s="1"/>
  <c r="BO222" i="1"/>
  <c r="R167" i="5"/>
  <c r="L168" i="5"/>
  <c r="C488" i="3" l="1"/>
  <c r="A467" i="6"/>
  <c r="C466" i="6"/>
  <c r="B466" i="6"/>
  <c r="U167" i="5"/>
  <c r="O168" i="5"/>
  <c r="C489" i="3" l="1"/>
  <c r="A468" i="6"/>
  <c r="C467" i="6"/>
  <c r="B467" i="6"/>
  <c r="AY206" i="1"/>
  <c r="S168" i="5"/>
  <c r="N168" i="5"/>
  <c r="T168" i="5" s="1"/>
  <c r="Q169" i="5" s="1"/>
  <c r="C490" i="3" l="1"/>
  <c r="A469" i="6"/>
  <c r="C468" i="6"/>
  <c r="B468" i="6"/>
  <c r="BK207" i="1"/>
  <c r="BN207" i="1" s="1"/>
  <c r="R168" i="5"/>
  <c r="L169" i="5"/>
  <c r="C491" i="3" l="1"/>
  <c r="A470" i="6"/>
  <c r="C469" i="6"/>
  <c r="B469" i="6"/>
  <c r="U168" i="5"/>
  <c r="AY207" i="1" s="1"/>
  <c r="BO223" i="1"/>
  <c r="O169" i="5"/>
  <c r="C492" i="3" l="1"/>
  <c r="A471" i="6"/>
  <c r="C470" i="6"/>
  <c r="B470" i="6"/>
  <c r="S169" i="5"/>
  <c r="N169" i="5"/>
  <c r="T169" i="5" s="1"/>
  <c r="Q170" i="5" s="1"/>
  <c r="C493" i="3" l="1"/>
  <c r="A472" i="6"/>
  <c r="C471" i="6"/>
  <c r="B471" i="6"/>
  <c r="BK208" i="1"/>
  <c r="BN208" i="1" s="1"/>
  <c r="R169" i="5"/>
  <c r="L170" i="5"/>
  <c r="C494" i="3" l="1"/>
  <c r="A473" i="6"/>
  <c r="C472" i="6"/>
  <c r="B472" i="6"/>
  <c r="U169" i="5"/>
  <c r="AY208" i="1" s="1"/>
  <c r="O170" i="5"/>
  <c r="C495" i="3" l="1"/>
  <c r="A474" i="6"/>
  <c r="C473" i="6"/>
  <c r="B473" i="6"/>
  <c r="BO224" i="1"/>
  <c r="S170" i="5"/>
  <c r="N170" i="5"/>
  <c r="T170" i="5" s="1"/>
  <c r="Q171" i="5" s="1"/>
  <c r="C496" i="3" l="1"/>
  <c r="A475" i="6"/>
  <c r="C474" i="6"/>
  <c r="B474" i="6"/>
  <c r="BK209" i="1"/>
  <c r="BN209" i="1" s="1"/>
  <c r="R170" i="5"/>
  <c r="L171" i="5"/>
  <c r="C497" i="3" l="1"/>
  <c r="A476" i="6"/>
  <c r="C475" i="6"/>
  <c r="B475" i="6"/>
  <c r="U170" i="5"/>
  <c r="O171" i="5"/>
  <c r="C498" i="3" l="1"/>
  <c r="A477" i="6"/>
  <c r="C476" i="6"/>
  <c r="B476" i="6"/>
  <c r="AY209" i="1"/>
  <c r="S171" i="5"/>
  <c r="N171" i="5"/>
  <c r="T171" i="5" s="1"/>
  <c r="Q172" i="5" s="1"/>
  <c r="C499" i="3" l="1"/>
  <c r="A478" i="6"/>
  <c r="C477" i="6"/>
  <c r="B477" i="6"/>
  <c r="BK210" i="1"/>
  <c r="BN210" i="1" s="1"/>
  <c r="BO225" i="1"/>
  <c r="R171" i="5"/>
  <c r="L172" i="5"/>
  <c r="C500" i="3" l="1"/>
  <c r="A479" i="6"/>
  <c r="C478" i="6"/>
  <c r="B478" i="6"/>
  <c r="U171" i="5"/>
  <c r="AY210" i="1" s="1"/>
  <c r="O172" i="5"/>
  <c r="C501" i="3" l="1"/>
  <c r="A480" i="6"/>
  <c r="C479" i="6"/>
  <c r="B479" i="6"/>
  <c r="S172" i="5"/>
  <c r="N172" i="5"/>
  <c r="T172" i="5" s="1"/>
  <c r="Q173" i="5" s="1"/>
  <c r="C502" i="3" l="1"/>
  <c r="A481" i="6"/>
  <c r="C480" i="6"/>
  <c r="B480" i="6"/>
  <c r="BK211" i="1"/>
  <c r="BN211" i="1" s="1"/>
  <c r="R172" i="5"/>
  <c r="L173" i="5"/>
  <c r="C503" i="3" l="1"/>
  <c r="A482" i="6"/>
  <c r="C481" i="6"/>
  <c r="B481" i="6"/>
  <c r="U172" i="5"/>
  <c r="BO226" i="1"/>
  <c r="O173" i="5"/>
  <c r="C504" i="3" l="1"/>
  <c r="A483" i="6"/>
  <c r="C482" i="6"/>
  <c r="B482" i="6"/>
  <c r="AY211" i="1"/>
  <c r="S173" i="5"/>
  <c r="N173" i="5"/>
  <c r="T173" i="5" s="1"/>
  <c r="Q174" i="5" s="1"/>
  <c r="C505" i="3" l="1"/>
  <c r="A484" i="6"/>
  <c r="C483" i="6"/>
  <c r="B483" i="6"/>
  <c r="BK212" i="1"/>
  <c r="BN212" i="1" s="1"/>
  <c r="R173" i="5"/>
  <c r="L174" i="5"/>
  <c r="C506" i="3" l="1"/>
  <c r="A485" i="6"/>
  <c r="C484" i="6"/>
  <c r="B484" i="6"/>
  <c r="U173" i="5"/>
  <c r="O174" i="5"/>
  <c r="C507" i="3" l="1"/>
  <c r="A486" i="6"/>
  <c r="C485" i="6"/>
  <c r="B485" i="6"/>
  <c r="AY212" i="1"/>
  <c r="BO227" i="1"/>
  <c r="S174" i="5"/>
  <c r="N174" i="5"/>
  <c r="T174" i="5" s="1"/>
  <c r="Q175" i="5" s="1"/>
  <c r="C508" i="3" l="1"/>
  <c r="A487" i="6"/>
  <c r="C486" i="6"/>
  <c r="B486" i="6"/>
  <c r="BK213" i="1"/>
  <c r="BN213" i="1" s="1"/>
  <c r="R174" i="5"/>
  <c r="L175" i="5"/>
  <c r="C509" i="3" l="1"/>
  <c r="A488" i="6"/>
  <c r="C487" i="6"/>
  <c r="B487" i="6"/>
  <c r="U174" i="5"/>
  <c r="O175" i="5"/>
  <c r="C510" i="3" l="1"/>
  <c r="A489" i="6"/>
  <c r="C488" i="6"/>
  <c r="B488" i="6"/>
  <c r="AY213" i="1"/>
  <c r="S175" i="5"/>
  <c r="N175" i="5"/>
  <c r="T175" i="5" s="1"/>
  <c r="Q176" i="5" s="1"/>
  <c r="C511" i="3" l="1"/>
  <c r="A490" i="6"/>
  <c r="C489" i="6"/>
  <c r="B489" i="6"/>
  <c r="BK214" i="1"/>
  <c r="BN214" i="1" s="1"/>
  <c r="BO228" i="1"/>
  <c r="R175" i="5"/>
  <c r="L176" i="5"/>
  <c r="C512" i="3" l="1"/>
  <c r="A491" i="6"/>
  <c r="C490" i="6"/>
  <c r="B490" i="6"/>
  <c r="U175" i="5"/>
  <c r="O176" i="5"/>
  <c r="C513" i="3" l="1"/>
  <c r="A492" i="6"/>
  <c r="C491" i="6"/>
  <c r="B491" i="6"/>
  <c r="AY214" i="1"/>
  <c r="S176" i="5"/>
  <c r="N176" i="5"/>
  <c r="T176" i="5" s="1"/>
  <c r="Q177" i="5" s="1"/>
  <c r="C514" i="3" l="1"/>
  <c r="A493" i="6"/>
  <c r="C492" i="6"/>
  <c r="B492" i="6"/>
  <c r="BK215" i="1"/>
  <c r="BN215" i="1" s="1"/>
  <c r="R176" i="5"/>
  <c r="L177" i="5"/>
  <c r="C515" i="3" l="1"/>
  <c r="A494" i="6"/>
  <c r="C493" i="6"/>
  <c r="B493" i="6"/>
  <c r="U176" i="5"/>
  <c r="BO229" i="1"/>
  <c r="O177" i="5"/>
  <c r="C516" i="3" l="1"/>
  <c r="A495" i="6"/>
  <c r="C494" i="6"/>
  <c r="B494" i="6"/>
  <c r="AY215" i="1"/>
  <c r="S177" i="5"/>
  <c r="N177" i="5"/>
  <c r="T177" i="5" s="1"/>
  <c r="Q178" i="5" s="1"/>
  <c r="C517" i="3" l="1"/>
  <c r="A496" i="6"/>
  <c r="C495" i="6"/>
  <c r="B495" i="6"/>
  <c r="BK216" i="1"/>
  <c r="BN216" i="1" s="1"/>
  <c r="R177" i="5"/>
  <c r="L178" i="5"/>
  <c r="C518" i="3" l="1"/>
  <c r="A497" i="6"/>
  <c r="C496" i="6"/>
  <c r="B496" i="6"/>
  <c r="U177" i="5"/>
  <c r="O178" i="5"/>
  <c r="C519" i="3" l="1"/>
  <c r="A498" i="6"/>
  <c r="C497" i="6"/>
  <c r="B497" i="6"/>
  <c r="AY216" i="1"/>
  <c r="BO230" i="1"/>
  <c r="S178" i="5"/>
  <c r="N178" i="5"/>
  <c r="T178" i="5" s="1"/>
  <c r="Q179" i="5" s="1"/>
  <c r="C520" i="3" l="1"/>
  <c r="A499" i="6"/>
  <c r="C498" i="6"/>
  <c r="B498" i="6"/>
  <c r="BK217" i="1"/>
  <c r="BN217" i="1" s="1"/>
  <c r="R178" i="5"/>
  <c r="L179" i="5"/>
  <c r="C521" i="3" l="1"/>
  <c r="A500" i="6"/>
  <c r="C499" i="6"/>
  <c r="B499" i="6"/>
  <c r="U178" i="5"/>
  <c r="AY217" i="1" s="1"/>
  <c r="O179" i="5"/>
  <c r="C522" i="3" l="1"/>
  <c r="A501" i="6"/>
  <c r="C500" i="6"/>
  <c r="B500" i="6"/>
  <c r="S179" i="5"/>
  <c r="N179" i="5"/>
  <c r="T179" i="5" s="1"/>
  <c r="Q180" i="5" s="1"/>
  <c r="C523" i="3" l="1"/>
  <c r="A502" i="6"/>
  <c r="C501" i="6"/>
  <c r="B501" i="6"/>
  <c r="BK218" i="1"/>
  <c r="BN218" i="1" s="1"/>
  <c r="BO231" i="1"/>
  <c r="R179" i="5"/>
  <c r="L180" i="5"/>
  <c r="C524" i="3" l="1"/>
  <c r="A503" i="6"/>
  <c r="C502" i="6"/>
  <c r="B502" i="6"/>
  <c r="U179" i="5"/>
  <c r="O180" i="5"/>
  <c r="C525" i="3" l="1"/>
  <c r="A504" i="6"/>
  <c r="C503" i="6"/>
  <c r="B503" i="6"/>
  <c r="AY218" i="1"/>
  <c r="S180" i="5"/>
  <c r="N180" i="5"/>
  <c r="T180" i="5" s="1"/>
  <c r="Q181" i="5" s="1"/>
  <c r="C526" i="3" l="1"/>
  <c r="A505" i="6"/>
  <c r="C504" i="6"/>
  <c r="B504" i="6"/>
  <c r="BK219" i="1"/>
  <c r="BN219" i="1" s="1"/>
  <c r="R180" i="5"/>
  <c r="L181" i="5"/>
  <c r="C527" i="3" l="1"/>
  <c r="A506" i="6"/>
  <c r="C505" i="6"/>
  <c r="B505" i="6"/>
  <c r="U180" i="5"/>
  <c r="BO232" i="1"/>
  <c r="O181" i="5"/>
  <c r="C528" i="3" l="1"/>
  <c r="A507" i="6"/>
  <c r="C506" i="6"/>
  <c r="B506" i="6"/>
  <c r="AY219" i="1"/>
  <c r="S181" i="5"/>
  <c r="N181" i="5"/>
  <c r="T181" i="5" s="1"/>
  <c r="Q182" i="5" s="1"/>
  <c r="C529" i="3" l="1"/>
  <c r="A508" i="6"/>
  <c r="C507" i="6"/>
  <c r="B507" i="6"/>
  <c r="BK220" i="1"/>
  <c r="BN220" i="1" s="1"/>
  <c r="R181" i="5"/>
  <c r="L182" i="5"/>
  <c r="C530" i="3" l="1"/>
  <c r="A509" i="6"/>
  <c r="C508" i="6"/>
  <c r="B508" i="6"/>
  <c r="U181" i="5"/>
  <c r="O182" i="5"/>
  <c r="C531" i="3" l="1"/>
  <c r="A510" i="6"/>
  <c r="C509" i="6"/>
  <c r="B509" i="6"/>
  <c r="AY220" i="1"/>
  <c r="BO233" i="1"/>
  <c r="S182" i="5"/>
  <c r="N182" i="5"/>
  <c r="T182" i="5" s="1"/>
  <c r="Q183" i="5" s="1"/>
  <c r="C532" i="3" l="1"/>
  <c r="A511" i="6"/>
  <c r="C510" i="6"/>
  <c r="B510" i="6"/>
  <c r="BK221" i="1"/>
  <c r="BN221" i="1" s="1"/>
  <c r="R182" i="5"/>
  <c r="L183" i="5"/>
  <c r="C533" i="3" l="1"/>
  <c r="A512" i="6"/>
  <c r="C511" i="6"/>
  <c r="B511" i="6"/>
  <c r="U182" i="5"/>
  <c r="AY221" i="1" s="1"/>
  <c r="O183" i="5"/>
  <c r="C534" i="3" l="1"/>
  <c r="A513" i="6"/>
  <c r="C512" i="6"/>
  <c r="B512" i="6"/>
  <c r="S183" i="5"/>
  <c r="N183" i="5"/>
  <c r="T183" i="5" s="1"/>
  <c r="Q184" i="5" s="1"/>
  <c r="C535" i="3" l="1"/>
  <c r="A514" i="6"/>
  <c r="C513" i="6"/>
  <c r="B513" i="6"/>
  <c r="BK222" i="1"/>
  <c r="BN222" i="1" s="1"/>
  <c r="BO234" i="1"/>
  <c r="R183" i="5"/>
  <c r="L184" i="5"/>
  <c r="C536" i="3" l="1"/>
  <c r="A515" i="6"/>
  <c r="C514" i="6"/>
  <c r="B514" i="6"/>
  <c r="U183" i="5"/>
  <c r="O184" i="5"/>
  <c r="C537" i="3" l="1"/>
  <c r="A516" i="6"/>
  <c r="C515" i="6"/>
  <c r="B515" i="6"/>
  <c r="AY222" i="1"/>
  <c r="S184" i="5"/>
  <c r="N184" i="5"/>
  <c r="T184" i="5" s="1"/>
  <c r="Q185" i="5" s="1"/>
  <c r="C538" i="3" l="1"/>
  <c r="A517" i="6"/>
  <c r="C516" i="6"/>
  <c r="B516" i="6"/>
  <c r="BK223" i="1"/>
  <c r="BN223" i="1" s="1"/>
  <c r="R184" i="5"/>
  <c r="L185" i="5"/>
  <c r="C539" i="3" l="1"/>
  <c r="A518" i="6"/>
  <c r="C517" i="6"/>
  <c r="B517" i="6"/>
  <c r="U184" i="5"/>
  <c r="BO235" i="1"/>
  <c r="O185" i="5"/>
  <c r="C540" i="3" l="1"/>
  <c r="A519" i="6"/>
  <c r="C518" i="6"/>
  <c r="B518" i="6"/>
  <c r="AY223" i="1"/>
  <c r="S185" i="5"/>
  <c r="N185" i="5"/>
  <c r="T185" i="5" s="1"/>
  <c r="Q186" i="5" s="1"/>
  <c r="C541" i="3" l="1"/>
  <c r="A520" i="6"/>
  <c r="B519" i="6"/>
  <c r="C519" i="6"/>
  <c r="BK224" i="1"/>
  <c r="BN224" i="1" s="1"/>
  <c r="R185" i="5"/>
  <c r="L186" i="5"/>
  <c r="C542" i="3" l="1"/>
  <c r="A521" i="6"/>
  <c r="C520" i="6"/>
  <c r="B520" i="6"/>
  <c r="U185" i="5"/>
  <c r="O186" i="5"/>
  <c r="C543" i="3" l="1"/>
  <c r="A522" i="6"/>
  <c r="C521" i="6"/>
  <c r="B521" i="6"/>
  <c r="AY224" i="1"/>
  <c r="BO236" i="1"/>
  <c r="S186" i="5"/>
  <c r="N186" i="5"/>
  <c r="T186" i="5" s="1"/>
  <c r="Q187" i="5" s="1"/>
  <c r="C544" i="3" l="1"/>
  <c r="A523" i="6"/>
  <c r="C522" i="6"/>
  <c r="B522" i="6"/>
  <c r="BK225" i="1"/>
  <c r="BN225" i="1" s="1"/>
  <c r="R186" i="5"/>
  <c r="L187" i="5"/>
  <c r="C545" i="3" l="1"/>
  <c r="A524" i="6"/>
  <c r="C523" i="6"/>
  <c r="B523" i="6"/>
  <c r="U186" i="5"/>
  <c r="O187" i="5"/>
  <c r="C546" i="3" l="1"/>
  <c r="A525" i="6"/>
  <c r="C524" i="6"/>
  <c r="B524" i="6"/>
  <c r="AY225" i="1"/>
  <c r="S187" i="5"/>
  <c r="N187" i="5"/>
  <c r="T187" i="5" s="1"/>
  <c r="Q188" i="5" s="1"/>
  <c r="C547" i="3" l="1"/>
  <c r="A526" i="6"/>
  <c r="C525" i="6"/>
  <c r="B525" i="6"/>
  <c r="BK226" i="1"/>
  <c r="BN226" i="1" s="1"/>
  <c r="BO237" i="1"/>
  <c r="R187" i="5"/>
  <c r="L188" i="5"/>
  <c r="C548" i="3" l="1"/>
  <c r="A527" i="6"/>
  <c r="C526" i="6"/>
  <c r="B526" i="6"/>
  <c r="U187" i="5"/>
  <c r="O188" i="5"/>
  <c r="C549" i="3" l="1"/>
  <c r="A528" i="6"/>
  <c r="C527" i="6"/>
  <c r="B527" i="6"/>
  <c r="AY226" i="1"/>
  <c r="S188" i="5"/>
  <c r="N188" i="5"/>
  <c r="T188" i="5" s="1"/>
  <c r="Q189" i="5" s="1"/>
  <c r="C550" i="3" l="1"/>
  <c r="A529" i="6"/>
  <c r="C528" i="6"/>
  <c r="B528" i="6"/>
  <c r="BK227" i="1"/>
  <c r="BN227" i="1" s="1"/>
  <c r="R188" i="5"/>
  <c r="L189" i="5"/>
  <c r="C551" i="3" l="1"/>
  <c r="A530" i="6"/>
  <c r="C529" i="6"/>
  <c r="B529" i="6"/>
  <c r="U188" i="5"/>
  <c r="BO238" i="1"/>
  <c r="O189" i="5"/>
  <c r="C552" i="3" l="1"/>
  <c r="A531" i="6"/>
  <c r="C530" i="6"/>
  <c r="B530" i="6"/>
  <c r="AY227" i="1"/>
  <c r="S189" i="5"/>
  <c r="N189" i="5"/>
  <c r="T189" i="5" s="1"/>
  <c r="Q190" i="5" s="1"/>
  <c r="C553" i="3" l="1"/>
  <c r="A532" i="6"/>
  <c r="C531" i="6"/>
  <c r="B531" i="6"/>
  <c r="BK228" i="1"/>
  <c r="BN228" i="1" s="1"/>
  <c r="R189" i="5"/>
  <c r="L190" i="5"/>
  <c r="C554" i="3" l="1"/>
  <c r="A533" i="6"/>
  <c r="C532" i="6"/>
  <c r="B532" i="6"/>
  <c r="U189" i="5"/>
  <c r="AY228" i="1" s="1"/>
  <c r="O190" i="5"/>
  <c r="C555" i="3" l="1"/>
  <c r="A534" i="6"/>
  <c r="C533" i="6"/>
  <c r="B533" i="6"/>
  <c r="BO239" i="1"/>
  <c r="S190" i="5"/>
  <c r="N190" i="5"/>
  <c r="T190" i="5" s="1"/>
  <c r="Q191" i="5" s="1"/>
  <c r="C556" i="3" l="1"/>
  <c r="A535" i="6"/>
  <c r="C534" i="6"/>
  <c r="B534" i="6"/>
  <c r="BK229" i="1"/>
  <c r="BN229" i="1" s="1"/>
  <c r="R190" i="5"/>
  <c r="L191" i="5"/>
  <c r="C557" i="3" l="1"/>
  <c r="A536" i="6"/>
  <c r="C535" i="6"/>
  <c r="B535" i="6"/>
  <c r="U190" i="5"/>
  <c r="O191" i="5"/>
  <c r="C558" i="3" l="1"/>
  <c r="A537" i="6"/>
  <c r="C536" i="6"/>
  <c r="B536" i="6"/>
  <c r="AY229" i="1"/>
  <c r="S191" i="5"/>
  <c r="N191" i="5"/>
  <c r="T191" i="5" s="1"/>
  <c r="Q192" i="5" s="1"/>
  <c r="C559" i="3" l="1"/>
  <c r="A538" i="6"/>
  <c r="C537" i="6"/>
  <c r="B537" i="6"/>
  <c r="BK230" i="1"/>
  <c r="BN230" i="1" s="1"/>
  <c r="BO240" i="1"/>
  <c r="R191" i="5"/>
  <c r="L192" i="5"/>
  <c r="C560" i="3" l="1"/>
  <c r="A539" i="6"/>
  <c r="C538" i="6"/>
  <c r="B538" i="6"/>
  <c r="U191" i="5"/>
  <c r="AY230" i="1" s="1"/>
  <c r="O192" i="5"/>
  <c r="C561" i="3" l="1"/>
  <c r="A540" i="6"/>
  <c r="C539" i="6"/>
  <c r="B539" i="6"/>
  <c r="S192" i="5"/>
  <c r="N192" i="5"/>
  <c r="T192" i="5" s="1"/>
  <c r="Q193" i="5" s="1"/>
  <c r="C562" i="3" l="1"/>
  <c r="A541" i="6"/>
  <c r="C540" i="6"/>
  <c r="B540" i="6"/>
  <c r="BK231" i="1"/>
  <c r="BN231" i="1" s="1"/>
  <c r="R192" i="5"/>
  <c r="L193" i="5"/>
  <c r="C563" i="3" l="1"/>
  <c r="A542" i="6"/>
  <c r="C541" i="6"/>
  <c r="B541" i="6"/>
  <c r="U192" i="5"/>
  <c r="BO241" i="1"/>
  <c r="O193" i="5"/>
  <c r="C564" i="3" l="1"/>
  <c r="A543" i="6"/>
  <c r="C542" i="6"/>
  <c r="B542" i="6"/>
  <c r="AY231" i="1"/>
  <c r="S193" i="5"/>
  <c r="N193" i="5"/>
  <c r="T193" i="5" s="1"/>
  <c r="Q194" i="5" s="1"/>
  <c r="C565" i="3" l="1"/>
  <c r="A544" i="6"/>
  <c r="C543" i="6"/>
  <c r="B543" i="6"/>
  <c r="BK232" i="1"/>
  <c r="BN232" i="1" s="1"/>
  <c r="R193" i="5"/>
  <c r="L194" i="5"/>
  <c r="C566" i="3" l="1"/>
  <c r="A545" i="6"/>
  <c r="C544" i="6"/>
  <c r="B544" i="6"/>
  <c r="U193" i="5"/>
  <c r="O194" i="5"/>
  <c r="C567" i="3" l="1"/>
  <c r="A546" i="6"/>
  <c r="C545" i="6"/>
  <c r="B545" i="6"/>
  <c r="AY232" i="1"/>
  <c r="BO242" i="1"/>
  <c r="S194" i="5"/>
  <c r="N194" i="5"/>
  <c r="T194" i="5" s="1"/>
  <c r="Q195" i="5" s="1"/>
  <c r="C568" i="3" l="1"/>
  <c r="A547" i="6"/>
  <c r="C546" i="6"/>
  <c r="B546" i="6"/>
  <c r="BK233" i="1"/>
  <c r="BN233" i="1" s="1"/>
  <c r="R194" i="5"/>
  <c r="L195" i="5"/>
  <c r="C569" i="3" l="1"/>
  <c r="A548" i="6"/>
  <c r="C547" i="6"/>
  <c r="B547" i="6"/>
  <c r="U194" i="5"/>
  <c r="O195" i="5"/>
  <c r="C570" i="3" l="1"/>
  <c r="A549" i="6"/>
  <c r="C548" i="6"/>
  <c r="B548" i="6"/>
  <c r="AY233" i="1"/>
  <c r="S195" i="5"/>
  <c r="N195" i="5"/>
  <c r="T195" i="5" s="1"/>
  <c r="Q196" i="5" s="1"/>
  <c r="C571" i="3" l="1"/>
  <c r="A550" i="6"/>
  <c r="C549" i="6"/>
  <c r="B549" i="6"/>
  <c r="BK234" i="1"/>
  <c r="BN234" i="1" s="1"/>
  <c r="BO243" i="1"/>
  <c r="R195" i="5"/>
  <c r="L196" i="5"/>
  <c r="C572" i="3" l="1"/>
  <c r="A551" i="6"/>
  <c r="C550" i="6"/>
  <c r="B550" i="6"/>
  <c r="U195" i="5"/>
  <c r="O196" i="5"/>
  <c r="C573" i="3" l="1"/>
  <c r="A552" i="6"/>
  <c r="C551" i="6"/>
  <c r="B551" i="6"/>
  <c r="AY234" i="1"/>
  <c r="S196" i="5"/>
  <c r="N196" i="5"/>
  <c r="T196" i="5" s="1"/>
  <c r="Q197" i="5" s="1"/>
  <c r="C574" i="3" l="1"/>
  <c r="A553" i="6"/>
  <c r="C552" i="6"/>
  <c r="B552" i="6"/>
  <c r="BK235" i="1"/>
  <c r="BN235" i="1" s="1"/>
  <c r="R196" i="5"/>
  <c r="L197" i="5"/>
  <c r="C575" i="3" l="1"/>
  <c r="A554" i="6"/>
  <c r="C553" i="6"/>
  <c r="B553" i="6"/>
  <c r="U196" i="5"/>
  <c r="BO244" i="1"/>
  <c r="O197" i="5"/>
  <c r="C576" i="3" l="1"/>
  <c r="A555" i="6"/>
  <c r="C554" i="6"/>
  <c r="B554" i="6"/>
  <c r="AY235" i="1"/>
  <c r="S197" i="5"/>
  <c r="N197" i="5"/>
  <c r="T197" i="5" s="1"/>
  <c r="Q198" i="5" s="1"/>
  <c r="C577" i="3" l="1"/>
  <c r="A556" i="6"/>
  <c r="C555" i="6"/>
  <c r="B555" i="6"/>
  <c r="BK236" i="1"/>
  <c r="BN236" i="1" s="1"/>
  <c r="R197" i="5"/>
  <c r="L198" i="5"/>
  <c r="C578" i="3" l="1"/>
  <c r="A557" i="6"/>
  <c r="C556" i="6"/>
  <c r="B556" i="6"/>
  <c r="U197" i="5"/>
  <c r="O198" i="5"/>
  <c r="C579" i="3" l="1"/>
  <c r="A558" i="6"/>
  <c r="C557" i="6"/>
  <c r="B557" i="6"/>
  <c r="AY236" i="1"/>
  <c r="BO245" i="1"/>
  <c r="S198" i="5"/>
  <c r="N198" i="5"/>
  <c r="T198" i="5" s="1"/>
  <c r="Q199" i="5" s="1"/>
  <c r="C580" i="3" l="1"/>
  <c r="A559" i="6"/>
  <c r="C558" i="6"/>
  <c r="B558" i="6"/>
  <c r="BK237" i="1"/>
  <c r="BN237" i="1" s="1"/>
  <c r="R198" i="5"/>
  <c r="L199" i="5"/>
  <c r="C581" i="3" l="1"/>
  <c r="A560" i="6"/>
  <c r="C559" i="6"/>
  <c r="B559" i="6"/>
  <c r="U198" i="5"/>
  <c r="AY237" i="1" s="1"/>
  <c r="O199" i="5"/>
  <c r="C582" i="3" l="1"/>
  <c r="A561" i="6"/>
  <c r="C560" i="6"/>
  <c r="B560" i="6"/>
  <c r="S199" i="5"/>
  <c r="N199" i="5"/>
  <c r="T199" i="5" s="1"/>
  <c r="Q200" i="5" s="1"/>
  <c r="C583" i="3" l="1"/>
  <c r="A562" i="6"/>
  <c r="C561" i="6"/>
  <c r="B561" i="6"/>
  <c r="BK238" i="1"/>
  <c r="BN238" i="1" s="1"/>
  <c r="BO246" i="1"/>
  <c r="R199" i="5"/>
  <c r="L200" i="5"/>
  <c r="C584" i="3" l="1"/>
  <c r="A563" i="6"/>
  <c r="C562" i="6"/>
  <c r="B562" i="6"/>
  <c r="U199" i="5"/>
  <c r="O200" i="5"/>
  <c r="C585" i="3" l="1"/>
  <c r="A564" i="6"/>
  <c r="C563" i="6"/>
  <c r="B563" i="6"/>
  <c r="AY238" i="1"/>
  <c r="S200" i="5"/>
  <c r="N200" i="5"/>
  <c r="T200" i="5" s="1"/>
  <c r="Q201" i="5" s="1"/>
  <c r="C586" i="3" l="1"/>
  <c r="A565" i="6"/>
  <c r="C564" i="6"/>
  <c r="B564" i="6"/>
  <c r="BK239" i="1"/>
  <c r="BN239" i="1" s="1"/>
  <c r="R200" i="5"/>
  <c r="L201" i="5"/>
  <c r="C587" i="3" l="1"/>
  <c r="A566" i="6"/>
  <c r="C565" i="6"/>
  <c r="B565" i="6"/>
  <c r="U200" i="5"/>
  <c r="BO247" i="1"/>
  <c r="O201" i="5"/>
  <c r="C588" i="3" l="1"/>
  <c r="A567" i="6"/>
  <c r="B566" i="6"/>
  <c r="C566" i="6"/>
  <c r="AY239" i="1"/>
  <c r="S201" i="5"/>
  <c r="N201" i="5"/>
  <c r="T201" i="5" s="1"/>
  <c r="Q202" i="5" s="1"/>
  <c r="C589" i="3" l="1"/>
  <c r="A568" i="6"/>
  <c r="C567" i="6"/>
  <c r="B567" i="6"/>
  <c r="BK240" i="1"/>
  <c r="BN240" i="1" s="1"/>
  <c r="R201" i="5"/>
  <c r="L202" i="5"/>
  <c r="C590" i="3" l="1"/>
  <c r="A569" i="6"/>
  <c r="B568" i="6"/>
  <c r="C568" i="6"/>
  <c r="U201" i="5"/>
  <c r="O202" i="5"/>
  <c r="C591" i="3" l="1"/>
  <c r="A570" i="6"/>
  <c r="C569" i="6"/>
  <c r="B569" i="6"/>
  <c r="AY240" i="1"/>
  <c r="BO248" i="1"/>
  <c r="S202" i="5"/>
  <c r="N202" i="5"/>
  <c r="T202" i="5" s="1"/>
  <c r="Q203" i="5" s="1"/>
  <c r="C592" i="3" l="1"/>
  <c r="A571" i="6"/>
  <c r="C570" i="6"/>
  <c r="B570" i="6"/>
  <c r="BK241" i="1"/>
  <c r="BN241" i="1" s="1"/>
  <c r="R202" i="5"/>
  <c r="L203" i="5"/>
  <c r="C593" i="3" l="1"/>
  <c r="A572" i="6"/>
  <c r="C571" i="6"/>
  <c r="B571" i="6"/>
  <c r="U202" i="5"/>
  <c r="O203" i="5"/>
  <c r="C594" i="3" l="1"/>
  <c r="A573" i="6"/>
  <c r="C572" i="6"/>
  <c r="B572" i="6"/>
  <c r="AY241" i="1"/>
  <c r="S203" i="5"/>
  <c r="N203" i="5"/>
  <c r="T203" i="5" s="1"/>
  <c r="Q204" i="5" s="1"/>
  <c r="C595" i="3" l="1"/>
  <c r="A574" i="6"/>
  <c r="C573" i="6"/>
  <c r="B573" i="6"/>
  <c r="BK242" i="1"/>
  <c r="BN242" i="1" s="1"/>
  <c r="BO249" i="1"/>
  <c r="R203" i="5"/>
  <c r="L204" i="5"/>
  <c r="C596" i="3" l="1"/>
  <c r="A575" i="6"/>
  <c r="C574" i="6"/>
  <c r="B574" i="6"/>
  <c r="U203" i="5"/>
  <c r="O204" i="5"/>
  <c r="C597" i="3" l="1"/>
  <c r="A576" i="6"/>
  <c r="C575" i="6"/>
  <c r="B575" i="6"/>
  <c r="AY242" i="1"/>
  <c r="S204" i="5"/>
  <c r="N204" i="5"/>
  <c r="T204" i="5" s="1"/>
  <c r="Q205" i="5" s="1"/>
  <c r="C598" i="3" l="1"/>
  <c r="A577" i="6"/>
  <c r="C576" i="6"/>
  <c r="B576" i="6"/>
  <c r="BK243" i="1"/>
  <c r="BN243" i="1" s="1"/>
  <c r="R204" i="5"/>
  <c r="L205" i="5"/>
  <c r="C599" i="3" l="1"/>
  <c r="A578" i="6"/>
  <c r="C577" i="6"/>
  <c r="B577" i="6"/>
  <c r="U204" i="5"/>
  <c r="BO250" i="1"/>
  <c r="O205" i="5"/>
  <c r="C600" i="3" l="1"/>
  <c r="A579" i="6"/>
  <c r="C578" i="6"/>
  <c r="B578" i="6"/>
  <c r="AY243" i="1"/>
  <c r="S205" i="5"/>
  <c r="N205" i="5"/>
  <c r="T205" i="5" s="1"/>
  <c r="Q206" i="5" s="1"/>
  <c r="C601" i="3" l="1"/>
  <c r="A580" i="6"/>
  <c r="C579" i="6"/>
  <c r="B579" i="6"/>
  <c r="BK244" i="1"/>
  <c r="BN244" i="1" s="1"/>
  <c r="R205" i="5"/>
  <c r="L206" i="5"/>
  <c r="C602" i="3" l="1"/>
  <c r="A581" i="6"/>
  <c r="C580" i="6"/>
  <c r="B580" i="6"/>
  <c r="U205" i="5"/>
  <c r="O206" i="5"/>
  <c r="C603" i="3" l="1"/>
  <c r="A582" i="6"/>
  <c r="C581" i="6"/>
  <c r="B581" i="6"/>
  <c r="AY244" i="1"/>
  <c r="BO251" i="1"/>
  <c r="S206" i="5"/>
  <c r="N206" i="5"/>
  <c r="T206" i="5" s="1"/>
  <c r="Q207" i="5" s="1"/>
  <c r="C604" i="3" l="1"/>
  <c r="A583" i="6"/>
  <c r="C582" i="6"/>
  <c r="B582" i="6"/>
  <c r="BK245" i="1"/>
  <c r="BN245" i="1" s="1"/>
  <c r="R206" i="5"/>
  <c r="L207" i="5"/>
  <c r="C605" i="3" l="1"/>
  <c r="A584" i="6"/>
  <c r="C583" i="6"/>
  <c r="B583" i="6"/>
  <c r="U206" i="5"/>
  <c r="O207" i="5"/>
  <c r="C606" i="3" l="1"/>
  <c r="A585" i="6"/>
  <c r="C584" i="6"/>
  <c r="B584" i="6"/>
  <c r="AY245" i="1"/>
  <c r="S207" i="5"/>
  <c r="N207" i="5"/>
  <c r="T207" i="5" s="1"/>
  <c r="Q208" i="5" s="1"/>
  <c r="C607" i="3" l="1"/>
  <c r="A586" i="6"/>
  <c r="C585" i="6"/>
  <c r="B585" i="6"/>
  <c r="BK246" i="1"/>
  <c r="BN246" i="1" s="1"/>
  <c r="BO252" i="1"/>
  <c r="R207" i="5"/>
  <c r="L208" i="5"/>
  <c r="C608" i="3" l="1"/>
  <c r="A587" i="6"/>
  <c r="C586" i="6"/>
  <c r="B586" i="6"/>
  <c r="U207" i="5"/>
  <c r="O208" i="5"/>
  <c r="C609" i="3" l="1"/>
  <c r="A588" i="6"/>
  <c r="C587" i="6"/>
  <c r="B587" i="6"/>
  <c r="AY246" i="1"/>
  <c r="S208" i="5"/>
  <c r="N208" i="5"/>
  <c r="T208" i="5" s="1"/>
  <c r="Q209" i="5" s="1"/>
  <c r="C610" i="3" l="1"/>
  <c r="A589" i="6"/>
  <c r="C588" i="6"/>
  <c r="B588" i="6"/>
  <c r="BK247" i="1"/>
  <c r="BN247" i="1" s="1"/>
  <c r="R208" i="5"/>
  <c r="L209" i="5"/>
  <c r="C611" i="3" l="1"/>
  <c r="A590" i="6"/>
  <c r="C589" i="6"/>
  <c r="B589" i="6"/>
  <c r="U208" i="5"/>
  <c r="BO253" i="1"/>
  <c r="O209" i="5"/>
  <c r="C612" i="3" l="1"/>
  <c r="A591" i="6"/>
  <c r="C590" i="6"/>
  <c r="B590" i="6"/>
  <c r="AY247" i="1"/>
  <c r="S209" i="5"/>
  <c r="N209" i="5"/>
  <c r="T209" i="5" s="1"/>
  <c r="Q210" i="5" s="1"/>
  <c r="C613" i="3" l="1"/>
  <c r="A592" i="6"/>
  <c r="C591" i="6"/>
  <c r="B591" i="6"/>
  <c r="BK248" i="1"/>
  <c r="BN248" i="1" s="1"/>
  <c r="R209" i="5"/>
  <c r="L210" i="5"/>
  <c r="C614" i="3" l="1"/>
  <c r="A593" i="6"/>
  <c r="C592" i="6"/>
  <c r="B592" i="6"/>
  <c r="U209" i="5"/>
  <c r="O210" i="5"/>
  <c r="C615" i="3" l="1"/>
  <c r="A594" i="6"/>
  <c r="C593" i="6"/>
  <c r="B593" i="6"/>
  <c r="AY248" i="1"/>
  <c r="BO254" i="1"/>
  <c r="S210" i="5"/>
  <c r="N210" i="5"/>
  <c r="T210" i="5" s="1"/>
  <c r="Q211" i="5" s="1"/>
  <c r="C616" i="3" l="1"/>
  <c r="A595" i="6"/>
  <c r="C594" i="6"/>
  <c r="B594" i="6"/>
  <c r="BK249" i="1"/>
  <c r="BN249" i="1" s="1"/>
  <c r="R210" i="5"/>
  <c r="L211" i="5"/>
  <c r="C617" i="3" l="1"/>
  <c r="A596" i="6"/>
  <c r="C595" i="6"/>
  <c r="B595" i="6"/>
  <c r="U210" i="5"/>
  <c r="O211" i="5"/>
  <c r="C618" i="3" l="1"/>
  <c r="A597" i="6"/>
  <c r="C596" i="6"/>
  <c r="B596" i="6"/>
  <c r="AY249" i="1"/>
  <c r="S211" i="5"/>
  <c r="N211" i="5"/>
  <c r="T211" i="5" s="1"/>
  <c r="Q212" i="5" s="1"/>
  <c r="C619" i="3" l="1"/>
  <c r="A598" i="6"/>
  <c r="C597" i="6"/>
  <c r="B597" i="6"/>
  <c r="BK250" i="1"/>
  <c r="BN250" i="1" s="1"/>
  <c r="BO255" i="1"/>
  <c r="R211" i="5"/>
  <c r="L212" i="5"/>
  <c r="C620" i="3" l="1"/>
  <c r="A599" i="6"/>
  <c r="C598" i="6"/>
  <c r="B598" i="6"/>
  <c r="U211" i="5"/>
  <c r="O212" i="5"/>
  <c r="C621" i="3" l="1"/>
  <c r="A600" i="6"/>
  <c r="C599" i="6"/>
  <c r="B599" i="6"/>
  <c r="AY250" i="1"/>
  <c r="S212" i="5"/>
  <c r="N212" i="5"/>
  <c r="T212" i="5" s="1"/>
  <c r="Q213" i="5" s="1"/>
  <c r="C622" i="3" l="1"/>
  <c r="A601" i="6"/>
  <c r="C600" i="6"/>
  <c r="B600" i="6"/>
  <c r="BK251" i="1"/>
  <c r="BN251" i="1" s="1"/>
  <c r="R212" i="5"/>
  <c r="L213" i="5"/>
  <c r="C623" i="3" l="1"/>
  <c r="A602" i="6"/>
  <c r="C601" i="6"/>
  <c r="B601" i="6"/>
  <c r="U212" i="5"/>
  <c r="AY251" i="1" s="1"/>
  <c r="BO256" i="1"/>
  <c r="O213" i="5"/>
  <c r="C624" i="3" l="1"/>
  <c r="A603" i="6"/>
  <c r="C602" i="6"/>
  <c r="B602" i="6"/>
  <c r="S213" i="5"/>
  <c r="N213" i="5"/>
  <c r="T213" i="5" s="1"/>
  <c r="Q214" i="5" s="1"/>
  <c r="C625" i="3" l="1"/>
  <c r="A604" i="6"/>
  <c r="C603" i="6"/>
  <c r="B603" i="6"/>
  <c r="BK252" i="1"/>
  <c r="BN252" i="1" s="1"/>
  <c r="R213" i="5"/>
  <c r="L214" i="5"/>
  <c r="C626" i="3" l="1"/>
  <c r="A605" i="6"/>
  <c r="C604" i="6"/>
  <c r="B604" i="6"/>
  <c r="U213" i="5"/>
  <c r="O214" i="5"/>
  <c r="C627" i="3" l="1"/>
  <c r="A606" i="6"/>
  <c r="C605" i="6"/>
  <c r="B605" i="6"/>
  <c r="AY252" i="1"/>
  <c r="BO257" i="1"/>
  <c r="S214" i="5"/>
  <c r="N214" i="5"/>
  <c r="T214" i="5" s="1"/>
  <c r="Q215" i="5" s="1"/>
  <c r="C628" i="3" l="1"/>
  <c r="A607" i="6"/>
  <c r="C606" i="6"/>
  <c r="B606" i="6"/>
  <c r="BK253" i="1"/>
  <c r="BN253" i="1" s="1"/>
  <c r="R214" i="5"/>
  <c r="L215" i="5"/>
  <c r="C629" i="3" l="1"/>
  <c r="A608" i="6"/>
  <c r="C607" i="6"/>
  <c r="B607" i="6"/>
  <c r="U214" i="5"/>
  <c r="O215" i="5"/>
  <c r="C630" i="3" l="1"/>
  <c r="A609" i="6"/>
  <c r="C608" i="6"/>
  <c r="B608" i="6"/>
  <c r="AY253" i="1"/>
  <c r="S215" i="5"/>
  <c r="N215" i="5"/>
  <c r="T215" i="5" s="1"/>
  <c r="Q216" i="5" s="1"/>
  <c r="C631" i="3" l="1"/>
  <c r="A610" i="6"/>
  <c r="C609" i="6"/>
  <c r="B609" i="6"/>
  <c r="BK254" i="1"/>
  <c r="BN254" i="1" s="1"/>
  <c r="BO258" i="1"/>
  <c r="R215" i="5"/>
  <c r="L216" i="5"/>
  <c r="C632" i="3" l="1"/>
  <c r="A611" i="6"/>
  <c r="C610" i="6"/>
  <c r="B610" i="6"/>
  <c r="U215" i="5"/>
  <c r="O216" i="5"/>
  <c r="C633" i="3" l="1"/>
  <c r="A612" i="6"/>
  <c r="C611" i="6"/>
  <c r="B611" i="6"/>
  <c r="AY254" i="1"/>
  <c r="S216" i="5"/>
  <c r="N216" i="5"/>
  <c r="T216" i="5" s="1"/>
  <c r="Q217" i="5" s="1"/>
  <c r="C634" i="3" l="1"/>
  <c r="A613" i="6"/>
  <c r="C612" i="6"/>
  <c r="B612" i="6"/>
  <c r="BK255" i="1"/>
  <c r="BN255" i="1" s="1"/>
  <c r="R216" i="5"/>
  <c r="L217" i="5"/>
  <c r="C635" i="3" l="1"/>
  <c r="A614" i="6"/>
  <c r="C613" i="6"/>
  <c r="B613" i="6"/>
  <c r="U216" i="5"/>
  <c r="BO259" i="1"/>
  <c r="O217" i="5"/>
  <c r="C636" i="3" l="1"/>
  <c r="A615" i="6"/>
  <c r="C614" i="6"/>
  <c r="B614" i="6"/>
  <c r="AY255" i="1"/>
  <c r="S217" i="5"/>
  <c r="N217" i="5"/>
  <c r="T217" i="5" s="1"/>
  <c r="Q218" i="5" s="1"/>
  <c r="C637" i="3" l="1"/>
  <c r="A616" i="6"/>
  <c r="C615" i="6"/>
  <c r="B615" i="6"/>
  <c r="BK256" i="1"/>
  <c r="BN256" i="1" s="1"/>
  <c r="R217" i="5"/>
  <c r="L218" i="5"/>
  <c r="C638" i="3" l="1"/>
  <c r="A617" i="6"/>
  <c r="C616" i="6"/>
  <c r="B616" i="6"/>
  <c r="U217" i="5"/>
  <c r="O218" i="5"/>
  <c r="C639" i="3" l="1"/>
  <c r="A618" i="6"/>
  <c r="C617" i="6"/>
  <c r="B617" i="6"/>
  <c r="AY256" i="1"/>
  <c r="BO260" i="1"/>
  <c r="S218" i="5"/>
  <c r="N218" i="5"/>
  <c r="T218" i="5" s="1"/>
  <c r="Q219" i="5" s="1"/>
  <c r="C640" i="3" l="1"/>
  <c r="A619" i="6"/>
  <c r="C618" i="6"/>
  <c r="B618" i="6"/>
  <c r="BK257" i="1"/>
  <c r="BN257" i="1" s="1"/>
  <c r="R218" i="5"/>
  <c r="L219" i="5"/>
  <c r="A620" i="6" l="1"/>
  <c r="C619" i="6"/>
  <c r="B619" i="6"/>
  <c r="U218" i="5"/>
  <c r="AY257" i="1" s="1"/>
  <c r="O219" i="5"/>
  <c r="A621" i="6" l="1"/>
  <c r="C620" i="6"/>
  <c r="B620" i="6"/>
  <c r="S219" i="5"/>
  <c r="N219" i="5"/>
  <c r="T219" i="5" s="1"/>
  <c r="Q220" i="5" s="1"/>
  <c r="A622" i="6" l="1"/>
  <c r="C621" i="6"/>
  <c r="B621" i="6"/>
  <c r="BK258" i="1"/>
  <c r="BN258" i="1" s="1"/>
  <c r="BO261" i="1"/>
  <c r="R219" i="5"/>
  <c r="L220" i="5"/>
  <c r="A623" i="6" l="1"/>
  <c r="C622" i="6"/>
  <c r="B622" i="6"/>
  <c r="U219" i="5"/>
  <c r="O220" i="5"/>
  <c r="A624" i="6" l="1"/>
  <c r="C623" i="6"/>
  <c r="B623" i="6"/>
  <c r="AY258" i="1"/>
  <c r="S220" i="5"/>
  <c r="N220" i="5"/>
  <c r="T220" i="5" s="1"/>
  <c r="Q221" i="5" s="1"/>
  <c r="A625" i="6" l="1"/>
  <c r="C624" i="6"/>
  <c r="B624" i="6"/>
  <c r="BK259" i="1"/>
  <c r="BN259" i="1" s="1"/>
  <c r="R220" i="5"/>
  <c r="L221" i="5"/>
  <c r="A626" i="6" l="1"/>
  <c r="C625" i="6"/>
  <c r="B625" i="6"/>
  <c r="U220" i="5"/>
  <c r="BO262" i="1"/>
  <c r="O221" i="5"/>
  <c r="A627" i="6" l="1"/>
  <c r="C626" i="6"/>
  <c r="B626" i="6"/>
  <c r="AY259" i="1"/>
  <c r="S221" i="5"/>
  <c r="N221" i="5"/>
  <c r="T221" i="5" s="1"/>
  <c r="Q222" i="5" s="1"/>
  <c r="A628" i="6" l="1"/>
  <c r="C627" i="6"/>
  <c r="B627" i="6"/>
  <c r="BK260" i="1"/>
  <c r="BN260" i="1" s="1"/>
  <c r="R221" i="5"/>
  <c r="L222" i="5"/>
  <c r="A629" i="6" l="1"/>
  <c r="C628" i="6"/>
  <c r="B628" i="6"/>
  <c r="U221" i="5"/>
  <c r="O222" i="5"/>
  <c r="A630" i="6" l="1"/>
  <c r="C629" i="6"/>
  <c r="B629" i="6"/>
  <c r="AY260" i="1"/>
  <c r="BO263" i="1"/>
  <c r="S222" i="5"/>
  <c r="N222" i="5"/>
  <c r="T222" i="5" s="1"/>
  <c r="Q223" i="5" s="1"/>
  <c r="A631" i="6" l="1"/>
  <c r="B630" i="6"/>
  <c r="C630" i="6"/>
  <c r="BK261" i="1"/>
  <c r="BN261" i="1" s="1"/>
  <c r="R222" i="5"/>
  <c r="L223" i="5"/>
  <c r="A632" i="6" l="1"/>
  <c r="B631" i="6"/>
  <c r="C631" i="6"/>
  <c r="U222" i="5"/>
  <c r="O223" i="5"/>
  <c r="A633" i="6" l="1"/>
  <c r="B632" i="6"/>
  <c r="C632" i="6"/>
  <c r="AY261" i="1"/>
  <c r="S223" i="5"/>
  <c r="N223" i="5"/>
  <c r="T223" i="5" s="1"/>
  <c r="Q224" i="5" s="1"/>
  <c r="A634" i="6" l="1"/>
  <c r="C633" i="6"/>
  <c r="B633" i="6"/>
  <c r="BK262" i="1"/>
  <c r="BN262" i="1" s="1"/>
  <c r="BO264" i="1"/>
  <c r="R223" i="5"/>
  <c r="L224" i="5"/>
  <c r="A635" i="6" l="1"/>
  <c r="C634" i="6"/>
  <c r="B634" i="6"/>
  <c r="U223" i="5"/>
  <c r="O224" i="5"/>
  <c r="A636" i="6" l="1"/>
  <c r="C635" i="6"/>
  <c r="B635" i="6"/>
  <c r="AY262" i="1"/>
  <c r="S224" i="5"/>
  <c r="N224" i="5"/>
  <c r="T224" i="5" s="1"/>
  <c r="Q225" i="5" s="1"/>
  <c r="A637" i="6" l="1"/>
  <c r="C636" i="6"/>
  <c r="B636" i="6"/>
  <c r="BK263" i="1"/>
  <c r="BN263" i="1" s="1"/>
  <c r="R224" i="5"/>
  <c r="L225" i="5"/>
  <c r="A638" i="6" l="1"/>
  <c r="C637" i="6"/>
  <c r="B637" i="6"/>
  <c r="U224" i="5"/>
  <c r="BO265" i="1"/>
  <c r="O225" i="5"/>
  <c r="A639" i="6" l="1"/>
  <c r="C638" i="6"/>
  <c r="B638" i="6"/>
  <c r="AY263" i="1"/>
  <c r="S225" i="5"/>
  <c r="N225" i="5"/>
  <c r="T225" i="5" s="1"/>
  <c r="Q226" i="5" s="1"/>
  <c r="A640" i="6" l="1"/>
  <c r="C639" i="6"/>
  <c r="B639" i="6"/>
  <c r="BK264" i="1"/>
  <c r="BN264" i="1" s="1"/>
  <c r="R225" i="5"/>
  <c r="L226" i="5"/>
  <c r="A641" i="6" l="1"/>
  <c r="C640" i="6"/>
  <c r="B640" i="6"/>
  <c r="U225" i="5"/>
  <c r="O226" i="5"/>
  <c r="A642" i="6" l="1"/>
  <c r="C641" i="6"/>
  <c r="B641" i="6"/>
  <c r="AY264" i="1"/>
  <c r="BO266" i="1"/>
  <c r="S226" i="5"/>
  <c r="N226" i="5"/>
  <c r="T226" i="5" s="1"/>
  <c r="Q227" i="5" s="1"/>
  <c r="A643" i="6" l="1"/>
  <c r="C642" i="6"/>
  <c r="B642" i="6"/>
  <c r="BK265" i="1"/>
  <c r="BN265" i="1" s="1"/>
  <c r="R226" i="5"/>
  <c r="L227" i="5"/>
  <c r="A644" i="6" l="1"/>
  <c r="C643" i="6"/>
  <c r="B643" i="6"/>
  <c r="U226" i="5"/>
  <c r="O227" i="5"/>
  <c r="A645" i="6" l="1"/>
  <c r="C644" i="6"/>
  <c r="B644" i="6"/>
  <c r="AY265" i="1"/>
  <c r="S227" i="5"/>
  <c r="N227" i="5"/>
  <c r="T227" i="5" s="1"/>
  <c r="Q228" i="5" s="1"/>
  <c r="A646" i="6" l="1"/>
  <c r="C645" i="6"/>
  <c r="B645" i="6"/>
  <c r="BK266" i="1"/>
  <c r="BN266" i="1" s="1"/>
  <c r="BO267" i="1"/>
  <c r="R227" i="5"/>
  <c r="L228" i="5"/>
  <c r="A647" i="6" l="1"/>
  <c r="C646" i="6"/>
  <c r="B646" i="6"/>
  <c r="U227" i="5"/>
  <c r="O228" i="5"/>
  <c r="A648" i="6" l="1"/>
  <c r="C647" i="6"/>
  <c r="B647" i="6"/>
  <c r="AY266" i="1"/>
  <c r="S228" i="5"/>
  <c r="N228" i="5"/>
  <c r="T228" i="5" s="1"/>
  <c r="Q229" i="5" s="1"/>
  <c r="A649" i="6" l="1"/>
  <c r="C648" i="6"/>
  <c r="B648" i="6"/>
  <c r="BK267" i="1"/>
  <c r="BN267" i="1" s="1"/>
  <c r="R228" i="5"/>
  <c r="L229" i="5"/>
  <c r="A650" i="6" l="1"/>
  <c r="C649" i="6"/>
  <c r="B649" i="6"/>
  <c r="U228" i="5"/>
  <c r="AY267" i="1" s="1"/>
  <c r="BO268" i="1"/>
  <c r="O229" i="5"/>
  <c r="A651" i="6" l="1"/>
  <c r="C650" i="6"/>
  <c r="B650" i="6"/>
  <c r="S229" i="5"/>
  <c r="N229" i="5"/>
  <c r="T229" i="5" s="1"/>
  <c r="Q230" i="5" s="1"/>
  <c r="A652" i="6" l="1"/>
  <c r="C651" i="6"/>
  <c r="B651" i="6"/>
  <c r="BK268" i="1"/>
  <c r="BN268" i="1" s="1"/>
  <c r="R229" i="5"/>
  <c r="L230" i="5"/>
  <c r="A653" i="6" l="1"/>
  <c r="C652" i="6"/>
  <c r="B652" i="6"/>
  <c r="U229" i="5"/>
  <c r="O230" i="5"/>
  <c r="A654" i="6" l="1"/>
  <c r="C653" i="6"/>
  <c r="B653" i="6"/>
  <c r="AY268" i="1"/>
  <c r="BO269" i="1"/>
  <c r="S230" i="5"/>
  <c r="N230" i="5"/>
  <c r="T230" i="5" s="1"/>
  <c r="Q231" i="5" s="1"/>
  <c r="A655" i="6" l="1"/>
  <c r="C654" i="6"/>
  <c r="B654" i="6"/>
  <c r="BK269" i="1"/>
  <c r="BN269" i="1" s="1"/>
  <c r="R230" i="5"/>
  <c r="L231" i="5"/>
  <c r="A656" i="6" l="1"/>
  <c r="C655" i="6"/>
  <c r="B655" i="6"/>
  <c r="U230" i="5"/>
  <c r="O231" i="5"/>
  <c r="A657" i="6" l="1"/>
  <c r="C656" i="6"/>
  <c r="B656" i="6"/>
  <c r="AY269" i="1"/>
  <c r="S231" i="5"/>
  <c r="N231" i="5"/>
  <c r="T231" i="5" s="1"/>
  <c r="Q232" i="5" s="1"/>
  <c r="A658" i="6" l="1"/>
  <c r="C657" i="6"/>
  <c r="B657" i="6"/>
  <c r="BK270" i="1"/>
  <c r="BN270" i="1" s="1"/>
  <c r="BO270" i="1"/>
  <c r="R231" i="5"/>
  <c r="L232" i="5"/>
  <c r="A659" i="6" l="1"/>
  <c r="C658" i="6"/>
  <c r="B658" i="6"/>
  <c r="U231" i="5"/>
  <c r="O232" i="5"/>
  <c r="A660" i="6" l="1"/>
  <c r="C659" i="6"/>
  <c r="B659" i="6"/>
  <c r="AY270" i="1"/>
  <c r="S232" i="5"/>
  <c r="N232" i="5"/>
  <c r="T232" i="5" s="1"/>
  <c r="Q233" i="5" s="1"/>
  <c r="A661" i="6" l="1"/>
  <c r="C660" i="6"/>
  <c r="B660" i="6"/>
  <c r="BK271" i="1"/>
  <c r="BN271" i="1" s="1"/>
  <c r="R232" i="5"/>
  <c r="L233" i="5"/>
  <c r="A662" i="6" l="1"/>
  <c r="C661" i="6"/>
  <c r="B661" i="6"/>
  <c r="U232" i="5"/>
  <c r="BO271" i="1"/>
  <c r="O233" i="5"/>
  <c r="A663" i="6" l="1"/>
  <c r="C662" i="6"/>
  <c r="B662" i="6"/>
  <c r="AY271" i="1"/>
  <c r="S233" i="5"/>
  <c r="N233" i="5"/>
  <c r="T233" i="5" s="1"/>
  <c r="Q234" i="5" s="1"/>
  <c r="A664" i="6" l="1"/>
  <c r="B663" i="6"/>
  <c r="C663" i="6"/>
  <c r="BK272" i="1"/>
  <c r="BN272" i="1" s="1"/>
  <c r="R233" i="5"/>
  <c r="L234" i="5"/>
  <c r="A665" i="6" l="1"/>
  <c r="C664" i="6"/>
  <c r="B664" i="6"/>
  <c r="U233" i="5"/>
  <c r="O234" i="5"/>
  <c r="A666" i="6" l="1"/>
  <c r="C665" i="6"/>
  <c r="B665" i="6"/>
  <c r="AY272" i="1"/>
  <c r="BO272" i="1"/>
  <c r="S234" i="5"/>
  <c r="N234" i="5"/>
  <c r="T234" i="5" s="1"/>
  <c r="Q235" i="5" s="1"/>
  <c r="A667" i="6" l="1"/>
  <c r="C666" i="6"/>
  <c r="B666" i="6"/>
  <c r="BK273" i="1"/>
  <c r="BN273" i="1" s="1"/>
  <c r="R234" i="5"/>
  <c r="L235" i="5"/>
  <c r="A668" i="6" l="1"/>
  <c r="C667" i="6"/>
  <c r="B667" i="6"/>
  <c r="U234" i="5"/>
  <c r="AY273" i="1" s="1"/>
  <c r="O235" i="5"/>
  <c r="A669" i="6" l="1"/>
  <c r="C668" i="6"/>
  <c r="B668" i="6"/>
  <c r="S235" i="5"/>
  <c r="N235" i="5"/>
  <c r="T235" i="5" s="1"/>
  <c r="Q236" i="5" s="1"/>
  <c r="A670" i="6" l="1"/>
  <c r="C669" i="6"/>
  <c r="B669" i="6"/>
  <c r="BK274" i="1"/>
  <c r="BN274" i="1" s="1"/>
  <c r="BO273" i="1"/>
  <c r="R235" i="5"/>
  <c r="L236" i="5"/>
  <c r="A671" i="6" l="1"/>
  <c r="C670" i="6"/>
  <c r="B670" i="6"/>
  <c r="U235" i="5"/>
  <c r="O236" i="5"/>
  <c r="A672" i="6" l="1"/>
  <c r="C671" i="6"/>
  <c r="B671" i="6"/>
  <c r="AY274" i="1"/>
  <c r="S236" i="5"/>
  <c r="N236" i="5"/>
  <c r="T236" i="5" s="1"/>
  <c r="Q237" i="5" s="1"/>
  <c r="A673" i="6" l="1"/>
  <c r="C672" i="6"/>
  <c r="B672" i="6"/>
  <c r="BK275" i="1"/>
  <c r="BN275" i="1" s="1"/>
  <c r="R236" i="5"/>
  <c r="L237" i="5"/>
  <c r="A674" i="6" l="1"/>
  <c r="C673" i="6"/>
  <c r="B673" i="6"/>
  <c r="U236" i="5"/>
  <c r="AY275" i="1" s="1"/>
  <c r="BO274" i="1"/>
  <c r="O237" i="5"/>
  <c r="A675" i="6" l="1"/>
  <c r="C674" i="6"/>
  <c r="B674" i="6"/>
  <c r="S237" i="5"/>
  <c r="N237" i="5"/>
  <c r="T237" i="5" s="1"/>
  <c r="Q238" i="5" s="1"/>
  <c r="A676" i="6" l="1"/>
  <c r="C675" i="6"/>
  <c r="B675" i="6"/>
  <c r="BK276" i="1"/>
  <c r="BN276" i="1" s="1"/>
  <c r="R237" i="5"/>
  <c r="L238" i="5"/>
  <c r="A677" i="6" l="1"/>
  <c r="C676" i="6"/>
  <c r="B676" i="6"/>
  <c r="U237" i="5"/>
  <c r="O238" i="5"/>
  <c r="A678" i="6" l="1"/>
  <c r="C677" i="6"/>
  <c r="B677" i="6"/>
  <c r="AY276" i="1"/>
  <c r="BO275" i="1"/>
  <c r="S238" i="5"/>
  <c r="N238" i="5"/>
  <c r="T238" i="5" s="1"/>
  <c r="Q239" i="5" s="1"/>
  <c r="A679" i="6" l="1"/>
  <c r="C678" i="6"/>
  <c r="B678" i="6"/>
  <c r="BK277" i="1"/>
  <c r="BN277" i="1" s="1"/>
  <c r="R238" i="5"/>
  <c r="L239" i="5"/>
  <c r="A680" i="6" l="1"/>
  <c r="C679" i="6"/>
  <c r="B679" i="6"/>
  <c r="U238" i="5"/>
  <c r="O239" i="5"/>
  <c r="A681" i="6" l="1"/>
  <c r="C680" i="6"/>
  <c r="B680" i="6"/>
  <c r="AY277" i="1"/>
  <c r="S239" i="5"/>
  <c r="N239" i="5"/>
  <c r="T239" i="5" s="1"/>
  <c r="Q240" i="5" s="1"/>
  <c r="A682" i="6" l="1"/>
  <c r="C681" i="6"/>
  <c r="B681" i="6"/>
  <c r="BK278" i="1"/>
  <c r="BN278" i="1" s="1"/>
  <c r="BO276" i="1"/>
  <c r="R239" i="5"/>
  <c r="L240" i="5"/>
  <c r="A683" i="6" l="1"/>
  <c r="C682" i="6"/>
  <c r="B682" i="6"/>
  <c r="U239" i="5"/>
  <c r="AY278" i="1" s="1"/>
  <c r="O240" i="5"/>
  <c r="A684" i="6" l="1"/>
  <c r="C683" i="6"/>
  <c r="B683" i="6"/>
  <c r="S240" i="5"/>
  <c r="N240" i="5"/>
  <c r="T240" i="5" s="1"/>
  <c r="Q241" i="5" s="1"/>
  <c r="A685" i="6" l="1"/>
  <c r="C684" i="6"/>
  <c r="B684" i="6"/>
  <c r="BK279" i="1"/>
  <c r="BN279" i="1" s="1"/>
  <c r="R240" i="5"/>
  <c r="L241" i="5"/>
  <c r="A686" i="6" l="1"/>
  <c r="C685" i="6"/>
  <c r="B685" i="6"/>
  <c r="U240" i="5"/>
  <c r="AY279" i="1" s="1"/>
  <c r="BO277" i="1"/>
  <c r="O241" i="5"/>
  <c r="A687" i="6" l="1"/>
  <c r="C686" i="6"/>
  <c r="B686" i="6"/>
  <c r="S241" i="5"/>
  <c r="N241" i="5"/>
  <c r="T241" i="5" s="1"/>
  <c r="Q242" i="5" s="1"/>
  <c r="A688" i="6" l="1"/>
  <c r="C687" i="6"/>
  <c r="B687" i="6"/>
  <c r="BK280" i="1"/>
  <c r="BN280" i="1" s="1"/>
  <c r="R241" i="5"/>
  <c r="L242" i="5"/>
  <c r="A689" i="6" l="1"/>
  <c r="C688" i="6"/>
  <c r="B688" i="6"/>
  <c r="U241" i="5"/>
  <c r="AY280" i="1" s="1"/>
  <c r="O242" i="5"/>
  <c r="A690" i="6" l="1"/>
  <c r="C689" i="6"/>
  <c r="B689" i="6"/>
  <c r="BO278" i="1"/>
  <c r="S242" i="5"/>
  <c r="N242" i="5"/>
  <c r="T242" i="5" s="1"/>
  <c r="Q243" i="5" s="1"/>
  <c r="A691" i="6" l="1"/>
  <c r="C690" i="6"/>
  <c r="B690" i="6"/>
  <c r="BK281" i="1"/>
  <c r="BN281" i="1" s="1"/>
  <c r="R242" i="5"/>
  <c r="L243" i="5"/>
  <c r="A692" i="6" l="1"/>
  <c r="C691" i="6"/>
  <c r="B691" i="6"/>
  <c r="U242" i="5"/>
  <c r="O243" i="5"/>
  <c r="A693" i="6" l="1"/>
  <c r="B692" i="6"/>
  <c r="C692" i="6"/>
  <c r="AY281" i="1"/>
  <c r="S243" i="5"/>
  <c r="N243" i="5"/>
  <c r="T243" i="5" s="1"/>
  <c r="Q244" i="5" s="1"/>
  <c r="A694" i="6" l="1"/>
  <c r="C693" i="6"/>
  <c r="B693" i="6"/>
  <c r="BK282" i="1"/>
  <c r="BN282" i="1" s="1"/>
  <c r="BO279" i="1"/>
  <c r="R243" i="5"/>
  <c r="L244" i="5"/>
  <c r="A695" i="6" l="1"/>
  <c r="C694" i="6"/>
  <c r="B694" i="6"/>
  <c r="U243" i="5"/>
  <c r="O244" i="5"/>
  <c r="A696" i="6" l="1"/>
  <c r="C695" i="6"/>
  <c r="B695" i="6"/>
  <c r="AY282" i="1"/>
  <c r="S244" i="5"/>
  <c r="N244" i="5"/>
  <c r="T244" i="5" s="1"/>
  <c r="Q245" i="5" s="1"/>
  <c r="A697" i="6" l="1"/>
  <c r="C696" i="6"/>
  <c r="B696" i="6"/>
  <c r="BK283" i="1"/>
  <c r="BN283" i="1" s="1"/>
  <c r="R244" i="5"/>
  <c r="L245" i="5"/>
  <c r="A698" i="6" l="1"/>
  <c r="C697" i="6"/>
  <c r="B697" i="6"/>
  <c r="U244" i="5"/>
  <c r="BO280" i="1"/>
  <c r="O245" i="5"/>
  <c r="A699" i="6" l="1"/>
  <c r="C698" i="6"/>
  <c r="B698" i="6"/>
  <c r="AY283" i="1"/>
  <c r="S245" i="5"/>
  <c r="N245" i="5"/>
  <c r="T245" i="5" s="1"/>
  <c r="Q246" i="5" s="1"/>
  <c r="A700" i="6" l="1"/>
  <c r="C699" i="6"/>
  <c r="B699" i="6"/>
  <c r="BK284" i="1"/>
  <c r="BN284" i="1" s="1"/>
  <c r="R245" i="5"/>
  <c r="L246" i="5"/>
  <c r="A701" i="6" l="1"/>
  <c r="C700" i="6"/>
  <c r="B700" i="6"/>
  <c r="U245" i="5"/>
  <c r="O246" i="5"/>
  <c r="A702" i="6" l="1"/>
  <c r="C701" i="6"/>
  <c r="B701" i="6"/>
  <c r="AY284" i="1"/>
  <c r="BO281" i="1"/>
  <c r="S246" i="5"/>
  <c r="N246" i="5"/>
  <c r="T246" i="5" s="1"/>
  <c r="Q247" i="5" s="1"/>
  <c r="A703" i="6" l="1"/>
  <c r="C702" i="6"/>
  <c r="B702" i="6"/>
  <c r="BK285" i="1"/>
  <c r="BN285" i="1" s="1"/>
  <c r="R246" i="5"/>
  <c r="L247" i="5"/>
  <c r="A704" i="6" l="1"/>
  <c r="C703" i="6"/>
  <c r="B703" i="6"/>
  <c r="U246" i="5"/>
  <c r="O247" i="5"/>
  <c r="A705" i="6" l="1"/>
  <c r="C704" i="6"/>
  <c r="B704" i="6"/>
  <c r="AY285" i="1"/>
  <c r="S247" i="5"/>
  <c r="N247" i="5"/>
  <c r="T247" i="5" s="1"/>
  <c r="Q248" i="5" s="1"/>
  <c r="A706" i="6" l="1"/>
  <c r="C705" i="6"/>
  <c r="B705" i="6"/>
  <c r="BK286" i="1"/>
  <c r="BN286" i="1" s="1"/>
  <c r="BO282" i="1"/>
  <c r="R247" i="5"/>
  <c r="L248" i="5"/>
  <c r="A707" i="6" l="1"/>
  <c r="C706" i="6"/>
  <c r="B706" i="6"/>
  <c r="U247" i="5"/>
  <c r="O248" i="5"/>
  <c r="A708" i="6" l="1"/>
  <c r="C707" i="6"/>
  <c r="B707" i="6"/>
  <c r="AY286" i="1"/>
  <c r="S248" i="5"/>
  <c r="N248" i="5"/>
  <c r="T248" i="5" s="1"/>
  <c r="Q249" i="5" s="1"/>
  <c r="A709" i="6" l="1"/>
  <c r="B708" i="6"/>
  <c r="C708" i="6"/>
  <c r="BK287" i="1"/>
  <c r="BN287" i="1" s="1"/>
  <c r="R248" i="5"/>
  <c r="L249" i="5"/>
  <c r="A710" i="6" l="1"/>
  <c r="C709" i="6"/>
  <c r="B709" i="6"/>
  <c r="U248" i="5"/>
  <c r="BO283" i="1"/>
  <c r="O249" i="5"/>
  <c r="A711" i="6" l="1"/>
  <c r="B710" i="6"/>
  <c r="C710" i="6"/>
  <c r="AY287" i="1"/>
  <c r="S249" i="5"/>
  <c r="N249" i="5"/>
  <c r="T249" i="5" s="1"/>
  <c r="Q250" i="5" s="1"/>
  <c r="A712" i="6" l="1"/>
  <c r="B711" i="6"/>
  <c r="C711" i="6"/>
  <c r="BK288" i="1"/>
  <c r="BN288" i="1" s="1"/>
  <c r="R249" i="5"/>
  <c r="L250" i="5"/>
  <c r="A713" i="6" l="1"/>
  <c r="B712" i="6"/>
  <c r="C712" i="6"/>
  <c r="U249" i="5"/>
  <c r="AY288" i="1" s="1"/>
  <c r="O250" i="5"/>
  <c r="A714" i="6" l="1"/>
  <c r="C713" i="6"/>
  <c r="B713" i="6"/>
  <c r="BO284" i="1"/>
  <c r="S250" i="5"/>
  <c r="N250" i="5"/>
  <c r="T250" i="5" s="1"/>
  <c r="Q251" i="5" s="1"/>
  <c r="A715" i="6" l="1"/>
  <c r="C714" i="6"/>
  <c r="B714" i="6"/>
  <c r="BK289" i="1"/>
  <c r="BN289" i="1" s="1"/>
  <c r="R250" i="5"/>
  <c r="L251" i="5"/>
  <c r="A716" i="6" l="1"/>
  <c r="C715" i="6"/>
  <c r="B715" i="6"/>
  <c r="U250" i="5"/>
  <c r="O251" i="5"/>
  <c r="A717" i="6" l="1"/>
  <c r="C716" i="6"/>
  <c r="B716" i="6"/>
  <c r="AY289" i="1"/>
  <c r="S251" i="5"/>
  <c r="N251" i="5"/>
  <c r="T251" i="5" s="1"/>
  <c r="Q252" i="5" s="1"/>
  <c r="A718" i="6" l="1"/>
  <c r="C717" i="6"/>
  <c r="B717" i="6"/>
  <c r="BK290" i="1"/>
  <c r="BN290" i="1" s="1"/>
  <c r="BO285" i="1"/>
  <c r="R251" i="5"/>
  <c r="L252" i="5"/>
  <c r="A719" i="6" l="1"/>
  <c r="C718" i="6"/>
  <c r="B718" i="6"/>
  <c r="U251" i="5"/>
  <c r="AY290" i="1" s="1"/>
  <c r="O252" i="5"/>
  <c r="A720" i="6" l="1"/>
  <c r="C719" i="6"/>
  <c r="B719" i="6"/>
  <c r="S252" i="5"/>
  <c r="N252" i="5"/>
  <c r="T252" i="5" s="1"/>
  <c r="Q253" i="5" s="1"/>
  <c r="A721" i="6" l="1"/>
  <c r="C720" i="6"/>
  <c r="B720" i="6"/>
  <c r="BK291" i="1"/>
  <c r="BN291" i="1" s="1"/>
  <c r="R252" i="5"/>
  <c r="L253" i="5"/>
  <c r="A722" i="6" l="1"/>
  <c r="C721" i="6"/>
  <c r="B721" i="6"/>
  <c r="U252" i="5"/>
  <c r="BO286" i="1"/>
  <c r="O253" i="5"/>
  <c r="A723" i="6" l="1"/>
  <c r="C722" i="6"/>
  <c r="B722" i="6"/>
  <c r="AY291" i="1"/>
  <c r="S253" i="5"/>
  <c r="N253" i="5"/>
  <c r="T253" i="5" s="1"/>
  <c r="Q254" i="5" s="1"/>
  <c r="A724" i="6" l="1"/>
  <c r="C723" i="6"/>
  <c r="B723" i="6"/>
  <c r="BK292" i="1"/>
  <c r="BN292" i="1" s="1"/>
  <c r="R253" i="5"/>
  <c r="L254" i="5"/>
  <c r="A725" i="6" l="1"/>
  <c r="B724" i="6"/>
  <c r="C724" i="6"/>
  <c r="U253" i="5"/>
  <c r="O254" i="5"/>
  <c r="A726" i="6" l="1"/>
  <c r="C725" i="6"/>
  <c r="B725" i="6"/>
  <c r="AY292" i="1"/>
  <c r="BO287" i="1"/>
  <c r="S254" i="5"/>
  <c r="N254" i="5"/>
  <c r="T254" i="5" s="1"/>
  <c r="Q255" i="5" s="1"/>
  <c r="A727" i="6" l="1"/>
  <c r="C726" i="6"/>
  <c r="B726" i="6"/>
  <c r="BK293" i="1"/>
  <c r="BN293" i="1" s="1"/>
  <c r="R254" i="5"/>
  <c r="L255" i="5"/>
  <c r="A728" i="6" l="1"/>
  <c r="B727" i="6"/>
  <c r="C727" i="6"/>
  <c r="U254" i="5"/>
  <c r="O255" i="5"/>
  <c r="A729" i="6" l="1"/>
  <c r="B728" i="6"/>
  <c r="C728" i="6"/>
  <c r="AY293" i="1"/>
  <c r="S255" i="5"/>
  <c r="N255" i="5"/>
  <c r="T255" i="5" s="1"/>
  <c r="Q256" i="5" s="1"/>
  <c r="A730" i="6" l="1"/>
  <c r="C729" i="6"/>
  <c r="B729" i="6"/>
  <c r="BK294" i="1"/>
  <c r="BN294" i="1" s="1"/>
  <c r="BO288" i="1"/>
  <c r="R255" i="5"/>
  <c r="L256" i="5"/>
  <c r="A731" i="6" l="1"/>
  <c r="C730" i="6"/>
  <c r="B730" i="6"/>
  <c r="U255" i="5"/>
  <c r="AY294" i="1" s="1"/>
  <c r="O256" i="5"/>
  <c r="A732" i="6" l="1"/>
  <c r="C731" i="6"/>
  <c r="B731" i="6"/>
  <c r="S256" i="5"/>
  <c r="N256" i="5"/>
  <c r="T256" i="5" s="1"/>
  <c r="Q257" i="5" s="1"/>
  <c r="A733" i="6" l="1"/>
  <c r="C732" i="6"/>
  <c r="B732" i="6"/>
  <c r="BK295" i="1"/>
  <c r="BN295" i="1" s="1"/>
  <c r="R256" i="5"/>
  <c r="L257" i="5"/>
  <c r="A734" i="6" l="1"/>
  <c r="C733" i="6"/>
  <c r="B733" i="6"/>
  <c r="U256" i="5"/>
  <c r="BO289" i="1"/>
  <c r="O257" i="5"/>
  <c r="A735" i="6" l="1"/>
  <c r="C734" i="6"/>
  <c r="B734" i="6"/>
  <c r="AY295" i="1"/>
  <c r="S257" i="5"/>
  <c r="N257" i="5"/>
  <c r="T257" i="5" s="1"/>
  <c r="Q258" i="5" s="1"/>
  <c r="A736" i="6" l="1"/>
  <c r="C735" i="6"/>
  <c r="B735" i="6"/>
  <c r="BK296" i="1"/>
  <c r="BN296" i="1" s="1"/>
  <c r="R257" i="5"/>
  <c r="L258" i="5"/>
  <c r="A737" i="6" l="1"/>
  <c r="C736" i="6"/>
  <c r="B736" i="6"/>
  <c r="U257" i="5"/>
  <c r="AY296" i="1" s="1"/>
  <c r="O258" i="5"/>
  <c r="A738" i="6" l="1"/>
  <c r="C737" i="6"/>
  <c r="B737" i="6"/>
  <c r="BO290" i="1"/>
  <c r="S258" i="5"/>
  <c r="N258" i="5"/>
  <c r="T258" i="5" s="1"/>
  <c r="Q259" i="5" s="1"/>
  <c r="A739" i="6" l="1"/>
  <c r="C738" i="6"/>
  <c r="B738" i="6"/>
  <c r="BK297" i="1"/>
  <c r="BN297" i="1" s="1"/>
  <c r="R258" i="5"/>
  <c r="L259" i="5"/>
  <c r="A740" i="6" l="1"/>
  <c r="C739" i="6"/>
  <c r="B739" i="6"/>
  <c r="U258" i="5"/>
  <c r="O259" i="5"/>
  <c r="A741" i="6" l="1"/>
  <c r="C740" i="6"/>
  <c r="B740" i="6"/>
  <c r="AY297" i="1"/>
  <c r="S259" i="5"/>
  <c r="N259" i="5"/>
  <c r="T259" i="5" s="1"/>
  <c r="Q260" i="5" s="1"/>
  <c r="A742" i="6" l="1"/>
  <c r="C741" i="6"/>
  <c r="B741" i="6"/>
  <c r="BK298" i="1"/>
  <c r="BN298" i="1" s="1"/>
  <c r="BO291" i="1"/>
  <c r="R259" i="5"/>
  <c r="L260" i="5"/>
  <c r="A743" i="6" l="1"/>
  <c r="B742" i="6"/>
  <c r="C742" i="6"/>
  <c r="U259" i="5"/>
  <c r="O260" i="5"/>
  <c r="A744" i="6" l="1"/>
  <c r="C743" i="6"/>
  <c r="B743" i="6"/>
  <c r="AY298" i="1"/>
  <c r="S260" i="5"/>
  <c r="N260" i="5"/>
  <c r="T260" i="5" s="1"/>
  <c r="Q261" i="5" s="1"/>
  <c r="A745" i="6" l="1"/>
  <c r="C744" i="6"/>
  <c r="B744" i="6"/>
  <c r="BK299" i="1"/>
  <c r="BN299" i="1" s="1"/>
  <c r="R260" i="5"/>
  <c r="L261" i="5"/>
  <c r="A746" i="6" l="1"/>
  <c r="C745" i="6"/>
  <c r="B745" i="6"/>
  <c r="U260" i="5"/>
  <c r="BO292" i="1"/>
  <c r="O261" i="5"/>
  <c r="A747" i="6" l="1"/>
  <c r="C746" i="6"/>
  <c r="B746" i="6"/>
  <c r="AY299" i="1"/>
  <c r="S261" i="5"/>
  <c r="N261" i="5"/>
  <c r="T261" i="5" s="1"/>
  <c r="Q262" i="5" s="1"/>
  <c r="A748" i="6" l="1"/>
  <c r="C747" i="6"/>
  <c r="B747" i="6"/>
  <c r="BK300" i="1"/>
  <c r="BN300" i="1" s="1"/>
  <c r="R261" i="5"/>
  <c r="L262" i="5"/>
  <c r="A749" i="6" l="1"/>
  <c r="C748" i="6"/>
  <c r="B748" i="6"/>
  <c r="U261" i="5"/>
  <c r="AY300" i="1" s="1"/>
  <c r="O262" i="5"/>
  <c r="A750" i="6" l="1"/>
  <c r="C749" i="6"/>
  <c r="B749" i="6"/>
  <c r="BO293" i="1"/>
  <c r="S262" i="5"/>
  <c r="N262" i="5"/>
  <c r="T262" i="5" s="1"/>
  <c r="Q263" i="5" s="1"/>
  <c r="A751" i="6" l="1"/>
  <c r="C750" i="6"/>
  <c r="B750" i="6"/>
  <c r="BK301" i="1"/>
  <c r="BN301" i="1" s="1"/>
  <c r="R262" i="5"/>
  <c r="L263" i="5"/>
  <c r="A752" i="6" l="1"/>
  <c r="C751" i="6"/>
  <c r="B751" i="6"/>
  <c r="U262" i="5"/>
  <c r="O263" i="5"/>
  <c r="A753" i="6" l="1"/>
  <c r="C752" i="6"/>
  <c r="B752" i="6"/>
  <c r="AY301" i="1"/>
  <c r="S263" i="5"/>
  <c r="N263" i="5"/>
  <c r="T263" i="5" s="1"/>
  <c r="Q264" i="5" s="1"/>
  <c r="A754" i="6" l="1"/>
  <c r="C753" i="6"/>
  <c r="B753" i="6"/>
  <c r="BK302" i="1"/>
  <c r="BN302" i="1" s="1"/>
  <c r="BO294" i="1"/>
  <c r="R263" i="5"/>
  <c r="L264" i="5"/>
  <c r="A755" i="6" l="1"/>
  <c r="C754" i="6"/>
  <c r="B754" i="6"/>
  <c r="U263" i="5"/>
  <c r="O264" i="5"/>
  <c r="A756" i="6" l="1"/>
  <c r="C755" i="6"/>
  <c r="B755" i="6"/>
  <c r="AY302" i="1"/>
  <c r="S264" i="5"/>
  <c r="N264" i="5"/>
  <c r="T264" i="5" s="1"/>
  <c r="Q265" i="5" s="1"/>
  <c r="A757" i="6" l="1"/>
  <c r="C756" i="6"/>
  <c r="B756" i="6"/>
  <c r="BK303" i="1"/>
  <c r="BN303" i="1" s="1"/>
  <c r="R264" i="5"/>
  <c r="L265" i="5"/>
  <c r="A758" i="6" l="1"/>
  <c r="C757" i="6"/>
  <c r="B757" i="6"/>
  <c r="U264" i="5"/>
  <c r="AY303" i="1" s="1"/>
  <c r="BO295" i="1"/>
  <c r="O265" i="5"/>
  <c r="A759" i="6" l="1"/>
  <c r="C758" i="6"/>
  <c r="B758" i="6"/>
  <c r="S265" i="5"/>
  <c r="N265" i="5"/>
  <c r="T265" i="5" s="1"/>
  <c r="Q266" i="5" s="1"/>
  <c r="A760" i="6" l="1"/>
  <c r="C759" i="6"/>
  <c r="B759" i="6"/>
  <c r="BK304" i="1"/>
  <c r="BN304" i="1" s="1"/>
  <c r="R265" i="5"/>
  <c r="L266" i="5"/>
  <c r="A761" i="6" l="1"/>
  <c r="C760" i="6"/>
  <c r="B760" i="6"/>
  <c r="U265" i="5"/>
  <c r="O266" i="5"/>
  <c r="A762" i="6" l="1"/>
  <c r="C761" i="6"/>
  <c r="B761" i="6"/>
  <c r="AY304" i="1"/>
  <c r="BO296" i="1"/>
  <c r="S266" i="5"/>
  <c r="N266" i="5"/>
  <c r="T266" i="5" s="1"/>
  <c r="Q267" i="5" s="1"/>
  <c r="A763" i="6" l="1"/>
  <c r="C762" i="6"/>
  <c r="B762" i="6"/>
  <c r="BK305" i="1"/>
  <c r="BN305" i="1" s="1"/>
  <c r="R266" i="5"/>
  <c r="L267" i="5"/>
  <c r="A764" i="6" l="1"/>
  <c r="C763" i="6"/>
  <c r="B763" i="6"/>
  <c r="U266" i="5"/>
  <c r="O267" i="5"/>
  <c r="A765" i="6" l="1"/>
  <c r="C764" i="6"/>
  <c r="B764" i="6"/>
  <c r="AY305" i="1"/>
  <c r="S267" i="5"/>
  <c r="N267" i="5"/>
  <c r="T267" i="5" s="1"/>
  <c r="Q268" i="5" s="1"/>
  <c r="A766" i="6" l="1"/>
  <c r="C765" i="6"/>
  <c r="B765" i="6"/>
  <c r="BK306" i="1"/>
  <c r="BN306" i="1" s="1"/>
  <c r="BO297" i="1"/>
  <c r="R267" i="5"/>
  <c r="L268" i="5"/>
  <c r="A767" i="6" l="1"/>
  <c r="C766" i="6"/>
  <c r="B766" i="6"/>
  <c r="U267" i="5"/>
  <c r="O268" i="5"/>
  <c r="A768" i="6" l="1"/>
  <c r="C767" i="6"/>
  <c r="B767" i="6"/>
  <c r="AY306" i="1"/>
  <c r="S268" i="5"/>
  <c r="N268" i="5"/>
  <c r="T268" i="5" s="1"/>
  <c r="Q269" i="5" s="1"/>
  <c r="A769" i="6" l="1"/>
  <c r="C768" i="6"/>
  <c r="B768" i="6"/>
  <c r="BK307" i="1"/>
  <c r="BN307" i="1" s="1"/>
  <c r="R268" i="5"/>
  <c r="L269" i="5"/>
  <c r="A770" i="6" l="1"/>
  <c r="C769" i="6"/>
  <c r="B769" i="6"/>
  <c r="U268" i="5"/>
  <c r="BO298" i="1"/>
  <c r="O269" i="5"/>
  <c r="A771" i="6" l="1"/>
  <c r="C770" i="6"/>
  <c r="B770" i="6"/>
  <c r="AY307" i="1"/>
  <c r="S269" i="5"/>
  <c r="N269" i="5"/>
  <c r="T269" i="5" s="1"/>
  <c r="Q270" i="5" s="1"/>
  <c r="A772" i="6" l="1"/>
  <c r="C771" i="6"/>
  <c r="B771" i="6"/>
  <c r="BK308" i="1"/>
  <c r="BN308" i="1" s="1"/>
  <c r="R269" i="5"/>
  <c r="L270" i="5"/>
  <c r="A773" i="6" l="1"/>
  <c r="C772" i="6"/>
  <c r="B772" i="6"/>
  <c r="U269" i="5"/>
  <c r="O270" i="5"/>
  <c r="A774" i="6" l="1"/>
  <c r="C773" i="6"/>
  <c r="B773" i="6"/>
  <c r="AY308" i="1"/>
  <c r="BO299" i="1"/>
  <c r="S270" i="5"/>
  <c r="N270" i="5"/>
  <c r="T270" i="5" s="1"/>
  <c r="Q271" i="5" s="1"/>
  <c r="A775" i="6" l="1"/>
  <c r="C774" i="6"/>
  <c r="B774" i="6"/>
  <c r="BK309" i="1"/>
  <c r="BN309" i="1" s="1"/>
  <c r="R270" i="5"/>
  <c r="L271" i="5"/>
  <c r="A776" i="6" l="1"/>
  <c r="C775" i="6"/>
  <c r="B775" i="6"/>
  <c r="U270" i="5"/>
  <c r="AY309" i="1" s="1"/>
  <c r="O271" i="5"/>
  <c r="A777" i="6" l="1"/>
  <c r="C776" i="6"/>
  <c r="B776" i="6"/>
  <c r="S271" i="5"/>
  <c r="N271" i="5"/>
  <c r="T271" i="5" s="1"/>
  <c r="Q272" i="5" s="1"/>
  <c r="A778" i="6" l="1"/>
  <c r="C777" i="6"/>
  <c r="B777" i="6"/>
  <c r="BK310" i="1"/>
  <c r="BN310" i="1" s="1"/>
  <c r="BO300" i="1"/>
  <c r="R271" i="5"/>
  <c r="L272" i="5"/>
  <c r="A779" i="6" l="1"/>
  <c r="C778" i="6"/>
  <c r="B778" i="6"/>
  <c r="U271" i="5"/>
  <c r="AY310" i="1" s="1"/>
  <c r="O272" i="5"/>
  <c r="A780" i="6" l="1"/>
  <c r="C779" i="6"/>
  <c r="B779" i="6"/>
  <c r="S272" i="5"/>
  <c r="N272" i="5"/>
  <c r="T272" i="5" s="1"/>
  <c r="Q273" i="5" s="1"/>
  <c r="A781" i="6" l="1"/>
  <c r="C780" i="6"/>
  <c r="B780" i="6"/>
  <c r="BK311" i="1"/>
  <c r="BN311" i="1" s="1"/>
  <c r="R272" i="5"/>
  <c r="L273" i="5"/>
  <c r="A782" i="6" l="1"/>
  <c r="C781" i="6"/>
  <c r="B781" i="6"/>
  <c r="U272" i="5"/>
  <c r="BO301" i="1"/>
  <c r="O273" i="5"/>
  <c r="A783" i="6" l="1"/>
  <c r="C782" i="6"/>
  <c r="B782" i="6"/>
  <c r="AY311" i="1"/>
  <c r="S273" i="5"/>
  <c r="N273" i="5"/>
  <c r="T273" i="5" s="1"/>
  <c r="Q274" i="5" s="1"/>
  <c r="A784" i="6" l="1"/>
  <c r="C783" i="6"/>
  <c r="B783" i="6"/>
  <c r="BK312" i="1"/>
  <c r="BN312" i="1" s="1"/>
  <c r="R273" i="5"/>
  <c r="L274" i="5"/>
  <c r="A785" i="6" l="1"/>
  <c r="C784" i="6"/>
  <c r="B784" i="6"/>
  <c r="U273" i="5"/>
  <c r="O274" i="5"/>
  <c r="A786" i="6" l="1"/>
  <c r="C785" i="6"/>
  <c r="B785" i="6"/>
  <c r="AY312" i="1"/>
  <c r="BO302" i="1"/>
  <c r="S274" i="5"/>
  <c r="N274" i="5"/>
  <c r="T274" i="5" s="1"/>
  <c r="Q275" i="5" s="1"/>
  <c r="A787" i="6" l="1"/>
  <c r="C786" i="6"/>
  <c r="B786" i="6"/>
  <c r="BK313" i="1"/>
  <c r="BN313" i="1" s="1"/>
  <c r="R274" i="5"/>
  <c r="L275" i="5"/>
  <c r="A788" i="6" l="1"/>
  <c r="C787" i="6"/>
  <c r="B787" i="6"/>
  <c r="U274" i="5"/>
  <c r="AY313" i="1" s="1"/>
  <c r="O275" i="5"/>
  <c r="A789" i="6" l="1"/>
  <c r="B788" i="6"/>
  <c r="C788" i="6"/>
  <c r="S275" i="5"/>
  <c r="N275" i="5"/>
  <c r="T275" i="5" s="1"/>
  <c r="Q276" i="5" l="1"/>
  <c r="BK314" i="1"/>
  <c r="BN314" i="1" s="1"/>
  <c r="A790" i="6"/>
  <c r="C789" i="6"/>
  <c r="B789" i="6"/>
  <c r="BO303" i="1"/>
  <c r="R275" i="5"/>
  <c r="L276" i="5"/>
  <c r="A791" i="6" l="1"/>
  <c r="B790" i="6"/>
  <c r="C790" i="6"/>
  <c r="U275" i="5"/>
  <c r="AY314" i="1" s="1"/>
  <c r="O276" i="5"/>
  <c r="A792" i="6" l="1"/>
  <c r="C791" i="6"/>
  <c r="B791" i="6"/>
  <c r="S276" i="5"/>
  <c r="N276" i="5"/>
  <c r="T276" i="5" s="1"/>
  <c r="Q277" i="5" l="1"/>
  <c r="BK315" i="1"/>
  <c r="BN315" i="1" s="1"/>
  <c r="A793" i="6"/>
  <c r="C792" i="6"/>
  <c r="B792" i="6"/>
  <c r="R276" i="5"/>
  <c r="L277" i="5"/>
  <c r="A794" i="6" l="1"/>
  <c r="C793" i="6"/>
  <c r="B793" i="6"/>
  <c r="U276" i="5"/>
  <c r="BO304" i="1"/>
  <c r="O277" i="5"/>
  <c r="A795" i="6" l="1"/>
  <c r="C794" i="6"/>
  <c r="B794" i="6"/>
  <c r="AY315" i="1"/>
  <c r="S277" i="5"/>
  <c r="N277" i="5"/>
  <c r="T277" i="5" s="1"/>
  <c r="Q278" i="5" s="1"/>
  <c r="A796" i="6" l="1"/>
  <c r="C795" i="6"/>
  <c r="B795" i="6"/>
  <c r="R277" i="5"/>
  <c r="U277" i="5" s="1"/>
  <c r="L278" i="5"/>
  <c r="A797" i="6" l="1"/>
  <c r="C796" i="6"/>
  <c r="B796" i="6"/>
  <c r="O278" i="5"/>
  <c r="A798" i="6" l="1"/>
  <c r="C797" i="6"/>
  <c r="B797" i="6"/>
  <c r="BO305" i="1"/>
  <c r="S278" i="5"/>
  <c r="N278" i="5"/>
  <c r="T278" i="5" s="1"/>
  <c r="Q279" i="5" s="1"/>
  <c r="A799" i="6" l="1"/>
  <c r="C798" i="6"/>
  <c r="B798" i="6"/>
  <c r="R278" i="5"/>
  <c r="U278" i="5" s="1"/>
  <c r="L279" i="5"/>
  <c r="A800" i="6" l="1"/>
  <c r="C799" i="6"/>
  <c r="B799" i="6"/>
  <c r="O279" i="5"/>
  <c r="A801" i="6" l="1"/>
  <c r="C800" i="6"/>
  <c r="B800" i="6"/>
  <c r="S279" i="5"/>
  <c r="N279" i="5"/>
  <c r="T279" i="5" s="1"/>
  <c r="Q280" i="5" s="1"/>
  <c r="A802" i="6" l="1"/>
  <c r="C801" i="6"/>
  <c r="B801" i="6"/>
  <c r="BO306" i="1"/>
  <c r="R279" i="5"/>
  <c r="U279" i="5" s="1"/>
  <c r="L280" i="5"/>
  <c r="A803" i="6" l="1"/>
  <c r="C802" i="6"/>
  <c r="B802" i="6"/>
  <c r="O280" i="5"/>
  <c r="A804" i="6" l="1"/>
  <c r="C803" i="6"/>
  <c r="B803" i="6"/>
  <c r="S280" i="5"/>
  <c r="N280" i="5"/>
  <c r="T280" i="5" s="1"/>
  <c r="Q281" i="5" s="1"/>
  <c r="A805" i="6" l="1"/>
  <c r="C804" i="6"/>
  <c r="B804" i="6"/>
  <c r="R280" i="5"/>
  <c r="U280" i="5" s="1"/>
  <c r="L281" i="5"/>
  <c r="A806" i="6" l="1"/>
  <c r="C805" i="6"/>
  <c r="B805" i="6"/>
  <c r="BO307" i="1"/>
  <c r="O281" i="5"/>
  <c r="A807" i="6" l="1"/>
  <c r="B806" i="6"/>
  <c r="C806" i="6"/>
  <c r="S281" i="5"/>
  <c r="N281" i="5"/>
  <c r="T281" i="5" s="1"/>
  <c r="Q282" i="5" s="1"/>
  <c r="A808" i="6" l="1"/>
  <c r="C807" i="6"/>
  <c r="B807" i="6"/>
  <c r="R281" i="5"/>
  <c r="U281" i="5" s="1"/>
  <c r="L282" i="5"/>
  <c r="A809" i="6" l="1"/>
  <c r="B808" i="6"/>
  <c r="C808" i="6"/>
  <c r="O282" i="5"/>
  <c r="A810" i="6" l="1"/>
  <c r="C809" i="6"/>
  <c r="B809" i="6"/>
  <c r="BO308" i="1"/>
  <c r="S282" i="5"/>
  <c r="N282" i="5"/>
  <c r="T282" i="5" s="1"/>
  <c r="Q283" i="5" s="1"/>
  <c r="A811" i="6" l="1"/>
  <c r="B810" i="6"/>
  <c r="C810" i="6"/>
  <c r="R282" i="5"/>
  <c r="U282" i="5" s="1"/>
  <c r="L283" i="5"/>
  <c r="A812" i="6" l="1"/>
  <c r="C811" i="6"/>
  <c r="B811" i="6"/>
  <c r="O283" i="5"/>
  <c r="A813" i="6" l="1"/>
  <c r="C812" i="6"/>
  <c r="B812" i="6"/>
  <c r="S283" i="5"/>
  <c r="N283" i="5"/>
  <c r="T283" i="5" s="1"/>
  <c r="Q284" i="5" s="1"/>
  <c r="A814" i="6" l="1"/>
  <c r="C813" i="6"/>
  <c r="B813" i="6"/>
  <c r="BO309" i="1"/>
  <c r="R283" i="5"/>
  <c r="U283" i="5" s="1"/>
  <c r="L284" i="5"/>
  <c r="A815" i="6" l="1"/>
  <c r="C814" i="6"/>
  <c r="B814" i="6"/>
  <c r="O284" i="5"/>
  <c r="A816" i="6" l="1"/>
  <c r="C815" i="6"/>
  <c r="B815" i="6"/>
  <c r="S284" i="5"/>
  <c r="N284" i="5"/>
  <c r="T284" i="5" s="1"/>
  <c r="Q285" i="5" s="1"/>
  <c r="A817" i="6" l="1"/>
  <c r="C816" i="6"/>
  <c r="B816" i="6"/>
  <c r="R284" i="5"/>
  <c r="U284" i="5" s="1"/>
  <c r="L285" i="5"/>
  <c r="A818" i="6" l="1"/>
  <c r="B817" i="6"/>
  <c r="C817" i="6"/>
  <c r="BO310" i="1"/>
  <c r="O285" i="5"/>
  <c r="A819" i="6" l="1"/>
  <c r="C818" i="6"/>
  <c r="B818" i="6"/>
  <c r="S285" i="5"/>
  <c r="N285" i="5"/>
  <c r="T285" i="5" s="1"/>
  <c r="Q286" i="5" s="1"/>
  <c r="A820" i="6" l="1"/>
  <c r="C819" i="6"/>
  <c r="B819" i="6"/>
  <c r="R285" i="5"/>
  <c r="U285" i="5" s="1"/>
  <c r="L286" i="5"/>
  <c r="A821" i="6" l="1"/>
  <c r="C820" i="6"/>
  <c r="B820" i="6"/>
  <c r="O286" i="5"/>
  <c r="A822" i="6" l="1"/>
  <c r="C821" i="6"/>
  <c r="B821" i="6"/>
  <c r="BO311" i="1"/>
  <c r="S286" i="5"/>
  <c r="N286" i="5"/>
  <c r="T286" i="5" s="1"/>
  <c r="Q287" i="5" s="1"/>
  <c r="A823" i="6" l="1"/>
  <c r="C822" i="6"/>
  <c r="B822" i="6"/>
  <c r="R286" i="5"/>
  <c r="U286" i="5" s="1"/>
  <c r="L287" i="5"/>
  <c r="A824" i="6" l="1"/>
  <c r="C823" i="6"/>
  <c r="B823" i="6"/>
  <c r="O287" i="5"/>
  <c r="A825" i="6" l="1"/>
  <c r="C824" i="6"/>
  <c r="B824" i="6"/>
  <c r="S287" i="5"/>
  <c r="N287" i="5"/>
  <c r="T287" i="5" s="1"/>
  <c r="Q288" i="5" s="1"/>
  <c r="A826" i="6" l="1"/>
  <c r="C825" i="6"/>
  <c r="B825" i="6"/>
  <c r="BO312" i="1"/>
  <c r="R287" i="5"/>
  <c r="U287" i="5" s="1"/>
  <c r="L288" i="5"/>
  <c r="A827" i="6" l="1"/>
  <c r="C826" i="6"/>
  <c r="B826" i="6"/>
  <c r="O288" i="5"/>
  <c r="A828" i="6" l="1"/>
  <c r="C827" i="6"/>
  <c r="B827" i="6"/>
  <c r="S288" i="5"/>
  <c r="N288" i="5"/>
  <c r="T288" i="5" s="1"/>
  <c r="Q289" i="5" s="1"/>
  <c r="A829" i="6" l="1"/>
  <c r="C828" i="6"/>
  <c r="B828" i="6"/>
  <c r="R288" i="5"/>
  <c r="U288" i="5" s="1"/>
  <c r="L289" i="5"/>
  <c r="A830" i="6" l="1"/>
  <c r="C829" i="6"/>
  <c r="B829" i="6"/>
  <c r="BO313" i="1"/>
  <c r="O289" i="5"/>
  <c r="A831" i="6" l="1"/>
  <c r="C830" i="6"/>
  <c r="B830" i="6"/>
  <c r="S289" i="5"/>
  <c r="N289" i="5"/>
  <c r="T289" i="5" s="1"/>
  <c r="Q290" i="5" s="1"/>
  <c r="A832" i="6" l="1"/>
  <c r="C831" i="6"/>
  <c r="B831" i="6"/>
  <c r="R289" i="5"/>
  <c r="U289" i="5" s="1"/>
  <c r="L290" i="5"/>
  <c r="A833" i="6" l="1"/>
  <c r="C832" i="6"/>
  <c r="B832" i="6"/>
  <c r="O290" i="5"/>
  <c r="A834" i="6" l="1"/>
  <c r="C833" i="6"/>
  <c r="B833" i="6"/>
  <c r="S290" i="5"/>
  <c r="N290" i="5"/>
  <c r="T290" i="5" s="1"/>
  <c r="Q291" i="5" s="1"/>
  <c r="A835" i="6" l="1"/>
  <c r="C834" i="6"/>
  <c r="B834" i="6"/>
  <c r="R290" i="5"/>
  <c r="U290" i="5" s="1"/>
  <c r="L291" i="5"/>
  <c r="A836" i="6" l="1"/>
  <c r="C835" i="6"/>
  <c r="B835" i="6"/>
  <c r="O291" i="5"/>
  <c r="A837" i="6" l="1"/>
  <c r="C836" i="6"/>
  <c r="B836" i="6"/>
  <c r="S291" i="5"/>
  <c r="N291" i="5"/>
  <c r="T291" i="5" s="1"/>
  <c r="Q292" i="5" s="1"/>
  <c r="A838" i="6" l="1"/>
  <c r="C837" i="6"/>
  <c r="B837" i="6"/>
  <c r="R291" i="5"/>
  <c r="U291" i="5" s="1"/>
  <c r="L292" i="5"/>
  <c r="A839" i="6" l="1"/>
  <c r="B838" i="6"/>
  <c r="C838" i="6"/>
  <c r="O292" i="5"/>
  <c r="A840" i="6" l="1"/>
  <c r="C839" i="6"/>
  <c r="B839" i="6"/>
  <c r="S292" i="5"/>
  <c r="N292" i="5"/>
  <c r="T292" i="5" s="1"/>
  <c r="Q293" i="5" s="1"/>
  <c r="A841" i="6" l="1"/>
  <c r="B840" i="6"/>
  <c r="C840" i="6"/>
  <c r="R292" i="5"/>
  <c r="U292" i="5" s="1"/>
  <c r="L293" i="5"/>
  <c r="A842" i="6" l="1"/>
  <c r="C841" i="6"/>
  <c r="B841" i="6"/>
  <c r="O293" i="5"/>
  <c r="A843" i="6" l="1"/>
  <c r="C842" i="6"/>
  <c r="B842" i="6"/>
  <c r="S293" i="5"/>
  <c r="N293" i="5"/>
  <c r="T293" i="5" s="1"/>
  <c r="Q294" i="5" s="1"/>
  <c r="A844" i="6" l="1"/>
  <c r="C843" i="6"/>
  <c r="B843" i="6"/>
  <c r="R293" i="5"/>
  <c r="U293" i="5" s="1"/>
  <c r="L294" i="5"/>
  <c r="A845" i="6" l="1"/>
  <c r="C844" i="6"/>
  <c r="B844" i="6"/>
  <c r="O294" i="5"/>
  <c r="A846" i="6" l="1"/>
  <c r="B845" i="6"/>
  <c r="C845" i="6"/>
  <c r="S294" i="5"/>
  <c r="N294" i="5"/>
  <c r="T294" i="5" s="1"/>
  <c r="Q295" i="5" s="1"/>
  <c r="A847" i="6" l="1"/>
  <c r="B846" i="6"/>
  <c r="C846" i="6"/>
  <c r="R294" i="5"/>
  <c r="U294" i="5" s="1"/>
  <c r="L295" i="5"/>
  <c r="A848" i="6" l="1"/>
  <c r="C847" i="6"/>
  <c r="B847" i="6"/>
  <c r="O295" i="5"/>
  <c r="A849" i="6" l="1"/>
  <c r="C848" i="6"/>
  <c r="B848" i="6"/>
  <c r="S295" i="5"/>
  <c r="N295" i="5"/>
  <c r="T295" i="5" s="1"/>
  <c r="Q296" i="5" s="1"/>
  <c r="A850" i="6" l="1"/>
  <c r="C849" i="6"/>
  <c r="B849" i="6"/>
  <c r="R295" i="5"/>
  <c r="U295" i="5" s="1"/>
  <c r="L296" i="5"/>
  <c r="A851" i="6" l="1"/>
  <c r="C850" i="6"/>
  <c r="B850" i="6"/>
  <c r="O296" i="5"/>
  <c r="A852" i="6" l="1"/>
  <c r="C851" i="6"/>
  <c r="B851" i="6"/>
  <c r="S296" i="5"/>
  <c r="N296" i="5"/>
  <c r="T296" i="5" s="1"/>
  <c r="Q297" i="5" s="1"/>
  <c r="A853" i="6" l="1"/>
  <c r="C852" i="6"/>
  <c r="B852" i="6"/>
  <c r="R296" i="5"/>
  <c r="U296" i="5" s="1"/>
  <c r="L297" i="5"/>
  <c r="A854" i="6" l="1"/>
  <c r="C853" i="6"/>
  <c r="B853" i="6"/>
  <c r="O297" i="5"/>
  <c r="A855" i="6" l="1"/>
  <c r="C854" i="6"/>
  <c r="B854" i="6"/>
  <c r="S297" i="5"/>
  <c r="N297" i="5"/>
  <c r="T297" i="5" s="1"/>
  <c r="Q298" i="5" s="1"/>
  <c r="A856" i="6" l="1"/>
  <c r="C855" i="6"/>
  <c r="B855" i="6"/>
  <c r="R297" i="5"/>
  <c r="U297" i="5" s="1"/>
  <c r="L298" i="5"/>
  <c r="A857" i="6" l="1"/>
  <c r="C856" i="6"/>
  <c r="B856" i="6"/>
  <c r="O298" i="5"/>
  <c r="A858" i="6" l="1"/>
  <c r="C857" i="6"/>
  <c r="B857" i="6"/>
  <c r="S298" i="5"/>
  <c r="N298" i="5"/>
  <c r="T298" i="5" s="1"/>
  <c r="Q299" i="5" s="1"/>
  <c r="A859" i="6" l="1"/>
  <c r="C858" i="6"/>
  <c r="B858" i="6"/>
  <c r="R298" i="5"/>
  <c r="U298" i="5" s="1"/>
  <c r="L299" i="5"/>
  <c r="A860" i="6" l="1"/>
  <c r="C859" i="6"/>
  <c r="B859" i="6"/>
  <c r="O299" i="5"/>
  <c r="A861" i="6" l="1"/>
  <c r="C860" i="6"/>
  <c r="B860" i="6"/>
  <c r="S299" i="5"/>
  <c r="N299" i="5"/>
  <c r="T299" i="5" s="1"/>
  <c r="Q300" i="5" s="1"/>
  <c r="A862" i="6" l="1"/>
  <c r="C861" i="6"/>
  <c r="B861" i="6"/>
  <c r="R299" i="5"/>
  <c r="U299" i="5" s="1"/>
  <c r="L300" i="5"/>
  <c r="A863" i="6" l="1"/>
  <c r="C862" i="6"/>
  <c r="B862" i="6"/>
  <c r="O300" i="5"/>
  <c r="A864" i="6" l="1"/>
  <c r="C863" i="6"/>
  <c r="B863" i="6"/>
  <c r="S300" i="5"/>
  <c r="N300" i="5"/>
  <c r="T300" i="5" s="1"/>
  <c r="Q301" i="5" s="1"/>
  <c r="A865" i="6" l="1"/>
  <c r="C864" i="6"/>
  <c r="B864" i="6"/>
  <c r="R300" i="5"/>
  <c r="U300" i="5" s="1"/>
  <c r="L301" i="5"/>
  <c r="A866" i="6" l="1"/>
  <c r="C865" i="6"/>
  <c r="B865" i="6"/>
  <c r="O301" i="5"/>
  <c r="A867" i="6" l="1"/>
  <c r="C866" i="6"/>
  <c r="B866" i="6"/>
  <c r="S301" i="5"/>
  <c r="N301" i="5"/>
  <c r="T301" i="5" s="1"/>
  <c r="Q302" i="5" s="1"/>
  <c r="A868" i="6" l="1"/>
  <c r="C867" i="6"/>
  <c r="B867" i="6"/>
  <c r="R301" i="5"/>
  <c r="U301" i="5" s="1"/>
  <c r="L302" i="5"/>
  <c r="A869" i="6" l="1"/>
  <c r="B868" i="6"/>
  <c r="C868" i="6"/>
  <c r="O302" i="5"/>
  <c r="A870" i="6" l="1"/>
  <c r="C869" i="6"/>
  <c r="B869" i="6"/>
  <c r="S302" i="5"/>
  <c r="N302" i="5"/>
  <c r="T302" i="5" s="1"/>
  <c r="Q303" i="5" s="1"/>
  <c r="A871" i="6" l="1"/>
  <c r="C870" i="6"/>
  <c r="B870" i="6"/>
  <c r="R302" i="5"/>
  <c r="U302" i="5" s="1"/>
  <c r="L303" i="5"/>
  <c r="A872" i="6" l="1"/>
  <c r="C871" i="6"/>
  <c r="B871" i="6"/>
  <c r="O303" i="5"/>
  <c r="A873" i="6" l="1"/>
  <c r="C872" i="6"/>
  <c r="B872" i="6"/>
  <c r="S303" i="5"/>
  <c r="N303" i="5"/>
  <c r="T303" i="5" s="1"/>
  <c r="Q304" i="5" s="1"/>
  <c r="A874" i="6" l="1"/>
  <c r="C873" i="6"/>
  <c r="B873" i="6"/>
  <c r="R303" i="5"/>
  <c r="U303" i="5" s="1"/>
  <c r="L304" i="5"/>
  <c r="A875" i="6" l="1"/>
  <c r="C874" i="6"/>
  <c r="B874" i="6"/>
  <c r="O304" i="5"/>
  <c r="A876" i="6" l="1"/>
  <c r="C875" i="6"/>
  <c r="B875" i="6"/>
  <c r="S304" i="5"/>
  <c r="N304" i="5"/>
  <c r="T304" i="5" s="1"/>
  <c r="Q305" i="5" s="1"/>
  <c r="A877" i="6" l="1"/>
  <c r="C876" i="6"/>
  <c r="B876" i="6"/>
  <c r="R304" i="5"/>
  <c r="U304" i="5" s="1"/>
  <c r="L305" i="5"/>
  <c r="A878" i="6" l="1"/>
  <c r="C877" i="6"/>
  <c r="B877" i="6"/>
  <c r="O305" i="5"/>
  <c r="A879" i="6" l="1"/>
  <c r="C878" i="6"/>
  <c r="B878" i="6"/>
  <c r="S305" i="5"/>
  <c r="N305" i="5"/>
  <c r="T305" i="5" s="1"/>
  <c r="Q306" i="5" s="1"/>
  <c r="A880" i="6" l="1"/>
  <c r="C879" i="6"/>
  <c r="B879" i="6"/>
  <c r="R305" i="5"/>
  <c r="U305" i="5" s="1"/>
  <c r="L306" i="5"/>
  <c r="A881" i="6" l="1"/>
  <c r="C880" i="6"/>
  <c r="B880" i="6"/>
  <c r="O306" i="5"/>
  <c r="A882" i="6" l="1"/>
  <c r="C881" i="6"/>
  <c r="B881" i="6"/>
  <c r="S306" i="5"/>
  <c r="N306" i="5"/>
  <c r="T306" i="5" s="1"/>
  <c r="Q307" i="5" s="1"/>
  <c r="A883" i="6" l="1"/>
  <c r="C882" i="6"/>
  <c r="B882" i="6"/>
  <c r="R306" i="5"/>
  <c r="U306" i="5" s="1"/>
  <c r="L307" i="5"/>
  <c r="A884" i="6" l="1"/>
  <c r="C883" i="6"/>
  <c r="B883" i="6"/>
  <c r="O307" i="5"/>
  <c r="A885" i="6" l="1"/>
  <c r="B884" i="6"/>
  <c r="C884" i="6"/>
  <c r="S307" i="5"/>
  <c r="N307" i="5"/>
  <c r="T307" i="5" s="1"/>
  <c r="Q308" i="5" s="1"/>
  <c r="A886" i="6" l="1"/>
  <c r="C885" i="6"/>
  <c r="B885" i="6"/>
  <c r="R307" i="5"/>
  <c r="U307" i="5" s="1"/>
  <c r="L308" i="5"/>
  <c r="A887" i="6" l="1"/>
  <c r="C886" i="6"/>
  <c r="B886" i="6"/>
  <c r="O308" i="5"/>
  <c r="A888" i="6" l="1"/>
  <c r="C887" i="6"/>
  <c r="B887" i="6"/>
  <c r="S308" i="5"/>
  <c r="N308" i="5"/>
  <c r="T308" i="5" s="1"/>
  <c r="Q309" i="5" s="1"/>
  <c r="A889" i="6" l="1"/>
  <c r="B888" i="6"/>
  <c r="C888" i="6"/>
  <c r="R308" i="5"/>
  <c r="U308" i="5" s="1"/>
  <c r="L309" i="5"/>
  <c r="A890" i="6" l="1"/>
  <c r="C889" i="6"/>
  <c r="B889" i="6"/>
  <c r="O309" i="5"/>
  <c r="A891" i="6" l="1"/>
  <c r="C890" i="6"/>
  <c r="B890" i="6"/>
  <c r="S309" i="5"/>
  <c r="N309" i="5"/>
  <c r="T309" i="5" s="1"/>
  <c r="Q310" i="5" s="1"/>
  <c r="A892" i="6" l="1"/>
  <c r="C891" i="6"/>
  <c r="B891" i="6"/>
  <c r="R309" i="5"/>
  <c r="U309" i="5" s="1"/>
  <c r="L310" i="5"/>
  <c r="A893" i="6" l="1"/>
  <c r="C892" i="6"/>
  <c r="B892" i="6"/>
  <c r="O310" i="5"/>
  <c r="A894" i="6" l="1"/>
  <c r="C893" i="6"/>
  <c r="B893" i="6"/>
  <c r="S310" i="5"/>
  <c r="N310" i="5"/>
  <c r="T310" i="5" s="1"/>
  <c r="Q311" i="5" s="1"/>
  <c r="A895" i="6" l="1"/>
  <c r="C894" i="6"/>
  <c r="B894" i="6"/>
  <c r="R310" i="5"/>
  <c r="U310" i="5" s="1"/>
  <c r="L311" i="5"/>
  <c r="A896" i="6" l="1"/>
  <c r="C895" i="6"/>
  <c r="B895" i="6"/>
  <c r="O311" i="5"/>
  <c r="A897" i="6" l="1"/>
  <c r="C896" i="6"/>
  <c r="B896" i="6"/>
  <c r="S311" i="5"/>
  <c r="N311" i="5"/>
  <c r="T311" i="5" s="1"/>
  <c r="Q312" i="5" s="1"/>
  <c r="A898" i="6" l="1"/>
  <c r="C897" i="6"/>
  <c r="B897" i="6"/>
  <c r="R311" i="5"/>
  <c r="U311" i="5" s="1"/>
  <c r="L312" i="5"/>
  <c r="A899" i="6" l="1"/>
  <c r="C898" i="6"/>
  <c r="B898" i="6"/>
  <c r="O312" i="5"/>
  <c r="A900" i="6" l="1"/>
  <c r="C899" i="6"/>
  <c r="B899" i="6"/>
  <c r="S312" i="5"/>
  <c r="N312" i="5"/>
  <c r="T312" i="5" s="1"/>
  <c r="Q313" i="5" s="1"/>
  <c r="A901" i="6" l="1"/>
  <c r="B900" i="6"/>
  <c r="C900" i="6"/>
  <c r="R312" i="5"/>
  <c r="U312" i="5" s="1"/>
  <c r="L313" i="5"/>
  <c r="A902" i="6" l="1"/>
  <c r="C901" i="6"/>
  <c r="B901" i="6"/>
  <c r="O313" i="5"/>
  <c r="A903" i="6" l="1"/>
  <c r="C902" i="6"/>
  <c r="B902" i="6"/>
  <c r="S313" i="5"/>
  <c r="N313" i="5"/>
  <c r="T313" i="5" s="1"/>
  <c r="Q314" i="5" s="1"/>
  <c r="A904" i="6" l="1"/>
  <c r="C903" i="6"/>
  <c r="B903" i="6"/>
  <c r="R313" i="5"/>
  <c r="U313" i="5" s="1"/>
  <c r="L314" i="5"/>
  <c r="A905" i="6" l="1"/>
  <c r="B904" i="6"/>
  <c r="C904" i="6"/>
  <c r="O314" i="5"/>
  <c r="A906" i="6" l="1"/>
  <c r="C905" i="6"/>
  <c r="B905" i="6"/>
  <c r="S314" i="5"/>
  <c r="N314" i="5"/>
  <c r="T314" i="5" s="1"/>
  <c r="Q315" i="5" s="1"/>
  <c r="A907" i="6" l="1"/>
  <c r="C906" i="6"/>
  <c r="B906" i="6"/>
  <c r="R314" i="5"/>
  <c r="U314" i="5" s="1"/>
  <c r="L315" i="5"/>
  <c r="A908" i="6" l="1"/>
  <c r="C907" i="6"/>
  <c r="B907" i="6"/>
  <c r="O315" i="5"/>
  <c r="A909" i="6" l="1"/>
  <c r="C908" i="6"/>
  <c r="B908" i="6"/>
  <c r="S315" i="5"/>
  <c r="N315" i="5"/>
  <c r="T315" i="5" s="1"/>
  <c r="Q316" i="5" s="1"/>
  <c r="A910" i="6" l="1"/>
  <c r="C909" i="6"/>
  <c r="B909" i="6"/>
  <c r="R315" i="5"/>
  <c r="U315" i="5" s="1"/>
  <c r="L316" i="5"/>
  <c r="A911" i="6" l="1"/>
  <c r="C910" i="6"/>
  <c r="B910" i="6"/>
  <c r="O316" i="5"/>
  <c r="A912" i="6" l="1"/>
  <c r="C911" i="6"/>
  <c r="B911" i="6"/>
  <c r="S316" i="5"/>
  <c r="N316" i="5"/>
  <c r="T316" i="5" s="1"/>
  <c r="Q317" i="5" s="1"/>
  <c r="A913" i="6" l="1"/>
  <c r="C912" i="6"/>
  <c r="B912" i="6"/>
  <c r="R316" i="5"/>
  <c r="U316" i="5" s="1"/>
  <c r="L317" i="5"/>
  <c r="A914" i="6" l="1"/>
  <c r="C913" i="6"/>
  <c r="B913" i="6"/>
  <c r="O317" i="5"/>
  <c r="A915" i="6" l="1"/>
  <c r="C914" i="6"/>
  <c r="B914" i="6"/>
  <c r="S317" i="5"/>
  <c r="N317" i="5"/>
  <c r="T317" i="5" s="1"/>
  <c r="Q318" i="5" s="1"/>
  <c r="A916" i="6" l="1"/>
  <c r="C915" i="6"/>
  <c r="B915" i="6"/>
  <c r="R317" i="5"/>
  <c r="U317" i="5" s="1"/>
  <c r="L318" i="5"/>
  <c r="A917" i="6" l="1"/>
  <c r="B916" i="6"/>
  <c r="C916" i="6"/>
  <c r="O318" i="5"/>
  <c r="A918" i="6" l="1"/>
  <c r="C917" i="6"/>
  <c r="B917" i="6"/>
  <c r="S318" i="5"/>
  <c r="N318" i="5"/>
  <c r="T318" i="5" s="1"/>
  <c r="Q319" i="5" s="1"/>
  <c r="A919" i="6" l="1"/>
  <c r="C918" i="6"/>
  <c r="B918" i="6"/>
  <c r="R318" i="5"/>
  <c r="U318" i="5" s="1"/>
  <c r="L319" i="5"/>
  <c r="A920" i="6" l="1"/>
  <c r="C919" i="6"/>
  <c r="B919" i="6"/>
  <c r="O319" i="5"/>
  <c r="A921" i="6" l="1"/>
  <c r="C920" i="6"/>
  <c r="B920" i="6"/>
  <c r="S319" i="5"/>
  <c r="N319" i="5"/>
  <c r="T319" i="5" s="1"/>
  <c r="Q320" i="5" s="1"/>
  <c r="A922" i="6" l="1"/>
  <c r="C921" i="6"/>
  <c r="B921" i="6"/>
  <c r="R319" i="5"/>
  <c r="U319" i="5" s="1"/>
  <c r="L320" i="5"/>
  <c r="A923" i="6" l="1"/>
  <c r="C922" i="6"/>
  <c r="B922" i="6"/>
  <c r="O320" i="5"/>
  <c r="A924" i="6" l="1"/>
  <c r="C923" i="6"/>
  <c r="B923" i="6"/>
  <c r="S320" i="5"/>
  <c r="N320" i="5"/>
  <c r="T320" i="5" s="1"/>
  <c r="Q321" i="5" s="1"/>
  <c r="A925" i="6" l="1"/>
  <c r="C924" i="6"/>
  <c r="B924" i="6"/>
  <c r="R320" i="5"/>
  <c r="U320" i="5" s="1"/>
  <c r="L321" i="5"/>
  <c r="A926" i="6" l="1"/>
  <c r="C925" i="6"/>
  <c r="B925" i="6"/>
  <c r="O321" i="5"/>
  <c r="A927" i="6" l="1"/>
  <c r="C926" i="6"/>
  <c r="B926" i="6"/>
  <c r="S321" i="5"/>
  <c r="N321" i="5"/>
  <c r="T321" i="5" s="1"/>
  <c r="Q322" i="5" s="1"/>
  <c r="A928" i="6" l="1"/>
  <c r="C927" i="6"/>
  <c r="B927" i="6"/>
  <c r="R321" i="5"/>
  <c r="U321" i="5" s="1"/>
  <c r="L322" i="5"/>
  <c r="A929" i="6" l="1"/>
  <c r="C928" i="6"/>
  <c r="B928" i="6"/>
  <c r="O322" i="5"/>
  <c r="A930" i="6" l="1"/>
  <c r="C929" i="6"/>
  <c r="B929" i="6"/>
  <c r="S322" i="5"/>
  <c r="N322" i="5"/>
  <c r="T322" i="5" s="1"/>
  <c r="Q323" i="5" s="1"/>
  <c r="A931" i="6" l="1"/>
  <c r="C930" i="6"/>
  <c r="B930" i="6"/>
  <c r="R322" i="5"/>
  <c r="U322" i="5" s="1"/>
  <c r="L323" i="5"/>
  <c r="A932" i="6" l="1"/>
  <c r="C931" i="6"/>
  <c r="B931" i="6"/>
  <c r="O323" i="5"/>
  <c r="A933" i="6" l="1"/>
  <c r="C932" i="6"/>
  <c r="B932" i="6"/>
  <c r="S323" i="5"/>
  <c r="N323" i="5"/>
  <c r="T323" i="5" s="1"/>
  <c r="Q324" i="5" s="1"/>
  <c r="A934" i="6" l="1"/>
  <c r="C933" i="6"/>
  <c r="B933" i="6"/>
  <c r="R323" i="5"/>
  <c r="U323" i="5" s="1"/>
  <c r="L324" i="5"/>
  <c r="A935" i="6" l="1"/>
  <c r="C934" i="6"/>
  <c r="B934" i="6"/>
  <c r="O324" i="5"/>
  <c r="A936" i="6" l="1"/>
  <c r="C935" i="6"/>
  <c r="B935" i="6"/>
  <c r="S324" i="5"/>
  <c r="N324" i="5"/>
  <c r="T324" i="5" s="1"/>
  <c r="Q325" i="5" s="1"/>
  <c r="A937" i="6" l="1"/>
  <c r="B936" i="6"/>
  <c r="C936" i="6"/>
  <c r="R324" i="5"/>
  <c r="U324" i="5" s="1"/>
  <c r="L325" i="5"/>
  <c r="A938" i="6" l="1"/>
  <c r="B937" i="6"/>
  <c r="C937" i="6"/>
  <c r="O325" i="5"/>
  <c r="A939" i="6" l="1"/>
  <c r="C938" i="6"/>
  <c r="B938" i="6"/>
  <c r="S325" i="5"/>
  <c r="N325" i="5"/>
  <c r="T325" i="5" s="1"/>
  <c r="Q326" i="5" s="1"/>
  <c r="A940" i="6" l="1"/>
  <c r="C939" i="6"/>
  <c r="B939" i="6"/>
  <c r="R325" i="5"/>
  <c r="U325" i="5" s="1"/>
  <c r="L326" i="5"/>
  <c r="A941" i="6" l="1"/>
  <c r="C940" i="6"/>
  <c r="B940" i="6"/>
  <c r="O326" i="5"/>
  <c r="A942" i="6" l="1"/>
  <c r="C941" i="6"/>
  <c r="B941" i="6"/>
  <c r="S326" i="5"/>
  <c r="N326" i="5"/>
  <c r="T326" i="5" s="1"/>
  <c r="Q327" i="5" s="1"/>
  <c r="A943" i="6" l="1"/>
  <c r="C942" i="6"/>
  <c r="B942" i="6"/>
  <c r="R326" i="5"/>
  <c r="U326" i="5" s="1"/>
  <c r="L327" i="5"/>
  <c r="A944" i="6" l="1"/>
  <c r="C943" i="6"/>
  <c r="B943" i="6"/>
  <c r="O327" i="5"/>
  <c r="A945" i="6" l="1"/>
  <c r="C944" i="6"/>
  <c r="B944" i="6"/>
  <c r="S327" i="5"/>
  <c r="N327" i="5"/>
  <c r="T327" i="5" s="1"/>
  <c r="Q328" i="5" s="1"/>
  <c r="A946" i="6" l="1"/>
  <c r="C945" i="6"/>
  <c r="B945" i="6"/>
  <c r="R327" i="5"/>
  <c r="U327" i="5" s="1"/>
  <c r="L328" i="5"/>
  <c r="A947" i="6" l="1"/>
  <c r="C946" i="6"/>
  <c r="B946" i="6"/>
  <c r="O328" i="5"/>
  <c r="A948" i="6" l="1"/>
  <c r="C947" i="6"/>
  <c r="B947" i="6"/>
  <c r="S328" i="5"/>
  <c r="N328" i="5"/>
  <c r="T328" i="5" s="1"/>
  <c r="Q329" i="5" s="1"/>
  <c r="A949" i="6" l="1"/>
  <c r="C948" i="6"/>
  <c r="B948" i="6"/>
  <c r="R328" i="5"/>
  <c r="U328" i="5" s="1"/>
  <c r="L329" i="5"/>
  <c r="A950" i="6" l="1"/>
  <c r="C949" i="6"/>
  <c r="B949" i="6"/>
  <c r="O329" i="5"/>
  <c r="A951" i="6" l="1"/>
  <c r="C950" i="6"/>
  <c r="B950" i="6"/>
  <c r="S329" i="5"/>
  <c r="N329" i="5"/>
  <c r="T329" i="5" s="1"/>
  <c r="Q330" i="5" s="1"/>
  <c r="A952" i="6" l="1"/>
  <c r="C951" i="6"/>
  <c r="B951" i="6"/>
  <c r="R329" i="5"/>
  <c r="U329" i="5" s="1"/>
  <c r="L330" i="5"/>
  <c r="A953" i="6" l="1"/>
  <c r="C952" i="6"/>
  <c r="B952" i="6"/>
  <c r="O330" i="5"/>
  <c r="A954" i="6" l="1"/>
  <c r="C953" i="6"/>
  <c r="B953" i="6"/>
  <c r="S330" i="5"/>
  <c r="N330" i="5"/>
  <c r="T330" i="5" s="1"/>
  <c r="Q331" i="5" s="1"/>
  <c r="A955" i="6" l="1"/>
  <c r="C954" i="6"/>
  <c r="B954" i="6"/>
  <c r="R330" i="5"/>
  <c r="U330" i="5" s="1"/>
  <c r="L331" i="5"/>
  <c r="A956" i="6" l="1"/>
  <c r="C955" i="6"/>
  <c r="B955" i="6"/>
  <c r="O331" i="5"/>
  <c r="A957" i="6" l="1"/>
  <c r="C956" i="6"/>
  <c r="B956" i="6"/>
  <c r="S331" i="5"/>
  <c r="N331" i="5"/>
  <c r="T331" i="5" s="1"/>
  <c r="Q332" i="5" s="1"/>
  <c r="A958" i="6" l="1"/>
  <c r="C957" i="6"/>
  <c r="B957" i="6"/>
  <c r="R331" i="5"/>
  <c r="U331" i="5" s="1"/>
  <c r="L332" i="5"/>
  <c r="A959" i="6" l="1"/>
  <c r="C958" i="6"/>
  <c r="B958" i="6"/>
  <c r="O332" i="5"/>
  <c r="A960" i="6" l="1"/>
  <c r="C959" i="6"/>
  <c r="B959" i="6"/>
  <c r="S332" i="5"/>
  <c r="N332" i="5"/>
  <c r="T332" i="5" s="1"/>
  <c r="Q333" i="5" s="1"/>
  <c r="A961" i="6" l="1"/>
  <c r="C960" i="6"/>
  <c r="B960" i="6"/>
  <c r="R332" i="5"/>
  <c r="U332" i="5" s="1"/>
  <c r="L333" i="5"/>
  <c r="A962" i="6" l="1"/>
  <c r="C961" i="6"/>
  <c r="B961" i="6"/>
  <c r="O333" i="5"/>
  <c r="A963" i="6" l="1"/>
  <c r="C962" i="6"/>
  <c r="B962" i="6"/>
  <c r="S333" i="5"/>
  <c r="N333" i="5"/>
  <c r="T333" i="5" s="1"/>
  <c r="Q334" i="5" s="1"/>
  <c r="A964" i="6" l="1"/>
  <c r="C963" i="6"/>
  <c r="B963" i="6"/>
  <c r="R333" i="5"/>
  <c r="U333" i="5" s="1"/>
  <c r="L334" i="5"/>
  <c r="A965" i="6" l="1"/>
  <c r="C964" i="6"/>
  <c r="B964" i="6"/>
  <c r="O334" i="5"/>
  <c r="A966" i="6" l="1"/>
  <c r="C965" i="6"/>
  <c r="B965" i="6"/>
  <c r="S334" i="5"/>
  <c r="N334" i="5"/>
  <c r="T334" i="5" s="1"/>
  <c r="Q335" i="5" s="1"/>
  <c r="A967" i="6" l="1"/>
  <c r="C966" i="6"/>
  <c r="B966" i="6"/>
  <c r="R334" i="5"/>
  <c r="U334" i="5" s="1"/>
  <c r="L335" i="5"/>
  <c r="A968" i="6" l="1"/>
  <c r="C967" i="6"/>
  <c r="B967" i="6"/>
  <c r="O335" i="5"/>
  <c r="A969" i="6" l="1"/>
  <c r="C968" i="6"/>
  <c r="B968" i="6"/>
  <c r="S335" i="5"/>
  <c r="N335" i="5"/>
  <c r="T335" i="5" s="1"/>
  <c r="Q336" i="5" s="1"/>
  <c r="A970" i="6" l="1"/>
  <c r="C969" i="6"/>
  <c r="B969" i="6"/>
  <c r="R335" i="5"/>
  <c r="U335" i="5" s="1"/>
  <c r="L336" i="5"/>
  <c r="A971" i="6" l="1"/>
  <c r="C970" i="6"/>
  <c r="B970" i="6"/>
  <c r="O336" i="5"/>
  <c r="A972" i="6" l="1"/>
  <c r="C971" i="6"/>
  <c r="B971" i="6"/>
  <c r="S336" i="5"/>
  <c r="N336" i="5"/>
  <c r="T336" i="5" s="1"/>
  <c r="Q337" i="5" s="1"/>
  <c r="A973" i="6" l="1"/>
  <c r="C972" i="6"/>
  <c r="B972" i="6"/>
  <c r="R336" i="5"/>
  <c r="U336" i="5" s="1"/>
  <c r="L337" i="5"/>
  <c r="A974" i="6" l="1"/>
  <c r="C973" i="6"/>
  <c r="B973" i="6"/>
  <c r="O337" i="5"/>
  <c r="A975" i="6" l="1"/>
  <c r="C974" i="6"/>
  <c r="B974" i="6"/>
  <c r="S337" i="5"/>
  <c r="N337" i="5"/>
  <c r="T337" i="5" s="1"/>
  <c r="Q338" i="5" s="1"/>
  <c r="A976" i="6" l="1"/>
  <c r="C975" i="6"/>
  <c r="B975" i="6"/>
  <c r="R337" i="5"/>
  <c r="U337" i="5" s="1"/>
  <c r="L338" i="5"/>
  <c r="A977" i="6" l="1"/>
  <c r="C976" i="6"/>
  <c r="B976" i="6"/>
  <c r="O338" i="5"/>
  <c r="A978" i="6" l="1"/>
  <c r="C977" i="6"/>
  <c r="B977" i="6"/>
  <c r="S338" i="5"/>
  <c r="N338" i="5"/>
  <c r="T338" i="5" s="1"/>
  <c r="Q339" i="5" s="1"/>
  <c r="A979" i="6" l="1"/>
  <c r="C978" i="6"/>
  <c r="B978" i="6"/>
  <c r="R338" i="5"/>
  <c r="U338" i="5" s="1"/>
  <c r="L339" i="5"/>
  <c r="A980" i="6" l="1"/>
  <c r="C979" i="6"/>
  <c r="B979" i="6"/>
  <c r="O339" i="5"/>
  <c r="A981" i="6" l="1"/>
  <c r="C980" i="6"/>
  <c r="B980" i="6"/>
  <c r="S339" i="5"/>
  <c r="N339" i="5"/>
  <c r="T339" i="5" s="1"/>
  <c r="Q340" i="5" s="1"/>
  <c r="A982" i="6" l="1"/>
  <c r="C981" i="6"/>
  <c r="B981" i="6"/>
  <c r="R339" i="5"/>
  <c r="U339" i="5" s="1"/>
  <c r="L340" i="5"/>
  <c r="A983" i="6" l="1"/>
  <c r="C982" i="6"/>
  <c r="B982" i="6"/>
  <c r="O340" i="5"/>
  <c r="A984" i="6" l="1"/>
  <c r="C983" i="6"/>
  <c r="B983" i="6"/>
  <c r="S340" i="5"/>
  <c r="N340" i="5"/>
  <c r="T340" i="5" s="1"/>
  <c r="Q341" i="5" s="1"/>
  <c r="A985" i="6" l="1"/>
  <c r="C984" i="6"/>
  <c r="B984" i="6"/>
  <c r="R340" i="5"/>
  <c r="U340" i="5" s="1"/>
  <c r="L341" i="5"/>
  <c r="A986" i="6" l="1"/>
  <c r="B985" i="6"/>
  <c r="C985" i="6"/>
  <c r="O341" i="5"/>
  <c r="A987" i="6" l="1"/>
  <c r="C986" i="6"/>
  <c r="B986" i="6"/>
  <c r="S341" i="5"/>
  <c r="N341" i="5"/>
  <c r="T341" i="5" s="1"/>
  <c r="Q342" i="5" s="1"/>
  <c r="A988" i="6" l="1"/>
  <c r="B987" i="6"/>
  <c r="C987" i="6"/>
  <c r="R341" i="5"/>
  <c r="U341" i="5" s="1"/>
  <c r="L342" i="5"/>
  <c r="A989" i="6" l="1"/>
  <c r="C988" i="6"/>
  <c r="B988" i="6"/>
  <c r="O342" i="5"/>
  <c r="A990" i="6" l="1"/>
  <c r="C989" i="6"/>
  <c r="B989" i="6"/>
  <c r="S342" i="5"/>
  <c r="N342" i="5"/>
  <c r="T342" i="5" s="1"/>
  <c r="Q343" i="5" s="1"/>
  <c r="A991" i="6" l="1"/>
  <c r="C990" i="6"/>
  <c r="B990" i="6"/>
  <c r="R342" i="5"/>
  <c r="U342" i="5" s="1"/>
  <c r="L343" i="5"/>
  <c r="A992" i="6" l="1"/>
  <c r="C991" i="6"/>
  <c r="B991" i="6"/>
  <c r="O343" i="5"/>
  <c r="A993" i="6" l="1"/>
  <c r="C992" i="6"/>
  <c r="B992" i="6"/>
  <c r="S343" i="5"/>
  <c r="N343" i="5"/>
  <c r="T343" i="5" s="1"/>
  <c r="Q344" i="5" s="1"/>
  <c r="A994" i="6" l="1"/>
  <c r="B993" i="6"/>
  <c r="C993" i="6"/>
  <c r="R343" i="5"/>
  <c r="U343" i="5" s="1"/>
  <c r="L344" i="5"/>
  <c r="A995" i="6" l="1"/>
  <c r="C994" i="6"/>
  <c r="B994" i="6"/>
  <c r="O344" i="5"/>
  <c r="A996" i="6" l="1"/>
  <c r="C995" i="6"/>
  <c r="B995" i="6"/>
  <c r="S344" i="5"/>
  <c r="N344" i="5"/>
  <c r="T344" i="5" s="1"/>
  <c r="Q345" i="5" s="1"/>
  <c r="A997" i="6" l="1"/>
  <c r="C996" i="6"/>
  <c r="B996" i="6"/>
  <c r="R344" i="5"/>
  <c r="U344" i="5" s="1"/>
  <c r="L345" i="5"/>
  <c r="A998" i="6" l="1"/>
  <c r="C997" i="6"/>
  <c r="B997" i="6"/>
  <c r="O345" i="5"/>
  <c r="A999" i="6" l="1"/>
  <c r="C998" i="6"/>
  <c r="B998" i="6"/>
  <c r="S345" i="5"/>
  <c r="N345" i="5"/>
  <c r="T345" i="5" s="1"/>
  <c r="Q346" i="5" s="1"/>
  <c r="A1000" i="6" l="1"/>
  <c r="C999" i="6"/>
  <c r="B999" i="6"/>
  <c r="R345" i="5"/>
  <c r="U345" i="5" s="1"/>
  <c r="L346" i="5"/>
  <c r="A1001" i="6" l="1"/>
  <c r="C1000" i="6"/>
  <c r="B1000" i="6"/>
  <c r="O346" i="5"/>
  <c r="A1002" i="6" l="1"/>
  <c r="C1001" i="6"/>
  <c r="B1001" i="6"/>
  <c r="S346" i="5"/>
  <c r="N346" i="5"/>
  <c r="T346" i="5" s="1"/>
  <c r="Q347" i="5" s="1"/>
  <c r="A1003" i="6" l="1"/>
  <c r="C1002" i="6"/>
  <c r="B1002" i="6"/>
  <c r="R346" i="5"/>
  <c r="U346" i="5" s="1"/>
  <c r="L347" i="5"/>
  <c r="A1004" i="6" l="1"/>
  <c r="C1003" i="6"/>
  <c r="B1003" i="6"/>
  <c r="O347" i="5"/>
  <c r="A1005" i="6" l="1"/>
  <c r="B1004" i="6"/>
  <c r="C1004" i="6"/>
  <c r="S347" i="5"/>
  <c r="N347" i="5"/>
  <c r="T347" i="5" s="1"/>
  <c r="Q348" i="5" s="1"/>
  <c r="A1006" i="6" l="1"/>
  <c r="C1005" i="6"/>
  <c r="B1005" i="6"/>
  <c r="R347" i="5"/>
  <c r="U347" i="5" s="1"/>
  <c r="L348" i="5"/>
  <c r="A1007" i="6" l="1"/>
  <c r="B1006" i="6"/>
  <c r="C1006" i="6"/>
  <c r="O348" i="5"/>
  <c r="A1008" i="6" l="1"/>
  <c r="C1007" i="6"/>
  <c r="B1007" i="6"/>
  <c r="S348" i="5"/>
  <c r="N348" i="5"/>
  <c r="T348" i="5" s="1"/>
  <c r="Q349" i="5" s="1"/>
  <c r="A1009" i="6" l="1"/>
  <c r="C1008" i="6"/>
  <c r="B1008" i="6"/>
  <c r="R348" i="5"/>
  <c r="U348" i="5" s="1"/>
  <c r="L349" i="5"/>
  <c r="A1010" i="6" l="1"/>
  <c r="C1009" i="6"/>
  <c r="B1009" i="6"/>
  <c r="O349" i="5"/>
  <c r="A1011" i="6" l="1"/>
  <c r="C1010" i="6"/>
  <c r="B1010" i="6"/>
  <c r="S349" i="5"/>
  <c r="N349" i="5"/>
  <c r="T349" i="5" s="1"/>
  <c r="Q350" i="5" s="1"/>
  <c r="A1012" i="6" l="1"/>
  <c r="C1011" i="6"/>
  <c r="B1011" i="6"/>
  <c r="R349" i="5"/>
  <c r="U349" i="5" s="1"/>
  <c r="L350" i="5"/>
  <c r="A1013" i="6" l="1"/>
  <c r="C1012" i="6"/>
  <c r="B1012" i="6"/>
  <c r="O350" i="5"/>
  <c r="A1014" i="6" l="1"/>
  <c r="C1013" i="6"/>
  <c r="B1013" i="6"/>
  <c r="S350" i="5"/>
  <c r="N350" i="5"/>
  <c r="T350" i="5" s="1"/>
  <c r="Q351" i="5" s="1"/>
  <c r="A1015" i="6" l="1"/>
  <c r="C1014" i="6"/>
  <c r="B1014" i="6"/>
  <c r="R350" i="5"/>
  <c r="U350" i="5" s="1"/>
  <c r="L351" i="5"/>
  <c r="A1016" i="6" l="1"/>
  <c r="C1015" i="6"/>
  <c r="B1015" i="6"/>
  <c r="O351" i="5"/>
  <c r="A1017" i="6" l="1"/>
  <c r="C1016" i="6"/>
  <c r="B1016" i="6"/>
  <c r="S351" i="5"/>
  <c r="N351" i="5"/>
  <c r="T351" i="5" s="1"/>
  <c r="Q352" i="5" s="1"/>
  <c r="A1018" i="6" l="1"/>
  <c r="B1017" i="6"/>
  <c r="C1017" i="6"/>
  <c r="R351" i="5"/>
  <c r="U351" i="5" s="1"/>
  <c r="L352" i="5"/>
  <c r="A1019" i="6" l="1"/>
  <c r="C1018" i="6"/>
  <c r="B1018" i="6"/>
  <c r="O352" i="5"/>
  <c r="A1020" i="6" l="1"/>
  <c r="C1019" i="6"/>
  <c r="B1019" i="6"/>
  <c r="S352" i="5"/>
  <c r="N352" i="5"/>
  <c r="T352" i="5" s="1"/>
  <c r="Q353" i="5" s="1"/>
  <c r="A1021" i="6" l="1"/>
  <c r="C1020" i="6"/>
  <c r="B1020" i="6"/>
  <c r="R352" i="5"/>
  <c r="U352" i="5" s="1"/>
  <c r="L353" i="5"/>
  <c r="A1022" i="6" l="1"/>
  <c r="C1021" i="6"/>
  <c r="B1021" i="6"/>
  <c r="O353" i="5"/>
  <c r="A1023" i="6" l="1"/>
  <c r="C1022" i="6"/>
  <c r="B1022" i="6"/>
  <c r="S353" i="5"/>
  <c r="N353" i="5"/>
  <c r="T353" i="5" s="1"/>
  <c r="Q354" i="5" s="1"/>
  <c r="A1024" i="6" l="1"/>
  <c r="C1023" i="6"/>
  <c r="B1023" i="6"/>
  <c r="R353" i="5"/>
  <c r="U353" i="5" s="1"/>
  <c r="L354" i="5"/>
  <c r="A1025" i="6" l="1"/>
  <c r="C1024" i="6"/>
  <c r="B1024" i="6"/>
  <c r="O354" i="5"/>
  <c r="A1026" i="6" l="1"/>
  <c r="C1025" i="6"/>
  <c r="B1025" i="6"/>
  <c r="S354" i="5"/>
  <c r="N354" i="5"/>
  <c r="T354" i="5" s="1"/>
  <c r="Q355" i="5" s="1"/>
  <c r="A1027" i="6" l="1"/>
  <c r="C1026" i="6"/>
  <c r="B1026" i="6"/>
  <c r="R354" i="5"/>
  <c r="U354" i="5" s="1"/>
  <c r="L355" i="5"/>
  <c r="A1028" i="6" l="1"/>
  <c r="C1027" i="6"/>
  <c r="B1027" i="6"/>
  <c r="O355" i="5"/>
  <c r="A1029" i="6" l="1"/>
  <c r="C1028" i="6"/>
  <c r="B1028" i="6"/>
  <c r="S355" i="5"/>
  <c r="N355" i="5"/>
  <c r="T355" i="5" s="1"/>
  <c r="Q356" i="5" s="1"/>
  <c r="A1030" i="6" l="1"/>
  <c r="C1029" i="6"/>
  <c r="B1029" i="6"/>
  <c r="R355" i="5"/>
  <c r="U355" i="5" s="1"/>
  <c r="L356" i="5"/>
  <c r="A1031" i="6" l="1"/>
  <c r="C1030" i="6"/>
  <c r="B1030" i="6"/>
  <c r="O356" i="5"/>
  <c r="A1032" i="6" l="1"/>
  <c r="C1031" i="6"/>
  <c r="B1031" i="6"/>
  <c r="S356" i="5"/>
  <c r="N356" i="5"/>
  <c r="T356" i="5" s="1"/>
  <c r="Q357" i="5" s="1"/>
  <c r="A1033" i="6" l="1"/>
  <c r="C1032" i="6"/>
  <c r="B1032" i="6"/>
  <c r="R356" i="5"/>
  <c r="U356" i="5" s="1"/>
  <c r="L357" i="5"/>
  <c r="A1034" i="6" l="1"/>
  <c r="C1033" i="6"/>
  <c r="B1033" i="6"/>
  <c r="O357" i="5"/>
  <c r="A1035" i="6" l="1"/>
  <c r="C1034" i="6"/>
  <c r="B1034" i="6"/>
  <c r="S357" i="5"/>
  <c r="N357" i="5"/>
  <c r="T357" i="5" s="1"/>
  <c r="Q358" i="5" s="1"/>
  <c r="A1036" i="6" l="1"/>
  <c r="C1035" i="6"/>
  <c r="B1035" i="6"/>
  <c r="R357" i="5"/>
  <c r="U357" i="5" s="1"/>
  <c r="L358" i="5"/>
  <c r="A1037" i="6" l="1"/>
  <c r="C1036" i="6"/>
  <c r="B1036" i="6"/>
  <c r="O358" i="5"/>
  <c r="A1038" i="6" l="1"/>
  <c r="C1037" i="6"/>
  <c r="B1037" i="6"/>
  <c r="S358" i="5"/>
  <c r="N358" i="5"/>
  <c r="T358" i="5" s="1"/>
  <c r="Q359" i="5" s="1"/>
  <c r="A1039" i="6" l="1"/>
  <c r="C1038" i="6"/>
  <c r="B1038" i="6"/>
  <c r="R358" i="5"/>
  <c r="U358" i="5" s="1"/>
  <c r="L359" i="5"/>
  <c r="A1040" i="6" l="1"/>
  <c r="C1039" i="6"/>
  <c r="B1039" i="6"/>
  <c r="O359" i="5"/>
  <c r="A1041" i="6" l="1"/>
  <c r="C1040" i="6"/>
  <c r="B1040" i="6"/>
  <c r="S359" i="5"/>
  <c r="N359" i="5"/>
  <c r="T359" i="5" s="1"/>
  <c r="Q360" i="5" s="1"/>
  <c r="A1042" i="6" l="1"/>
  <c r="C1041" i="6"/>
  <c r="B1041" i="6"/>
  <c r="R359" i="5"/>
  <c r="U359" i="5" s="1"/>
  <c r="L360" i="5"/>
  <c r="A1043" i="6" l="1"/>
  <c r="C1042" i="6"/>
  <c r="B1042" i="6"/>
  <c r="O360" i="5"/>
  <c r="A1044" i="6" l="1"/>
  <c r="C1043" i="6"/>
  <c r="B1043" i="6"/>
  <c r="S360" i="5"/>
  <c r="N360" i="5"/>
  <c r="T360" i="5" s="1"/>
  <c r="Q361" i="5" s="1"/>
  <c r="A1045" i="6" l="1"/>
  <c r="C1044" i="6"/>
  <c r="B1044" i="6"/>
  <c r="R360" i="5"/>
  <c r="U360" i="5" s="1"/>
  <c r="L361" i="5"/>
  <c r="A1046" i="6" l="1"/>
  <c r="C1045" i="6"/>
  <c r="B1045" i="6"/>
  <c r="O361" i="5"/>
  <c r="A1047" i="6" l="1"/>
  <c r="B1046" i="6"/>
  <c r="C1046" i="6"/>
  <c r="S361" i="5"/>
  <c r="N361" i="5"/>
  <c r="T361" i="5" s="1"/>
  <c r="Q362" i="5" s="1"/>
  <c r="A1048" i="6" l="1"/>
  <c r="B1047" i="6"/>
  <c r="C1047" i="6"/>
  <c r="R361" i="5"/>
  <c r="U361" i="5" s="1"/>
  <c r="L362" i="5"/>
  <c r="A1049" i="6" l="1"/>
  <c r="C1048" i="6"/>
  <c r="B1048" i="6"/>
  <c r="O362" i="5"/>
  <c r="A1050" i="6" l="1"/>
  <c r="C1049" i="6"/>
  <c r="B1049" i="6"/>
  <c r="S362" i="5"/>
  <c r="N362" i="5"/>
  <c r="T362" i="5" s="1"/>
  <c r="Q363" i="5" s="1"/>
  <c r="A1051" i="6" l="1"/>
  <c r="C1050" i="6"/>
  <c r="B1050" i="6"/>
  <c r="R362" i="5"/>
  <c r="U362" i="5" s="1"/>
  <c r="L363" i="5"/>
  <c r="A1052" i="6" l="1"/>
  <c r="C1051" i="6"/>
  <c r="B1051" i="6"/>
  <c r="O363" i="5"/>
  <c r="A1053" i="6" l="1"/>
  <c r="C1052" i="6"/>
  <c r="B1052" i="6"/>
  <c r="S363" i="5"/>
  <c r="N363" i="5"/>
  <c r="T363" i="5" s="1"/>
  <c r="Q364" i="5" s="1"/>
  <c r="A1054" i="6" l="1"/>
  <c r="C1053" i="6"/>
  <c r="B1053" i="6"/>
  <c r="R363" i="5"/>
  <c r="U363" i="5" s="1"/>
  <c r="L364" i="5"/>
  <c r="A1055" i="6" l="1"/>
  <c r="C1054" i="6"/>
  <c r="B1054" i="6"/>
  <c r="O364" i="5"/>
  <c r="A1056" i="6" l="1"/>
  <c r="C1055" i="6"/>
  <c r="B1055" i="6"/>
  <c r="S364" i="5"/>
  <c r="N364" i="5"/>
  <c r="T364" i="5" s="1"/>
  <c r="Q365" i="5" s="1"/>
  <c r="A1057" i="6" l="1"/>
  <c r="C1056" i="6"/>
  <c r="B1056" i="6"/>
  <c r="R364" i="5"/>
  <c r="U364" i="5" s="1"/>
  <c r="L365" i="5"/>
  <c r="A1058" i="6" l="1"/>
  <c r="C1057" i="6"/>
  <c r="B1057" i="6"/>
  <c r="O365" i="5"/>
  <c r="A1059" i="6" l="1"/>
  <c r="C1058" i="6"/>
  <c r="B1058" i="6"/>
  <c r="S365" i="5"/>
  <c r="N365" i="5"/>
  <c r="T365" i="5" s="1"/>
  <c r="Q366" i="5" s="1"/>
  <c r="A1060" i="6" l="1"/>
  <c r="C1059" i="6"/>
  <c r="B1059" i="6"/>
  <c r="R365" i="5"/>
  <c r="U365" i="5" s="1"/>
  <c r="L366" i="5"/>
  <c r="A1061" i="6" l="1"/>
  <c r="C1060" i="6"/>
  <c r="B1060" i="6"/>
  <c r="O366" i="5"/>
  <c r="A1062" i="6" l="1"/>
  <c r="C1061" i="6"/>
  <c r="B1061" i="6"/>
  <c r="S366" i="5"/>
  <c r="N366" i="5"/>
  <c r="T366" i="5" s="1"/>
  <c r="Q367" i="5" s="1"/>
  <c r="A1063" i="6" l="1"/>
  <c r="C1062" i="6"/>
  <c r="B1062" i="6"/>
  <c r="R366" i="5"/>
  <c r="U366" i="5" s="1"/>
  <c r="L367" i="5"/>
  <c r="A1064" i="6" l="1"/>
  <c r="B1063" i="6"/>
  <c r="C1063" i="6"/>
  <c r="O367" i="5"/>
  <c r="A1065" i="6" l="1"/>
  <c r="C1064" i="6"/>
  <c r="B1064" i="6"/>
  <c r="S367" i="5"/>
  <c r="N367" i="5"/>
  <c r="T367" i="5" s="1"/>
  <c r="Q368" i="5" s="1"/>
  <c r="A1066" i="6" l="1"/>
  <c r="B1065" i="6"/>
  <c r="C1065" i="6"/>
  <c r="R367" i="5"/>
  <c r="U367" i="5" s="1"/>
  <c r="L368" i="5"/>
  <c r="A1067" i="6" l="1"/>
  <c r="C1066" i="6"/>
  <c r="B1066" i="6"/>
  <c r="O368" i="5"/>
  <c r="A1068" i="6" l="1"/>
  <c r="C1067" i="6"/>
  <c r="B1067" i="6"/>
  <c r="S368" i="5"/>
  <c r="N368" i="5"/>
  <c r="T368" i="5" s="1"/>
  <c r="Q369" i="5" s="1"/>
  <c r="A1069" i="6" l="1"/>
  <c r="C1068" i="6"/>
  <c r="B1068" i="6"/>
  <c r="R368" i="5"/>
  <c r="U368" i="5" s="1"/>
  <c r="L369" i="5"/>
  <c r="A1070" i="6" l="1"/>
  <c r="C1069" i="6"/>
  <c r="B1069" i="6"/>
  <c r="O369" i="5"/>
  <c r="A1071" i="6" l="1"/>
  <c r="C1070" i="6"/>
  <c r="B1070" i="6"/>
  <c r="S369" i="5"/>
  <c r="N369" i="5"/>
  <c r="T369" i="5" s="1"/>
  <c r="Q370" i="5" s="1"/>
  <c r="A1072" i="6" l="1"/>
  <c r="C1071" i="6"/>
  <c r="B1071" i="6"/>
  <c r="R369" i="5"/>
  <c r="U369" i="5" s="1"/>
  <c r="L370" i="5"/>
  <c r="A1073" i="6" l="1"/>
  <c r="C1072" i="6"/>
  <c r="B1072" i="6"/>
  <c r="O370" i="5"/>
  <c r="C1073" i="6" l="1"/>
  <c r="B1073" i="6"/>
  <c r="A1074" i="6"/>
  <c r="S370" i="5"/>
  <c r="N370" i="5"/>
  <c r="T370" i="5" s="1"/>
  <c r="Q371" i="5" s="1"/>
  <c r="A1075" i="6" l="1"/>
  <c r="C1074" i="6"/>
  <c r="B1074" i="6"/>
  <c r="R370" i="5"/>
  <c r="U370" i="5" s="1"/>
  <c r="L371" i="5"/>
  <c r="A1076" i="6" l="1"/>
  <c r="C1075" i="6"/>
  <c r="B1075" i="6"/>
  <c r="O371" i="5"/>
  <c r="A1077" i="6" l="1"/>
  <c r="C1076" i="6"/>
  <c r="B1076" i="6"/>
  <c r="S371" i="5"/>
  <c r="N371" i="5"/>
  <c r="T371" i="5" s="1"/>
  <c r="Q372" i="5" s="1"/>
  <c r="A1078" i="6" l="1"/>
  <c r="C1077" i="6"/>
  <c r="B1077" i="6"/>
  <c r="R371" i="5"/>
  <c r="U371" i="5" s="1"/>
  <c r="L372" i="5"/>
  <c r="A1079" i="6" l="1"/>
  <c r="B1078" i="6"/>
  <c r="C1078" i="6"/>
  <c r="O372" i="5"/>
  <c r="A1080" i="6" l="1"/>
  <c r="B1079" i="6"/>
  <c r="C1079" i="6"/>
  <c r="S372" i="5"/>
  <c r="N372" i="5"/>
  <c r="T372" i="5" s="1"/>
  <c r="Q373" i="5" s="1"/>
  <c r="A1081" i="6" l="1"/>
  <c r="C1080" i="6"/>
  <c r="B1080" i="6"/>
  <c r="R372" i="5"/>
  <c r="U372" i="5" s="1"/>
  <c r="L373" i="5"/>
  <c r="A1082" i="6" l="1"/>
  <c r="C1081" i="6"/>
  <c r="B1081" i="6"/>
  <c r="O373" i="5"/>
  <c r="A1083" i="6" l="1"/>
  <c r="C1082" i="6"/>
  <c r="B1082" i="6"/>
  <c r="S373" i="5"/>
  <c r="N373" i="5"/>
  <c r="T373" i="5" s="1"/>
  <c r="Q374" i="5" s="1"/>
  <c r="A1084" i="6" l="1"/>
  <c r="C1083" i="6"/>
  <c r="B1083" i="6"/>
  <c r="R373" i="5"/>
  <c r="U373" i="5" s="1"/>
  <c r="L374" i="5"/>
  <c r="A1085" i="6" l="1"/>
  <c r="C1084" i="6"/>
  <c r="B1084" i="6"/>
  <c r="O374" i="5"/>
  <c r="A1086" i="6" l="1"/>
  <c r="C1085" i="6"/>
  <c r="B1085" i="6"/>
  <c r="S374" i="5"/>
  <c r="N374" i="5"/>
  <c r="T374" i="5" s="1"/>
  <c r="Q375" i="5" s="1"/>
  <c r="A1087" i="6" l="1"/>
  <c r="C1086" i="6"/>
  <c r="B1086" i="6"/>
  <c r="R374" i="5"/>
  <c r="U374" i="5" s="1"/>
  <c r="L375" i="5"/>
  <c r="A1088" i="6" l="1"/>
  <c r="C1087" i="6"/>
  <c r="B1087" i="6"/>
  <c r="O375" i="5"/>
  <c r="A1089" i="6" l="1"/>
  <c r="C1088" i="6"/>
  <c r="B1088" i="6"/>
  <c r="S375" i="5"/>
  <c r="N375" i="5"/>
  <c r="T375" i="5" s="1"/>
  <c r="A1090" i="6" l="1"/>
  <c r="C1089" i="6"/>
  <c r="B1089" i="6"/>
  <c r="Q376" i="5"/>
  <c r="T376" i="5"/>
  <c r="L376" i="5"/>
  <c r="O376" i="5" s="1"/>
  <c r="R375" i="5"/>
  <c r="U375" i="5" s="1"/>
  <c r="A1091" i="6" l="1"/>
  <c r="C1090" i="6"/>
  <c r="B1090" i="6"/>
  <c r="N376" i="5"/>
  <c r="R376" i="5" s="1"/>
  <c r="U376" i="5" s="1"/>
  <c r="U377" i="5" s="1"/>
  <c r="U378" i="5" s="1"/>
  <c r="U379" i="5" s="1"/>
  <c r="U380" i="5" s="1"/>
  <c r="S376" i="5"/>
  <c r="T377" i="5"/>
  <c r="Q377" i="5"/>
  <c r="L377" i="5"/>
  <c r="O377" i="5" s="1"/>
  <c r="AZ7" i="1"/>
  <c r="BX60" i="1"/>
  <c r="BY60" i="1"/>
  <c r="BZ60" i="1"/>
  <c r="CA60" i="1"/>
  <c r="CB60" i="1"/>
  <c r="CC60" i="1"/>
  <c r="CD60" i="1"/>
  <c r="CE60" i="1"/>
  <c r="CF60" i="1"/>
  <c r="CG60" i="1"/>
  <c r="CH60" i="1"/>
  <c r="CI60" i="1"/>
  <c r="BX61" i="1"/>
  <c r="BY61" i="1"/>
  <c r="BZ61" i="1"/>
  <c r="CA61" i="1"/>
  <c r="CB61" i="1"/>
  <c r="CC61" i="1"/>
  <c r="CD61" i="1"/>
  <c r="CE61" i="1"/>
  <c r="CF61" i="1"/>
  <c r="CG61" i="1"/>
  <c r="CH61" i="1"/>
  <c r="CI61" i="1"/>
  <c r="BX62" i="1"/>
  <c r="BY62" i="1"/>
  <c r="BZ62" i="1"/>
  <c r="CA62" i="1"/>
  <c r="CB62" i="1"/>
  <c r="CC62" i="1"/>
  <c r="CD62" i="1"/>
  <c r="CE62" i="1"/>
  <c r="CF62" i="1"/>
  <c r="CG62" i="1"/>
  <c r="CH62" i="1"/>
  <c r="CI62" i="1"/>
  <c r="BX63" i="1"/>
  <c r="BY63" i="1"/>
  <c r="BZ63" i="1"/>
  <c r="CA63" i="1"/>
  <c r="CB63" i="1"/>
  <c r="CC63" i="1"/>
  <c r="CD63" i="1"/>
  <c r="CE63" i="1"/>
  <c r="CF63" i="1"/>
  <c r="CG63" i="1"/>
  <c r="CH63" i="1"/>
  <c r="CI63" i="1"/>
  <c r="BX64" i="1"/>
  <c r="BY64" i="1"/>
  <c r="BZ64" i="1"/>
  <c r="CA64" i="1"/>
  <c r="CB64" i="1"/>
  <c r="CC64" i="1"/>
  <c r="CD64" i="1"/>
  <c r="CE64" i="1"/>
  <c r="CF64" i="1"/>
  <c r="CG64" i="1"/>
  <c r="CH64" i="1"/>
  <c r="CI64" i="1"/>
  <c r="BX65" i="1"/>
  <c r="BY65" i="1"/>
  <c r="BZ65" i="1"/>
  <c r="CA65" i="1"/>
  <c r="CB65" i="1"/>
  <c r="CC65" i="1"/>
  <c r="CD65" i="1"/>
  <c r="CE65" i="1"/>
  <c r="CF65" i="1"/>
  <c r="CG65" i="1"/>
  <c r="CH65" i="1"/>
  <c r="CI65" i="1"/>
  <c r="BX66" i="1"/>
  <c r="BY66" i="1"/>
  <c r="BZ66" i="1"/>
  <c r="CA66" i="1"/>
  <c r="CB66" i="1"/>
  <c r="CC66" i="1"/>
  <c r="CD66" i="1"/>
  <c r="CE66" i="1"/>
  <c r="CF66" i="1"/>
  <c r="CG66" i="1"/>
  <c r="CH66" i="1"/>
  <c r="CI66" i="1"/>
  <c r="BX67" i="1"/>
  <c r="BY67" i="1"/>
  <c r="BZ67" i="1"/>
  <c r="CA67" i="1"/>
  <c r="CB67" i="1"/>
  <c r="CC67" i="1"/>
  <c r="CD67" i="1"/>
  <c r="CE67" i="1"/>
  <c r="CF67" i="1"/>
  <c r="CG67" i="1"/>
  <c r="CH67" i="1"/>
  <c r="CI67" i="1"/>
  <c r="BX68" i="1"/>
  <c r="BY68" i="1"/>
  <c r="BZ68" i="1"/>
  <c r="CA68" i="1"/>
  <c r="CB68" i="1"/>
  <c r="CC68" i="1"/>
  <c r="CD68" i="1"/>
  <c r="CE68" i="1"/>
  <c r="CF68" i="1"/>
  <c r="CG68" i="1"/>
  <c r="CH68" i="1"/>
  <c r="CI68" i="1"/>
  <c r="BX69" i="1"/>
  <c r="BY69" i="1"/>
  <c r="BZ69" i="1"/>
  <c r="CA69" i="1"/>
  <c r="CB69" i="1"/>
  <c r="CC69" i="1"/>
  <c r="CD69" i="1"/>
  <c r="CE69" i="1"/>
  <c r="CF69" i="1"/>
  <c r="CG69" i="1"/>
  <c r="CH69" i="1"/>
  <c r="CI69" i="1"/>
  <c r="BX70" i="1"/>
  <c r="BY70" i="1"/>
  <c r="BZ70" i="1"/>
  <c r="CA70" i="1"/>
  <c r="CB70" i="1"/>
  <c r="CC70" i="1"/>
  <c r="CD70" i="1"/>
  <c r="CE70" i="1"/>
  <c r="CF70" i="1"/>
  <c r="CG70" i="1"/>
  <c r="CH70" i="1"/>
  <c r="CI70" i="1"/>
  <c r="BX71" i="1"/>
  <c r="BY71" i="1"/>
  <c r="BZ71" i="1"/>
  <c r="CA71" i="1"/>
  <c r="CB71" i="1"/>
  <c r="CC71" i="1"/>
  <c r="CD71" i="1"/>
  <c r="CE71" i="1"/>
  <c r="CF71" i="1"/>
  <c r="CG71" i="1"/>
  <c r="CH71" i="1"/>
  <c r="CI71" i="1"/>
  <c r="BX72" i="1"/>
  <c r="BY72" i="1"/>
  <c r="BZ72" i="1"/>
  <c r="CA72" i="1"/>
  <c r="CB72" i="1"/>
  <c r="CC72" i="1"/>
  <c r="CD72" i="1"/>
  <c r="CE72" i="1"/>
  <c r="CF72" i="1"/>
  <c r="CG72" i="1"/>
  <c r="CH72" i="1"/>
  <c r="CI72" i="1"/>
  <c r="BX73" i="1"/>
  <c r="BY73" i="1"/>
  <c r="BZ73" i="1"/>
  <c r="CA73" i="1"/>
  <c r="CB73" i="1"/>
  <c r="CC73" i="1"/>
  <c r="CD73" i="1"/>
  <c r="CE73" i="1"/>
  <c r="CF73" i="1"/>
  <c r="CG73" i="1"/>
  <c r="CH73" i="1"/>
  <c r="CI73" i="1"/>
  <c r="BX74" i="1"/>
  <c r="BY74" i="1"/>
  <c r="BZ74" i="1"/>
  <c r="CA74" i="1"/>
  <c r="CB74" i="1"/>
  <c r="CC74" i="1"/>
  <c r="CD74" i="1"/>
  <c r="CE74" i="1"/>
  <c r="CF74" i="1"/>
  <c r="CG74" i="1"/>
  <c r="CH74" i="1"/>
  <c r="CI74" i="1"/>
  <c r="BX75" i="1"/>
  <c r="BY75" i="1"/>
  <c r="BZ75" i="1"/>
  <c r="CA75" i="1"/>
  <c r="CB75" i="1"/>
  <c r="CC75" i="1"/>
  <c r="CD75" i="1"/>
  <c r="CE75" i="1"/>
  <c r="CF75" i="1"/>
  <c r="CG75" i="1"/>
  <c r="CH75" i="1"/>
  <c r="CI75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BX77" i="1"/>
  <c r="BY77" i="1"/>
  <c r="BZ77" i="1"/>
  <c r="CA77" i="1"/>
  <c r="CB77" i="1"/>
  <c r="CC77" i="1"/>
  <c r="CD77" i="1"/>
  <c r="CE77" i="1"/>
  <c r="CF77" i="1"/>
  <c r="CG77" i="1"/>
  <c r="CH77" i="1"/>
  <c r="CI77" i="1"/>
  <c r="BX78" i="1"/>
  <c r="BY78" i="1"/>
  <c r="BZ78" i="1"/>
  <c r="CA78" i="1"/>
  <c r="CB78" i="1"/>
  <c r="CC78" i="1"/>
  <c r="CD78" i="1"/>
  <c r="CE78" i="1"/>
  <c r="CF78" i="1"/>
  <c r="CG78" i="1"/>
  <c r="CH78" i="1"/>
  <c r="CI78" i="1"/>
  <c r="BX79" i="1"/>
  <c r="BY79" i="1"/>
  <c r="BZ79" i="1"/>
  <c r="CA79" i="1"/>
  <c r="CB79" i="1"/>
  <c r="CC79" i="1"/>
  <c r="CD79" i="1"/>
  <c r="CE79" i="1"/>
  <c r="CF79" i="1"/>
  <c r="CG79" i="1"/>
  <c r="CH79" i="1"/>
  <c r="CI79" i="1"/>
  <c r="BX80" i="1"/>
  <c r="BY80" i="1"/>
  <c r="BZ80" i="1"/>
  <c r="CA80" i="1"/>
  <c r="CB80" i="1"/>
  <c r="CC80" i="1"/>
  <c r="CD80" i="1"/>
  <c r="CE80" i="1"/>
  <c r="CF80" i="1"/>
  <c r="CG80" i="1"/>
  <c r="CH80" i="1"/>
  <c r="CI80" i="1"/>
  <c r="BX81" i="1"/>
  <c r="BY81" i="1"/>
  <c r="BZ81" i="1"/>
  <c r="CA81" i="1"/>
  <c r="CB81" i="1"/>
  <c r="CC81" i="1"/>
  <c r="CD81" i="1"/>
  <c r="CE81" i="1"/>
  <c r="CF81" i="1"/>
  <c r="CG81" i="1"/>
  <c r="CH81" i="1"/>
  <c r="CI81" i="1"/>
  <c r="BX82" i="1"/>
  <c r="BY82" i="1"/>
  <c r="BZ82" i="1"/>
  <c r="CA82" i="1"/>
  <c r="CB82" i="1"/>
  <c r="CC82" i="1"/>
  <c r="CD82" i="1"/>
  <c r="CE82" i="1"/>
  <c r="CF82" i="1"/>
  <c r="CG82" i="1"/>
  <c r="CH82" i="1"/>
  <c r="CI82" i="1"/>
  <c r="BX83" i="1"/>
  <c r="BY83" i="1"/>
  <c r="BZ83" i="1"/>
  <c r="CA83" i="1"/>
  <c r="CB83" i="1"/>
  <c r="CC83" i="1"/>
  <c r="CD83" i="1"/>
  <c r="CE83" i="1"/>
  <c r="CF83" i="1"/>
  <c r="CG83" i="1"/>
  <c r="CH83" i="1"/>
  <c r="CI83" i="1"/>
  <c r="BX84" i="1"/>
  <c r="BY84" i="1"/>
  <c r="BZ84" i="1"/>
  <c r="CA84" i="1"/>
  <c r="CB84" i="1"/>
  <c r="CC84" i="1"/>
  <c r="CD84" i="1"/>
  <c r="CE84" i="1"/>
  <c r="CF84" i="1"/>
  <c r="CG84" i="1"/>
  <c r="CH84" i="1"/>
  <c r="CI84" i="1"/>
  <c r="BX85" i="1"/>
  <c r="BY85" i="1"/>
  <c r="BZ85" i="1"/>
  <c r="CA85" i="1"/>
  <c r="CB85" i="1"/>
  <c r="CC85" i="1"/>
  <c r="CD85" i="1"/>
  <c r="CE85" i="1"/>
  <c r="CF85" i="1"/>
  <c r="CG85" i="1"/>
  <c r="CH85" i="1"/>
  <c r="CI85" i="1"/>
  <c r="BX86" i="1"/>
  <c r="BY86" i="1"/>
  <c r="BZ86" i="1"/>
  <c r="CA86" i="1"/>
  <c r="CB86" i="1"/>
  <c r="CC86" i="1"/>
  <c r="CD86" i="1"/>
  <c r="CE86" i="1"/>
  <c r="CF86" i="1"/>
  <c r="CG86" i="1"/>
  <c r="CH86" i="1"/>
  <c r="CI86" i="1"/>
  <c r="BX87" i="1"/>
  <c r="BY87" i="1"/>
  <c r="BZ87" i="1"/>
  <c r="CA87" i="1"/>
  <c r="CB87" i="1"/>
  <c r="CC87" i="1"/>
  <c r="CD87" i="1"/>
  <c r="CE87" i="1"/>
  <c r="CF87" i="1"/>
  <c r="CG87" i="1"/>
  <c r="CH87" i="1"/>
  <c r="CI87" i="1"/>
  <c r="BX88" i="1"/>
  <c r="BY88" i="1"/>
  <c r="BZ88" i="1"/>
  <c r="CA88" i="1"/>
  <c r="CB88" i="1"/>
  <c r="CC88" i="1"/>
  <c r="CD88" i="1"/>
  <c r="CE88" i="1"/>
  <c r="CF88" i="1"/>
  <c r="CG88" i="1"/>
  <c r="CH88" i="1"/>
  <c r="CI88" i="1"/>
  <c r="BX89" i="1"/>
  <c r="BY89" i="1"/>
  <c r="BZ89" i="1"/>
  <c r="CA89" i="1"/>
  <c r="CB89" i="1"/>
  <c r="CC89" i="1"/>
  <c r="CD89" i="1"/>
  <c r="CE89" i="1"/>
  <c r="CF89" i="1"/>
  <c r="CG89" i="1"/>
  <c r="CH89" i="1"/>
  <c r="CI89" i="1"/>
  <c r="BX90" i="1"/>
  <c r="BY90" i="1"/>
  <c r="BZ90" i="1"/>
  <c r="CA90" i="1"/>
  <c r="CB90" i="1"/>
  <c r="CC90" i="1"/>
  <c r="CD90" i="1"/>
  <c r="CE90" i="1"/>
  <c r="CF90" i="1"/>
  <c r="CG90" i="1"/>
  <c r="CH90" i="1"/>
  <c r="CI90" i="1"/>
  <c r="BX91" i="1"/>
  <c r="BY91" i="1"/>
  <c r="BZ91" i="1"/>
  <c r="CA91" i="1"/>
  <c r="CB91" i="1"/>
  <c r="CC91" i="1"/>
  <c r="CD91" i="1"/>
  <c r="CE91" i="1"/>
  <c r="CF91" i="1"/>
  <c r="CG91" i="1"/>
  <c r="CH91" i="1"/>
  <c r="CI91" i="1"/>
  <c r="BX92" i="1"/>
  <c r="BY92" i="1"/>
  <c r="BZ92" i="1"/>
  <c r="CA92" i="1"/>
  <c r="CB92" i="1"/>
  <c r="CC92" i="1"/>
  <c r="CD92" i="1"/>
  <c r="CE92" i="1"/>
  <c r="CF92" i="1"/>
  <c r="CG92" i="1"/>
  <c r="CH92" i="1"/>
  <c r="CI92" i="1"/>
  <c r="BX93" i="1"/>
  <c r="BY93" i="1"/>
  <c r="BZ93" i="1"/>
  <c r="CA93" i="1"/>
  <c r="CB93" i="1"/>
  <c r="CC93" i="1"/>
  <c r="CD93" i="1"/>
  <c r="CE93" i="1"/>
  <c r="CF93" i="1"/>
  <c r="CG93" i="1"/>
  <c r="CH93" i="1"/>
  <c r="CI93" i="1"/>
  <c r="BX94" i="1"/>
  <c r="BY94" i="1"/>
  <c r="BZ94" i="1"/>
  <c r="CA94" i="1"/>
  <c r="CB94" i="1"/>
  <c r="CC94" i="1"/>
  <c r="CD94" i="1"/>
  <c r="CE94" i="1"/>
  <c r="CF94" i="1"/>
  <c r="CG94" i="1"/>
  <c r="CH94" i="1"/>
  <c r="CI94" i="1"/>
  <c r="BX95" i="1"/>
  <c r="BY95" i="1"/>
  <c r="BZ95" i="1"/>
  <c r="CA95" i="1"/>
  <c r="CB95" i="1"/>
  <c r="CC95" i="1"/>
  <c r="CD95" i="1"/>
  <c r="CE95" i="1"/>
  <c r="CF95" i="1"/>
  <c r="CG95" i="1"/>
  <c r="CH95" i="1"/>
  <c r="CI95" i="1"/>
  <c r="BX96" i="1"/>
  <c r="BY96" i="1"/>
  <c r="BZ96" i="1"/>
  <c r="CA96" i="1"/>
  <c r="CB96" i="1"/>
  <c r="CC96" i="1"/>
  <c r="CD96" i="1"/>
  <c r="CE96" i="1"/>
  <c r="CF96" i="1"/>
  <c r="CG96" i="1"/>
  <c r="CH96" i="1"/>
  <c r="CI96" i="1"/>
  <c r="BX97" i="1"/>
  <c r="BY97" i="1"/>
  <c r="BZ97" i="1"/>
  <c r="CA97" i="1"/>
  <c r="CB97" i="1"/>
  <c r="CC97" i="1"/>
  <c r="CD97" i="1"/>
  <c r="CE97" i="1"/>
  <c r="CF97" i="1"/>
  <c r="CG97" i="1"/>
  <c r="CH97" i="1"/>
  <c r="CI97" i="1"/>
  <c r="BX98" i="1"/>
  <c r="BY98" i="1"/>
  <c r="BZ98" i="1"/>
  <c r="CA98" i="1"/>
  <c r="CB98" i="1"/>
  <c r="CC98" i="1"/>
  <c r="CD98" i="1"/>
  <c r="CE98" i="1"/>
  <c r="CF98" i="1"/>
  <c r="CG98" i="1"/>
  <c r="CH98" i="1"/>
  <c r="CI98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BX100" i="1"/>
  <c r="BY100" i="1"/>
  <c r="BZ100" i="1"/>
  <c r="CA100" i="1"/>
  <c r="CB100" i="1"/>
  <c r="CC100" i="1"/>
  <c r="CD100" i="1"/>
  <c r="CE100" i="1"/>
  <c r="CF100" i="1"/>
  <c r="CG100" i="1"/>
  <c r="CH100" i="1"/>
  <c r="CI100" i="1"/>
  <c r="BX101" i="1"/>
  <c r="BY101" i="1"/>
  <c r="BZ101" i="1"/>
  <c r="CA101" i="1"/>
  <c r="CB101" i="1"/>
  <c r="CC101" i="1"/>
  <c r="CD101" i="1"/>
  <c r="CE101" i="1"/>
  <c r="CF101" i="1"/>
  <c r="CG101" i="1"/>
  <c r="CH101" i="1"/>
  <c r="CI101" i="1"/>
  <c r="BX102" i="1"/>
  <c r="BY102" i="1"/>
  <c r="BZ102" i="1"/>
  <c r="CA102" i="1"/>
  <c r="CB102" i="1"/>
  <c r="CC102" i="1"/>
  <c r="CD102" i="1"/>
  <c r="CE102" i="1"/>
  <c r="CF102" i="1"/>
  <c r="CG102" i="1"/>
  <c r="CH102" i="1"/>
  <c r="CI102" i="1"/>
  <c r="BX103" i="1"/>
  <c r="BY103" i="1"/>
  <c r="BZ103" i="1"/>
  <c r="CA103" i="1"/>
  <c r="CB103" i="1"/>
  <c r="CC103" i="1"/>
  <c r="CD103" i="1"/>
  <c r="CE103" i="1"/>
  <c r="CF103" i="1"/>
  <c r="CG103" i="1"/>
  <c r="CH103" i="1"/>
  <c r="CI103" i="1"/>
  <c r="BX104" i="1"/>
  <c r="BY104" i="1"/>
  <c r="BZ104" i="1"/>
  <c r="CA104" i="1"/>
  <c r="CB104" i="1"/>
  <c r="CC104" i="1"/>
  <c r="CD104" i="1"/>
  <c r="CE104" i="1"/>
  <c r="CF104" i="1"/>
  <c r="CG104" i="1"/>
  <c r="CH104" i="1"/>
  <c r="CI104" i="1"/>
  <c r="BX105" i="1"/>
  <c r="BY105" i="1"/>
  <c r="BZ105" i="1"/>
  <c r="CA105" i="1"/>
  <c r="CB105" i="1"/>
  <c r="CC105" i="1"/>
  <c r="CD105" i="1"/>
  <c r="CE105" i="1"/>
  <c r="CF105" i="1"/>
  <c r="CG105" i="1"/>
  <c r="CH105" i="1"/>
  <c r="CI105" i="1"/>
  <c r="BX106" i="1"/>
  <c r="BY106" i="1"/>
  <c r="BZ106" i="1"/>
  <c r="CA106" i="1"/>
  <c r="CB106" i="1"/>
  <c r="CC106" i="1"/>
  <c r="CD106" i="1"/>
  <c r="CE106" i="1"/>
  <c r="CF106" i="1"/>
  <c r="CG106" i="1"/>
  <c r="CH106" i="1"/>
  <c r="CI106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BX55" i="1"/>
  <c r="BY55" i="1"/>
  <c r="BZ55" i="1"/>
  <c r="CA55" i="1"/>
  <c r="CB55" i="1"/>
  <c r="CC55" i="1"/>
  <c r="CD55" i="1"/>
  <c r="CE55" i="1"/>
  <c r="CF55" i="1"/>
  <c r="CG55" i="1"/>
  <c r="CH55" i="1"/>
  <c r="CI55" i="1"/>
  <c r="BX56" i="1"/>
  <c r="BY56" i="1"/>
  <c r="BZ56" i="1"/>
  <c r="CA56" i="1"/>
  <c r="CB56" i="1"/>
  <c r="CC56" i="1"/>
  <c r="CD56" i="1"/>
  <c r="CE56" i="1"/>
  <c r="CF56" i="1"/>
  <c r="CG56" i="1"/>
  <c r="CH56" i="1"/>
  <c r="CI56" i="1"/>
  <c r="BX57" i="1"/>
  <c r="BY57" i="1"/>
  <c r="BZ57" i="1"/>
  <c r="CA57" i="1"/>
  <c r="CB57" i="1"/>
  <c r="CC57" i="1"/>
  <c r="CD57" i="1"/>
  <c r="CE57" i="1"/>
  <c r="CF57" i="1"/>
  <c r="CG57" i="1"/>
  <c r="CH57" i="1"/>
  <c r="CI57" i="1"/>
  <c r="BX58" i="1"/>
  <c r="BY58" i="1"/>
  <c r="BZ58" i="1"/>
  <c r="CA58" i="1"/>
  <c r="CB58" i="1"/>
  <c r="CC58" i="1"/>
  <c r="CD58" i="1"/>
  <c r="CE58" i="1"/>
  <c r="CF58" i="1"/>
  <c r="CG58" i="1"/>
  <c r="CH58" i="1"/>
  <c r="CI58" i="1"/>
  <c r="BX59" i="1"/>
  <c r="BY59" i="1"/>
  <c r="BZ59" i="1"/>
  <c r="CA59" i="1"/>
  <c r="CB59" i="1"/>
  <c r="CC59" i="1"/>
  <c r="CD59" i="1"/>
  <c r="CE59" i="1"/>
  <c r="CF59" i="1"/>
  <c r="CG59" i="1"/>
  <c r="CH59" i="1"/>
  <c r="CI59" i="1"/>
  <c r="A1092" i="6" l="1"/>
  <c r="C1091" i="6"/>
  <c r="B1091" i="6"/>
  <c r="S377" i="5"/>
  <c r="N377" i="5"/>
  <c r="R377" i="5" s="1"/>
  <c r="L378" i="5"/>
  <c r="O378" i="5" s="1"/>
  <c r="Q378" i="5"/>
  <c r="T378" i="5"/>
  <c r="B3" i="4"/>
  <c r="B11" i="4" s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AZ6" i="1"/>
  <c r="AZ10" i="1"/>
  <c r="AZ5" i="1"/>
  <c r="AM33" i="1"/>
  <c r="BB1" i="1"/>
  <c r="BJ50" i="1"/>
  <c r="BJ51" i="1" s="1"/>
  <c r="BJ52" i="1" s="1"/>
  <c r="BJ53" i="1" s="1"/>
  <c r="BJ54" i="1" s="1"/>
  <c r="BJ55" i="1" s="1"/>
  <c r="BJ56" i="1" s="1"/>
  <c r="BJ57" i="1" s="1"/>
  <c r="BJ58" i="1" s="1"/>
  <c r="BJ59" i="1" s="1"/>
  <c r="BD7" i="5" s="1"/>
  <c r="BI38" i="1"/>
  <c r="BI39" i="1" s="1"/>
  <c r="BI40" i="1" s="1"/>
  <c r="BI41" i="1" s="1"/>
  <c r="BI42" i="1" s="1"/>
  <c r="BI43" i="1" s="1"/>
  <c r="BI44" i="1" s="1"/>
  <c r="BI45" i="1" s="1"/>
  <c r="BI46" i="1" s="1"/>
  <c r="BI47" i="1" s="1"/>
  <c r="BI48" i="1" s="1"/>
  <c r="BI49" i="1" s="1"/>
  <c r="BI50" i="1" s="1"/>
  <c r="BI51" i="1" s="1"/>
  <c r="BI52" i="1" s="1"/>
  <c r="BI53" i="1" s="1"/>
  <c r="BI54" i="1" s="1"/>
  <c r="BI55" i="1" s="1"/>
  <c r="BI56" i="1" s="1"/>
  <c r="BI57" i="1" s="1"/>
  <c r="BI58" i="1" s="1"/>
  <c r="BI59" i="1" s="1"/>
  <c r="AS7" i="5" s="1"/>
  <c r="BH33" i="1"/>
  <c r="BH34" i="1" s="1"/>
  <c r="BH35" i="1" s="1"/>
  <c r="BH36" i="1" s="1"/>
  <c r="BH37" i="1" s="1"/>
  <c r="BH38" i="1" s="1"/>
  <c r="BH39" i="1" s="1"/>
  <c r="BH40" i="1" s="1"/>
  <c r="BH41" i="1" s="1"/>
  <c r="BH42" i="1" s="1"/>
  <c r="BH43" i="1" s="1"/>
  <c r="BH44" i="1" s="1"/>
  <c r="BH45" i="1" s="1"/>
  <c r="BH46" i="1" s="1"/>
  <c r="BH47" i="1" s="1"/>
  <c r="BH48" i="1" s="1"/>
  <c r="BH49" i="1" s="1"/>
  <c r="BH50" i="1" s="1"/>
  <c r="BH51" i="1" s="1"/>
  <c r="BH52" i="1" s="1"/>
  <c r="BH53" i="1" s="1"/>
  <c r="BH54" i="1" s="1"/>
  <c r="BH55" i="1" s="1"/>
  <c r="BH56" i="1" s="1"/>
  <c r="BH57" i="1" s="1"/>
  <c r="BH58" i="1" s="1"/>
  <c r="BH59" i="1" s="1"/>
  <c r="AH7" i="5" s="1"/>
  <c r="BG33" i="1"/>
  <c r="AR33" i="1"/>
  <c r="AR34" i="1" s="1"/>
  <c r="AR35" i="1" s="1"/>
  <c r="AR36" i="1" s="1"/>
  <c r="AR37" i="1" s="1"/>
  <c r="AR38" i="1" s="1"/>
  <c r="AR39" i="1" s="1"/>
  <c r="AR40" i="1" s="1"/>
  <c r="AR41" i="1" s="1"/>
  <c r="AR42" i="1" s="1"/>
  <c r="AR43" i="1" s="1"/>
  <c r="AR44" i="1" s="1"/>
  <c r="AR45" i="1" s="1"/>
  <c r="AR46" i="1" s="1"/>
  <c r="AR47" i="1" s="1"/>
  <c r="AR48" i="1" s="1"/>
  <c r="AR49" i="1" s="1"/>
  <c r="AR50" i="1" s="1"/>
  <c r="AR51" i="1" s="1"/>
  <c r="AR52" i="1" s="1"/>
  <c r="AR53" i="1" s="1"/>
  <c r="AR54" i="1" s="1"/>
  <c r="AR55" i="1" s="1"/>
  <c r="AR56" i="1" s="1"/>
  <c r="AR57" i="1" s="1"/>
  <c r="AR58" i="1" s="1"/>
  <c r="AR59" i="1" s="1"/>
  <c r="AR60" i="1" s="1"/>
  <c r="AR61" i="1" s="1"/>
  <c r="AR62" i="1" s="1"/>
  <c r="AR63" i="1" s="1"/>
  <c r="AR64" i="1" s="1"/>
  <c r="AR65" i="1" s="1"/>
  <c r="AR66" i="1" s="1"/>
  <c r="AR67" i="1" s="1"/>
  <c r="AR68" i="1" s="1"/>
  <c r="AR69" i="1" s="1"/>
  <c r="AR70" i="1" s="1"/>
  <c r="AR71" i="1" s="1"/>
  <c r="AR72" i="1" s="1"/>
  <c r="AR73" i="1" s="1"/>
  <c r="AR74" i="1" s="1"/>
  <c r="AR75" i="1" s="1"/>
  <c r="AR76" i="1" s="1"/>
  <c r="AR77" i="1" s="1"/>
  <c r="AR78" i="1" s="1"/>
  <c r="AR79" i="1" s="1"/>
  <c r="AR80" i="1" s="1"/>
  <c r="AR81" i="1" s="1"/>
  <c r="AR82" i="1" s="1"/>
  <c r="AR83" i="1" s="1"/>
  <c r="AR84" i="1" s="1"/>
  <c r="AR85" i="1" s="1"/>
  <c r="AR86" i="1" s="1"/>
  <c r="AR87" i="1" s="1"/>
  <c r="AR88" i="1" s="1"/>
  <c r="AR89" i="1" s="1"/>
  <c r="AR90" i="1" s="1"/>
  <c r="AR91" i="1" s="1"/>
  <c r="AR92" i="1" s="1"/>
  <c r="AR93" i="1" s="1"/>
  <c r="AR94" i="1" s="1"/>
  <c r="AR95" i="1" s="1"/>
  <c r="AR96" i="1" s="1"/>
  <c r="AR97" i="1" s="1"/>
  <c r="AR98" i="1" s="1"/>
  <c r="AR99" i="1" s="1"/>
  <c r="AR100" i="1" s="1"/>
  <c r="AR101" i="1" s="1"/>
  <c r="AR102" i="1" s="1"/>
  <c r="AR103" i="1" s="1"/>
  <c r="AR104" i="1" s="1"/>
  <c r="AR105" i="1" s="1"/>
  <c r="AR106" i="1" s="1"/>
  <c r="AR107" i="1" s="1"/>
  <c r="AR108" i="1" s="1"/>
  <c r="AR109" i="1" s="1"/>
  <c r="AR110" i="1" s="1"/>
  <c r="AR111" i="1" s="1"/>
  <c r="AR112" i="1" s="1"/>
  <c r="AR113" i="1" s="1"/>
  <c r="AR114" i="1" s="1"/>
  <c r="AR115" i="1" s="1"/>
  <c r="AR116" i="1" s="1"/>
  <c r="AR117" i="1" s="1"/>
  <c r="AR118" i="1" s="1"/>
  <c r="AR119" i="1" s="1"/>
  <c r="AR120" i="1" s="1"/>
  <c r="AR121" i="1" s="1"/>
  <c r="AR122" i="1" s="1"/>
  <c r="AR123" i="1" s="1"/>
  <c r="AR124" i="1" s="1"/>
  <c r="AR125" i="1" s="1"/>
  <c r="AR126" i="1" s="1"/>
  <c r="AR127" i="1" s="1"/>
  <c r="AR128" i="1" s="1"/>
  <c r="AR129" i="1" s="1"/>
  <c r="AR130" i="1" s="1"/>
  <c r="AR131" i="1" s="1"/>
  <c r="AR132" i="1" s="1"/>
  <c r="AR133" i="1" s="1"/>
  <c r="AR134" i="1" s="1"/>
  <c r="AR135" i="1" s="1"/>
  <c r="AR136" i="1" s="1"/>
  <c r="AR137" i="1" s="1"/>
  <c r="AR138" i="1" s="1"/>
  <c r="AR139" i="1" s="1"/>
  <c r="AR140" i="1" s="1"/>
  <c r="AR141" i="1" s="1"/>
  <c r="AR142" i="1" s="1"/>
  <c r="AR143" i="1" s="1"/>
  <c r="AR144" i="1" s="1"/>
  <c r="AR145" i="1" s="1"/>
  <c r="AR146" i="1" s="1"/>
  <c r="AR147" i="1" s="1"/>
  <c r="AR148" i="1" s="1"/>
  <c r="AR149" i="1" s="1"/>
  <c r="AR150" i="1" s="1"/>
  <c r="AR151" i="1" s="1"/>
  <c r="AR152" i="1" s="1"/>
  <c r="AR153" i="1" s="1"/>
  <c r="AR154" i="1" s="1"/>
  <c r="AR155" i="1" s="1"/>
  <c r="AR156" i="1" s="1"/>
  <c r="AR157" i="1" s="1"/>
  <c r="AR158" i="1" s="1"/>
  <c r="AR159" i="1" s="1"/>
  <c r="AR160" i="1" s="1"/>
  <c r="AR161" i="1" s="1"/>
  <c r="AR162" i="1" s="1"/>
  <c r="AR163" i="1" s="1"/>
  <c r="AR164" i="1" s="1"/>
  <c r="AR165" i="1" s="1"/>
  <c r="AR166" i="1" s="1"/>
  <c r="AR167" i="1" s="1"/>
  <c r="AR168" i="1" s="1"/>
  <c r="AR169" i="1" s="1"/>
  <c r="AR170" i="1" s="1"/>
  <c r="AR171" i="1" s="1"/>
  <c r="AR172" i="1" s="1"/>
  <c r="AR173" i="1" s="1"/>
  <c r="AR174" i="1" s="1"/>
  <c r="AR175" i="1" s="1"/>
  <c r="AR176" i="1" s="1"/>
  <c r="AR177" i="1" s="1"/>
  <c r="AR178" i="1" s="1"/>
  <c r="AR179" i="1" s="1"/>
  <c r="AR180" i="1" s="1"/>
  <c r="AR181" i="1" s="1"/>
  <c r="AR182" i="1" s="1"/>
  <c r="AR183" i="1" s="1"/>
  <c r="AR184" i="1" s="1"/>
  <c r="AR185" i="1" s="1"/>
  <c r="AR186" i="1" s="1"/>
  <c r="AR187" i="1" s="1"/>
  <c r="AR188" i="1" s="1"/>
  <c r="AR189" i="1" s="1"/>
  <c r="AR190" i="1" s="1"/>
  <c r="AR191" i="1" s="1"/>
  <c r="AR192" i="1" s="1"/>
  <c r="AR193" i="1" s="1"/>
  <c r="AR194" i="1" s="1"/>
  <c r="AR195" i="1" s="1"/>
  <c r="AR196" i="1" s="1"/>
  <c r="AR197" i="1" s="1"/>
  <c r="AR198" i="1" s="1"/>
  <c r="AR199" i="1" s="1"/>
  <c r="AR200" i="1" s="1"/>
  <c r="AR201" i="1" s="1"/>
  <c r="AR202" i="1" s="1"/>
  <c r="AR203" i="1" s="1"/>
  <c r="AR204" i="1" s="1"/>
  <c r="AR205" i="1" s="1"/>
  <c r="AR206" i="1" s="1"/>
  <c r="AR207" i="1" s="1"/>
  <c r="AR208" i="1" s="1"/>
  <c r="AR209" i="1" s="1"/>
  <c r="AR210" i="1" s="1"/>
  <c r="AR211" i="1" s="1"/>
  <c r="AR212" i="1" s="1"/>
  <c r="AR213" i="1" s="1"/>
  <c r="AR214" i="1" s="1"/>
  <c r="AR215" i="1" s="1"/>
  <c r="AR216" i="1" s="1"/>
  <c r="AR217" i="1" s="1"/>
  <c r="AR218" i="1" s="1"/>
  <c r="AR219" i="1" s="1"/>
  <c r="AR220" i="1" s="1"/>
  <c r="AR221" i="1" s="1"/>
  <c r="AR222" i="1" s="1"/>
  <c r="AR223" i="1" s="1"/>
  <c r="AR224" i="1" s="1"/>
  <c r="AR225" i="1" s="1"/>
  <c r="AR226" i="1" s="1"/>
  <c r="AR227" i="1" s="1"/>
  <c r="AR228" i="1" s="1"/>
  <c r="AR229" i="1" s="1"/>
  <c r="AR230" i="1" s="1"/>
  <c r="AR231" i="1" s="1"/>
  <c r="AR232" i="1" s="1"/>
  <c r="AR233" i="1" s="1"/>
  <c r="AR234" i="1" s="1"/>
  <c r="AR235" i="1" s="1"/>
  <c r="AR236" i="1" s="1"/>
  <c r="AR237" i="1" s="1"/>
  <c r="AR238" i="1" s="1"/>
  <c r="AR239" i="1" s="1"/>
  <c r="AR240" i="1" s="1"/>
  <c r="AR241" i="1" s="1"/>
  <c r="AR242" i="1" s="1"/>
  <c r="AR243" i="1" s="1"/>
  <c r="AR244" i="1" s="1"/>
  <c r="AR245" i="1" s="1"/>
  <c r="AR246" i="1" s="1"/>
  <c r="AR247" i="1" s="1"/>
  <c r="AR248" i="1" s="1"/>
  <c r="AR249" i="1" s="1"/>
  <c r="AR250" i="1" s="1"/>
  <c r="AR251" i="1" s="1"/>
  <c r="AR252" i="1" s="1"/>
  <c r="AR253" i="1" s="1"/>
  <c r="AR254" i="1" s="1"/>
  <c r="AR255" i="1" s="1"/>
  <c r="AR256" i="1" s="1"/>
  <c r="AR257" i="1" s="1"/>
  <c r="AR258" i="1" s="1"/>
  <c r="AR259" i="1" s="1"/>
  <c r="AR260" i="1" s="1"/>
  <c r="AR261" i="1" s="1"/>
  <c r="AR262" i="1" s="1"/>
  <c r="AR263" i="1" s="1"/>
  <c r="AR264" i="1" s="1"/>
  <c r="AR265" i="1" s="1"/>
  <c r="AR266" i="1" s="1"/>
  <c r="AR267" i="1" s="1"/>
  <c r="AR268" i="1" s="1"/>
  <c r="AR269" i="1" s="1"/>
  <c r="AR270" i="1" s="1"/>
  <c r="AR271" i="1" s="1"/>
  <c r="AR272" i="1" s="1"/>
  <c r="AR273" i="1" s="1"/>
  <c r="AR274" i="1" s="1"/>
  <c r="AR275" i="1" s="1"/>
  <c r="AR276" i="1" s="1"/>
  <c r="AR277" i="1" s="1"/>
  <c r="AR278" i="1" s="1"/>
  <c r="AR279" i="1" s="1"/>
  <c r="AR280" i="1" s="1"/>
  <c r="AR281" i="1" s="1"/>
  <c r="AR282" i="1" s="1"/>
  <c r="AR283" i="1" s="1"/>
  <c r="AR284" i="1" s="1"/>
  <c r="AR285" i="1" s="1"/>
  <c r="AR286" i="1" s="1"/>
  <c r="AR287" i="1" s="1"/>
  <c r="AR288" i="1" s="1"/>
  <c r="AR289" i="1" s="1"/>
  <c r="AR290" i="1" s="1"/>
  <c r="AR291" i="1" s="1"/>
  <c r="AR292" i="1" s="1"/>
  <c r="AR293" i="1" s="1"/>
  <c r="AR294" i="1" s="1"/>
  <c r="AR295" i="1" s="1"/>
  <c r="AR296" i="1" s="1"/>
  <c r="AR297" i="1" s="1"/>
  <c r="AR298" i="1" s="1"/>
  <c r="AR299" i="1" s="1"/>
  <c r="AR300" i="1" s="1"/>
  <c r="AR301" i="1" s="1"/>
  <c r="AR302" i="1" s="1"/>
  <c r="AR303" i="1" s="1"/>
  <c r="AR304" i="1" s="1"/>
  <c r="AR305" i="1" s="1"/>
  <c r="AR306" i="1" s="1"/>
  <c r="AR307" i="1" s="1"/>
  <c r="AR308" i="1" s="1"/>
  <c r="AR309" i="1" s="1"/>
  <c r="AR310" i="1" s="1"/>
  <c r="AR311" i="1" s="1"/>
  <c r="AR312" i="1" s="1"/>
  <c r="AR313" i="1" s="1"/>
  <c r="AR314" i="1" s="1"/>
  <c r="AR315" i="1" s="1"/>
  <c r="AQ33" i="1"/>
  <c r="AQ34" i="1" s="1"/>
  <c r="AQ35" i="1" s="1"/>
  <c r="AQ36" i="1" s="1"/>
  <c r="AQ37" i="1" s="1"/>
  <c r="AQ38" i="1" s="1"/>
  <c r="AQ39" i="1" s="1"/>
  <c r="AQ40" i="1" s="1"/>
  <c r="AQ41" i="1" s="1"/>
  <c r="AQ42" i="1" s="1"/>
  <c r="AQ43" i="1" s="1"/>
  <c r="AQ44" i="1" s="1"/>
  <c r="AQ45" i="1" s="1"/>
  <c r="AQ46" i="1" s="1"/>
  <c r="AQ47" i="1" s="1"/>
  <c r="AQ48" i="1" s="1"/>
  <c r="AQ49" i="1" s="1"/>
  <c r="AQ50" i="1" s="1"/>
  <c r="AQ51" i="1" s="1"/>
  <c r="AQ52" i="1" s="1"/>
  <c r="AQ53" i="1" s="1"/>
  <c r="AM34" i="1" l="1"/>
  <c r="AM35" i="1" s="1"/>
  <c r="AM36" i="1" s="1"/>
  <c r="AM37" i="1" s="1"/>
  <c r="AM38" i="1" s="1"/>
  <c r="AM39" i="1" s="1"/>
  <c r="AM40" i="1" s="1"/>
  <c r="AM41" i="1" s="1"/>
  <c r="AM42" i="1" s="1"/>
  <c r="AM43" i="1" s="1"/>
  <c r="AM44" i="1" s="1"/>
  <c r="AM45" i="1" s="1"/>
  <c r="AM46" i="1" s="1"/>
  <c r="AM47" i="1" s="1"/>
  <c r="AM48" i="1" s="1"/>
  <c r="AM49" i="1" s="1"/>
  <c r="AM50" i="1" s="1"/>
  <c r="AM51" i="1" s="1"/>
  <c r="AM52" i="1" s="1"/>
  <c r="AM53" i="1" s="1"/>
  <c r="AM54" i="1" s="1"/>
  <c r="AM55" i="1" s="1"/>
  <c r="AM56" i="1" s="1"/>
  <c r="AM57" i="1" s="1"/>
  <c r="AM58" i="1" s="1"/>
  <c r="AM59" i="1" s="1"/>
  <c r="AZ33" i="1"/>
  <c r="A1093" i="6"/>
  <c r="C1092" i="6"/>
  <c r="B1092" i="6"/>
  <c r="BG34" i="1"/>
  <c r="BO33" i="1"/>
  <c r="AQ54" i="1"/>
  <c r="AQ55" i="1" s="1"/>
  <c r="AQ56" i="1" s="1"/>
  <c r="AQ57" i="1" s="1"/>
  <c r="AQ58" i="1" s="1"/>
  <c r="AQ59" i="1" s="1"/>
  <c r="AQ60" i="1" s="1"/>
  <c r="AQ61" i="1" s="1"/>
  <c r="AQ62" i="1" s="1"/>
  <c r="AQ63" i="1" s="1"/>
  <c r="AQ64" i="1" s="1"/>
  <c r="AQ65" i="1" s="1"/>
  <c r="AQ66" i="1" s="1"/>
  <c r="AQ67" i="1" s="1"/>
  <c r="AQ68" i="1" s="1"/>
  <c r="AQ69" i="1" s="1"/>
  <c r="AQ70" i="1" s="1"/>
  <c r="AQ71" i="1" s="1"/>
  <c r="AQ72" i="1" s="1"/>
  <c r="AQ73" i="1" s="1"/>
  <c r="AQ74" i="1" s="1"/>
  <c r="AQ75" i="1" s="1"/>
  <c r="AQ76" i="1" s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Q214" i="1" s="1"/>
  <c r="AQ215" i="1" s="1"/>
  <c r="AQ216" i="1" s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231" i="1" s="1"/>
  <c r="AQ232" i="1" s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Q247" i="1" s="1"/>
  <c r="AQ248" i="1" s="1"/>
  <c r="AQ249" i="1" s="1"/>
  <c r="AQ250" i="1" s="1"/>
  <c r="AQ251" i="1" s="1"/>
  <c r="AQ252" i="1" s="1"/>
  <c r="AQ253" i="1" s="1"/>
  <c r="AQ254" i="1" s="1"/>
  <c r="AQ255" i="1" s="1"/>
  <c r="AQ256" i="1" s="1"/>
  <c r="AQ257" i="1" s="1"/>
  <c r="AQ258" i="1" s="1"/>
  <c r="AQ259" i="1" s="1"/>
  <c r="AQ260" i="1" s="1"/>
  <c r="AQ261" i="1" s="1"/>
  <c r="AQ262" i="1" s="1"/>
  <c r="AQ263" i="1" s="1"/>
  <c r="AQ264" i="1" s="1"/>
  <c r="AQ265" i="1" s="1"/>
  <c r="AQ266" i="1" s="1"/>
  <c r="AQ267" i="1" s="1"/>
  <c r="AQ268" i="1" s="1"/>
  <c r="AQ269" i="1" s="1"/>
  <c r="AQ270" i="1" s="1"/>
  <c r="AQ271" i="1" s="1"/>
  <c r="AQ272" i="1" s="1"/>
  <c r="AQ273" i="1" s="1"/>
  <c r="AQ274" i="1" s="1"/>
  <c r="AQ275" i="1" s="1"/>
  <c r="AQ276" i="1" s="1"/>
  <c r="AQ277" i="1" s="1"/>
  <c r="AQ278" i="1" s="1"/>
  <c r="AQ279" i="1" s="1"/>
  <c r="AQ280" i="1" s="1"/>
  <c r="AQ281" i="1" s="1"/>
  <c r="AQ282" i="1" s="1"/>
  <c r="AQ283" i="1" s="1"/>
  <c r="AQ284" i="1" s="1"/>
  <c r="AQ285" i="1" s="1"/>
  <c r="AQ286" i="1" s="1"/>
  <c r="AQ287" i="1" s="1"/>
  <c r="AQ288" i="1" s="1"/>
  <c r="AQ289" i="1" s="1"/>
  <c r="AQ290" i="1" s="1"/>
  <c r="AQ291" i="1" s="1"/>
  <c r="AQ292" i="1" s="1"/>
  <c r="AQ293" i="1" s="1"/>
  <c r="AQ294" i="1" s="1"/>
  <c r="AQ295" i="1" s="1"/>
  <c r="AQ296" i="1" s="1"/>
  <c r="AQ297" i="1" s="1"/>
  <c r="AQ298" i="1" s="1"/>
  <c r="AQ299" i="1" s="1"/>
  <c r="AQ300" i="1" s="1"/>
  <c r="AQ301" i="1" s="1"/>
  <c r="AQ302" i="1" s="1"/>
  <c r="AQ303" i="1" s="1"/>
  <c r="AQ304" i="1" s="1"/>
  <c r="AQ305" i="1" s="1"/>
  <c r="AQ306" i="1" s="1"/>
  <c r="AQ307" i="1" s="1"/>
  <c r="AQ308" i="1" s="1"/>
  <c r="AQ309" i="1" s="1"/>
  <c r="AQ310" i="1" s="1"/>
  <c r="AQ311" i="1" s="1"/>
  <c r="AQ312" i="1" s="1"/>
  <c r="AQ313" i="1" s="1"/>
  <c r="AQ314" i="1" s="1"/>
  <c r="AQ315" i="1" s="1"/>
  <c r="BE22" i="5"/>
  <c r="BH22" i="5" s="1"/>
  <c r="BL22" i="5" s="1"/>
  <c r="BD11" i="5"/>
  <c r="AT22" i="5"/>
  <c r="AW22" i="5" s="1"/>
  <c r="BA22" i="5" s="1"/>
  <c r="AS11" i="5"/>
  <c r="AI22" i="5"/>
  <c r="AH11" i="5"/>
  <c r="B12" i="4"/>
  <c r="B13" i="4" s="1"/>
  <c r="B16" i="4" s="1"/>
  <c r="T379" i="5"/>
  <c r="L379" i="5"/>
  <c r="O379" i="5" s="1"/>
  <c r="Q379" i="5"/>
  <c r="S378" i="5"/>
  <c r="N378" i="5"/>
  <c r="R378" i="5" s="1"/>
  <c r="BA34" i="1"/>
  <c r="BA63" i="1"/>
  <c r="BB66" i="1"/>
  <c r="BC69" i="1"/>
  <c r="BD72" i="1"/>
  <c r="BF75" i="1"/>
  <c r="BA79" i="1"/>
  <c r="BB82" i="1"/>
  <c r="BC85" i="1"/>
  <c r="BD88" i="1"/>
  <c r="BF91" i="1"/>
  <c r="BA95" i="1"/>
  <c r="BB98" i="1"/>
  <c r="BC101" i="1"/>
  <c r="BD104" i="1"/>
  <c r="BF107" i="1"/>
  <c r="BA111" i="1"/>
  <c r="BB114" i="1"/>
  <c r="BC117" i="1"/>
  <c r="BD120" i="1"/>
  <c r="BF123" i="1"/>
  <c r="BA127" i="1"/>
  <c r="BB130" i="1"/>
  <c r="BC133" i="1"/>
  <c r="BD136" i="1"/>
  <c r="BF139" i="1"/>
  <c r="BA143" i="1"/>
  <c r="BB146" i="1"/>
  <c r="BC149" i="1"/>
  <c r="BD152" i="1"/>
  <c r="BF155" i="1"/>
  <c r="BA159" i="1"/>
  <c r="BB162" i="1"/>
  <c r="BC165" i="1"/>
  <c r="BD168" i="1"/>
  <c r="BF171" i="1"/>
  <c r="BA175" i="1"/>
  <c r="BB178" i="1"/>
  <c r="BC181" i="1"/>
  <c r="BD184" i="1"/>
  <c r="BF187" i="1"/>
  <c r="BA191" i="1"/>
  <c r="BB194" i="1"/>
  <c r="BC197" i="1"/>
  <c r="BD200" i="1"/>
  <c r="BF203" i="1"/>
  <c r="BA207" i="1"/>
  <c r="BB210" i="1"/>
  <c r="BC213" i="1"/>
  <c r="BD216" i="1"/>
  <c r="BF219" i="1"/>
  <c r="BA223" i="1"/>
  <c r="BB226" i="1"/>
  <c r="BC229" i="1"/>
  <c r="BD232" i="1"/>
  <c r="BF235" i="1"/>
  <c r="BA239" i="1"/>
  <c r="BB242" i="1"/>
  <c r="BC245" i="1"/>
  <c r="BD248" i="1"/>
  <c r="BF251" i="1"/>
  <c r="BA255" i="1"/>
  <c r="BB258" i="1"/>
  <c r="BC261" i="1"/>
  <c r="BD264" i="1"/>
  <c r="BF267" i="1"/>
  <c r="BA271" i="1"/>
  <c r="BB274" i="1"/>
  <c r="BC277" i="1"/>
  <c r="BD280" i="1"/>
  <c r="BF283" i="1"/>
  <c r="BA287" i="1"/>
  <c r="BB290" i="1"/>
  <c r="BC293" i="1"/>
  <c r="BD296" i="1"/>
  <c r="BF299" i="1"/>
  <c r="BA303" i="1"/>
  <c r="BB306" i="1"/>
  <c r="BC309" i="1"/>
  <c r="BD312" i="1"/>
  <c r="BD70" i="1"/>
  <c r="BD102" i="1"/>
  <c r="BA60" i="1"/>
  <c r="BB63" i="1"/>
  <c r="BC66" i="1"/>
  <c r="BD69" i="1"/>
  <c r="BF72" i="1"/>
  <c r="BA76" i="1"/>
  <c r="BB79" i="1"/>
  <c r="BC82" i="1"/>
  <c r="BD85" i="1"/>
  <c r="BF88" i="1"/>
  <c r="BA92" i="1"/>
  <c r="BB95" i="1"/>
  <c r="BC98" i="1"/>
  <c r="BD101" i="1"/>
  <c r="BF104" i="1"/>
  <c r="BA108" i="1"/>
  <c r="BB111" i="1"/>
  <c r="BC114" i="1"/>
  <c r="BD117" i="1"/>
  <c r="BF120" i="1"/>
  <c r="BA124" i="1"/>
  <c r="BB127" i="1"/>
  <c r="BC130" i="1"/>
  <c r="BD133" i="1"/>
  <c r="BF136" i="1"/>
  <c r="BA140" i="1"/>
  <c r="BB143" i="1"/>
  <c r="BC146" i="1"/>
  <c r="BD149" i="1"/>
  <c r="BF152" i="1"/>
  <c r="BA156" i="1"/>
  <c r="BB159" i="1"/>
  <c r="BC162" i="1"/>
  <c r="BD165" i="1"/>
  <c r="BF168" i="1"/>
  <c r="BA172" i="1"/>
  <c r="BB175" i="1"/>
  <c r="BC178" i="1"/>
  <c r="BD181" i="1"/>
  <c r="BF184" i="1"/>
  <c r="BA188" i="1"/>
  <c r="BB191" i="1"/>
  <c r="BC194" i="1"/>
  <c r="BD197" i="1"/>
  <c r="BF200" i="1"/>
  <c r="BA204" i="1"/>
  <c r="BB207" i="1"/>
  <c r="BC210" i="1"/>
  <c r="BD213" i="1"/>
  <c r="BF216" i="1"/>
  <c r="BA220" i="1"/>
  <c r="BB223" i="1"/>
  <c r="BC226" i="1"/>
  <c r="BD229" i="1"/>
  <c r="BF232" i="1"/>
  <c r="BA236" i="1"/>
  <c r="BB239" i="1"/>
  <c r="BC242" i="1"/>
  <c r="BD245" i="1"/>
  <c r="BF248" i="1"/>
  <c r="BA252" i="1"/>
  <c r="BB255" i="1"/>
  <c r="BC258" i="1"/>
  <c r="BD261" i="1"/>
  <c r="BF264" i="1"/>
  <c r="BA268" i="1"/>
  <c r="BB271" i="1"/>
  <c r="BC274" i="1"/>
  <c r="BD277" i="1"/>
  <c r="BF280" i="1"/>
  <c r="BA284" i="1"/>
  <c r="BB287" i="1"/>
  <c r="BC290" i="1"/>
  <c r="BD293" i="1"/>
  <c r="BF296" i="1"/>
  <c r="BA300" i="1"/>
  <c r="BB303" i="1"/>
  <c r="BC306" i="1"/>
  <c r="BD309" i="1"/>
  <c r="BF312" i="1"/>
  <c r="BA61" i="1"/>
  <c r="BB80" i="1"/>
  <c r="BA93" i="1"/>
  <c r="BC99" i="1"/>
  <c r="BB112" i="1"/>
  <c r="BB60" i="1"/>
  <c r="BC63" i="1"/>
  <c r="BD66" i="1"/>
  <c r="BF69" i="1"/>
  <c r="BA73" i="1"/>
  <c r="BB76" i="1"/>
  <c r="BC79" i="1"/>
  <c r="BD82" i="1"/>
  <c r="BF85" i="1"/>
  <c r="BA89" i="1"/>
  <c r="BB92" i="1"/>
  <c r="BC95" i="1"/>
  <c r="BD98" i="1"/>
  <c r="BF101" i="1"/>
  <c r="BA105" i="1"/>
  <c r="BB108" i="1"/>
  <c r="BC111" i="1"/>
  <c r="BD114" i="1"/>
  <c r="BF117" i="1"/>
  <c r="BA121" i="1"/>
  <c r="BB124" i="1"/>
  <c r="BC127" i="1"/>
  <c r="BD130" i="1"/>
  <c r="BF133" i="1"/>
  <c r="BA137" i="1"/>
  <c r="BB140" i="1"/>
  <c r="BC143" i="1"/>
  <c r="BD146" i="1"/>
  <c r="BF149" i="1"/>
  <c r="BA153" i="1"/>
  <c r="BB156" i="1"/>
  <c r="BC159" i="1"/>
  <c r="BD162" i="1"/>
  <c r="BF165" i="1"/>
  <c r="BA169" i="1"/>
  <c r="BB172" i="1"/>
  <c r="BC175" i="1"/>
  <c r="BD178" i="1"/>
  <c r="BF181" i="1"/>
  <c r="BA185" i="1"/>
  <c r="BB188" i="1"/>
  <c r="BC191" i="1"/>
  <c r="BD194" i="1"/>
  <c r="BF197" i="1"/>
  <c r="BA201" i="1"/>
  <c r="BB204" i="1"/>
  <c r="BC207" i="1"/>
  <c r="BD210" i="1"/>
  <c r="BF213" i="1"/>
  <c r="BA217" i="1"/>
  <c r="BB220" i="1"/>
  <c r="BC223" i="1"/>
  <c r="BD226" i="1"/>
  <c r="BF229" i="1"/>
  <c r="BA233" i="1"/>
  <c r="BB236" i="1"/>
  <c r="BC239" i="1"/>
  <c r="BD242" i="1"/>
  <c r="BF245" i="1"/>
  <c r="BA249" i="1"/>
  <c r="BB252" i="1"/>
  <c r="BC255" i="1"/>
  <c r="BD258" i="1"/>
  <c r="BF261" i="1"/>
  <c r="BA265" i="1"/>
  <c r="BB268" i="1"/>
  <c r="BC271" i="1"/>
  <c r="BD274" i="1"/>
  <c r="BF277" i="1"/>
  <c r="BA281" i="1"/>
  <c r="BB284" i="1"/>
  <c r="BC287" i="1"/>
  <c r="BD290" i="1"/>
  <c r="BF293" i="1"/>
  <c r="BA297" i="1"/>
  <c r="BB300" i="1"/>
  <c r="BC303" i="1"/>
  <c r="BD306" i="1"/>
  <c r="BF309" i="1"/>
  <c r="BA313" i="1"/>
  <c r="BF89" i="1"/>
  <c r="BC60" i="1"/>
  <c r="BD63" i="1"/>
  <c r="BF66" i="1"/>
  <c r="BA70" i="1"/>
  <c r="BB73" i="1"/>
  <c r="BC76" i="1"/>
  <c r="BD79" i="1"/>
  <c r="BF82" i="1"/>
  <c r="BA86" i="1"/>
  <c r="BB89" i="1"/>
  <c r="BC92" i="1"/>
  <c r="BD95" i="1"/>
  <c r="BF98" i="1"/>
  <c r="BA102" i="1"/>
  <c r="BB105" i="1"/>
  <c r="BC108" i="1"/>
  <c r="BD111" i="1"/>
  <c r="BF114" i="1"/>
  <c r="BA118" i="1"/>
  <c r="BB121" i="1"/>
  <c r="BC124" i="1"/>
  <c r="BD127" i="1"/>
  <c r="BF130" i="1"/>
  <c r="BA134" i="1"/>
  <c r="BB137" i="1"/>
  <c r="BC140" i="1"/>
  <c r="BD143" i="1"/>
  <c r="BF146" i="1"/>
  <c r="BA150" i="1"/>
  <c r="BB153" i="1"/>
  <c r="BC156" i="1"/>
  <c r="BD159" i="1"/>
  <c r="BF162" i="1"/>
  <c r="BA166" i="1"/>
  <c r="BB169" i="1"/>
  <c r="BC172" i="1"/>
  <c r="BD175" i="1"/>
  <c r="BF178" i="1"/>
  <c r="BA182" i="1"/>
  <c r="BB185" i="1"/>
  <c r="BC188" i="1"/>
  <c r="BD191" i="1"/>
  <c r="BF194" i="1"/>
  <c r="BA198" i="1"/>
  <c r="BB201" i="1"/>
  <c r="BC204" i="1"/>
  <c r="BD207" i="1"/>
  <c r="BF210" i="1"/>
  <c r="BA214" i="1"/>
  <c r="BB217" i="1"/>
  <c r="BC220" i="1"/>
  <c r="BD223" i="1"/>
  <c r="BF226" i="1"/>
  <c r="BA230" i="1"/>
  <c r="BB233" i="1"/>
  <c r="BC236" i="1"/>
  <c r="BD239" i="1"/>
  <c r="BF242" i="1"/>
  <c r="BA246" i="1"/>
  <c r="BB249" i="1"/>
  <c r="BC252" i="1"/>
  <c r="BD255" i="1"/>
  <c r="BF258" i="1"/>
  <c r="BA262" i="1"/>
  <c r="BB265" i="1"/>
  <c r="BC268" i="1"/>
  <c r="BD271" i="1"/>
  <c r="BF274" i="1"/>
  <c r="BA278" i="1"/>
  <c r="BB281" i="1"/>
  <c r="BC284" i="1"/>
  <c r="BD287" i="1"/>
  <c r="BF290" i="1"/>
  <c r="BA294" i="1"/>
  <c r="BB297" i="1"/>
  <c r="BC300" i="1"/>
  <c r="BD303" i="1"/>
  <c r="BF306" i="1"/>
  <c r="BA310" i="1"/>
  <c r="BB313" i="1"/>
  <c r="BC83" i="1"/>
  <c r="BD60" i="1"/>
  <c r="BF63" i="1"/>
  <c r="BA67" i="1"/>
  <c r="BB70" i="1"/>
  <c r="BC73" i="1"/>
  <c r="BD76" i="1"/>
  <c r="BF79" i="1"/>
  <c r="BA83" i="1"/>
  <c r="BB86" i="1"/>
  <c r="BC89" i="1"/>
  <c r="BD92" i="1"/>
  <c r="BF95" i="1"/>
  <c r="BA99" i="1"/>
  <c r="BB102" i="1"/>
  <c r="BC105" i="1"/>
  <c r="BD108" i="1"/>
  <c r="BF111" i="1"/>
  <c r="BA115" i="1"/>
  <c r="BB118" i="1"/>
  <c r="BC121" i="1"/>
  <c r="BD124" i="1"/>
  <c r="BF127" i="1"/>
  <c r="BA131" i="1"/>
  <c r="BB134" i="1"/>
  <c r="BC137" i="1"/>
  <c r="BD140" i="1"/>
  <c r="BF143" i="1"/>
  <c r="BA147" i="1"/>
  <c r="BB150" i="1"/>
  <c r="BC153" i="1"/>
  <c r="BD156" i="1"/>
  <c r="BF159" i="1"/>
  <c r="BA163" i="1"/>
  <c r="BB166" i="1"/>
  <c r="BC169" i="1"/>
  <c r="BD172" i="1"/>
  <c r="BF175" i="1"/>
  <c r="BA179" i="1"/>
  <c r="BB182" i="1"/>
  <c r="BC185" i="1"/>
  <c r="BD188" i="1"/>
  <c r="BF191" i="1"/>
  <c r="BA195" i="1"/>
  <c r="BB198" i="1"/>
  <c r="BC201" i="1"/>
  <c r="BD204" i="1"/>
  <c r="BF207" i="1"/>
  <c r="BA211" i="1"/>
  <c r="BB214" i="1"/>
  <c r="BC217" i="1"/>
  <c r="BD220" i="1"/>
  <c r="BF223" i="1"/>
  <c r="BA227" i="1"/>
  <c r="BB230" i="1"/>
  <c r="BC233" i="1"/>
  <c r="BD236" i="1"/>
  <c r="BF239" i="1"/>
  <c r="BA243" i="1"/>
  <c r="BB246" i="1"/>
  <c r="BC249" i="1"/>
  <c r="BD252" i="1"/>
  <c r="BF255" i="1"/>
  <c r="BA259" i="1"/>
  <c r="BB262" i="1"/>
  <c r="BC265" i="1"/>
  <c r="BD268" i="1"/>
  <c r="BF271" i="1"/>
  <c r="BA275" i="1"/>
  <c r="BB278" i="1"/>
  <c r="BC281" i="1"/>
  <c r="BD284" i="1"/>
  <c r="BF287" i="1"/>
  <c r="BA291" i="1"/>
  <c r="BB294" i="1"/>
  <c r="BC297" i="1"/>
  <c r="BD300" i="1"/>
  <c r="BF303" i="1"/>
  <c r="BA307" i="1"/>
  <c r="BB310" i="1"/>
  <c r="BC313" i="1"/>
  <c r="BB64" i="1"/>
  <c r="BF105" i="1"/>
  <c r="BF60" i="1"/>
  <c r="BA64" i="1"/>
  <c r="BB67" i="1"/>
  <c r="BC70" i="1"/>
  <c r="BD73" i="1"/>
  <c r="BF76" i="1"/>
  <c r="BA80" i="1"/>
  <c r="BB83" i="1"/>
  <c r="BC86" i="1"/>
  <c r="BD89" i="1"/>
  <c r="BF92" i="1"/>
  <c r="BA96" i="1"/>
  <c r="BB99" i="1"/>
  <c r="BC102" i="1"/>
  <c r="BD105" i="1"/>
  <c r="BF108" i="1"/>
  <c r="BA112" i="1"/>
  <c r="BB115" i="1"/>
  <c r="BC118" i="1"/>
  <c r="BD121" i="1"/>
  <c r="BF124" i="1"/>
  <c r="BA128" i="1"/>
  <c r="BB131" i="1"/>
  <c r="BC134" i="1"/>
  <c r="BD137" i="1"/>
  <c r="BF140" i="1"/>
  <c r="BA144" i="1"/>
  <c r="BB147" i="1"/>
  <c r="BC150" i="1"/>
  <c r="BD153" i="1"/>
  <c r="BF156" i="1"/>
  <c r="BA160" i="1"/>
  <c r="BB163" i="1"/>
  <c r="BC166" i="1"/>
  <c r="BD169" i="1"/>
  <c r="BF172" i="1"/>
  <c r="BA176" i="1"/>
  <c r="BB179" i="1"/>
  <c r="BC182" i="1"/>
  <c r="BD185" i="1"/>
  <c r="BF188" i="1"/>
  <c r="BA192" i="1"/>
  <c r="BB195" i="1"/>
  <c r="BC198" i="1"/>
  <c r="BD201" i="1"/>
  <c r="BF204" i="1"/>
  <c r="BA208" i="1"/>
  <c r="BB211" i="1"/>
  <c r="BC214" i="1"/>
  <c r="BD217" i="1"/>
  <c r="BF220" i="1"/>
  <c r="BA224" i="1"/>
  <c r="BB227" i="1"/>
  <c r="BC230" i="1"/>
  <c r="BD233" i="1"/>
  <c r="BF236" i="1"/>
  <c r="BA240" i="1"/>
  <c r="BB243" i="1"/>
  <c r="BC246" i="1"/>
  <c r="BD249" i="1"/>
  <c r="BF252" i="1"/>
  <c r="BA256" i="1"/>
  <c r="BB259" i="1"/>
  <c r="BC262" i="1"/>
  <c r="BD265" i="1"/>
  <c r="BF268" i="1"/>
  <c r="BA272" i="1"/>
  <c r="BB275" i="1"/>
  <c r="BC278" i="1"/>
  <c r="BD281" i="1"/>
  <c r="BF284" i="1"/>
  <c r="BA288" i="1"/>
  <c r="BB291" i="1"/>
  <c r="BC294" i="1"/>
  <c r="BD297" i="1"/>
  <c r="BF300" i="1"/>
  <c r="BA304" i="1"/>
  <c r="BB307" i="1"/>
  <c r="BC310" i="1"/>
  <c r="BD313" i="1"/>
  <c r="BC67" i="1"/>
  <c r="BA77" i="1"/>
  <c r="BD86" i="1"/>
  <c r="BB96" i="1"/>
  <c r="BA109" i="1"/>
  <c r="BB61" i="1"/>
  <c r="BC61" i="1"/>
  <c r="BD61" i="1"/>
  <c r="BF61" i="1"/>
  <c r="BA62" i="1"/>
  <c r="BB62" i="1"/>
  <c r="BD62" i="1"/>
  <c r="BF65" i="1"/>
  <c r="BA69" i="1"/>
  <c r="BB72" i="1"/>
  <c r="BC75" i="1"/>
  <c r="BD78" i="1"/>
  <c r="BF81" i="1"/>
  <c r="BA85" i="1"/>
  <c r="BB88" i="1"/>
  <c r="BC91" i="1"/>
  <c r="BD94" i="1"/>
  <c r="BF97" i="1"/>
  <c r="BA101" i="1"/>
  <c r="BB104" i="1"/>
  <c r="BC107" i="1"/>
  <c r="BD110" i="1"/>
  <c r="BF113" i="1"/>
  <c r="BA117" i="1"/>
  <c r="BB120" i="1"/>
  <c r="BC123" i="1"/>
  <c r="BD126" i="1"/>
  <c r="BF129" i="1"/>
  <c r="BA133" i="1"/>
  <c r="BB136" i="1"/>
  <c r="BC139" i="1"/>
  <c r="BD142" i="1"/>
  <c r="BF145" i="1"/>
  <c r="BA149" i="1"/>
  <c r="BB152" i="1"/>
  <c r="BC155" i="1"/>
  <c r="BD158" i="1"/>
  <c r="BF161" i="1"/>
  <c r="BA165" i="1"/>
  <c r="BB168" i="1"/>
  <c r="BC171" i="1"/>
  <c r="BD174" i="1"/>
  <c r="BF177" i="1"/>
  <c r="BA181" i="1"/>
  <c r="BB184" i="1"/>
  <c r="BC187" i="1"/>
  <c r="BD190" i="1"/>
  <c r="BF193" i="1"/>
  <c r="BA197" i="1"/>
  <c r="BB200" i="1"/>
  <c r="BC203" i="1"/>
  <c r="BD206" i="1"/>
  <c r="BF209" i="1"/>
  <c r="BA213" i="1"/>
  <c r="BB216" i="1"/>
  <c r="BC219" i="1"/>
  <c r="BD222" i="1"/>
  <c r="BF225" i="1"/>
  <c r="BA229" i="1"/>
  <c r="BB232" i="1"/>
  <c r="BC235" i="1"/>
  <c r="BD238" i="1"/>
  <c r="BF241" i="1"/>
  <c r="BA245" i="1"/>
  <c r="BB248" i="1"/>
  <c r="BC251" i="1"/>
  <c r="BD254" i="1"/>
  <c r="BF257" i="1"/>
  <c r="BA261" i="1"/>
  <c r="BB264" i="1"/>
  <c r="BC267" i="1"/>
  <c r="BD270" i="1"/>
  <c r="BF273" i="1"/>
  <c r="BA277" i="1"/>
  <c r="BB280" i="1"/>
  <c r="BC283" i="1"/>
  <c r="BD286" i="1"/>
  <c r="BF289" i="1"/>
  <c r="BA293" i="1"/>
  <c r="BB296" i="1"/>
  <c r="BC299" i="1"/>
  <c r="BD302" i="1"/>
  <c r="BF305" i="1"/>
  <c r="BA309" i="1"/>
  <c r="BB312" i="1"/>
  <c r="BD68" i="1"/>
  <c r="BF74" i="1"/>
  <c r="BB81" i="1"/>
  <c r="BD87" i="1"/>
  <c r="BA94" i="1"/>
  <c r="BC100" i="1"/>
  <c r="BF106" i="1"/>
  <c r="BB113" i="1"/>
  <c r="BB119" i="1"/>
  <c r="BB125" i="1"/>
  <c r="BA130" i="1"/>
  <c r="BF135" i="1"/>
  <c r="BF141" i="1"/>
  <c r="BF147" i="1"/>
  <c r="BF153" i="1"/>
  <c r="BC158" i="1"/>
  <c r="BC164" i="1"/>
  <c r="BC170" i="1"/>
  <c r="BC176" i="1"/>
  <c r="BB181" i="1"/>
  <c r="BA187" i="1"/>
  <c r="BA193" i="1"/>
  <c r="BA199" i="1"/>
  <c r="BA205" i="1"/>
  <c r="BD209" i="1"/>
  <c r="BD215" i="1"/>
  <c r="BD221" i="1"/>
  <c r="BD227" i="1"/>
  <c r="BC232" i="1"/>
  <c r="BB238" i="1"/>
  <c r="BB244" i="1"/>
  <c r="BB250" i="1"/>
  <c r="BB256" i="1"/>
  <c r="BF260" i="1"/>
  <c r="BF266" i="1"/>
  <c r="BF272" i="1"/>
  <c r="BF278" i="1"/>
  <c r="BD283" i="1"/>
  <c r="BC289" i="1"/>
  <c r="BC295" i="1"/>
  <c r="BC301" i="1"/>
  <c r="BC307" i="1"/>
  <c r="BA312" i="1"/>
  <c r="BF244" i="1"/>
  <c r="BD267" i="1"/>
  <c r="BA296" i="1"/>
  <c r="BC90" i="1"/>
  <c r="BA161" i="1"/>
  <c r="BB224" i="1"/>
  <c r="BC275" i="1"/>
  <c r="BB65" i="1"/>
  <c r="BA97" i="1"/>
  <c r="BD132" i="1"/>
  <c r="BB161" i="1"/>
  <c r="BF189" i="1"/>
  <c r="BC218" i="1"/>
  <c r="BA247" i="1"/>
  <c r="BD275" i="1"/>
  <c r="BB304" i="1"/>
  <c r="BF71" i="1"/>
  <c r="BB116" i="1"/>
  <c r="BF150" i="1"/>
  <c r="BC173" i="1"/>
  <c r="BF206" i="1"/>
  <c r="BD230" i="1"/>
  <c r="BF263" i="1"/>
  <c r="BC292" i="1"/>
  <c r="BC62" i="1"/>
  <c r="BF68" i="1"/>
  <c r="BA75" i="1"/>
  <c r="BC81" i="1"/>
  <c r="BF87" i="1"/>
  <c r="BB94" i="1"/>
  <c r="BD100" i="1"/>
  <c r="BA107" i="1"/>
  <c r="BC113" i="1"/>
  <c r="BC119" i="1"/>
  <c r="BC125" i="1"/>
  <c r="BC131" i="1"/>
  <c r="BA136" i="1"/>
  <c r="BA142" i="1"/>
  <c r="BA148" i="1"/>
  <c r="BA154" i="1"/>
  <c r="BF158" i="1"/>
  <c r="BD164" i="1"/>
  <c r="BD170" i="1"/>
  <c r="BD176" i="1"/>
  <c r="BD182" i="1"/>
  <c r="BB187" i="1"/>
  <c r="BB193" i="1"/>
  <c r="BB199" i="1"/>
  <c r="BB205" i="1"/>
  <c r="BA210" i="1"/>
  <c r="BF215" i="1"/>
  <c r="BF221" i="1"/>
  <c r="BF227" i="1"/>
  <c r="BF233" i="1"/>
  <c r="BC238" i="1"/>
  <c r="BC244" i="1"/>
  <c r="BC250" i="1"/>
  <c r="BC256" i="1"/>
  <c r="BB261" i="1"/>
  <c r="BA267" i="1"/>
  <c r="BA273" i="1"/>
  <c r="BA279" i="1"/>
  <c r="BA285" i="1"/>
  <c r="BD289" i="1"/>
  <c r="BD295" i="1"/>
  <c r="BD301" i="1"/>
  <c r="BD307" i="1"/>
  <c r="BC312" i="1"/>
  <c r="BB234" i="1"/>
  <c r="BF256" i="1"/>
  <c r="BC273" i="1"/>
  <c r="BC285" i="1"/>
  <c r="BA302" i="1"/>
  <c r="BD279" i="1"/>
  <c r="BD291" i="1"/>
  <c r="BB302" i="1"/>
  <c r="BA65" i="1"/>
  <c r="BA84" i="1"/>
  <c r="BB103" i="1"/>
  <c r="BC126" i="1"/>
  <c r="BC138" i="1"/>
  <c r="BA155" i="1"/>
  <c r="BA173" i="1"/>
  <c r="BD189" i="1"/>
  <c r="BC200" i="1"/>
  <c r="BF234" i="1"/>
  <c r="BF246" i="1"/>
  <c r="BC263" i="1"/>
  <c r="BA286" i="1"/>
  <c r="BF302" i="1"/>
  <c r="BD90" i="1"/>
  <c r="BA116" i="1"/>
  <c r="BD138" i="1"/>
  <c r="BB167" i="1"/>
  <c r="BF195" i="1"/>
  <c r="BC224" i="1"/>
  <c r="BA253" i="1"/>
  <c r="BB286" i="1"/>
  <c r="BF308" i="1"/>
  <c r="BA78" i="1"/>
  <c r="BA110" i="1"/>
  <c r="BF132" i="1"/>
  <c r="BD155" i="1"/>
  <c r="BC179" i="1"/>
  <c r="BD212" i="1"/>
  <c r="BB235" i="1"/>
  <c r="BF269" i="1"/>
  <c r="BC304" i="1"/>
  <c r="BF62" i="1"/>
  <c r="BB69" i="1"/>
  <c r="BB75" i="1"/>
  <c r="BD81" i="1"/>
  <c r="BA88" i="1"/>
  <c r="BC94" i="1"/>
  <c r="BF100" i="1"/>
  <c r="BB107" i="1"/>
  <c r="BD113" i="1"/>
  <c r="BD119" i="1"/>
  <c r="BD125" i="1"/>
  <c r="BD131" i="1"/>
  <c r="BC136" i="1"/>
  <c r="BB142" i="1"/>
  <c r="BB148" i="1"/>
  <c r="BB154" i="1"/>
  <c r="BB160" i="1"/>
  <c r="BF164" i="1"/>
  <c r="BF170" i="1"/>
  <c r="BF176" i="1"/>
  <c r="BF182" i="1"/>
  <c r="BD187" i="1"/>
  <c r="BC193" i="1"/>
  <c r="BC199" i="1"/>
  <c r="BC205" i="1"/>
  <c r="BC211" i="1"/>
  <c r="BA216" i="1"/>
  <c r="BA222" i="1"/>
  <c r="BA228" i="1"/>
  <c r="BA234" i="1"/>
  <c r="BF238" i="1"/>
  <c r="BD244" i="1"/>
  <c r="BD250" i="1"/>
  <c r="BD256" i="1"/>
  <c r="BD262" i="1"/>
  <c r="BB267" i="1"/>
  <c r="BB273" i="1"/>
  <c r="BB279" i="1"/>
  <c r="BB285" i="1"/>
  <c r="BA290" i="1"/>
  <c r="BF295" i="1"/>
  <c r="BF301" i="1"/>
  <c r="BF307" i="1"/>
  <c r="BF313" i="1"/>
  <c r="BC291" i="1"/>
  <c r="BD273" i="1"/>
  <c r="BC296" i="1"/>
  <c r="BD77" i="1"/>
  <c r="BF96" i="1"/>
  <c r="BF121" i="1"/>
  <c r="BC132" i="1"/>
  <c r="BB149" i="1"/>
  <c r="BD177" i="1"/>
  <c r="BD195" i="1"/>
  <c r="BB212" i="1"/>
  <c r="BF240" i="1"/>
  <c r="BC257" i="1"/>
  <c r="BA280" i="1"/>
  <c r="BA298" i="1"/>
  <c r="BB84" i="1"/>
  <c r="BA122" i="1"/>
  <c r="BD144" i="1"/>
  <c r="BA178" i="1"/>
  <c r="BF201" i="1"/>
  <c r="BA235" i="1"/>
  <c r="BD257" i="1"/>
  <c r="BB292" i="1"/>
  <c r="BC65" i="1"/>
  <c r="BD103" i="1"/>
  <c r="BB128" i="1"/>
  <c r="BC161" i="1"/>
  <c r="BA190" i="1"/>
  <c r="BD218" i="1"/>
  <c r="BB241" i="1"/>
  <c r="BF275" i="1"/>
  <c r="BB309" i="1"/>
  <c r="BC64" i="1"/>
  <c r="BF70" i="1"/>
  <c r="BD75" i="1"/>
  <c r="BA82" i="1"/>
  <c r="BC88" i="1"/>
  <c r="BF94" i="1"/>
  <c r="BB101" i="1"/>
  <c r="BD107" i="1"/>
  <c r="BA114" i="1"/>
  <c r="BF119" i="1"/>
  <c r="BF125" i="1"/>
  <c r="BF131" i="1"/>
  <c r="BF137" i="1"/>
  <c r="BC142" i="1"/>
  <c r="BC148" i="1"/>
  <c r="BC154" i="1"/>
  <c r="BC160" i="1"/>
  <c r="BB165" i="1"/>
  <c r="BA171" i="1"/>
  <c r="BA177" i="1"/>
  <c r="BA183" i="1"/>
  <c r="BA189" i="1"/>
  <c r="BD193" i="1"/>
  <c r="BD199" i="1"/>
  <c r="BD205" i="1"/>
  <c r="BD211" i="1"/>
  <c r="BC216" i="1"/>
  <c r="BB222" i="1"/>
  <c r="BB228" i="1"/>
  <c r="BB240" i="1"/>
  <c r="BF250" i="1"/>
  <c r="BF262" i="1"/>
  <c r="BC279" i="1"/>
  <c r="BA308" i="1"/>
  <c r="BC71" i="1"/>
  <c r="BD109" i="1"/>
  <c r="BC144" i="1"/>
  <c r="BD183" i="1"/>
  <c r="BB218" i="1"/>
  <c r="BD251" i="1"/>
  <c r="BA292" i="1"/>
  <c r="BF109" i="1"/>
  <c r="BB173" i="1"/>
  <c r="BB229" i="1"/>
  <c r="BC280" i="1"/>
  <c r="BC84" i="1"/>
  <c r="BF138" i="1"/>
  <c r="BA196" i="1"/>
  <c r="BB247" i="1"/>
  <c r="BC286" i="1"/>
  <c r="BD64" i="1"/>
  <c r="BA71" i="1"/>
  <c r="BB77" i="1"/>
  <c r="BD83" i="1"/>
  <c r="BA90" i="1"/>
  <c r="BC96" i="1"/>
  <c r="BF102" i="1"/>
  <c r="BB109" i="1"/>
  <c r="BC115" i="1"/>
  <c r="BA120" i="1"/>
  <c r="BA126" i="1"/>
  <c r="BA132" i="1"/>
  <c r="BA138" i="1"/>
  <c r="BF142" i="1"/>
  <c r="BD148" i="1"/>
  <c r="BD154" i="1"/>
  <c r="BD160" i="1"/>
  <c r="BD166" i="1"/>
  <c r="BB171" i="1"/>
  <c r="BB177" i="1"/>
  <c r="BB183" i="1"/>
  <c r="BB189" i="1"/>
  <c r="BA194" i="1"/>
  <c r="BF199" i="1"/>
  <c r="BF205" i="1"/>
  <c r="BF211" i="1"/>
  <c r="BF217" i="1"/>
  <c r="BC222" i="1"/>
  <c r="BC228" i="1"/>
  <c r="BC234" i="1"/>
  <c r="BC240" i="1"/>
  <c r="BB245" i="1"/>
  <c r="BA251" i="1"/>
  <c r="BA257" i="1"/>
  <c r="BA263" i="1"/>
  <c r="BA269" i="1"/>
  <c r="BD285" i="1"/>
  <c r="BB308" i="1"/>
  <c r="BF115" i="1"/>
  <c r="BA167" i="1"/>
  <c r="BF228" i="1"/>
  <c r="BC269" i="1"/>
  <c r="BD308" i="1"/>
  <c r="BF77" i="1"/>
  <c r="BB155" i="1"/>
  <c r="BC212" i="1"/>
  <c r="BD269" i="1"/>
  <c r="BB97" i="1"/>
  <c r="BA184" i="1"/>
  <c r="BB253" i="1"/>
  <c r="BC298" i="1"/>
  <c r="BF64" i="1"/>
  <c r="BB71" i="1"/>
  <c r="BC77" i="1"/>
  <c r="BF83" i="1"/>
  <c r="BB90" i="1"/>
  <c r="BD96" i="1"/>
  <c r="BA103" i="1"/>
  <c r="BC109" i="1"/>
  <c r="BD115" i="1"/>
  <c r="BC120" i="1"/>
  <c r="BB126" i="1"/>
  <c r="BB132" i="1"/>
  <c r="BB138" i="1"/>
  <c r="BB144" i="1"/>
  <c r="BF148" i="1"/>
  <c r="BF154" i="1"/>
  <c r="BF160" i="1"/>
  <c r="BF166" i="1"/>
  <c r="BD171" i="1"/>
  <c r="BC177" i="1"/>
  <c r="BC183" i="1"/>
  <c r="BC189" i="1"/>
  <c r="BC195" i="1"/>
  <c r="BA200" i="1"/>
  <c r="BA206" i="1"/>
  <c r="BA212" i="1"/>
  <c r="BA218" i="1"/>
  <c r="BF222" i="1"/>
  <c r="BD228" i="1"/>
  <c r="BD234" i="1"/>
  <c r="BD240" i="1"/>
  <c r="BD246" i="1"/>
  <c r="BB251" i="1"/>
  <c r="BB257" i="1"/>
  <c r="BB263" i="1"/>
  <c r="BB269" i="1"/>
  <c r="BA274" i="1"/>
  <c r="BF279" i="1"/>
  <c r="BF285" i="1"/>
  <c r="BF291" i="1"/>
  <c r="BF297" i="1"/>
  <c r="BC302" i="1"/>
  <c r="BC308" i="1"/>
  <c r="BB206" i="1"/>
  <c r="BD71" i="1"/>
  <c r="BC103" i="1"/>
  <c r="BF126" i="1"/>
  <c r="BD150" i="1"/>
  <c r="BF183" i="1"/>
  <c r="BC206" i="1"/>
  <c r="BA241" i="1"/>
  <c r="BD263" i="1"/>
  <c r="BB298" i="1"/>
  <c r="BF90" i="1"/>
  <c r="BB122" i="1"/>
  <c r="BF144" i="1"/>
  <c r="BC167" i="1"/>
  <c r="BA202" i="1"/>
  <c r="BD224" i="1"/>
  <c r="BA258" i="1"/>
  <c r="BF281" i="1"/>
  <c r="BB68" i="1"/>
  <c r="BC74" i="1"/>
  <c r="BF80" i="1"/>
  <c r="BB87" i="1"/>
  <c r="BD93" i="1"/>
  <c r="BA100" i="1"/>
  <c r="BC106" i="1"/>
  <c r="BF112" i="1"/>
  <c r="BF118" i="1"/>
  <c r="BD123" i="1"/>
  <c r="BC129" i="1"/>
  <c r="BC135" i="1"/>
  <c r="BC141" i="1"/>
  <c r="BC147" i="1"/>
  <c r="BA152" i="1"/>
  <c r="BA158" i="1"/>
  <c r="BA164" i="1"/>
  <c r="BA170" i="1"/>
  <c r="BF174" i="1"/>
  <c r="BD180" i="1"/>
  <c r="BD186" i="1"/>
  <c r="BD192" i="1"/>
  <c r="BD198" i="1"/>
  <c r="BB203" i="1"/>
  <c r="BB209" i="1"/>
  <c r="BB215" i="1"/>
  <c r="BB221" i="1"/>
  <c r="BA226" i="1"/>
  <c r="BF231" i="1"/>
  <c r="BF237" i="1"/>
  <c r="BF243" i="1"/>
  <c r="BF249" i="1"/>
  <c r="BC254" i="1"/>
  <c r="BC260" i="1"/>
  <c r="BC266" i="1"/>
  <c r="BC272" i="1"/>
  <c r="BB277" i="1"/>
  <c r="BA283" i="1"/>
  <c r="BA289" i="1"/>
  <c r="BA295" i="1"/>
  <c r="BA301" i="1"/>
  <c r="BD305" i="1"/>
  <c r="BD311" i="1"/>
  <c r="BC68" i="1"/>
  <c r="BD74" i="1"/>
  <c r="BA81" i="1"/>
  <c r="BC87" i="1"/>
  <c r="BF93" i="1"/>
  <c r="BB100" i="1"/>
  <c r="BD106" i="1"/>
  <c r="BA113" i="1"/>
  <c r="BA119" i="1"/>
  <c r="BA125" i="1"/>
  <c r="BD129" i="1"/>
  <c r="BD135" i="1"/>
  <c r="BD141" i="1"/>
  <c r="BD147" i="1"/>
  <c r="BC152" i="1"/>
  <c r="BB158" i="1"/>
  <c r="BB164" i="1"/>
  <c r="BB170" i="1"/>
  <c r="BB176" i="1"/>
  <c r="BF180" i="1"/>
  <c r="BF186" i="1"/>
  <c r="BF192" i="1"/>
  <c r="BF198" i="1"/>
  <c r="BD203" i="1"/>
  <c r="BC209" i="1"/>
  <c r="BC215" i="1"/>
  <c r="BC221" i="1"/>
  <c r="BC227" i="1"/>
  <c r="BA232" i="1"/>
  <c r="BA238" i="1"/>
  <c r="BA244" i="1"/>
  <c r="BA250" i="1"/>
  <c r="BF254" i="1"/>
  <c r="BD260" i="1"/>
  <c r="BD266" i="1"/>
  <c r="BD272" i="1"/>
  <c r="BD278" i="1"/>
  <c r="BB283" i="1"/>
  <c r="BB289" i="1"/>
  <c r="BB295" i="1"/>
  <c r="BB301" i="1"/>
  <c r="BA306" i="1"/>
  <c r="BD84" i="1"/>
  <c r="BA104" i="1"/>
  <c r="BF122" i="1"/>
  <c r="BA141" i="1"/>
  <c r="BF157" i="1"/>
  <c r="BD179" i="1"/>
  <c r="BC196" i="1"/>
  <c r="BD214" i="1"/>
  <c r="BC231" i="1"/>
  <c r="BC248" i="1"/>
  <c r="BA270" i="1"/>
  <c r="BB288" i="1"/>
  <c r="BA305" i="1"/>
  <c r="BB180" i="1"/>
  <c r="BA237" i="1"/>
  <c r="BF288" i="1"/>
  <c r="BB110" i="1"/>
  <c r="BA219" i="1"/>
  <c r="BD292" i="1"/>
  <c r="BF110" i="1"/>
  <c r="BD202" i="1"/>
  <c r="BB276" i="1"/>
  <c r="BC72" i="1"/>
  <c r="BF167" i="1"/>
  <c r="BC241" i="1"/>
  <c r="BF73" i="1"/>
  <c r="BA168" i="1"/>
  <c r="BD241" i="1"/>
  <c r="BD134" i="1"/>
  <c r="BA242" i="1"/>
  <c r="BF134" i="1"/>
  <c r="BB225" i="1"/>
  <c r="BC190" i="1"/>
  <c r="BB117" i="1"/>
  <c r="BD225" i="1"/>
  <c r="BD65" i="1"/>
  <c r="BF84" i="1"/>
  <c r="BC104" i="1"/>
  <c r="BA123" i="1"/>
  <c r="BB141" i="1"/>
  <c r="BD161" i="1"/>
  <c r="BF179" i="1"/>
  <c r="BD196" i="1"/>
  <c r="BF214" i="1"/>
  <c r="BD231" i="1"/>
  <c r="BC253" i="1"/>
  <c r="BB270" i="1"/>
  <c r="BC288" i="1"/>
  <c r="BB305" i="1"/>
  <c r="BF67" i="1"/>
  <c r="BD163" i="1"/>
  <c r="BC180" i="1"/>
  <c r="BA254" i="1"/>
  <c r="BF310" i="1"/>
  <c r="BB91" i="1"/>
  <c r="BD167" i="1"/>
  <c r="BC259" i="1"/>
  <c r="BD91" i="1"/>
  <c r="BA186" i="1"/>
  <c r="BC276" i="1"/>
  <c r="BB151" i="1"/>
  <c r="BF224" i="1"/>
  <c r="BC116" i="1"/>
  <c r="BB208" i="1"/>
  <c r="BF276" i="1"/>
  <c r="BB74" i="1"/>
  <c r="BB190" i="1"/>
  <c r="BF298" i="1"/>
  <c r="BD173" i="1"/>
  <c r="BB282" i="1"/>
  <c r="BA157" i="1"/>
  <c r="BB299" i="1"/>
  <c r="BF78" i="1"/>
  <c r="BA174" i="1"/>
  <c r="BF230" i="1"/>
  <c r="BA66" i="1"/>
  <c r="BB85" i="1"/>
  <c r="BA106" i="1"/>
  <c r="BB123" i="1"/>
  <c r="BA145" i="1"/>
  <c r="BA162" i="1"/>
  <c r="BA180" i="1"/>
  <c r="BF196" i="1"/>
  <c r="BA215" i="1"/>
  <c r="BD235" i="1"/>
  <c r="BD253" i="1"/>
  <c r="BC270" i="1"/>
  <c r="BD288" i="1"/>
  <c r="BC305" i="1"/>
  <c r="BF218" i="1"/>
  <c r="BF270" i="1"/>
  <c r="BD310" i="1"/>
  <c r="BC145" i="1"/>
  <c r="BB237" i="1"/>
  <c r="BA72" i="1"/>
  <c r="BA146" i="1"/>
  <c r="BD237" i="1"/>
  <c r="BB311" i="1"/>
  <c r="BB129" i="1"/>
  <c r="BA221" i="1"/>
  <c r="BD112" i="1"/>
  <c r="BA203" i="1"/>
  <c r="BF311" i="1"/>
  <c r="BC151" i="1"/>
  <c r="BA260" i="1"/>
  <c r="BD151" i="1"/>
  <c r="BA282" i="1"/>
  <c r="BF116" i="1"/>
  <c r="BC225" i="1"/>
  <c r="BC78" i="1"/>
  <c r="BC264" i="1"/>
  <c r="BD99" i="1"/>
  <c r="BB192" i="1"/>
  <c r="BF265" i="1"/>
  <c r="BD67" i="1"/>
  <c r="BF86" i="1"/>
  <c r="BB106" i="1"/>
  <c r="BC128" i="1"/>
  <c r="BB145" i="1"/>
  <c r="BC163" i="1"/>
  <c r="BB197" i="1"/>
  <c r="BF253" i="1"/>
  <c r="BD128" i="1"/>
  <c r="BB202" i="1"/>
  <c r="BB272" i="1"/>
  <c r="BF185" i="1"/>
  <c r="BA151" i="1"/>
  <c r="BD259" i="1"/>
  <c r="BB133" i="1"/>
  <c r="BF294" i="1"/>
  <c r="BA74" i="1"/>
  <c r="BC186" i="1"/>
  <c r="BD298" i="1"/>
  <c r="BD116" i="1"/>
  <c r="BC243" i="1"/>
  <c r="BF151" i="1"/>
  <c r="BB135" i="1"/>
  <c r="BA87" i="1"/>
  <c r="BC311" i="1"/>
  <c r="BD276" i="1"/>
  <c r="BC168" i="1"/>
  <c r="BB260" i="1"/>
  <c r="BB78" i="1"/>
  <c r="BD208" i="1"/>
  <c r="BA299" i="1"/>
  <c r="BA98" i="1"/>
  <c r="BF208" i="1"/>
  <c r="BD118" i="1"/>
  <c r="BA209" i="1"/>
  <c r="BD299" i="1"/>
  <c r="BA68" i="1"/>
  <c r="BA91" i="1"/>
  <c r="BC110" i="1"/>
  <c r="BF128" i="1"/>
  <c r="BD145" i="1"/>
  <c r="BF163" i="1"/>
  <c r="BC184" i="1"/>
  <c r="BC202" i="1"/>
  <c r="BB219" i="1"/>
  <c r="BC237" i="1"/>
  <c r="BB254" i="1"/>
  <c r="BA276" i="1"/>
  <c r="BF292" i="1"/>
  <c r="BA311" i="1"/>
  <c r="BA129" i="1"/>
  <c r="BD219" i="1"/>
  <c r="BB293" i="1"/>
  <c r="BC112" i="1"/>
  <c r="BF202" i="1"/>
  <c r="BD294" i="1"/>
  <c r="BB93" i="1"/>
  <c r="BB186" i="1"/>
  <c r="BF259" i="1"/>
  <c r="BC93" i="1"/>
  <c r="BA225" i="1"/>
  <c r="BC97" i="1"/>
  <c r="BC208" i="1"/>
  <c r="BD97" i="1"/>
  <c r="BD243" i="1"/>
  <c r="BF173" i="1"/>
  <c r="BC247" i="1"/>
  <c r="BA139" i="1"/>
  <c r="BD282" i="1"/>
  <c r="BC80" i="1"/>
  <c r="BF99" i="1"/>
  <c r="BC122" i="1"/>
  <c r="BB139" i="1"/>
  <c r="BC157" i="1"/>
  <c r="BB174" i="1"/>
  <c r="BC192" i="1"/>
  <c r="BF212" i="1"/>
  <c r="BA231" i="1"/>
  <c r="BF247" i="1"/>
  <c r="BA266" i="1"/>
  <c r="BF282" i="1"/>
  <c r="BD304" i="1"/>
  <c r="BD80" i="1"/>
  <c r="BF103" i="1"/>
  <c r="BD122" i="1"/>
  <c r="BD139" i="1"/>
  <c r="BD157" i="1"/>
  <c r="BC174" i="1"/>
  <c r="BB196" i="1"/>
  <c r="BB213" i="1"/>
  <c r="BB231" i="1"/>
  <c r="BA248" i="1"/>
  <c r="BB266" i="1"/>
  <c r="BF286" i="1"/>
  <c r="BF304" i="1"/>
  <c r="BF169" i="1"/>
  <c r="BA135" i="1"/>
  <c r="BA264" i="1"/>
  <c r="BF190" i="1"/>
  <c r="BC282" i="1"/>
  <c r="BB157" i="1"/>
  <c r="BD247" i="1"/>
  <c r="BD39" i="1"/>
  <c r="BA39" i="1"/>
  <c r="BA37" i="1"/>
  <c r="BA56" i="1"/>
  <c r="BF55" i="1"/>
  <c r="BB40" i="1"/>
  <c r="BD48" i="1"/>
  <c r="BF315" i="1"/>
  <c r="BF52" i="1"/>
  <c r="BA49" i="1"/>
  <c r="BF48" i="1"/>
  <c r="BA40" i="1"/>
  <c r="BB55" i="1"/>
  <c r="BC39" i="1"/>
  <c r="BC42" i="1"/>
  <c r="BB42" i="1"/>
  <c r="BD55" i="1"/>
  <c r="BC33" i="1"/>
  <c r="BD46" i="1"/>
  <c r="BC46" i="1"/>
  <c r="BD315" i="1"/>
  <c r="BA46" i="1"/>
  <c r="BD52" i="1"/>
  <c r="BB59" i="1"/>
  <c r="BA59" i="1"/>
  <c r="BF36" i="1"/>
  <c r="BA52" i="1"/>
  <c r="BB43" i="1"/>
  <c r="BC58" i="1"/>
  <c r="BF49" i="1"/>
  <c r="BA43" i="1"/>
  <c r="BB36" i="1"/>
  <c r="BB49" i="1"/>
  <c r="BF33" i="1"/>
  <c r="BF39" i="1"/>
  <c r="BB46" i="1"/>
  <c r="BC315" i="1"/>
  <c r="BC59" i="1"/>
  <c r="BD45" i="1"/>
  <c r="BB52" i="1"/>
  <c r="BC43" i="1"/>
  <c r="BC36" i="1"/>
  <c r="BB58" i="1"/>
  <c r="BD49" i="1"/>
  <c r="BF42" i="1"/>
  <c r="BA36" i="1"/>
  <c r="BD33" i="1"/>
  <c r="BC55" i="1"/>
  <c r="BB33" i="1"/>
  <c r="BA55" i="1"/>
  <c r="BA53" i="1"/>
  <c r="BB39" i="1"/>
  <c r="BF45" i="1"/>
  <c r="BC52" i="1"/>
  <c r="BC45" i="1"/>
  <c r="BF58" i="1"/>
  <c r="BD36" i="1"/>
  <c r="BD58" i="1"/>
  <c r="BF51" i="1"/>
  <c r="BB56" i="1"/>
  <c r="BC49" i="1"/>
  <c r="BD42" i="1"/>
  <c r="BF35" i="1"/>
  <c r="BB315" i="1"/>
  <c r="BD51" i="1"/>
  <c r="BA42" i="1"/>
  <c r="BF57" i="1"/>
  <c r="BB48" i="1"/>
  <c r="BF41" i="1"/>
  <c r="BC54" i="1"/>
  <c r="BF44" i="1"/>
  <c r="BD41" i="1"/>
  <c r="BD314" i="1"/>
  <c r="BA51" i="1"/>
  <c r="BD44" i="1"/>
  <c r="BA35" i="1"/>
  <c r="BC314" i="1"/>
  <c r="BB57" i="1"/>
  <c r="BA54" i="1"/>
  <c r="BF50" i="1"/>
  <c r="BD47" i="1"/>
  <c r="BC44" i="1"/>
  <c r="BB41" i="1"/>
  <c r="BA38" i="1"/>
  <c r="BF34" i="1"/>
  <c r="BA58" i="1"/>
  <c r="BC48" i="1"/>
  <c r="BD35" i="1"/>
  <c r="BD54" i="1"/>
  <c r="BA45" i="1"/>
  <c r="BD38" i="1"/>
  <c r="BF314" i="1"/>
  <c r="BB51" i="1"/>
  <c r="BC38" i="1"/>
  <c r="BC57" i="1"/>
  <c r="BF47" i="1"/>
  <c r="BB38" i="1"/>
  <c r="BB314" i="1"/>
  <c r="BA57" i="1"/>
  <c r="BF53" i="1"/>
  <c r="BD50" i="1"/>
  <c r="BC47" i="1"/>
  <c r="BB44" i="1"/>
  <c r="BA41" i="1"/>
  <c r="BF37" i="1"/>
  <c r="BD34" i="1"/>
  <c r="BF54" i="1"/>
  <c r="BB45" i="1"/>
  <c r="BF38" i="1"/>
  <c r="BA315" i="1"/>
  <c r="BC51" i="1"/>
  <c r="BC35" i="1"/>
  <c r="BD57" i="1"/>
  <c r="BA48" i="1"/>
  <c r="BB35" i="1"/>
  <c r="BB54" i="1"/>
  <c r="BC41" i="1"/>
  <c r="BA314" i="1"/>
  <c r="BF56" i="1"/>
  <c r="BD53" i="1"/>
  <c r="BC50" i="1"/>
  <c r="BB47" i="1"/>
  <c r="BA44" i="1"/>
  <c r="BF40" i="1"/>
  <c r="BD37" i="1"/>
  <c r="BC34" i="1"/>
  <c r="BF59" i="1"/>
  <c r="BD56" i="1"/>
  <c r="BC53" i="1"/>
  <c r="BB50" i="1"/>
  <c r="BA47" i="1"/>
  <c r="BF43" i="1"/>
  <c r="BD40" i="1"/>
  <c r="BC37" i="1"/>
  <c r="BB34" i="1"/>
  <c r="BA33" i="1"/>
  <c r="BD59" i="1"/>
  <c r="BC56" i="1"/>
  <c r="BB53" i="1"/>
  <c r="BA50" i="1"/>
  <c r="BF46" i="1"/>
  <c r="BD43" i="1"/>
  <c r="BC40" i="1"/>
  <c r="BB37" i="1"/>
  <c r="H2" i="3"/>
  <c r="G8" i="3"/>
  <c r="G9" i="3" s="1"/>
  <c r="G10" i="3" s="1"/>
  <c r="G11" i="3" s="1"/>
  <c r="G12" i="3" s="1"/>
  <c r="G13" i="3" s="1"/>
  <c r="G14" i="3" s="1"/>
  <c r="G15" i="3" s="1"/>
  <c r="G16" i="3" s="1"/>
  <c r="G17" i="3" s="1"/>
  <c r="G18" i="3" s="1"/>
  <c r="G19" i="3" s="1"/>
  <c r="G20" i="3" s="1"/>
  <c r="G21" i="3" s="1"/>
  <c r="G22" i="3" s="1"/>
  <c r="G23" i="3" s="1"/>
  <c r="G24" i="3" s="1"/>
  <c r="G25" i="3" s="1"/>
  <c r="G26" i="3" s="1"/>
  <c r="G27" i="3" s="1"/>
  <c r="G28" i="3" s="1"/>
  <c r="G29" i="3" s="1"/>
  <c r="G30" i="3" s="1"/>
  <c r="G31" i="3" s="1"/>
  <c r="G32" i="3" s="1"/>
  <c r="G33" i="3" s="1"/>
  <c r="G34" i="3" s="1"/>
  <c r="G35" i="3" s="1"/>
  <c r="G36" i="3" s="1"/>
  <c r="G37" i="3" s="1"/>
  <c r="G38" i="3" s="1"/>
  <c r="G39" i="3" s="1"/>
  <c r="G40" i="3" s="1"/>
  <c r="G41" i="3" s="1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G119" i="3" s="1"/>
  <c r="G120" i="3" s="1"/>
  <c r="G121" i="3" s="1"/>
  <c r="G122" i="3" s="1"/>
  <c r="G123" i="3" s="1"/>
  <c r="G124" i="3" s="1"/>
  <c r="G125" i="3" s="1"/>
  <c r="G126" i="3" s="1"/>
  <c r="G127" i="3" s="1"/>
  <c r="G128" i="3" s="1"/>
  <c r="G129" i="3" s="1"/>
  <c r="G130" i="3" s="1"/>
  <c r="G131" i="3" s="1"/>
  <c r="G132" i="3" s="1"/>
  <c r="G133" i="3" s="1"/>
  <c r="G134" i="3" s="1"/>
  <c r="G135" i="3" s="1"/>
  <c r="G136" i="3" s="1"/>
  <c r="G137" i="3" s="1"/>
  <c r="G138" i="3" s="1"/>
  <c r="G139" i="3" s="1"/>
  <c r="G140" i="3" s="1"/>
  <c r="G141" i="3" s="1"/>
  <c r="G142" i="3" s="1"/>
  <c r="G143" i="3" s="1"/>
  <c r="G144" i="3" s="1"/>
  <c r="G145" i="3" s="1"/>
  <c r="G146" i="3" s="1"/>
  <c r="G147" i="3" s="1"/>
  <c r="G148" i="3" s="1"/>
  <c r="G149" i="3" s="1"/>
  <c r="G150" i="3" s="1"/>
  <c r="G151" i="3" s="1"/>
  <c r="G152" i="3" s="1"/>
  <c r="G153" i="3" s="1"/>
  <c r="G154" i="3" s="1"/>
  <c r="G155" i="3" s="1"/>
  <c r="G156" i="3" s="1"/>
  <c r="G157" i="3" s="1"/>
  <c r="G158" i="3" s="1"/>
  <c r="G159" i="3" s="1"/>
  <c r="G160" i="3" s="1"/>
  <c r="G161" i="3" s="1"/>
  <c r="G162" i="3" s="1"/>
  <c r="G163" i="3" s="1"/>
  <c r="G164" i="3" s="1"/>
  <c r="G165" i="3" s="1"/>
  <c r="G166" i="3" s="1"/>
  <c r="G167" i="3" s="1"/>
  <c r="G168" i="3" s="1"/>
  <c r="G169" i="3" s="1"/>
  <c r="G170" i="3" s="1"/>
  <c r="G171" i="3" s="1"/>
  <c r="G172" i="3" s="1"/>
  <c r="G173" i="3" s="1"/>
  <c r="G174" i="3" s="1"/>
  <c r="G175" i="3" s="1"/>
  <c r="G176" i="3" s="1"/>
  <c r="G177" i="3" s="1"/>
  <c r="G178" i="3" s="1"/>
  <c r="G179" i="3" s="1"/>
  <c r="G180" i="3" s="1"/>
  <c r="G181" i="3" s="1"/>
  <c r="G182" i="3" s="1"/>
  <c r="G183" i="3" s="1"/>
  <c r="G184" i="3" s="1"/>
  <c r="G185" i="3" s="1"/>
  <c r="G186" i="3" s="1"/>
  <c r="G187" i="3" s="1"/>
  <c r="G188" i="3" s="1"/>
  <c r="G189" i="3" s="1"/>
  <c r="G190" i="3" s="1"/>
  <c r="G191" i="3" s="1"/>
  <c r="G192" i="3" s="1"/>
  <c r="G193" i="3" s="1"/>
  <c r="G194" i="3" s="1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G206" i="3" s="1"/>
  <c r="G207" i="3" s="1"/>
  <c r="G208" i="3" s="1"/>
  <c r="G209" i="3" s="1"/>
  <c r="G210" i="3" s="1"/>
  <c r="G211" i="3" s="1"/>
  <c r="G212" i="3" s="1"/>
  <c r="G213" i="3" s="1"/>
  <c r="G214" i="3" s="1"/>
  <c r="G215" i="3" s="1"/>
  <c r="G216" i="3" s="1"/>
  <c r="G217" i="3" s="1"/>
  <c r="G218" i="3" s="1"/>
  <c r="G219" i="3" s="1"/>
  <c r="G220" i="3" s="1"/>
  <c r="G221" i="3" s="1"/>
  <c r="G222" i="3" s="1"/>
  <c r="G223" i="3" s="1"/>
  <c r="G224" i="3" s="1"/>
  <c r="G225" i="3" s="1"/>
  <c r="G226" i="3" s="1"/>
  <c r="G227" i="3" s="1"/>
  <c r="G228" i="3" s="1"/>
  <c r="G229" i="3" s="1"/>
  <c r="G230" i="3" s="1"/>
  <c r="G231" i="3" s="1"/>
  <c r="G232" i="3" s="1"/>
  <c r="G233" i="3" s="1"/>
  <c r="G234" i="3" s="1"/>
  <c r="G235" i="3" s="1"/>
  <c r="G236" i="3" s="1"/>
  <c r="G237" i="3" s="1"/>
  <c r="G238" i="3" s="1"/>
  <c r="G239" i="3" s="1"/>
  <c r="G240" i="3" s="1"/>
  <c r="G241" i="3" s="1"/>
  <c r="G242" i="3" s="1"/>
  <c r="G243" i="3" s="1"/>
  <c r="G244" i="3" s="1"/>
  <c r="G245" i="3" s="1"/>
  <c r="G246" i="3" s="1"/>
  <c r="G247" i="3" s="1"/>
  <c r="G248" i="3" s="1"/>
  <c r="G249" i="3" s="1"/>
  <c r="G250" i="3" s="1"/>
  <c r="G251" i="3" s="1"/>
  <c r="G252" i="3" s="1"/>
  <c r="G253" i="3" s="1"/>
  <c r="G254" i="3" s="1"/>
  <c r="G255" i="3" s="1"/>
  <c r="G256" i="3" s="1"/>
  <c r="G257" i="3" s="1"/>
  <c r="G258" i="3" s="1"/>
  <c r="G259" i="3" s="1"/>
  <c r="G260" i="3" s="1"/>
  <c r="G261" i="3" s="1"/>
  <c r="G262" i="3" s="1"/>
  <c r="G263" i="3" s="1"/>
  <c r="G264" i="3" s="1"/>
  <c r="G265" i="3" s="1"/>
  <c r="G266" i="3" s="1"/>
  <c r="G267" i="3" s="1"/>
  <c r="G268" i="3" s="1"/>
  <c r="G269" i="3" s="1"/>
  <c r="G270" i="3" s="1"/>
  <c r="G271" i="3" s="1"/>
  <c r="G272" i="3" s="1"/>
  <c r="G273" i="3" s="1"/>
  <c r="G274" i="3" s="1"/>
  <c r="G275" i="3" s="1"/>
  <c r="G276" i="3" s="1"/>
  <c r="G277" i="3" s="1"/>
  <c r="G278" i="3" s="1"/>
  <c r="G279" i="3" s="1"/>
  <c r="G280" i="3" s="1"/>
  <c r="G281" i="3" s="1"/>
  <c r="G282" i="3" s="1"/>
  <c r="G283" i="3" s="1"/>
  <c r="G284" i="3" s="1"/>
  <c r="G285" i="3" s="1"/>
  <c r="G286" i="3" s="1"/>
  <c r="G287" i="3" s="1"/>
  <c r="G288" i="3" s="1"/>
  <c r="G289" i="3" s="1"/>
  <c r="G290" i="3" s="1"/>
  <c r="G291" i="3" s="1"/>
  <c r="G292" i="3" s="1"/>
  <c r="G293" i="3" s="1"/>
  <c r="G294" i="3" s="1"/>
  <c r="G295" i="3" s="1"/>
  <c r="G296" i="3" s="1"/>
  <c r="G297" i="3" s="1"/>
  <c r="G298" i="3" s="1"/>
  <c r="G299" i="3" s="1"/>
  <c r="G300" i="3" s="1"/>
  <c r="G301" i="3" s="1"/>
  <c r="G302" i="3" s="1"/>
  <c r="G303" i="3" s="1"/>
  <c r="G304" i="3" s="1"/>
  <c r="G305" i="3" s="1"/>
  <c r="G306" i="3" s="1"/>
  <c r="G307" i="3" s="1"/>
  <c r="G308" i="3" s="1"/>
  <c r="G309" i="3" s="1"/>
  <c r="G310" i="3" s="1"/>
  <c r="G311" i="3" s="1"/>
  <c r="G312" i="3" s="1"/>
  <c r="G313" i="3" s="1"/>
  <c r="G314" i="3" s="1"/>
  <c r="G315" i="3" s="1"/>
  <c r="G316" i="3" s="1"/>
  <c r="G317" i="3" s="1"/>
  <c r="G318" i="3" s="1"/>
  <c r="G319" i="3" s="1"/>
  <c r="G320" i="3" s="1"/>
  <c r="G321" i="3" s="1"/>
  <c r="G322" i="3" s="1"/>
  <c r="G323" i="3" s="1"/>
  <c r="G324" i="3" s="1"/>
  <c r="G325" i="3" s="1"/>
  <c r="G326" i="3" s="1"/>
  <c r="G327" i="3" s="1"/>
  <c r="G328" i="3" s="1"/>
  <c r="G329" i="3" s="1"/>
  <c r="G330" i="3" s="1"/>
  <c r="G331" i="3" s="1"/>
  <c r="G332" i="3" s="1"/>
  <c r="G333" i="3" s="1"/>
  <c r="G334" i="3" s="1"/>
  <c r="G335" i="3" s="1"/>
  <c r="G336" i="3" s="1"/>
  <c r="G337" i="3" s="1"/>
  <c r="G338" i="3" s="1"/>
  <c r="G339" i="3" s="1"/>
  <c r="G340" i="3" s="1"/>
  <c r="G341" i="3" s="1"/>
  <c r="G342" i="3" s="1"/>
  <c r="G343" i="3" s="1"/>
  <c r="G344" i="3" s="1"/>
  <c r="G345" i="3" s="1"/>
  <c r="G346" i="3" s="1"/>
  <c r="G347" i="3" s="1"/>
  <c r="G348" i="3" s="1"/>
  <c r="G349" i="3" s="1"/>
  <c r="G350" i="3" s="1"/>
  <c r="G351" i="3" s="1"/>
  <c r="G352" i="3" s="1"/>
  <c r="G353" i="3" s="1"/>
  <c r="G354" i="3" s="1"/>
  <c r="G355" i="3" s="1"/>
  <c r="G356" i="3" s="1"/>
  <c r="G357" i="3" s="1"/>
  <c r="G358" i="3" s="1"/>
  <c r="G359" i="3" s="1"/>
  <c r="G360" i="3" s="1"/>
  <c r="G361" i="3" s="1"/>
  <c r="G362" i="3" s="1"/>
  <c r="G363" i="3" s="1"/>
  <c r="G364" i="3" s="1"/>
  <c r="G365" i="3" s="1"/>
  <c r="G366" i="3" s="1"/>
  <c r="G367" i="3" s="1"/>
  <c r="G368" i="3" s="1"/>
  <c r="G369" i="3" s="1"/>
  <c r="G370" i="3" s="1"/>
  <c r="G371" i="3" s="1"/>
  <c r="G372" i="3" s="1"/>
  <c r="G373" i="3" s="1"/>
  <c r="G374" i="3" s="1"/>
  <c r="G375" i="3" s="1"/>
  <c r="G376" i="3" s="1"/>
  <c r="G377" i="3" s="1"/>
  <c r="G378" i="3" s="1"/>
  <c r="G379" i="3" s="1"/>
  <c r="G380" i="3" s="1"/>
  <c r="G381" i="3" s="1"/>
  <c r="G382" i="3" s="1"/>
  <c r="G383" i="3" s="1"/>
  <c r="G384" i="3" s="1"/>
  <c r="G385" i="3" s="1"/>
  <c r="G386" i="3" s="1"/>
  <c r="G387" i="3" s="1"/>
  <c r="G388" i="3" s="1"/>
  <c r="G389" i="3" s="1"/>
  <c r="G390" i="3" s="1"/>
  <c r="G391" i="3" s="1"/>
  <c r="G392" i="3" s="1"/>
  <c r="G393" i="3" s="1"/>
  <c r="G394" i="3" s="1"/>
  <c r="G395" i="3" s="1"/>
  <c r="G396" i="3" s="1"/>
  <c r="G397" i="3" s="1"/>
  <c r="G398" i="3" s="1"/>
  <c r="G399" i="3" s="1"/>
  <c r="G400" i="3" s="1"/>
  <c r="G401" i="3" s="1"/>
  <c r="G402" i="3" s="1"/>
  <c r="G403" i="3" s="1"/>
  <c r="G404" i="3" s="1"/>
  <c r="G405" i="3" s="1"/>
  <c r="G406" i="3" s="1"/>
  <c r="G407" i="3" s="1"/>
  <c r="G408" i="3" s="1"/>
  <c r="G409" i="3" s="1"/>
  <c r="G410" i="3" s="1"/>
  <c r="G411" i="3" s="1"/>
  <c r="G412" i="3" s="1"/>
  <c r="G413" i="3" s="1"/>
  <c r="G414" i="3" s="1"/>
  <c r="G415" i="3" s="1"/>
  <c r="G416" i="3" s="1"/>
  <c r="G417" i="3" s="1"/>
  <c r="G418" i="3" s="1"/>
  <c r="G419" i="3" s="1"/>
  <c r="G420" i="3" s="1"/>
  <c r="G421" i="3" s="1"/>
  <c r="G422" i="3" s="1"/>
  <c r="G423" i="3" s="1"/>
  <c r="G424" i="3" s="1"/>
  <c r="G425" i="3" s="1"/>
  <c r="G426" i="3" s="1"/>
  <c r="G427" i="3" s="1"/>
  <c r="G428" i="3" s="1"/>
  <c r="G429" i="3" s="1"/>
  <c r="G430" i="3" s="1"/>
  <c r="G431" i="3" s="1"/>
  <c r="G432" i="3" s="1"/>
  <c r="G433" i="3" s="1"/>
  <c r="G434" i="3" s="1"/>
  <c r="G435" i="3" s="1"/>
  <c r="G436" i="3" s="1"/>
  <c r="G437" i="3" s="1"/>
  <c r="G438" i="3" s="1"/>
  <c r="G439" i="3" s="1"/>
  <c r="G440" i="3" s="1"/>
  <c r="G441" i="3" s="1"/>
  <c r="G442" i="3" s="1"/>
  <c r="G443" i="3" s="1"/>
  <c r="G444" i="3" s="1"/>
  <c r="G445" i="3" s="1"/>
  <c r="G446" i="3" s="1"/>
  <c r="G447" i="3" s="1"/>
  <c r="G448" i="3" s="1"/>
  <c r="G449" i="3" s="1"/>
  <c r="G450" i="3" s="1"/>
  <c r="G451" i="3" s="1"/>
  <c r="G452" i="3" s="1"/>
  <c r="G453" i="3" s="1"/>
  <c r="G454" i="3" s="1"/>
  <c r="G455" i="3" s="1"/>
  <c r="G456" i="3" s="1"/>
  <c r="G457" i="3" s="1"/>
  <c r="G458" i="3" s="1"/>
  <c r="G459" i="3" s="1"/>
  <c r="G460" i="3" s="1"/>
  <c r="G461" i="3" s="1"/>
  <c r="G462" i="3" s="1"/>
  <c r="G463" i="3" s="1"/>
  <c r="G464" i="3" s="1"/>
  <c r="G465" i="3" s="1"/>
  <c r="G466" i="3" s="1"/>
  <c r="G467" i="3" s="1"/>
  <c r="G468" i="3" s="1"/>
  <c r="G469" i="3" s="1"/>
  <c r="G470" i="3" s="1"/>
  <c r="G471" i="3" s="1"/>
  <c r="G472" i="3" s="1"/>
  <c r="G473" i="3" s="1"/>
  <c r="G474" i="3" s="1"/>
  <c r="G475" i="3" s="1"/>
  <c r="G476" i="3" s="1"/>
  <c r="G477" i="3" s="1"/>
  <c r="G478" i="3" s="1"/>
  <c r="G479" i="3" s="1"/>
  <c r="G480" i="3" s="1"/>
  <c r="G481" i="3" s="1"/>
  <c r="G482" i="3" s="1"/>
  <c r="G483" i="3" s="1"/>
  <c r="G484" i="3" s="1"/>
  <c r="G485" i="3" s="1"/>
  <c r="G486" i="3" s="1"/>
  <c r="G487" i="3" s="1"/>
  <c r="G488" i="3" s="1"/>
  <c r="G489" i="3" s="1"/>
  <c r="G490" i="3" s="1"/>
  <c r="G491" i="3" s="1"/>
  <c r="G492" i="3" s="1"/>
  <c r="G493" i="3" s="1"/>
  <c r="G494" i="3" s="1"/>
  <c r="G495" i="3" s="1"/>
  <c r="G496" i="3" s="1"/>
  <c r="G497" i="3" s="1"/>
  <c r="G498" i="3" s="1"/>
  <c r="G499" i="3" s="1"/>
  <c r="G500" i="3" s="1"/>
  <c r="G501" i="3" s="1"/>
  <c r="G502" i="3" s="1"/>
  <c r="G503" i="3" s="1"/>
  <c r="G504" i="3" s="1"/>
  <c r="G505" i="3" s="1"/>
  <c r="G506" i="3" s="1"/>
  <c r="G507" i="3" s="1"/>
  <c r="G508" i="3" s="1"/>
  <c r="G509" i="3" s="1"/>
  <c r="G510" i="3" s="1"/>
  <c r="G511" i="3" s="1"/>
  <c r="G512" i="3" s="1"/>
  <c r="G513" i="3" s="1"/>
  <c r="G514" i="3" s="1"/>
  <c r="G515" i="3" s="1"/>
  <c r="G516" i="3" s="1"/>
  <c r="G517" i="3" s="1"/>
  <c r="G518" i="3" s="1"/>
  <c r="G519" i="3" s="1"/>
  <c r="G520" i="3" s="1"/>
  <c r="G521" i="3" s="1"/>
  <c r="G522" i="3" s="1"/>
  <c r="G523" i="3" s="1"/>
  <c r="G524" i="3" s="1"/>
  <c r="G525" i="3" s="1"/>
  <c r="G526" i="3" s="1"/>
  <c r="G527" i="3" s="1"/>
  <c r="G528" i="3" s="1"/>
  <c r="G529" i="3" s="1"/>
  <c r="G530" i="3" s="1"/>
  <c r="G531" i="3" s="1"/>
  <c r="G532" i="3" s="1"/>
  <c r="G533" i="3" s="1"/>
  <c r="G534" i="3" s="1"/>
  <c r="G535" i="3" s="1"/>
  <c r="G536" i="3" s="1"/>
  <c r="G537" i="3" s="1"/>
  <c r="G538" i="3" s="1"/>
  <c r="G539" i="3" s="1"/>
  <c r="G540" i="3" s="1"/>
  <c r="G541" i="3" s="1"/>
  <c r="G542" i="3" s="1"/>
  <c r="G543" i="3" s="1"/>
  <c r="G544" i="3" s="1"/>
  <c r="G545" i="3" s="1"/>
  <c r="G546" i="3" s="1"/>
  <c r="G547" i="3" s="1"/>
  <c r="G548" i="3" s="1"/>
  <c r="G549" i="3" s="1"/>
  <c r="G550" i="3" s="1"/>
  <c r="G551" i="3" s="1"/>
  <c r="G552" i="3" s="1"/>
  <c r="G553" i="3" s="1"/>
  <c r="G554" i="3" s="1"/>
  <c r="G555" i="3" s="1"/>
  <c r="G556" i="3" s="1"/>
  <c r="G557" i="3" s="1"/>
  <c r="G558" i="3" s="1"/>
  <c r="G559" i="3" s="1"/>
  <c r="G560" i="3" s="1"/>
  <c r="G561" i="3" s="1"/>
  <c r="G562" i="3" s="1"/>
  <c r="G563" i="3" s="1"/>
  <c r="G564" i="3" s="1"/>
  <c r="G565" i="3" s="1"/>
  <c r="G566" i="3" s="1"/>
  <c r="G567" i="3" s="1"/>
  <c r="G568" i="3" s="1"/>
  <c r="G569" i="3" s="1"/>
  <c r="G570" i="3" s="1"/>
  <c r="G571" i="3" s="1"/>
  <c r="G572" i="3" s="1"/>
  <c r="G573" i="3" s="1"/>
  <c r="G574" i="3" s="1"/>
  <c r="G575" i="3" s="1"/>
  <c r="G576" i="3" s="1"/>
  <c r="G577" i="3" s="1"/>
  <c r="G578" i="3" s="1"/>
  <c r="G579" i="3" s="1"/>
  <c r="G580" i="3" s="1"/>
  <c r="G581" i="3" s="1"/>
  <c r="G582" i="3" s="1"/>
  <c r="G583" i="3" s="1"/>
  <c r="G584" i="3" s="1"/>
  <c r="G585" i="3" s="1"/>
  <c r="G586" i="3" s="1"/>
  <c r="G587" i="3" s="1"/>
  <c r="G588" i="3" s="1"/>
  <c r="G589" i="3" s="1"/>
  <c r="G590" i="3" s="1"/>
  <c r="G591" i="3" s="1"/>
  <c r="G592" i="3" s="1"/>
  <c r="G593" i="3" s="1"/>
  <c r="G594" i="3" s="1"/>
  <c r="G595" i="3" s="1"/>
  <c r="G596" i="3" s="1"/>
  <c r="G597" i="3" s="1"/>
  <c r="G598" i="3" s="1"/>
  <c r="G599" i="3" s="1"/>
  <c r="G600" i="3" s="1"/>
  <c r="G601" i="3" s="1"/>
  <c r="G602" i="3" s="1"/>
  <c r="G603" i="3" s="1"/>
  <c r="G604" i="3" s="1"/>
  <c r="G605" i="3" s="1"/>
  <c r="G606" i="3" s="1"/>
  <c r="G607" i="3" s="1"/>
  <c r="G608" i="3" s="1"/>
  <c r="G609" i="3" s="1"/>
  <c r="G610" i="3" s="1"/>
  <c r="G611" i="3" s="1"/>
  <c r="G612" i="3" s="1"/>
  <c r="G613" i="3" s="1"/>
  <c r="G614" i="3" s="1"/>
  <c r="G615" i="3" s="1"/>
  <c r="G616" i="3" s="1"/>
  <c r="G617" i="3" s="1"/>
  <c r="G618" i="3" s="1"/>
  <c r="G619" i="3" s="1"/>
  <c r="G620" i="3" s="1"/>
  <c r="G621" i="3" s="1"/>
  <c r="G622" i="3" s="1"/>
  <c r="G623" i="3" s="1"/>
  <c r="G624" i="3" s="1"/>
  <c r="G625" i="3" s="1"/>
  <c r="G626" i="3" s="1"/>
  <c r="G627" i="3" s="1"/>
  <c r="G628" i="3" s="1"/>
  <c r="G629" i="3" s="1"/>
  <c r="G630" i="3" s="1"/>
  <c r="G631" i="3" s="1"/>
  <c r="G632" i="3" s="1"/>
  <c r="G633" i="3" s="1"/>
  <c r="G634" i="3" s="1"/>
  <c r="G635" i="3" s="1"/>
  <c r="G636" i="3" s="1"/>
  <c r="G637" i="3" s="1"/>
  <c r="G638" i="3" s="1"/>
  <c r="G639" i="3" s="1"/>
  <c r="G640" i="3" s="1"/>
  <c r="H8" i="3"/>
  <c r="J8" i="3"/>
  <c r="A9" i="3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  <c r="A367" i="3" s="1"/>
  <c r="A368" i="3" s="1"/>
  <c r="A369" i="3" s="1"/>
  <c r="A370" i="3" s="1"/>
  <c r="A371" i="3" s="1"/>
  <c r="A372" i="3" s="1"/>
  <c r="A373" i="3" s="1"/>
  <c r="A374" i="3" s="1"/>
  <c r="A375" i="3" s="1"/>
  <c r="A376" i="3" s="1"/>
  <c r="A377" i="3" s="1"/>
  <c r="A378" i="3" s="1"/>
  <c r="A379" i="3" s="1"/>
  <c r="A380" i="3" s="1"/>
  <c r="A381" i="3" s="1"/>
  <c r="A382" i="3" s="1"/>
  <c r="A383" i="3" s="1"/>
  <c r="A384" i="3" s="1"/>
  <c r="A385" i="3" s="1"/>
  <c r="A386" i="3" s="1"/>
  <c r="A387" i="3" s="1"/>
  <c r="A388" i="3" s="1"/>
  <c r="A389" i="3" s="1"/>
  <c r="A390" i="3" s="1"/>
  <c r="A391" i="3" s="1"/>
  <c r="A392" i="3" s="1"/>
  <c r="A393" i="3" s="1"/>
  <c r="A394" i="3" s="1"/>
  <c r="A395" i="3" s="1"/>
  <c r="A396" i="3" s="1"/>
  <c r="A397" i="3" s="1"/>
  <c r="A398" i="3" s="1"/>
  <c r="A399" i="3" s="1"/>
  <c r="A400" i="3" s="1"/>
  <c r="A401" i="3" s="1"/>
  <c r="A402" i="3" s="1"/>
  <c r="A403" i="3" s="1"/>
  <c r="A404" i="3" s="1"/>
  <c r="A405" i="3" s="1"/>
  <c r="A406" i="3" s="1"/>
  <c r="A407" i="3" s="1"/>
  <c r="A408" i="3" s="1"/>
  <c r="A409" i="3" s="1"/>
  <c r="A410" i="3" s="1"/>
  <c r="A411" i="3" s="1"/>
  <c r="A412" i="3" s="1"/>
  <c r="A413" i="3" s="1"/>
  <c r="A414" i="3" s="1"/>
  <c r="A415" i="3" s="1"/>
  <c r="A416" i="3" s="1"/>
  <c r="A417" i="3" s="1"/>
  <c r="A418" i="3" s="1"/>
  <c r="A419" i="3" s="1"/>
  <c r="A420" i="3" s="1"/>
  <c r="A421" i="3" s="1"/>
  <c r="A422" i="3" s="1"/>
  <c r="A423" i="3" s="1"/>
  <c r="A424" i="3" s="1"/>
  <c r="A425" i="3" s="1"/>
  <c r="A426" i="3" s="1"/>
  <c r="A427" i="3" s="1"/>
  <c r="A428" i="3" s="1"/>
  <c r="A429" i="3" s="1"/>
  <c r="A430" i="3" s="1"/>
  <c r="A431" i="3" s="1"/>
  <c r="A432" i="3" s="1"/>
  <c r="A433" i="3" s="1"/>
  <c r="A434" i="3" s="1"/>
  <c r="A435" i="3" s="1"/>
  <c r="A436" i="3" s="1"/>
  <c r="A437" i="3" s="1"/>
  <c r="A438" i="3" s="1"/>
  <c r="A439" i="3" s="1"/>
  <c r="A440" i="3" s="1"/>
  <c r="A441" i="3" s="1"/>
  <c r="A442" i="3" s="1"/>
  <c r="A443" i="3" s="1"/>
  <c r="A444" i="3" s="1"/>
  <c r="A445" i="3" s="1"/>
  <c r="A446" i="3" s="1"/>
  <c r="A447" i="3" s="1"/>
  <c r="A448" i="3" s="1"/>
  <c r="A449" i="3" s="1"/>
  <c r="A450" i="3" s="1"/>
  <c r="A451" i="3" s="1"/>
  <c r="A452" i="3" s="1"/>
  <c r="A453" i="3" s="1"/>
  <c r="A454" i="3" s="1"/>
  <c r="A455" i="3" s="1"/>
  <c r="A456" i="3" s="1"/>
  <c r="A457" i="3" s="1"/>
  <c r="A458" i="3" s="1"/>
  <c r="A459" i="3" s="1"/>
  <c r="A460" i="3" s="1"/>
  <c r="A461" i="3" s="1"/>
  <c r="A462" i="3" s="1"/>
  <c r="A463" i="3" s="1"/>
  <c r="A464" i="3" s="1"/>
  <c r="A465" i="3" s="1"/>
  <c r="A466" i="3" s="1"/>
  <c r="A467" i="3" s="1"/>
  <c r="A468" i="3" s="1"/>
  <c r="A469" i="3" s="1"/>
  <c r="A470" i="3" s="1"/>
  <c r="A471" i="3" s="1"/>
  <c r="A472" i="3" s="1"/>
  <c r="A473" i="3" s="1"/>
  <c r="A474" i="3" s="1"/>
  <c r="A475" i="3" s="1"/>
  <c r="A476" i="3" s="1"/>
  <c r="A477" i="3" s="1"/>
  <c r="A478" i="3" s="1"/>
  <c r="A479" i="3" s="1"/>
  <c r="A480" i="3" s="1"/>
  <c r="A481" i="3" s="1"/>
  <c r="A482" i="3" s="1"/>
  <c r="A483" i="3" s="1"/>
  <c r="A484" i="3" s="1"/>
  <c r="A485" i="3" s="1"/>
  <c r="A486" i="3" s="1"/>
  <c r="A487" i="3" s="1"/>
  <c r="A488" i="3" s="1"/>
  <c r="A489" i="3" s="1"/>
  <c r="A490" i="3" s="1"/>
  <c r="A491" i="3" s="1"/>
  <c r="A492" i="3" s="1"/>
  <c r="A493" i="3" s="1"/>
  <c r="A494" i="3" s="1"/>
  <c r="A495" i="3" s="1"/>
  <c r="A496" i="3" s="1"/>
  <c r="A497" i="3" s="1"/>
  <c r="A498" i="3" s="1"/>
  <c r="A499" i="3" s="1"/>
  <c r="A500" i="3" s="1"/>
  <c r="A501" i="3" s="1"/>
  <c r="A502" i="3" s="1"/>
  <c r="A503" i="3" s="1"/>
  <c r="A504" i="3" s="1"/>
  <c r="A505" i="3" s="1"/>
  <c r="A506" i="3" s="1"/>
  <c r="A507" i="3" s="1"/>
  <c r="A508" i="3" s="1"/>
  <c r="A509" i="3" s="1"/>
  <c r="A510" i="3" s="1"/>
  <c r="A511" i="3" s="1"/>
  <c r="A512" i="3" s="1"/>
  <c r="A513" i="3" s="1"/>
  <c r="A514" i="3" s="1"/>
  <c r="A515" i="3" s="1"/>
  <c r="A516" i="3" s="1"/>
  <c r="A517" i="3" s="1"/>
  <c r="A518" i="3" s="1"/>
  <c r="A519" i="3" s="1"/>
  <c r="A520" i="3" s="1"/>
  <c r="A521" i="3" s="1"/>
  <c r="A522" i="3" s="1"/>
  <c r="A523" i="3" s="1"/>
  <c r="A524" i="3" s="1"/>
  <c r="A525" i="3" s="1"/>
  <c r="A526" i="3" s="1"/>
  <c r="A527" i="3" s="1"/>
  <c r="A528" i="3" s="1"/>
  <c r="A529" i="3" s="1"/>
  <c r="A530" i="3" s="1"/>
  <c r="A531" i="3" s="1"/>
  <c r="A532" i="3" s="1"/>
  <c r="A533" i="3" s="1"/>
  <c r="A534" i="3" s="1"/>
  <c r="A535" i="3" s="1"/>
  <c r="A536" i="3" s="1"/>
  <c r="A537" i="3" s="1"/>
  <c r="A538" i="3" s="1"/>
  <c r="A539" i="3" s="1"/>
  <c r="A540" i="3" s="1"/>
  <c r="A541" i="3" s="1"/>
  <c r="A542" i="3" s="1"/>
  <c r="A543" i="3" s="1"/>
  <c r="A544" i="3" s="1"/>
  <c r="A545" i="3" s="1"/>
  <c r="A546" i="3" s="1"/>
  <c r="A547" i="3" s="1"/>
  <c r="A548" i="3" s="1"/>
  <c r="A549" i="3" s="1"/>
  <c r="A550" i="3" s="1"/>
  <c r="A551" i="3" s="1"/>
  <c r="A552" i="3" s="1"/>
  <c r="A553" i="3" s="1"/>
  <c r="A554" i="3" s="1"/>
  <c r="A555" i="3" s="1"/>
  <c r="A556" i="3" s="1"/>
  <c r="A557" i="3" s="1"/>
  <c r="A558" i="3" s="1"/>
  <c r="A559" i="3" s="1"/>
  <c r="A560" i="3" s="1"/>
  <c r="A561" i="3" s="1"/>
  <c r="A562" i="3" s="1"/>
  <c r="A563" i="3" s="1"/>
  <c r="A564" i="3" s="1"/>
  <c r="A565" i="3" s="1"/>
  <c r="A566" i="3" s="1"/>
  <c r="A567" i="3" s="1"/>
  <c r="A568" i="3" s="1"/>
  <c r="A569" i="3" s="1"/>
  <c r="A570" i="3" s="1"/>
  <c r="A571" i="3" s="1"/>
  <c r="A572" i="3" s="1"/>
  <c r="A573" i="3" s="1"/>
  <c r="A574" i="3" s="1"/>
  <c r="A575" i="3" s="1"/>
  <c r="A576" i="3" s="1"/>
  <c r="A577" i="3" s="1"/>
  <c r="A578" i="3" s="1"/>
  <c r="A579" i="3" s="1"/>
  <c r="A580" i="3" s="1"/>
  <c r="A581" i="3" s="1"/>
  <c r="A582" i="3" s="1"/>
  <c r="A583" i="3" s="1"/>
  <c r="A584" i="3" s="1"/>
  <c r="A585" i="3" s="1"/>
  <c r="A586" i="3" s="1"/>
  <c r="A587" i="3" s="1"/>
  <c r="A588" i="3" s="1"/>
  <c r="A589" i="3" s="1"/>
  <c r="A590" i="3" s="1"/>
  <c r="A591" i="3" s="1"/>
  <c r="A592" i="3" s="1"/>
  <c r="A593" i="3" s="1"/>
  <c r="A594" i="3" s="1"/>
  <c r="A595" i="3" s="1"/>
  <c r="A596" i="3" s="1"/>
  <c r="A597" i="3" s="1"/>
  <c r="A598" i="3" s="1"/>
  <c r="A599" i="3" s="1"/>
  <c r="A600" i="3" s="1"/>
  <c r="A601" i="3" s="1"/>
  <c r="A602" i="3" s="1"/>
  <c r="A603" i="3" s="1"/>
  <c r="A604" i="3" s="1"/>
  <c r="A605" i="3" s="1"/>
  <c r="A606" i="3" s="1"/>
  <c r="A607" i="3" s="1"/>
  <c r="A608" i="3" s="1"/>
  <c r="A609" i="3" s="1"/>
  <c r="A610" i="3" s="1"/>
  <c r="A611" i="3" s="1"/>
  <c r="A612" i="3" s="1"/>
  <c r="A613" i="3" s="1"/>
  <c r="A614" i="3" s="1"/>
  <c r="A615" i="3" s="1"/>
  <c r="A616" i="3" s="1"/>
  <c r="A617" i="3" s="1"/>
  <c r="A618" i="3" s="1"/>
  <c r="A619" i="3" s="1"/>
  <c r="A620" i="3" s="1"/>
  <c r="A621" i="3" s="1"/>
  <c r="A622" i="3" s="1"/>
  <c r="A623" i="3" s="1"/>
  <c r="A624" i="3" s="1"/>
  <c r="A625" i="3" s="1"/>
  <c r="A626" i="3" s="1"/>
  <c r="A627" i="3" s="1"/>
  <c r="A628" i="3" s="1"/>
  <c r="A629" i="3" s="1"/>
  <c r="A630" i="3" s="1"/>
  <c r="A631" i="3" s="1"/>
  <c r="A632" i="3" s="1"/>
  <c r="A633" i="3" s="1"/>
  <c r="A634" i="3" s="1"/>
  <c r="A635" i="3" s="1"/>
  <c r="A636" i="3" s="1"/>
  <c r="A637" i="3" s="1"/>
  <c r="A638" i="3" s="1"/>
  <c r="A639" i="3" s="1"/>
  <c r="A640" i="3" s="1"/>
  <c r="BX35" i="1"/>
  <c r="BY35" i="1"/>
  <c r="BZ35" i="1"/>
  <c r="CA35" i="1"/>
  <c r="CB35" i="1"/>
  <c r="CC35" i="1"/>
  <c r="CD35" i="1"/>
  <c r="CE35" i="1"/>
  <c r="CF35" i="1"/>
  <c r="CG35" i="1"/>
  <c r="CH35" i="1"/>
  <c r="CI35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BX37" i="1"/>
  <c r="BY37" i="1"/>
  <c r="BZ37" i="1"/>
  <c r="CA37" i="1"/>
  <c r="CB37" i="1"/>
  <c r="CC37" i="1"/>
  <c r="CD37" i="1"/>
  <c r="CE37" i="1"/>
  <c r="CF37" i="1"/>
  <c r="CG37" i="1"/>
  <c r="CH37" i="1"/>
  <c r="CI37" i="1"/>
  <c r="BX38" i="1"/>
  <c r="BY38" i="1"/>
  <c r="BZ38" i="1"/>
  <c r="CA38" i="1"/>
  <c r="CB38" i="1"/>
  <c r="CC38" i="1"/>
  <c r="CD38" i="1"/>
  <c r="CE38" i="1"/>
  <c r="CF38" i="1"/>
  <c r="CG38" i="1"/>
  <c r="CH38" i="1"/>
  <c r="CI38" i="1"/>
  <c r="BX39" i="1"/>
  <c r="BY39" i="1"/>
  <c r="BZ39" i="1"/>
  <c r="CA39" i="1"/>
  <c r="CB39" i="1"/>
  <c r="CC39" i="1"/>
  <c r="CD39" i="1"/>
  <c r="CE39" i="1"/>
  <c r="CF39" i="1"/>
  <c r="CG39" i="1"/>
  <c r="CH39" i="1"/>
  <c r="CI39" i="1"/>
  <c r="BX40" i="1"/>
  <c r="BY40" i="1"/>
  <c r="BZ40" i="1"/>
  <c r="CA40" i="1"/>
  <c r="CB40" i="1"/>
  <c r="CC40" i="1"/>
  <c r="CD40" i="1"/>
  <c r="CE40" i="1"/>
  <c r="CF40" i="1"/>
  <c r="CG40" i="1"/>
  <c r="CH40" i="1"/>
  <c r="CI40" i="1"/>
  <c r="BX41" i="1"/>
  <c r="BY41" i="1"/>
  <c r="BZ41" i="1"/>
  <c r="CA41" i="1"/>
  <c r="CB41" i="1"/>
  <c r="CC41" i="1"/>
  <c r="CD41" i="1"/>
  <c r="CE41" i="1"/>
  <c r="CF41" i="1"/>
  <c r="CG41" i="1"/>
  <c r="CH41" i="1"/>
  <c r="CI41" i="1"/>
  <c r="BX42" i="1"/>
  <c r="BY42" i="1"/>
  <c r="BZ42" i="1"/>
  <c r="CA42" i="1"/>
  <c r="CB42" i="1"/>
  <c r="CC42" i="1"/>
  <c r="CD42" i="1"/>
  <c r="CE42" i="1"/>
  <c r="CF42" i="1"/>
  <c r="CG42" i="1"/>
  <c r="CH42" i="1"/>
  <c r="CI42" i="1"/>
  <c r="BX43" i="1"/>
  <c r="BY43" i="1"/>
  <c r="BZ43" i="1"/>
  <c r="CA43" i="1"/>
  <c r="CB43" i="1"/>
  <c r="CC43" i="1"/>
  <c r="CD43" i="1"/>
  <c r="CE43" i="1"/>
  <c r="CF43" i="1"/>
  <c r="CG43" i="1"/>
  <c r="CH43" i="1"/>
  <c r="CI43" i="1"/>
  <c r="BX44" i="1"/>
  <c r="BY44" i="1"/>
  <c r="BZ44" i="1"/>
  <c r="CA44" i="1"/>
  <c r="CB44" i="1"/>
  <c r="CC44" i="1"/>
  <c r="CD44" i="1"/>
  <c r="CE44" i="1"/>
  <c r="CF44" i="1"/>
  <c r="CG44" i="1"/>
  <c r="CH44" i="1"/>
  <c r="CI44" i="1"/>
  <c r="BX45" i="1"/>
  <c r="BY45" i="1"/>
  <c r="BZ45" i="1"/>
  <c r="CA45" i="1"/>
  <c r="CB45" i="1"/>
  <c r="CC45" i="1"/>
  <c r="CD45" i="1"/>
  <c r="CE45" i="1"/>
  <c r="CF45" i="1"/>
  <c r="CG45" i="1"/>
  <c r="CH45" i="1"/>
  <c r="CI45" i="1"/>
  <c r="BX46" i="1"/>
  <c r="BY46" i="1"/>
  <c r="BZ46" i="1"/>
  <c r="CA46" i="1"/>
  <c r="CB46" i="1"/>
  <c r="CC46" i="1"/>
  <c r="CD46" i="1"/>
  <c r="CE46" i="1"/>
  <c r="CF46" i="1"/>
  <c r="CG46" i="1"/>
  <c r="CH46" i="1"/>
  <c r="CI46" i="1"/>
  <c r="BX47" i="1"/>
  <c r="BY47" i="1"/>
  <c r="BZ47" i="1"/>
  <c r="CA47" i="1"/>
  <c r="CB47" i="1"/>
  <c r="CC47" i="1"/>
  <c r="CD47" i="1"/>
  <c r="CE47" i="1"/>
  <c r="CF47" i="1"/>
  <c r="CG47" i="1"/>
  <c r="CH47" i="1"/>
  <c r="CI47" i="1"/>
  <c r="BX48" i="1"/>
  <c r="BY48" i="1"/>
  <c r="BZ48" i="1"/>
  <c r="CA48" i="1"/>
  <c r="CB48" i="1"/>
  <c r="CC48" i="1"/>
  <c r="CD48" i="1"/>
  <c r="CE48" i="1"/>
  <c r="CF48" i="1"/>
  <c r="CG48" i="1"/>
  <c r="CH48" i="1"/>
  <c r="CI48" i="1"/>
  <c r="BX49" i="1"/>
  <c r="BY49" i="1"/>
  <c r="BZ49" i="1"/>
  <c r="CA49" i="1"/>
  <c r="CB49" i="1"/>
  <c r="CC49" i="1"/>
  <c r="CD49" i="1"/>
  <c r="CE49" i="1"/>
  <c r="CF49" i="1"/>
  <c r="CG49" i="1"/>
  <c r="CH49" i="1"/>
  <c r="CI49" i="1"/>
  <c r="BX50" i="1"/>
  <c r="BY50" i="1"/>
  <c r="BZ50" i="1"/>
  <c r="CA50" i="1"/>
  <c r="CB50" i="1"/>
  <c r="CC50" i="1"/>
  <c r="CD50" i="1"/>
  <c r="CE50" i="1"/>
  <c r="CF50" i="1"/>
  <c r="CG50" i="1"/>
  <c r="CH50" i="1"/>
  <c r="CI50" i="1"/>
  <c r="BX51" i="1"/>
  <c r="BY51" i="1"/>
  <c r="BZ51" i="1"/>
  <c r="CA51" i="1"/>
  <c r="CB51" i="1"/>
  <c r="CC51" i="1"/>
  <c r="CD51" i="1"/>
  <c r="CE51" i="1"/>
  <c r="CF51" i="1"/>
  <c r="CG51" i="1"/>
  <c r="CH51" i="1"/>
  <c r="CI51" i="1"/>
  <c r="BX52" i="1"/>
  <c r="BY52" i="1"/>
  <c r="BZ52" i="1"/>
  <c r="CA52" i="1"/>
  <c r="CB52" i="1"/>
  <c r="CC52" i="1"/>
  <c r="CD52" i="1"/>
  <c r="CE52" i="1"/>
  <c r="CF52" i="1"/>
  <c r="CG52" i="1"/>
  <c r="CH52" i="1"/>
  <c r="CI52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BX54" i="1"/>
  <c r="BY54" i="1"/>
  <c r="BZ54" i="1"/>
  <c r="CA54" i="1"/>
  <c r="CB54" i="1"/>
  <c r="CC54" i="1"/>
  <c r="CD54" i="1"/>
  <c r="CE54" i="1"/>
  <c r="CF54" i="1"/>
  <c r="CG54" i="1"/>
  <c r="CH54" i="1"/>
  <c r="CI5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BL16" i="1"/>
  <c r="BL17" i="1"/>
  <c r="BL18" i="1"/>
  <c r="BL19" i="1"/>
  <c r="BL20" i="1"/>
  <c r="BL21" i="1"/>
  <c r="BL22" i="1"/>
  <c r="BL23" i="1"/>
  <c r="BL24" i="1"/>
  <c r="BL25" i="1"/>
  <c r="BL31" i="1"/>
  <c r="BL32" i="1"/>
  <c r="BL15" i="1"/>
  <c r="H9" i="3" l="1"/>
  <c r="I9" i="3" s="1"/>
  <c r="J9" i="3" s="1"/>
  <c r="I8" i="3"/>
  <c r="A1094" i="6"/>
  <c r="C1093" i="6"/>
  <c r="B1093" i="6"/>
  <c r="BO34" i="1"/>
  <c r="BG35" i="1"/>
  <c r="BO35" i="1" s="1"/>
  <c r="AJ115" i="5"/>
  <c r="AJ100" i="5"/>
  <c r="AJ85" i="5"/>
  <c r="AJ70" i="5"/>
  <c r="AJ134" i="5"/>
  <c r="AJ51" i="5"/>
  <c r="AJ49" i="5"/>
  <c r="AJ62" i="5"/>
  <c r="AJ41" i="5"/>
  <c r="AJ45" i="5"/>
  <c r="AJ25" i="5"/>
  <c r="AJ119" i="5"/>
  <c r="AJ104" i="5"/>
  <c r="AJ89" i="5"/>
  <c r="AJ74" i="5"/>
  <c r="AJ138" i="5"/>
  <c r="AJ69" i="5"/>
  <c r="AJ24" i="5"/>
  <c r="AJ48" i="5"/>
  <c r="AJ32" i="5"/>
  <c r="AJ27" i="5"/>
  <c r="AJ29" i="5"/>
  <c r="AJ68" i="5"/>
  <c r="AJ38" i="5"/>
  <c r="AJ123" i="5"/>
  <c r="AJ108" i="5"/>
  <c r="AJ93" i="5"/>
  <c r="AJ78" i="5"/>
  <c r="AJ142" i="5"/>
  <c r="AJ56" i="5"/>
  <c r="AJ26" i="5"/>
  <c r="AJ30" i="5"/>
  <c r="AJ50" i="5"/>
  <c r="AJ59" i="5"/>
  <c r="AJ61" i="5"/>
  <c r="AJ36" i="5"/>
  <c r="AJ54" i="5"/>
  <c r="AJ33" i="5"/>
  <c r="AJ127" i="5"/>
  <c r="AJ112" i="5"/>
  <c r="AJ97" i="5"/>
  <c r="AJ82" i="5"/>
  <c r="AJ146" i="5"/>
  <c r="AJ53" i="5"/>
  <c r="AJ55" i="5"/>
  <c r="AJ34" i="5"/>
  <c r="AJ35" i="5"/>
  <c r="AJ103" i="5"/>
  <c r="AJ73" i="5"/>
  <c r="AJ122" i="5"/>
  <c r="AJ57" i="5"/>
  <c r="AJ39" i="5"/>
  <c r="AH13" i="5"/>
  <c r="AH12" i="5" s="1"/>
  <c r="AJ131" i="5"/>
  <c r="AJ116" i="5"/>
  <c r="AJ101" i="5"/>
  <c r="AJ86" i="5"/>
  <c r="AJ46" i="5"/>
  <c r="AJ60" i="5"/>
  <c r="AJ28" i="5"/>
  <c r="AJ66" i="5"/>
  <c r="AJ43" i="5"/>
  <c r="AJ71" i="5"/>
  <c r="AJ135" i="5"/>
  <c r="AJ120" i="5"/>
  <c r="AJ105" i="5"/>
  <c r="AJ90" i="5"/>
  <c r="AJ75" i="5"/>
  <c r="AJ139" i="5"/>
  <c r="AJ124" i="5"/>
  <c r="AJ109" i="5"/>
  <c r="AJ94" i="5"/>
  <c r="AJ64" i="5"/>
  <c r="AJ79" i="5"/>
  <c r="AJ143" i="5"/>
  <c r="AJ128" i="5"/>
  <c r="AJ113" i="5"/>
  <c r="AJ98" i="5"/>
  <c r="AJ83" i="5"/>
  <c r="AJ147" i="5"/>
  <c r="AJ132" i="5"/>
  <c r="AJ117" i="5"/>
  <c r="AJ102" i="5"/>
  <c r="AJ87" i="5"/>
  <c r="AJ72" i="5"/>
  <c r="AJ136" i="5"/>
  <c r="AJ121" i="5"/>
  <c r="AJ106" i="5"/>
  <c r="AJ91" i="5"/>
  <c r="AJ76" i="5"/>
  <c r="AJ140" i="5"/>
  <c r="AJ125" i="5"/>
  <c r="AJ110" i="5"/>
  <c r="AJ95" i="5"/>
  <c r="AJ80" i="5"/>
  <c r="AJ144" i="5"/>
  <c r="AJ129" i="5"/>
  <c r="AJ114" i="5"/>
  <c r="AJ65" i="5"/>
  <c r="AJ99" i="5"/>
  <c r="AJ84" i="5"/>
  <c r="AJ148" i="5"/>
  <c r="AJ133" i="5"/>
  <c r="AJ118" i="5"/>
  <c r="AJ58" i="5"/>
  <c r="AJ40" i="5"/>
  <c r="AJ44" i="5"/>
  <c r="AJ107" i="5"/>
  <c r="AJ92" i="5"/>
  <c r="AJ77" i="5"/>
  <c r="AJ141" i="5"/>
  <c r="AJ126" i="5"/>
  <c r="AJ67" i="5"/>
  <c r="AJ37" i="5"/>
  <c r="AJ23" i="5"/>
  <c r="AJ111" i="5"/>
  <c r="AJ96" i="5"/>
  <c r="AJ81" i="5"/>
  <c r="AJ145" i="5"/>
  <c r="AJ130" i="5"/>
  <c r="AJ52" i="5"/>
  <c r="AJ31" i="5"/>
  <c r="AJ22" i="5"/>
  <c r="AJ63" i="5"/>
  <c r="AJ47" i="5"/>
  <c r="AJ88" i="5"/>
  <c r="AJ137" i="5"/>
  <c r="AJ42" i="5"/>
  <c r="AL22" i="5"/>
  <c r="AP22" i="5" s="1"/>
  <c r="AU91" i="5"/>
  <c r="AU120" i="5"/>
  <c r="AU106" i="5"/>
  <c r="AU89" i="5"/>
  <c r="AU90" i="5"/>
  <c r="AU32" i="5"/>
  <c r="AS13" i="5"/>
  <c r="AS12" i="5" s="1"/>
  <c r="AU23" i="5"/>
  <c r="AU25" i="5"/>
  <c r="AU113" i="5"/>
  <c r="AU31" i="5"/>
  <c r="AU66" i="5"/>
  <c r="AU95" i="5"/>
  <c r="AU136" i="5"/>
  <c r="AU122" i="5"/>
  <c r="AU93" i="5"/>
  <c r="AU110" i="5"/>
  <c r="AU59" i="5"/>
  <c r="AU60" i="5"/>
  <c r="AU42" i="5"/>
  <c r="AU65" i="5"/>
  <c r="AU46" i="5"/>
  <c r="AU141" i="5"/>
  <c r="AU99" i="5"/>
  <c r="AU74" i="5"/>
  <c r="AU138" i="5"/>
  <c r="AU97" i="5"/>
  <c r="AU130" i="5"/>
  <c r="AU63" i="5"/>
  <c r="AU62" i="5"/>
  <c r="AU26" i="5"/>
  <c r="AU108" i="5"/>
  <c r="AU40" i="5"/>
  <c r="AU35" i="5"/>
  <c r="AU103" i="5"/>
  <c r="AU98" i="5"/>
  <c r="AU76" i="5"/>
  <c r="AU101" i="5"/>
  <c r="AU142" i="5"/>
  <c r="AU38" i="5"/>
  <c r="AU34" i="5"/>
  <c r="AU58" i="5"/>
  <c r="AU109" i="5"/>
  <c r="AU143" i="5"/>
  <c r="AU77" i="5"/>
  <c r="AU53" i="5"/>
  <c r="AU107" i="5"/>
  <c r="AU118" i="5"/>
  <c r="AU100" i="5"/>
  <c r="AU105" i="5"/>
  <c r="AU57" i="5"/>
  <c r="AU67" i="5"/>
  <c r="AU36" i="5"/>
  <c r="AU134" i="5"/>
  <c r="AU33" i="5"/>
  <c r="AU47" i="5"/>
  <c r="AU88" i="5"/>
  <c r="AU111" i="5"/>
  <c r="AU44" i="5"/>
  <c r="AU104" i="5"/>
  <c r="AU115" i="5"/>
  <c r="AU84" i="5"/>
  <c r="AU112" i="5"/>
  <c r="AU116" i="5"/>
  <c r="AU119" i="5"/>
  <c r="AU140" i="5"/>
  <c r="AU128" i="5"/>
  <c r="AU117" i="5"/>
  <c r="AU69" i="5"/>
  <c r="AU124" i="5"/>
  <c r="AU123" i="5"/>
  <c r="AU70" i="5"/>
  <c r="AU94" i="5"/>
  <c r="AU121" i="5"/>
  <c r="AU45" i="5"/>
  <c r="AU41" i="5"/>
  <c r="AU37" i="5"/>
  <c r="AU148" i="5"/>
  <c r="AU127" i="5"/>
  <c r="AU86" i="5"/>
  <c r="AU72" i="5"/>
  <c r="AU125" i="5"/>
  <c r="AU55" i="5"/>
  <c r="AU48" i="5"/>
  <c r="AU24" i="5"/>
  <c r="AU102" i="5"/>
  <c r="AU131" i="5"/>
  <c r="AU114" i="5"/>
  <c r="AU80" i="5"/>
  <c r="AU129" i="5"/>
  <c r="AU64" i="5"/>
  <c r="AU29" i="5"/>
  <c r="AU56" i="5"/>
  <c r="AU71" i="5"/>
  <c r="AU135" i="5"/>
  <c r="AU126" i="5"/>
  <c r="AU132" i="5"/>
  <c r="AU133" i="5"/>
  <c r="AU68" i="5"/>
  <c r="AU50" i="5"/>
  <c r="AU51" i="5"/>
  <c r="AU75" i="5"/>
  <c r="AU139" i="5"/>
  <c r="AU146" i="5"/>
  <c r="AU73" i="5"/>
  <c r="AU137" i="5"/>
  <c r="AU52" i="5"/>
  <c r="AU39" i="5"/>
  <c r="AU30" i="5"/>
  <c r="AU83" i="5"/>
  <c r="AU147" i="5"/>
  <c r="AU144" i="5"/>
  <c r="AU81" i="5"/>
  <c r="AU145" i="5"/>
  <c r="AU43" i="5"/>
  <c r="AU54" i="5"/>
  <c r="AU61" i="5"/>
  <c r="AU87" i="5"/>
  <c r="AU96" i="5"/>
  <c r="AU82" i="5"/>
  <c r="AU85" i="5"/>
  <c r="AU78" i="5"/>
  <c r="AU28" i="5"/>
  <c r="AU49" i="5"/>
  <c r="AU27" i="5"/>
  <c r="AU79" i="5"/>
  <c r="AU92" i="5"/>
  <c r="AU22" i="5"/>
  <c r="BF107" i="5"/>
  <c r="BF80" i="5"/>
  <c r="BF85" i="5"/>
  <c r="BF70" i="5"/>
  <c r="BF134" i="5"/>
  <c r="BF43" i="5"/>
  <c r="BF52" i="5"/>
  <c r="BF67" i="5"/>
  <c r="BF36" i="5"/>
  <c r="BF61" i="5"/>
  <c r="BF59" i="5"/>
  <c r="BF111" i="5"/>
  <c r="BF84" i="5"/>
  <c r="BF89" i="5"/>
  <c r="BF74" i="5"/>
  <c r="BF138" i="5"/>
  <c r="BF45" i="5"/>
  <c r="BF37" i="5"/>
  <c r="BF22" i="5"/>
  <c r="BF38" i="5"/>
  <c r="BF34" i="5"/>
  <c r="BF53" i="5"/>
  <c r="BF115" i="5"/>
  <c r="BF88" i="5"/>
  <c r="BF93" i="5"/>
  <c r="BF78" i="5"/>
  <c r="BF142" i="5"/>
  <c r="BF66" i="5"/>
  <c r="BF69" i="5"/>
  <c r="BF54" i="5"/>
  <c r="BF24" i="5"/>
  <c r="BF30" i="5"/>
  <c r="BF29" i="5"/>
  <c r="BF119" i="5"/>
  <c r="BF92" i="5"/>
  <c r="BF97" i="5"/>
  <c r="BF82" i="5"/>
  <c r="BF146" i="5"/>
  <c r="BF68" i="5"/>
  <c r="BF49" i="5"/>
  <c r="BF39" i="5"/>
  <c r="BF40" i="5"/>
  <c r="BF26" i="5"/>
  <c r="BF57" i="5"/>
  <c r="BF44" i="5"/>
  <c r="BF46" i="5"/>
  <c r="BF73" i="5"/>
  <c r="BF64" i="5"/>
  <c r="BD13" i="5"/>
  <c r="BD12" i="5" s="1"/>
  <c r="BF123" i="5"/>
  <c r="BF96" i="5"/>
  <c r="BF101" i="5"/>
  <c r="BF86" i="5"/>
  <c r="BF47" i="5"/>
  <c r="BF55" i="5"/>
  <c r="BF51" i="5"/>
  <c r="BF28" i="5"/>
  <c r="BF95" i="5"/>
  <c r="BF124" i="5"/>
  <c r="BF127" i="5"/>
  <c r="BF100" i="5"/>
  <c r="BF105" i="5"/>
  <c r="BF90" i="5"/>
  <c r="BF148" i="5"/>
  <c r="BF131" i="5"/>
  <c r="BF104" i="5"/>
  <c r="BF109" i="5"/>
  <c r="BF94" i="5"/>
  <c r="BF71" i="5"/>
  <c r="BF135" i="5"/>
  <c r="BF108" i="5"/>
  <c r="BF113" i="5"/>
  <c r="BF98" i="5"/>
  <c r="BF75" i="5"/>
  <c r="BF139" i="5"/>
  <c r="BF112" i="5"/>
  <c r="BF117" i="5"/>
  <c r="BF102" i="5"/>
  <c r="BF79" i="5"/>
  <c r="BF143" i="5"/>
  <c r="BF116" i="5"/>
  <c r="BF121" i="5"/>
  <c r="BF106" i="5"/>
  <c r="BF32" i="5"/>
  <c r="BF83" i="5"/>
  <c r="BF147" i="5"/>
  <c r="BF120" i="5"/>
  <c r="BF125" i="5"/>
  <c r="BF110" i="5"/>
  <c r="BF56" i="5"/>
  <c r="BF25" i="5"/>
  <c r="BF87" i="5"/>
  <c r="BF136" i="5"/>
  <c r="BF128" i="5"/>
  <c r="BF129" i="5"/>
  <c r="BF114" i="5"/>
  <c r="BF58" i="5"/>
  <c r="BF42" i="5"/>
  <c r="BF63" i="5"/>
  <c r="BF91" i="5"/>
  <c r="BF132" i="5"/>
  <c r="BF140" i="5"/>
  <c r="BF133" i="5"/>
  <c r="BF118" i="5"/>
  <c r="BF60" i="5"/>
  <c r="BF27" i="5"/>
  <c r="BF33" i="5"/>
  <c r="BF99" i="5"/>
  <c r="BF72" i="5"/>
  <c r="BF77" i="5"/>
  <c r="BF141" i="5"/>
  <c r="BF126" i="5"/>
  <c r="BF62" i="5"/>
  <c r="BF31" i="5"/>
  <c r="BF50" i="5"/>
  <c r="BF103" i="5"/>
  <c r="BF76" i="5"/>
  <c r="BF81" i="5"/>
  <c r="BF145" i="5"/>
  <c r="BF130" i="5"/>
  <c r="BF41" i="5"/>
  <c r="BF48" i="5"/>
  <c r="BF35" i="5"/>
  <c r="BF23" i="5"/>
  <c r="BF144" i="5"/>
  <c r="BF137" i="5"/>
  <c r="BF122" i="5"/>
  <c r="BF65" i="5"/>
  <c r="N379" i="5"/>
  <c r="R379" i="5" s="1"/>
  <c r="S379" i="5"/>
  <c r="L380" i="5"/>
  <c r="O380" i="5" s="1"/>
  <c r="T380" i="5"/>
  <c r="Q380" i="5"/>
  <c r="BL299" i="1"/>
  <c r="BS299" i="1"/>
  <c r="BV299" i="1" s="1"/>
  <c r="BS162" i="1"/>
  <c r="BV162" i="1" s="1"/>
  <c r="BL283" i="1"/>
  <c r="BS283" i="1"/>
  <c r="BV283" i="1" s="1"/>
  <c r="BS100" i="1"/>
  <c r="BV100" i="1" s="1"/>
  <c r="BL241" i="1"/>
  <c r="BS241" i="1"/>
  <c r="BV241" i="1" s="1"/>
  <c r="BS107" i="1"/>
  <c r="BV107" i="1" s="1"/>
  <c r="BL312" i="1"/>
  <c r="BS312" i="1"/>
  <c r="BV312" i="1" s="1"/>
  <c r="BS130" i="1"/>
  <c r="BV130" i="1" s="1"/>
  <c r="BL245" i="1"/>
  <c r="BS245" i="1"/>
  <c r="BV245" i="1" s="1"/>
  <c r="BS109" i="1"/>
  <c r="BV109" i="1" s="1"/>
  <c r="BS176" i="1"/>
  <c r="BV176" i="1" s="1"/>
  <c r="BS131" i="1"/>
  <c r="BV131" i="1" s="1"/>
  <c r="BS134" i="1"/>
  <c r="BV134" i="1" s="1"/>
  <c r="BS137" i="1"/>
  <c r="BV137" i="1" s="1"/>
  <c r="BL204" i="1"/>
  <c r="BS204" i="1"/>
  <c r="BV204" i="1" s="1"/>
  <c r="BS159" i="1"/>
  <c r="BV159" i="1" s="1"/>
  <c r="BS56" i="1"/>
  <c r="BV56" i="1" s="1"/>
  <c r="BL231" i="1"/>
  <c r="BS231" i="1"/>
  <c r="BV231" i="1" s="1"/>
  <c r="BS146" i="1"/>
  <c r="BV146" i="1" s="1"/>
  <c r="BS145" i="1"/>
  <c r="BV145" i="1" s="1"/>
  <c r="BL306" i="1"/>
  <c r="BS306" i="1"/>
  <c r="BV306" i="1" s="1"/>
  <c r="BS125" i="1"/>
  <c r="BV125" i="1" s="1"/>
  <c r="BS90" i="1"/>
  <c r="BV90" i="1" s="1"/>
  <c r="BL285" i="1"/>
  <c r="BS285" i="1"/>
  <c r="BV285" i="1" s="1"/>
  <c r="BL293" i="1"/>
  <c r="BS293" i="1"/>
  <c r="BV293" i="1" s="1"/>
  <c r="BL224" i="1"/>
  <c r="BS224" i="1"/>
  <c r="BV224" i="1" s="1"/>
  <c r="BS179" i="1"/>
  <c r="BV179" i="1" s="1"/>
  <c r="BS182" i="1"/>
  <c r="BV182" i="1" s="1"/>
  <c r="BS185" i="1"/>
  <c r="BV185" i="1" s="1"/>
  <c r="BL252" i="1"/>
  <c r="BS252" i="1"/>
  <c r="BV252" i="1" s="1"/>
  <c r="BL207" i="1"/>
  <c r="BS207" i="1"/>
  <c r="BV207" i="1" s="1"/>
  <c r="BS57" i="1"/>
  <c r="BV57" i="1" s="1"/>
  <c r="BL225" i="1"/>
  <c r="BS225" i="1"/>
  <c r="BV225" i="1" s="1"/>
  <c r="BS151" i="1"/>
  <c r="BV151" i="1" s="1"/>
  <c r="BS72" i="1"/>
  <c r="BV72" i="1" s="1"/>
  <c r="BL237" i="1"/>
  <c r="BS237" i="1"/>
  <c r="BV237" i="1" s="1"/>
  <c r="BS119" i="1"/>
  <c r="BV119" i="1" s="1"/>
  <c r="BL269" i="1"/>
  <c r="BS269" i="1"/>
  <c r="BV269" i="1" s="1"/>
  <c r="BL189" i="1"/>
  <c r="BS189" i="1"/>
  <c r="BV189" i="1" s="1"/>
  <c r="BS84" i="1"/>
  <c r="BV84" i="1" s="1"/>
  <c r="BL279" i="1"/>
  <c r="BS279" i="1"/>
  <c r="BV279" i="1" s="1"/>
  <c r="BL247" i="1"/>
  <c r="BS247" i="1"/>
  <c r="BV247" i="1" s="1"/>
  <c r="BS85" i="1"/>
  <c r="BV85" i="1" s="1"/>
  <c r="BL272" i="1"/>
  <c r="BS272" i="1"/>
  <c r="BV272" i="1" s="1"/>
  <c r="BL227" i="1"/>
  <c r="BS227" i="1"/>
  <c r="BV227" i="1" s="1"/>
  <c r="BL230" i="1"/>
  <c r="BS230" i="1"/>
  <c r="BV230" i="1" s="1"/>
  <c r="BL233" i="1"/>
  <c r="BS233" i="1"/>
  <c r="BV233" i="1" s="1"/>
  <c r="BL300" i="1"/>
  <c r="BS300" i="1"/>
  <c r="BV300" i="1" s="1"/>
  <c r="BL255" i="1"/>
  <c r="BS255" i="1"/>
  <c r="BV255" i="1" s="1"/>
  <c r="BS55" i="1"/>
  <c r="BV55" i="1" s="1"/>
  <c r="BL248" i="1"/>
  <c r="BS248" i="1"/>
  <c r="BV248" i="1" s="1"/>
  <c r="BS106" i="1"/>
  <c r="BV106" i="1" s="1"/>
  <c r="BL242" i="1"/>
  <c r="BS242" i="1"/>
  <c r="BV242" i="1" s="1"/>
  <c r="BS113" i="1"/>
  <c r="BV113" i="1" s="1"/>
  <c r="BL263" i="1"/>
  <c r="BS263" i="1"/>
  <c r="BV263" i="1" s="1"/>
  <c r="BS183" i="1"/>
  <c r="BV183" i="1" s="1"/>
  <c r="BL235" i="1"/>
  <c r="BS235" i="1"/>
  <c r="BV235" i="1" s="1"/>
  <c r="BS65" i="1"/>
  <c r="BV65" i="1" s="1"/>
  <c r="BL273" i="1"/>
  <c r="BS273" i="1"/>
  <c r="BV273" i="1" s="1"/>
  <c r="BL205" i="1"/>
  <c r="BS205" i="1"/>
  <c r="BV205" i="1" s="1"/>
  <c r="BS133" i="1"/>
  <c r="BV133" i="1" s="1"/>
  <c r="BS77" i="1"/>
  <c r="BV77" i="1" s="1"/>
  <c r="BS64" i="1"/>
  <c r="BV64" i="1" s="1"/>
  <c r="BL275" i="1"/>
  <c r="BS275" i="1"/>
  <c r="BV275" i="1" s="1"/>
  <c r="BL278" i="1"/>
  <c r="BS278" i="1"/>
  <c r="BV278" i="1" s="1"/>
  <c r="BL281" i="1"/>
  <c r="BS281" i="1"/>
  <c r="BV281" i="1" s="1"/>
  <c r="BS92" i="1"/>
  <c r="BV92" i="1" s="1"/>
  <c r="BL303" i="1"/>
  <c r="BS303" i="1"/>
  <c r="BV303" i="1" s="1"/>
  <c r="BL305" i="1"/>
  <c r="BS305" i="1"/>
  <c r="BV305" i="1" s="1"/>
  <c r="BS170" i="1"/>
  <c r="BV170" i="1" s="1"/>
  <c r="BL257" i="1"/>
  <c r="BS257" i="1"/>
  <c r="BV257" i="1" s="1"/>
  <c r="BS71" i="1"/>
  <c r="BV71" i="1" s="1"/>
  <c r="BS177" i="1"/>
  <c r="BV177" i="1" s="1"/>
  <c r="BS82" i="1"/>
  <c r="BV82" i="1" s="1"/>
  <c r="BS116" i="1"/>
  <c r="BV116" i="1" s="1"/>
  <c r="BL267" i="1"/>
  <c r="BS267" i="1"/>
  <c r="BV267" i="1" s="1"/>
  <c r="BL199" i="1"/>
  <c r="BS199" i="1"/>
  <c r="BV199" i="1" s="1"/>
  <c r="BS181" i="1"/>
  <c r="BV181" i="1" s="1"/>
  <c r="BS112" i="1"/>
  <c r="BV112" i="1" s="1"/>
  <c r="BS67" i="1"/>
  <c r="BV67" i="1" s="1"/>
  <c r="BS70" i="1"/>
  <c r="BV70" i="1" s="1"/>
  <c r="BS73" i="1"/>
  <c r="BV73" i="1" s="1"/>
  <c r="BS140" i="1"/>
  <c r="BV140" i="1" s="1"/>
  <c r="BS95" i="1"/>
  <c r="BV95" i="1" s="1"/>
  <c r="BS66" i="1"/>
  <c r="BV66" i="1" s="1"/>
  <c r="BS164" i="1"/>
  <c r="BV164" i="1" s="1"/>
  <c r="BS184" i="1"/>
  <c r="BV184" i="1" s="1"/>
  <c r="BL251" i="1"/>
  <c r="BS251" i="1"/>
  <c r="BV251" i="1" s="1"/>
  <c r="BS171" i="1"/>
  <c r="BV171" i="1" s="1"/>
  <c r="BS178" i="1"/>
  <c r="BV178" i="1" s="1"/>
  <c r="BS75" i="1"/>
  <c r="BV75" i="1" s="1"/>
  <c r="BL193" i="1"/>
  <c r="BS193" i="1"/>
  <c r="BV193" i="1" s="1"/>
  <c r="BL229" i="1"/>
  <c r="BS229" i="1"/>
  <c r="BV229" i="1" s="1"/>
  <c r="BS160" i="1"/>
  <c r="BV160" i="1" s="1"/>
  <c r="BS115" i="1"/>
  <c r="BV115" i="1" s="1"/>
  <c r="BS118" i="1"/>
  <c r="BV118" i="1" s="1"/>
  <c r="BS121" i="1"/>
  <c r="BV121" i="1" s="1"/>
  <c r="BL188" i="1"/>
  <c r="BS188" i="1"/>
  <c r="BV188" i="1" s="1"/>
  <c r="BS143" i="1"/>
  <c r="BV143" i="1" s="1"/>
  <c r="BL282" i="1"/>
  <c r="BS282" i="1"/>
  <c r="BV282" i="1" s="1"/>
  <c r="BS186" i="1"/>
  <c r="BV186" i="1" s="1"/>
  <c r="BS168" i="1"/>
  <c r="BV168" i="1" s="1"/>
  <c r="BL270" i="1"/>
  <c r="BS270" i="1"/>
  <c r="BV270" i="1" s="1"/>
  <c r="BS158" i="1"/>
  <c r="BV158" i="1" s="1"/>
  <c r="BL308" i="1"/>
  <c r="BS308" i="1"/>
  <c r="BV308" i="1" s="1"/>
  <c r="BL234" i="1"/>
  <c r="BS234" i="1"/>
  <c r="BV234" i="1" s="1"/>
  <c r="BL187" i="1"/>
  <c r="BS187" i="1"/>
  <c r="BV187" i="1" s="1"/>
  <c r="BS94" i="1"/>
  <c r="BV94" i="1" s="1"/>
  <c r="BL277" i="1"/>
  <c r="BS277" i="1"/>
  <c r="BV277" i="1" s="1"/>
  <c r="BL208" i="1"/>
  <c r="BS208" i="1"/>
  <c r="BV208" i="1" s="1"/>
  <c r="BS163" i="1"/>
  <c r="BV163" i="1" s="1"/>
  <c r="BS166" i="1"/>
  <c r="BV166" i="1" s="1"/>
  <c r="BS169" i="1"/>
  <c r="BV169" i="1" s="1"/>
  <c r="BL236" i="1"/>
  <c r="BS236" i="1"/>
  <c r="BV236" i="1" s="1"/>
  <c r="BL191" i="1"/>
  <c r="BS191" i="1"/>
  <c r="BV191" i="1" s="1"/>
  <c r="BS87" i="1"/>
  <c r="BV87" i="1" s="1"/>
  <c r="BS174" i="1"/>
  <c r="BV174" i="1" s="1"/>
  <c r="BS152" i="1"/>
  <c r="BV152" i="1" s="1"/>
  <c r="BL258" i="1"/>
  <c r="BS258" i="1"/>
  <c r="BV258" i="1" s="1"/>
  <c r="BS122" i="1"/>
  <c r="BV122" i="1" s="1"/>
  <c r="BL228" i="1"/>
  <c r="BS228" i="1"/>
  <c r="BV228" i="1" s="1"/>
  <c r="BL286" i="1"/>
  <c r="BS286" i="1"/>
  <c r="BV286" i="1" s="1"/>
  <c r="BL302" i="1"/>
  <c r="BS302" i="1"/>
  <c r="BV302" i="1" s="1"/>
  <c r="BS97" i="1"/>
  <c r="BV97" i="1" s="1"/>
  <c r="BS69" i="1"/>
  <c r="BV69" i="1" s="1"/>
  <c r="BL256" i="1"/>
  <c r="BS256" i="1"/>
  <c r="BV256" i="1" s="1"/>
  <c r="BL211" i="1"/>
  <c r="BS211" i="1"/>
  <c r="BV211" i="1" s="1"/>
  <c r="BL214" i="1"/>
  <c r="BS214" i="1"/>
  <c r="BV214" i="1" s="1"/>
  <c r="BL217" i="1"/>
  <c r="BS217" i="1"/>
  <c r="BV217" i="1" s="1"/>
  <c r="BL284" i="1"/>
  <c r="BS284" i="1"/>
  <c r="BV284" i="1" s="1"/>
  <c r="BL239" i="1"/>
  <c r="BS239" i="1"/>
  <c r="BV239" i="1" s="1"/>
  <c r="BL260" i="1"/>
  <c r="BS260" i="1"/>
  <c r="BV260" i="1" s="1"/>
  <c r="BS81" i="1"/>
  <c r="BV81" i="1" s="1"/>
  <c r="BL218" i="1"/>
  <c r="BS218" i="1"/>
  <c r="BV218" i="1" s="1"/>
  <c r="BL222" i="1"/>
  <c r="BS222" i="1"/>
  <c r="BV222" i="1" s="1"/>
  <c r="BS154" i="1"/>
  <c r="BV154" i="1" s="1"/>
  <c r="BS117" i="1"/>
  <c r="BV117" i="1" s="1"/>
  <c r="BL304" i="1"/>
  <c r="BS304" i="1"/>
  <c r="BV304" i="1" s="1"/>
  <c r="BL259" i="1"/>
  <c r="BS259" i="1"/>
  <c r="BV259" i="1" s="1"/>
  <c r="BL262" i="1"/>
  <c r="BS262" i="1"/>
  <c r="BV262" i="1" s="1"/>
  <c r="BL265" i="1"/>
  <c r="BS265" i="1"/>
  <c r="BV265" i="1" s="1"/>
  <c r="BS76" i="1"/>
  <c r="BV76" i="1" s="1"/>
  <c r="BL287" i="1"/>
  <c r="BS287" i="1"/>
  <c r="BV287" i="1" s="1"/>
  <c r="BS91" i="1"/>
  <c r="BV91" i="1" s="1"/>
  <c r="BL202" i="1"/>
  <c r="BS202" i="1"/>
  <c r="BV202" i="1" s="1"/>
  <c r="BL212" i="1"/>
  <c r="BS212" i="1"/>
  <c r="BV212" i="1" s="1"/>
  <c r="BS138" i="1"/>
  <c r="BV138" i="1" s="1"/>
  <c r="BL298" i="1"/>
  <c r="BS298" i="1"/>
  <c r="BV298" i="1" s="1"/>
  <c r="BL216" i="1"/>
  <c r="BS216" i="1"/>
  <c r="BV216" i="1" s="1"/>
  <c r="BS148" i="1"/>
  <c r="BV148" i="1" s="1"/>
  <c r="BS165" i="1"/>
  <c r="BV165" i="1" s="1"/>
  <c r="BS96" i="1"/>
  <c r="BV96" i="1" s="1"/>
  <c r="BL307" i="1"/>
  <c r="BS307" i="1"/>
  <c r="BV307" i="1" s="1"/>
  <c r="BL310" i="1"/>
  <c r="BS310" i="1"/>
  <c r="BV310" i="1" s="1"/>
  <c r="BL313" i="1"/>
  <c r="BS313" i="1"/>
  <c r="BV313" i="1" s="1"/>
  <c r="BS124" i="1"/>
  <c r="BV124" i="1" s="1"/>
  <c r="BS79" i="1"/>
  <c r="BV79" i="1" s="1"/>
  <c r="BS39" i="1"/>
  <c r="BV39" i="1" s="1"/>
  <c r="BW51" i="1" s="1"/>
  <c r="BL314" i="1"/>
  <c r="BS53" i="1"/>
  <c r="BV53" i="1" s="1"/>
  <c r="CS53" i="1" s="1"/>
  <c r="BS44" i="1"/>
  <c r="BV44" i="1" s="1"/>
  <c r="CK44" i="1" s="1"/>
  <c r="BS68" i="1"/>
  <c r="BV68" i="1" s="1"/>
  <c r="BS157" i="1"/>
  <c r="BV157" i="1" s="1"/>
  <c r="BS123" i="1"/>
  <c r="BV123" i="1" s="1"/>
  <c r="BL226" i="1"/>
  <c r="BS226" i="1"/>
  <c r="BV226" i="1" s="1"/>
  <c r="BL206" i="1"/>
  <c r="BS206" i="1"/>
  <c r="BV206" i="1" s="1"/>
  <c r="BS132" i="1"/>
  <c r="BV132" i="1" s="1"/>
  <c r="BL280" i="1"/>
  <c r="BS280" i="1"/>
  <c r="BV280" i="1" s="1"/>
  <c r="BS142" i="1"/>
  <c r="BV142" i="1" s="1"/>
  <c r="BL213" i="1"/>
  <c r="BS213" i="1"/>
  <c r="BV213" i="1" s="1"/>
  <c r="BS144" i="1"/>
  <c r="BV144" i="1" s="1"/>
  <c r="BS99" i="1"/>
  <c r="BV99" i="1" s="1"/>
  <c r="BS102" i="1"/>
  <c r="BV102" i="1" s="1"/>
  <c r="BS105" i="1"/>
  <c r="BV105" i="1" s="1"/>
  <c r="BS172" i="1"/>
  <c r="BV172" i="1" s="1"/>
  <c r="BS127" i="1"/>
  <c r="BV127" i="1" s="1"/>
  <c r="BS139" i="1"/>
  <c r="BV139" i="1" s="1"/>
  <c r="BL203" i="1"/>
  <c r="BS203" i="1"/>
  <c r="BV203" i="1" s="1"/>
  <c r="BL250" i="1"/>
  <c r="BS250" i="1"/>
  <c r="BV250" i="1" s="1"/>
  <c r="BL200" i="1"/>
  <c r="BS200" i="1"/>
  <c r="BV200" i="1" s="1"/>
  <c r="BS126" i="1"/>
  <c r="BV126" i="1" s="1"/>
  <c r="BS110" i="1"/>
  <c r="BV110" i="1" s="1"/>
  <c r="BS136" i="1"/>
  <c r="BV136" i="1" s="1"/>
  <c r="BS161" i="1"/>
  <c r="BV161" i="1" s="1"/>
  <c r="BL261" i="1"/>
  <c r="BS261" i="1"/>
  <c r="BV261" i="1" s="1"/>
  <c r="BS62" i="1"/>
  <c r="BV62" i="1" s="1"/>
  <c r="BL192" i="1"/>
  <c r="BS192" i="1"/>
  <c r="BV192" i="1" s="1"/>
  <c r="BS147" i="1"/>
  <c r="BV147" i="1" s="1"/>
  <c r="BS150" i="1"/>
  <c r="BV150" i="1" s="1"/>
  <c r="BS153" i="1"/>
  <c r="BV153" i="1" s="1"/>
  <c r="BS93" i="1"/>
  <c r="BV93" i="1" s="1"/>
  <c r="BL220" i="1"/>
  <c r="BS220" i="1"/>
  <c r="BV220" i="1" s="1"/>
  <c r="BS175" i="1"/>
  <c r="BV175" i="1" s="1"/>
  <c r="BS59" i="1"/>
  <c r="BV59" i="1" s="1"/>
  <c r="BS129" i="1"/>
  <c r="BV129" i="1" s="1"/>
  <c r="BL209" i="1"/>
  <c r="BS209" i="1"/>
  <c r="BV209" i="1" s="1"/>
  <c r="BL254" i="1"/>
  <c r="BS254" i="1"/>
  <c r="BV254" i="1" s="1"/>
  <c r="BL244" i="1"/>
  <c r="BS244" i="1"/>
  <c r="BV244" i="1" s="1"/>
  <c r="BS103" i="1"/>
  <c r="BV103" i="1" s="1"/>
  <c r="BS120" i="1"/>
  <c r="BV120" i="1" s="1"/>
  <c r="BL190" i="1"/>
  <c r="BS190" i="1"/>
  <c r="BV190" i="1" s="1"/>
  <c r="BL290" i="1"/>
  <c r="BS290" i="1"/>
  <c r="BV290" i="1" s="1"/>
  <c r="BS78" i="1"/>
  <c r="BV78" i="1" s="1"/>
  <c r="BL309" i="1"/>
  <c r="BS309" i="1"/>
  <c r="BV309" i="1" s="1"/>
  <c r="BL240" i="1"/>
  <c r="BS240" i="1"/>
  <c r="BV240" i="1" s="1"/>
  <c r="BL195" i="1"/>
  <c r="BS195" i="1"/>
  <c r="BV195" i="1" s="1"/>
  <c r="BL198" i="1"/>
  <c r="BS198" i="1"/>
  <c r="BV198" i="1" s="1"/>
  <c r="BL201" i="1"/>
  <c r="BS201" i="1"/>
  <c r="BV201" i="1" s="1"/>
  <c r="BL268" i="1"/>
  <c r="BS268" i="1"/>
  <c r="BV268" i="1" s="1"/>
  <c r="BL223" i="1"/>
  <c r="BS223" i="1"/>
  <c r="BV223" i="1" s="1"/>
  <c r="BS41" i="1"/>
  <c r="BV41" i="1" s="1"/>
  <c r="BW53" i="1" s="1"/>
  <c r="BL264" i="1"/>
  <c r="BS264" i="1"/>
  <c r="BV264" i="1" s="1"/>
  <c r="BL311" i="1"/>
  <c r="BS311" i="1"/>
  <c r="BV311" i="1" s="1"/>
  <c r="BL221" i="1"/>
  <c r="BS221" i="1"/>
  <c r="BV221" i="1" s="1"/>
  <c r="BL215" i="1"/>
  <c r="BS215" i="1"/>
  <c r="BV215" i="1" s="1"/>
  <c r="BS141" i="1"/>
  <c r="BV141" i="1" s="1"/>
  <c r="BL238" i="1"/>
  <c r="BS238" i="1"/>
  <c r="BV238" i="1" s="1"/>
  <c r="BL301" i="1"/>
  <c r="BS301" i="1"/>
  <c r="BV301" i="1" s="1"/>
  <c r="BS173" i="1"/>
  <c r="BV173" i="1" s="1"/>
  <c r="BL296" i="1"/>
  <c r="BS296" i="1"/>
  <c r="BV296" i="1" s="1"/>
  <c r="BS101" i="1"/>
  <c r="BV101" i="1" s="1"/>
  <c r="BL288" i="1"/>
  <c r="BS288" i="1"/>
  <c r="BV288" i="1" s="1"/>
  <c r="BL243" i="1"/>
  <c r="BS243" i="1"/>
  <c r="BV243" i="1" s="1"/>
  <c r="BL246" i="1"/>
  <c r="BS246" i="1"/>
  <c r="BV246" i="1" s="1"/>
  <c r="BL249" i="1"/>
  <c r="BS249" i="1"/>
  <c r="BV249" i="1" s="1"/>
  <c r="BS61" i="1"/>
  <c r="BV61" i="1" s="1"/>
  <c r="BS60" i="1"/>
  <c r="BV60" i="1" s="1"/>
  <c r="BL271" i="1"/>
  <c r="BS271" i="1"/>
  <c r="BV271" i="1" s="1"/>
  <c r="BS135" i="1"/>
  <c r="BV135" i="1" s="1"/>
  <c r="BS74" i="1"/>
  <c r="BV74" i="1" s="1"/>
  <c r="BL232" i="1"/>
  <c r="BS232" i="1"/>
  <c r="BV232" i="1" s="1"/>
  <c r="BL295" i="1"/>
  <c r="BS295" i="1"/>
  <c r="BV295" i="1" s="1"/>
  <c r="BL274" i="1"/>
  <c r="BS274" i="1"/>
  <c r="BV274" i="1" s="1"/>
  <c r="BS167" i="1"/>
  <c r="BV167" i="1" s="1"/>
  <c r="BS155" i="1"/>
  <c r="BV155" i="1" s="1"/>
  <c r="BL210" i="1"/>
  <c r="BS210" i="1"/>
  <c r="BV210" i="1" s="1"/>
  <c r="BS149" i="1"/>
  <c r="BV149" i="1" s="1"/>
  <c r="BS80" i="1"/>
  <c r="BV80" i="1" s="1"/>
  <c r="BL291" i="1"/>
  <c r="BS291" i="1"/>
  <c r="BV291" i="1" s="1"/>
  <c r="BL294" i="1"/>
  <c r="BS294" i="1"/>
  <c r="BV294" i="1" s="1"/>
  <c r="BL297" i="1"/>
  <c r="BS297" i="1"/>
  <c r="BV297" i="1" s="1"/>
  <c r="BS108" i="1"/>
  <c r="BV108" i="1" s="1"/>
  <c r="BS63" i="1"/>
  <c r="BV63" i="1" s="1"/>
  <c r="BL196" i="1"/>
  <c r="BS196" i="1"/>
  <c r="BV196" i="1" s="1"/>
  <c r="BS58" i="1"/>
  <c r="BV58" i="1" s="1"/>
  <c r="BL266" i="1"/>
  <c r="BS266" i="1"/>
  <c r="BV266" i="1" s="1"/>
  <c r="BL276" i="1"/>
  <c r="BS276" i="1"/>
  <c r="BV276" i="1" s="1"/>
  <c r="BS98" i="1"/>
  <c r="BV98" i="1" s="1"/>
  <c r="BS180" i="1"/>
  <c r="BV180" i="1" s="1"/>
  <c r="BL219" i="1"/>
  <c r="BS219" i="1"/>
  <c r="BV219" i="1" s="1"/>
  <c r="BS104" i="1"/>
  <c r="BV104" i="1" s="1"/>
  <c r="BL289" i="1"/>
  <c r="BS289" i="1"/>
  <c r="BV289" i="1" s="1"/>
  <c r="BL194" i="1"/>
  <c r="BS194" i="1"/>
  <c r="BV194" i="1" s="1"/>
  <c r="BL292" i="1"/>
  <c r="BS292" i="1"/>
  <c r="BV292" i="1" s="1"/>
  <c r="BS114" i="1"/>
  <c r="BV114" i="1" s="1"/>
  <c r="BS88" i="1"/>
  <c r="BV88" i="1" s="1"/>
  <c r="BL253" i="1"/>
  <c r="BS253" i="1"/>
  <c r="BV253" i="1" s="1"/>
  <c r="BL197" i="1"/>
  <c r="BS197" i="1"/>
  <c r="BV197" i="1" s="1"/>
  <c r="BS128" i="1"/>
  <c r="BV128" i="1" s="1"/>
  <c r="BS83" i="1"/>
  <c r="BV83" i="1" s="1"/>
  <c r="BS86" i="1"/>
  <c r="BV86" i="1" s="1"/>
  <c r="BS89" i="1"/>
  <c r="BV89" i="1" s="1"/>
  <c r="BS156" i="1"/>
  <c r="BV156" i="1" s="1"/>
  <c r="BS111" i="1"/>
  <c r="BV111" i="1" s="1"/>
  <c r="BL33" i="1"/>
  <c r="BS42" i="1"/>
  <c r="BV42" i="1" s="1"/>
  <c r="CO42" i="1" s="1"/>
  <c r="BS35" i="1"/>
  <c r="BV35" i="1" s="1"/>
  <c r="BW47" i="1" s="1"/>
  <c r="BS38" i="1"/>
  <c r="BV38" i="1" s="1"/>
  <c r="CJ38" i="1" s="1"/>
  <c r="BS52" i="1"/>
  <c r="BV52" i="1" s="1"/>
  <c r="BL315" i="1"/>
  <c r="BS43" i="1"/>
  <c r="BV43" i="1" s="1"/>
  <c r="BW55" i="1" s="1"/>
  <c r="BS49" i="1"/>
  <c r="BV49" i="1" s="1"/>
  <c r="CJ49" i="1" s="1"/>
  <c r="BS315" i="1"/>
  <c r="BV315" i="1" s="1"/>
  <c r="CJ315" i="1" s="1"/>
  <c r="BS47" i="1"/>
  <c r="BV47" i="1" s="1"/>
  <c r="BS45" i="1"/>
  <c r="BV45" i="1" s="1"/>
  <c r="BS314" i="1"/>
  <c r="BV314" i="1" s="1"/>
  <c r="CX314" i="1" s="1"/>
  <c r="BS50" i="1"/>
  <c r="BV50" i="1" s="1"/>
  <c r="BS36" i="1"/>
  <c r="BV36" i="1" s="1"/>
  <c r="CL36" i="1" s="1"/>
  <c r="BS37" i="1"/>
  <c r="BV37" i="1" s="1"/>
  <c r="CQ37" i="1" s="1"/>
  <c r="BL34" i="1"/>
  <c r="BS51" i="1"/>
  <c r="BV51" i="1" s="1"/>
  <c r="BL35" i="1"/>
  <c r="BS46" i="1"/>
  <c r="BV46" i="1" s="1"/>
  <c r="BS54" i="1"/>
  <c r="BV54" i="1" s="1"/>
  <c r="BS48" i="1"/>
  <c r="BV48" i="1" s="1"/>
  <c r="BS40" i="1"/>
  <c r="BV40" i="1" s="1"/>
  <c r="BW52" i="1" s="1"/>
  <c r="CR44" i="1"/>
  <c r="BH27" i="1"/>
  <c r="BH28" i="1"/>
  <c r="BH29" i="1"/>
  <c r="BH30" i="1"/>
  <c r="CU44" i="1" l="1"/>
  <c r="BW56" i="1"/>
  <c r="CS44" i="1"/>
  <c r="H10" i="3"/>
  <c r="A1095" i="6"/>
  <c r="C1094" i="6"/>
  <c r="B1094" i="6"/>
  <c r="BL30" i="1"/>
  <c r="BO30" i="1"/>
  <c r="BL29" i="1"/>
  <c r="BO29" i="1"/>
  <c r="BL28" i="1"/>
  <c r="BO28" i="1"/>
  <c r="BL27" i="1"/>
  <c r="BO27" i="1"/>
  <c r="BG36" i="1"/>
  <c r="CT39" i="1"/>
  <c r="CJ39" i="1"/>
  <c r="CM53" i="1"/>
  <c r="CR39" i="1"/>
  <c r="BW65" i="1"/>
  <c r="CL53" i="1"/>
  <c r="CN53" i="1"/>
  <c r="CP53" i="1"/>
  <c r="CX53" i="1"/>
  <c r="CU53" i="1"/>
  <c r="CL39" i="1"/>
  <c r="CS39" i="1"/>
  <c r="CR41" i="1"/>
  <c r="DH35" i="1"/>
  <c r="DI35" i="1" s="1"/>
  <c r="CT53" i="1"/>
  <c r="CU39" i="1"/>
  <c r="CP44" i="1"/>
  <c r="CX39" i="1"/>
  <c r="CN39" i="1"/>
  <c r="CK53" i="1"/>
  <c r="CQ53" i="1"/>
  <c r="CX44" i="1"/>
  <c r="CO39" i="1"/>
  <c r="CM39" i="1"/>
  <c r="CO44" i="1"/>
  <c r="CL44" i="1"/>
  <c r="CR53" i="1"/>
  <c r="CO53" i="1"/>
  <c r="CJ53" i="1"/>
  <c r="CP39" i="1"/>
  <c r="CP40" i="1"/>
  <c r="CO41" i="1"/>
  <c r="CS41" i="1"/>
  <c r="CJ44" i="1"/>
  <c r="CT44" i="1"/>
  <c r="CX41" i="1"/>
  <c r="CL41" i="1"/>
  <c r="CK39" i="1"/>
  <c r="CK41" i="1"/>
  <c r="CN41" i="1"/>
  <c r="CM44" i="1"/>
  <c r="CQ39" i="1"/>
  <c r="CN44" i="1"/>
  <c r="CP41" i="1"/>
  <c r="CQ44" i="1"/>
  <c r="CQ41" i="1"/>
  <c r="AN22" i="5"/>
  <c r="D22" i="5" s="1"/>
  <c r="AK22" i="5"/>
  <c r="CU49" i="1"/>
  <c r="BG22" i="5"/>
  <c r="BJ22" i="5"/>
  <c r="F22" i="5" s="1"/>
  <c r="AY22" i="5"/>
  <c r="E22" i="5" s="1"/>
  <c r="AV22" i="5"/>
  <c r="CT41" i="1"/>
  <c r="CU41" i="1"/>
  <c r="CJ41" i="1"/>
  <c r="CM41" i="1"/>
  <c r="S380" i="5"/>
  <c r="N380" i="5"/>
  <c r="R380" i="5" s="1"/>
  <c r="CJ196" i="1"/>
  <c r="CT196" i="1"/>
  <c r="BW208" i="1"/>
  <c r="CK196" i="1"/>
  <c r="CO196" i="1"/>
  <c r="CU196" i="1"/>
  <c r="CV198" i="1"/>
  <c r="CY198" i="1" s="1"/>
  <c r="CW207" i="1"/>
  <c r="CZ207" i="1" s="1"/>
  <c r="CL196" i="1"/>
  <c r="CX196" i="1"/>
  <c r="CQ196" i="1"/>
  <c r="CN196" i="1"/>
  <c r="CR196" i="1"/>
  <c r="CP196" i="1"/>
  <c r="CS196" i="1"/>
  <c r="CM196" i="1"/>
  <c r="BW222" i="1"/>
  <c r="CO210" i="1"/>
  <c r="CW221" i="1"/>
  <c r="CZ221" i="1" s="1"/>
  <c r="CX210" i="1"/>
  <c r="CP210" i="1"/>
  <c r="CM210" i="1"/>
  <c r="CN210" i="1"/>
  <c r="CK210" i="1"/>
  <c r="CJ210" i="1"/>
  <c r="CQ210" i="1"/>
  <c r="CS210" i="1"/>
  <c r="CV212" i="1"/>
  <c r="CY212" i="1" s="1"/>
  <c r="CU210" i="1"/>
  <c r="CT210" i="1"/>
  <c r="CL210" i="1"/>
  <c r="CR210" i="1"/>
  <c r="CQ271" i="1"/>
  <c r="CR271" i="1"/>
  <c r="CS271" i="1"/>
  <c r="CO271" i="1"/>
  <c r="BW283" i="1"/>
  <c r="CW282" i="1"/>
  <c r="CZ282" i="1" s="1"/>
  <c r="CX271" i="1"/>
  <c r="CM271" i="1"/>
  <c r="CL271" i="1"/>
  <c r="CK271" i="1"/>
  <c r="CN271" i="1"/>
  <c r="CJ271" i="1"/>
  <c r="CU271" i="1"/>
  <c r="CV273" i="1"/>
  <c r="CY273" i="1" s="1"/>
  <c r="CT271" i="1"/>
  <c r="CP271" i="1"/>
  <c r="CX296" i="1"/>
  <c r="CU296" i="1"/>
  <c r="CJ296" i="1"/>
  <c r="CK296" i="1"/>
  <c r="CM296" i="1"/>
  <c r="CW307" i="1"/>
  <c r="CZ307" i="1" s="1"/>
  <c r="CV298" i="1"/>
  <c r="CY298" i="1" s="1"/>
  <c r="CQ296" i="1"/>
  <c r="CO296" i="1"/>
  <c r="CN296" i="1"/>
  <c r="BW308" i="1"/>
  <c r="CS296" i="1"/>
  <c r="CL296" i="1"/>
  <c r="CT296" i="1"/>
  <c r="CR296" i="1"/>
  <c r="CP296" i="1"/>
  <c r="CK264" i="1"/>
  <c r="CM264" i="1"/>
  <c r="CN264" i="1"/>
  <c r="CO264" i="1"/>
  <c r="CP264" i="1"/>
  <c r="CQ264" i="1"/>
  <c r="CL264" i="1"/>
  <c r="CW275" i="1"/>
  <c r="CZ275" i="1" s="1"/>
  <c r="CX264" i="1"/>
  <c r="BW276" i="1"/>
  <c r="CV266" i="1"/>
  <c r="CY266" i="1" s="1"/>
  <c r="CJ264" i="1"/>
  <c r="CU264" i="1"/>
  <c r="CT264" i="1"/>
  <c r="CR264" i="1"/>
  <c r="CS264" i="1"/>
  <c r="CM192" i="1"/>
  <c r="BW204" i="1"/>
  <c r="CO192" i="1"/>
  <c r="CT192" i="1"/>
  <c r="CV194" i="1"/>
  <c r="CY194" i="1" s="1"/>
  <c r="CW203" i="1"/>
  <c r="CZ203" i="1" s="1"/>
  <c r="CX192" i="1"/>
  <c r="CR192" i="1"/>
  <c r="CP192" i="1"/>
  <c r="CU192" i="1"/>
  <c r="CK192" i="1"/>
  <c r="CQ192" i="1"/>
  <c r="CN192" i="1"/>
  <c r="CJ192" i="1"/>
  <c r="CL192" i="1"/>
  <c r="CS192" i="1"/>
  <c r="BW262" i="1"/>
  <c r="CO250" i="1"/>
  <c r="CV252" i="1"/>
  <c r="CY252" i="1" s="1"/>
  <c r="CW261" i="1"/>
  <c r="CZ261" i="1" s="1"/>
  <c r="CP250" i="1"/>
  <c r="CX250" i="1"/>
  <c r="CL250" i="1"/>
  <c r="CM250" i="1"/>
  <c r="CN250" i="1"/>
  <c r="CJ250" i="1"/>
  <c r="CQ250" i="1"/>
  <c r="CT250" i="1"/>
  <c r="CR250" i="1"/>
  <c r="CU250" i="1"/>
  <c r="CS250" i="1"/>
  <c r="CK250" i="1"/>
  <c r="CR144" i="1"/>
  <c r="CQ144" i="1"/>
  <c r="CP144" i="1"/>
  <c r="CW155" i="1"/>
  <c r="CZ155" i="1" s="1"/>
  <c r="CX144" i="1"/>
  <c r="CV146" i="1"/>
  <c r="CY146" i="1" s="1"/>
  <c r="CJ144" i="1"/>
  <c r="CK144" i="1"/>
  <c r="CL144" i="1"/>
  <c r="BW156" i="1"/>
  <c r="CS144" i="1"/>
  <c r="CU144" i="1"/>
  <c r="CO144" i="1"/>
  <c r="CN144" i="1"/>
  <c r="CT144" i="1"/>
  <c r="CM144" i="1"/>
  <c r="CQ157" i="1"/>
  <c r="CW168" i="1"/>
  <c r="CZ168" i="1" s="1"/>
  <c r="CX157" i="1"/>
  <c r="CV159" i="1"/>
  <c r="CY159" i="1" s="1"/>
  <c r="CS157" i="1"/>
  <c r="BW169" i="1"/>
  <c r="CR157" i="1"/>
  <c r="CN157" i="1"/>
  <c r="CM157" i="1"/>
  <c r="CT157" i="1"/>
  <c r="CP157" i="1"/>
  <c r="CO157" i="1"/>
  <c r="CL157" i="1"/>
  <c r="CJ157" i="1"/>
  <c r="CU157" i="1"/>
  <c r="CK157" i="1"/>
  <c r="CQ255" i="1"/>
  <c r="CR255" i="1"/>
  <c r="CO255" i="1"/>
  <c r="CS255" i="1"/>
  <c r="CT255" i="1"/>
  <c r="CP255" i="1"/>
  <c r="CW266" i="1"/>
  <c r="CZ266" i="1" s="1"/>
  <c r="CN255" i="1"/>
  <c r="CK255" i="1"/>
  <c r="BW267" i="1"/>
  <c r="CV257" i="1"/>
  <c r="CY257" i="1" s="1"/>
  <c r="CL255" i="1"/>
  <c r="CM255" i="1"/>
  <c r="CU255" i="1"/>
  <c r="CJ255" i="1"/>
  <c r="CX255" i="1"/>
  <c r="CL279" i="1"/>
  <c r="CN279" i="1"/>
  <c r="CO279" i="1"/>
  <c r="CM279" i="1"/>
  <c r="CJ279" i="1"/>
  <c r="CK279" i="1"/>
  <c r="CS279" i="1"/>
  <c r="BW291" i="1"/>
  <c r="CX279" i="1"/>
  <c r="CU279" i="1"/>
  <c r="CW290" i="1"/>
  <c r="CZ290" i="1" s="1"/>
  <c r="CP279" i="1"/>
  <c r="CR279" i="1"/>
  <c r="CV281" i="1"/>
  <c r="CY281" i="1" s="1"/>
  <c r="CQ279" i="1"/>
  <c r="CT279" i="1"/>
  <c r="CN225" i="1"/>
  <c r="CO225" i="1"/>
  <c r="CP225" i="1"/>
  <c r="CL225" i="1"/>
  <c r="CS225" i="1"/>
  <c r="CR225" i="1"/>
  <c r="CQ225" i="1"/>
  <c r="CM225" i="1"/>
  <c r="CK225" i="1"/>
  <c r="CW236" i="1"/>
  <c r="CZ236" i="1" s="1"/>
  <c r="CU225" i="1"/>
  <c r="CJ225" i="1"/>
  <c r="CV227" i="1"/>
  <c r="CY227" i="1" s="1"/>
  <c r="BW237" i="1"/>
  <c r="CX225" i="1"/>
  <c r="CT225" i="1"/>
  <c r="CT159" i="1"/>
  <c r="CJ159" i="1"/>
  <c r="CU159" i="1"/>
  <c r="BW171" i="1"/>
  <c r="CX159" i="1"/>
  <c r="CV161" i="1"/>
  <c r="CY161" i="1" s="1"/>
  <c r="CW170" i="1"/>
  <c r="CZ170" i="1" s="1"/>
  <c r="CS159" i="1"/>
  <c r="CR159" i="1"/>
  <c r="CO159" i="1"/>
  <c r="CN159" i="1"/>
  <c r="CL159" i="1"/>
  <c r="CQ159" i="1"/>
  <c r="CK159" i="1"/>
  <c r="CP159" i="1"/>
  <c r="CM159" i="1"/>
  <c r="BW142" i="1"/>
  <c r="CV132" i="1"/>
  <c r="CY132" i="1" s="1"/>
  <c r="CW141" i="1"/>
  <c r="CZ141" i="1" s="1"/>
  <c r="CX130" i="1"/>
  <c r="CQ130" i="1"/>
  <c r="CJ130" i="1"/>
  <c r="CK130" i="1"/>
  <c r="CT130" i="1"/>
  <c r="CM130" i="1"/>
  <c r="CP130" i="1"/>
  <c r="CN130" i="1"/>
  <c r="CU130" i="1"/>
  <c r="CO130" i="1"/>
  <c r="CR130" i="1"/>
  <c r="CS130" i="1"/>
  <c r="CL130" i="1"/>
  <c r="CQ83" i="1"/>
  <c r="CR83" i="1"/>
  <c r="CS83" i="1"/>
  <c r="CL83" i="1"/>
  <c r="CN83" i="1"/>
  <c r="BW95" i="1"/>
  <c r="CV85" i="1"/>
  <c r="CY85" i="1" s="1"/>
  <c r="CW94" i="1"/>
  <c r="CZ94" i="1" s="1"/>
  <c r="CX83" i="1"/>
  <c r="CO83" i="1"/>
  <c r="CP83" i="1"/>
  <c r="CK83" i="1"/>
  <c r="CJ83" i="1"/>
  <c r="CT83" i="1"/>
  <c r="CM83" i="1"/>
  <c r="CU83" i="1"/>
  <c r="CM289" i="1"/>
  <c r="CN289" i="1"/>
  <c r="CO289" i="1"/>
  <c r="CP289" i="1"/>
  <c r="CQ289" i="1"/>
  <c r="BW301" i="1"/>
  <c r="CK289" i="1"/>
  <c r="CV291" i="1"/>
  <c r="CY291" i="1" s="1"/>
  <c r="CW300" i="1"/>
  <c r="CZ300" i="1" s="1"/>
  <c r="CX289" i="1"/>
  <c r="CL289" i="1"/>
  <c r="CS289" i="1"/>
  <c r="CU289" i="1"/>
  <c r="CT289" i="1"/>
  <c r="CR289" i="1"/>
  <c r="CJ289" i="1"/>
  <c r="CJ78" i="1"/>
  <c r="BW90" i="1"/>
  <c r="CT78" i="1"/>
  <c r="CM78" i="1"/>
  <c r="CU78" i="1"/>
  <c r="CP78" i="1"/>
  <c r="CK78" i="1"/>
  <c r="CV80" i="1"/>
  <c r="CY80" i="1" s="1"/>
  <c r="CL78" i="1"/>
  <c r="CQ78" i="1"/>
  <c r="CR78" i="1"/>
  <c r="CS78" i="1"/>
  <c r="CO78" i="1"/>
  <c r="CN78" i="1"/>
  <c r="CW89" i="1"/>
  <c r="CZ89" i="1" s="1"/>
  <c r="CX78" i="1"/>
  <c r="CL129" i="1"/>
  <c r="CM129" i="1"/>
  <c r="CW140" i="1"/>
  <c r="CZ140" i="1" s="1"/>
  <c r="CX129" i="1"/>
  <c r="CV131" i="1"/>
  <c r="CY131" i="1" s="1"/>
  <c r="BW141" i="1"/>
  <c r="CP129" i="1"/>
  <c r="CQ129" i="1"/>
  <c r="CR129" i="1"/>
  <c r="CS129" i="1"/>
  <c r="CT129" i="1"/>
  <c r="CU129" i="1"/>
  <c r="CN129" i="1"/>
  <c r="CO129" i="1"/>
  <c r="CK129" i="1"/>
  <c r="CJ129" i="1"/>
  <c r="CN307" i="1"/>
  <c r="CJ307" i="1"/>
  <c r="CO307" i="1"/>
  <c r="CV309" i="1"/>
  <c r="CY309" i="1" s="1"/>
  <c r="CP307" i="1"/>
  <c r="CS307" i="1"/>
  <c r="CR307" i="1"/>
  <c r="CL307" i="1"/>
  <c r="CX307" i="1"/>
  <c r="CQ307" i="1"/>
  <c r="CM307" i="1"/>
  <c r="CT307" i="1"/>
  <c r="CU307" i="1"/>
  <c r="CK307" i="1"/>
  <c r="BW214" i="1"/>
  <c r="CW213" i="1"/>
  <c r="CZ213" i="1" s="1"/>
  <c r="CX202" i="1"/>
  <c r="CV204" i="1"/>
  <c r="CY204" i="1" s="1"/>
  <c r="CM202" i="1"/>
  <c r="CN202" i="1"/>
  <c r="CL202" i="1"/>
  <c r="CQ202" i="1"/>
  <c r="CO202" i="1"/>
  <c r="CP202" i="1"/>
  <c r="CT202" i="1"/>
  <c r="CK202" i="1"/>
  <c r="CJ202" i="1"/>
  <c r="CR202" i="1"/>
  <c r="CU202" i="1"/>
  <c r="CS202" i="1"/>
  <c r="CL117" i="1"/>
  <c r="CK117" i="1"/>
  <c r="BW129" i="1"/>
  <c r="CW128" i="1"/>
  <c r="CZ128" i="1" s="1"/>
  <c r="CX117" i="1"/>
  <c r="CV119" i="1"/>
  <c r="CY119" i="1" s="1"/>
  <c r="CU117" i="1"/>
  <c r="CJ117" i="1"/>
  <c r="CS117" i="1"/>
  <c r="CQ117" i="1"/>
  <c r="CO117" i="1"/>
  <c r="CP117" i="1"/>
  <c r="CT117" i="1"/>
  <c r="CM117" i="1"/>
  <c r="CN117" i="1"/>
  <c r="CR117" i="1"/>
  <c r="CJ217" i="1"/>
  <c r="CU217" i="1"/>
  <c r="BW229" i="1"/>
  <c r="CX217" i="1"/>
  <c r="CW228" i="1"/>
  <c r="CZ228" i="1" s="1"/>
  <c r="CV219" i="1"/>
  <c r="CY219" i="1" s="1"/>
  <c r="CN217" i="1"/>
  <c r="CP217" i="1"/>
  <c r="CQ217" i="1"/>
  <c r="CO217" i="1"/>
  <c r="CK217" i="1"/>
  <c r="CT217" i="1"/>
  <c r="CM217" i="1"/>
  <c r="CR217" i="1"/>
  <c r="CS217" i="1"/>
  <c r="CL217" i="1"/>
  <c r="CM228" i="1"/>
  <c r="CN228" i="1"/>
  <c r="CQ228" i="1"/>
  <c r="CT228" i="1"/>
  <c r="CU228" i="1"/>
  <c r="CR228" i="1"/>
  <c r="CS228" i="1"/>
  <c r="CJ228" i="1"/>
  <c r="CK228" i="1"/>
  <c r="CX228" i="1"/>
  <c r="CP228" i="1"/>
  <c r="CW239" i="1"/>
  <c r="CZ239" i="1" s="1"/>
  <c r="CO228" i="1"/>
  <c r="CL228" i="1"/>
  <c r="BW240" i="1"/>
  <c r="CV230" i="1"/>
  <c r="CY230" i="1" s="1"/>
  <c r="BW181" i="1"/>
  <c r="CV171" i="1"/>
  <c r="CY171" i="1" s="1"/>
  <c r="CX169" i="1"/>
  <c r="CO169" i="1"/>
  <c r="CT169" i="1"/>
  <c r="CU169" i="1"/>
  <c r="CM169" i="1"/>
  <c r="CL169" i="1"/>
  <c r="CJ169" i="1"/>
  <c r="CN169" i="1"/>
  <c r="CR169" i="1"/>
  <c r="CW180" i="1"/>
  <c r="CZ180" i="1" s="1"/>
  <c r="CK169" i="1"/>
  <c r="CQ169" i="1"/>
  <c r="CS169" i="1"/>
  <c r="CP169" i="1"/>
  <c r="CT308" i="1"/>
  <c r="CK308" i="1"/>
  <c r="CJ308" i="1"/>
  <c r="CV310" i="1"/>
  <c r="CY310" i="1" s="1"/>
  <c r="CS308" i="1"/>
  <c r="CR308" i="1"/>
  <c r="CU308" i="1"/>
  <c r="CQ308" i="1"/>
  <c r="CP308" i="1"/>
  <c r="CX308" i="1"/>
  <c r="CO308" i="1"/>
  <c r="CN308" i="1"/>
  <c r="CM308" i="1"/>
  <c r="CL308" i="1"/>
  <c r="CV123" i="1"/>
  <c r="CY123" i="1" s="1"/>
  <c r="CL121" i="1"/>
  <c r="CM121" i="1"/>
  <c r="CN121" i="1"/>
  <c r="CO121" i="1"/>
  <c r="CP121" i="1"/>
  <c r="CQ121" i="1"/>
  <c r="CX121" i="1"/>
  <c r="BW133" i="1"/>
  <c r="CW132" i="1"/>
  <c r="CZ132" i="1" s="1"/>
  <c r="CT121" i="1"/>
  <c r="CR121" i="1"/>
  <c r="CJ121" i="1"/>
  <c r="CS121" i="1"/>
  <c r="CK121" i="1"/>
  <c r="CU121" i="1"/>
  <c r="CX171" i="1"/>
  <c r="CP171" i="1"/>
  <c r="CV173" i="1"/>
  <c r="CY173" i="1" s="1"/>
  <c r="CO171" i="1"/>
  <c r="CQ171" i="1"/>
  <c r="CR171" i="1"/>
  <c r="CS171" i="1"/>
  <c r="CN171" i="1"/>
  <c r="CT171" i="1"/>
  <c r="CU171" i="1"/>
  <c r="BW183" i="1"/>
  <c r="CW182" i="1"/>
  <c r="CZ182" i="1" s="1"/>
  <c r="CM171" i="1"/>
  <c r="CL171" i="1"/>
  <c r="CK171" i="1"/>
  <c r="CJ171" i="1"/>
  <c r="CM70" i="1"/>
  <c r="CU70" i="1"/>
  <c r="BW82" i="1"/>
  <c r="CW81" i="1"/>
  <c r="CZ81" i="1" s="1"/>
  <c r="CX70" i="1"/>
  <c r="CV72" i="1"/>
  <c r="CY72" i="1" s="1"/>
  <c r="CJ70" i="1"/>
  <c r="CL70" i="1"/>
  <c r="CO70" i="1"/>
  <c r="CN70" i="1"/>
  <c r="CK70" i="1"/>
  <c r="CS70" i="1"/>
  <c r="CP70" i="1"/>
  <c r="CQ70" i="1"/>
  <c r="CT70" i="1"/>
  <c r="CR70" i="1"/>
  <c r="CP177" i="1"/>
  <c r="CQ177" i="1"/>
  <c r="BW189" i="1"/>
  <c r="CV179" i="1"/>
  <c r="CY179" i="1" s="1"/>
  <c r="CX177" i="1"/>
  <c r="CR177" i="1"/>
  <c r="CL177" i="1"/>
  <c r="CS177" i="1"/>
  <c r="CW188" i="1"/>
  <c r="CZ188" i="1" s="1"/>
  <c r="CO177" i="1"/>
  <c r="CK177" i="1"/>
  <c r="CU177" i="1"/>
  <c r="CN177" i="1"/>
  <c r="CM177" i="1"/>
  <c r="CJ177" i="1"/>
  <c r="CT177" i="1"/>
  <c r="CQ278" i="1"/>
  <c r="CU278" i="1"/>
  <c r="CS278" i="1"/>
  <c r="CT278" i="1"/>
  <c r="CM278" i="1"/>
  <c r="CJ278" i="1"/>
  <c r="CK278" i="1"/>
  <c r="CL278" i="1"/>
  <c r="BW290" i="1"/>
  <c r="CV280" i="1"/>
  <c r="CY280" i="1" s="1"/>
  <c r="CW289" i="1"/>
  <c r="CZ289" i="1" s="1"/>
  <c r="CX278" i="1"/>
  <c r="CN278" i="1"/>
  <c r="CO278" i="1"/>
  <c r="CP278" i="1"/>
  <c r="CR278" i="1"/>
  <c r="CR235" i="1"/>
  <c r="CS235" i="1"/>
  <c r="CU235" i="1"/>
  <c r="CQ235" i="1"/>
  <c r="CK235" i="1"/>
  <c r="BW247" i="1"/>
  <c r="CN235" i="1"/>
  <c r="CV237" i="1"/>
  <c r="CY237" i="1" s="1"/>
  <c r="CW246" i="1"/>
  <c r="CZ246" i="1" s="1"/>
  <c r="CO235" i="1"/>
  <c r="CL235" i="1"/>
  <c r="CX235" i="1"/>
  <c r="CJ235" i="1"/>
  <c r="CT235" i="1"/>
  <c r="CM235" i="1"/>
  <c r="CP235" i="1"/>
  <c r="BW297" i="1"/>
  <c r="CM285" i="1"/>
  <c r="CT285" i="1"/>
  <c r="CQ285" i="1"/>
  <c r="CK285" i="1"/>
  <c r="CS285" i="1"/>
  <c r="CU285" i="1"/>
  <c r="CL285" i="1"/>
  <c r="CP285" i="1"/>
  <c r="CR285" i="1"/>
  <c r="CJ285" i="1"/>
  <c r="CV287" i="1"/>
  <c r="CY287" i="1" s="1"/>
  <c r="CO285" i="1"/>
  <c r="CX285" i="1"/>
  <c r="CW296" i="1"/>
  <c r="CZ296" i="1" s="1"/>
  <c r="CN285" i="1"/>
  <c r="CJ63" i="1"/>
  <c r="CK63" i="1"/>
  <c r="CS63" i="1"/>
  <c r="CL63" i="1"/>
  <c r="CM63" i="1"/>
  <c r="CU63" i="1"/>
  <c r="CO63" i="1"/>
  <c r="CQ63" i="1"/>
  <c r="BW75" i="1"/>
  <c r="CT63" i="1"/>
  <c r="CP63" i="1"/>
  <c r="CN63" i="1"/>
  <c r="CV65" i="1"/>
  <c r="CY65" i="1" s="1"/>
  <c r="CW74" i="1"/>
  <c r="CZ74" i="1" s="1"/>
  <c r="CX63" i="1"/>
  <c r="CR63" i="1"/>
  <c r="CJ155" i="1"/>
  <c r="CL155" i="1"/>
  <c r="CK155" i="1"/>
  <c r="BW167" i="1"/>
  <c r="CM155" i="1"/>
  <c r="CP155" i="1"/>
  <c r="CU155" i="1"/>
  <c r="CT155" i="1"/>
  <c r="CN155" i="1"/>
  <c r="CR155" i="1"/>
  <c r="CQ155" i="1"/>
  <c r="CS155" i="1"/>
  <c r="CO155" i="1"/>
  <c r="CX155" i="1"/>
  <c r="CV157" i="1"/>
  <c r="CY157" i="1" s="1"/>
  <c r="CW166" i="1"/>
  <c r="CZ166" i="1" s="1"/>
  <c r="BW72" i="1"/>
  <c r="CQ60" i="1"/>
  <c r="CX60" i="1"/>
  <c r="CP60" i="1"/>
  <c r="CW71" i="1"/>
  <c r="CZ71" i="1" s="1"/>
  <c r="CV62" i="1"/>
  <c r="CY62" i="1" s="1"/>
  <c r="CU60" i="1"/>
  <c r="CO60" i="1"/>
  <c r="CN60" i="1"/>
  <c r="CK60" i="1"/>
  <c r="CJ60" i="1"/>
  <c r="CM60" i="1"/>
  <c r="CR60" i="1"/>
  <c r="CL60" i="1"/>
  <c r="CT60" i="1"/>
  <c r="CS60" i="1"/>
  <c r="CQ173" i="1"/>
  <c r="CV175" i="1"/>
  <c r="CY175" i="1" s="1"/>
  <c r="CX173" i="1"/>
  <c r="CW184" i="1"/>
  <c r="CZ184" i="1" s="1"/>
  <c r="CN173" i="1"/>
  <c r="BW185" i="1"/>
  <c r="CP173" i="1"/>
  <c r="CU173" i="1"/>
  <c r="CL173" i="1"/>
  <c r="CK173" i="1"/>
  <c r="CJ173" i="1"/>
  <c r="CM173" i="1"/>
  <c r="CT173" i="1"/>
  <c r="CS173" i="1"/>
  <c r="CO173" i="1"/>
  <c r="CR173" i="1"/>
  <c r="BW74" i="1"/>
  <c r="CW73" i="1"/>
  <c r="CZ73" i="1" s="1"/>
  <c r="CV64" i="1"/>
  <c r="CY64" i="1" s="1"/>
  <c r="CL62" i="1"/>
  <c r="CM62" i="1"/>
  <c r="CU62" i="1"/>
  <c r="CJ62" i="1"/>
  <c r="CX62" i="1"/>
  <c r="CR62" i="1"/>
  <c r="CK62" i="1"/>
  <c r="CT62" i="1"/>
  <c r="CN62" i="1"/>
  <c r="CQ62" i="1"/>
  <c r="CS62" i="1"/>
  <c r="CO62" i="1"/>
  <c r="CP62" i="1"/>
  <c r="BW215" i="1"/>
  <c r="CW214" i="1"/>
  <c r="CZ214" i="1" s="1"/>
  <c r="CV205" i="1"/>
  <c r="CY205" i="1" s="1"/>
  <c r="CX203" i="1"/>
  <c r="CN203" i="1"/>
  <c r="CJ203" i="1"/>
  <c r="CP203" i="1"/>
  <c r="CK203" i="1"/>
  <c r="CQ203" i="1"/>
  <c r="CO203" i="1"/>
  <c r="CL203" i="1"/>
  <c r="CS203" i="1"/>
  <c r="CU203" i="1"/>
  <c r="CM203" i="1"/>
  <c r="CT203" i="1"/>
  <c r="CR203" i="1"/>
  <c r="CW224" i="1"/>
  <c r="CZ224" i="1" s="1"/>
  <c r="CM213" i="1"/>
  <c r="CO213" i="1"/>
  <c r="CJ213" i="1"/>
  <c r="CK213" i="1"/>
  <c r="CN213" i="1"/>
  <c r="CL213" i="1"/>
  <c r="CV215" i="1"/>
  <c r="CY215" i="1" s="1"/>
  <c r="CU213" i="1"/>
  <c r="BW225" i="1"/>
  <c r="CX213" i="1"/>
  <c r="CR213" i="1"/>
  <c r="CT213" i="1"/>
  <c r="CP213" i="1"/>
  <c r="CQ213" i="1"/>
  <c r="CS213" i="1"/>
  <c r="BW80" i="1"/>
  <c r="CV70" i="1"/>
  <c r="CY70" i="1" s="1"/>
  <c r="CW79" i="1"/>
  <c r="CZ79" i="1" s="1"/>
  <c r="CX68" i="1"/>
  <c r="CJ68" i="1"/>
  <c r="CK68" i="1"/>
  <c r="CL68" i="1"/>
  <c r="CM68" i="1"/>
  <c r="CO68" i="1"/>
  <c r="CN68" i="1"/>
  <c r="CR68" i="1"/>
  <c r="CQ68" i="1"/>
  <c r="CU68" i="1"/>
  <c r="CS68" i="1"/>
  <c r="CT68" i="1"/>
  <c r="CP68" i="1"/>
  <c r="CS300" i="1"/>
  <c r="CM300" i="1"/>
  <c r="CO300" i="1"/>
  <c r="CJ300" i="1"/>
  <c r="BW312" i="1"/>
  <c r="CL300" i="1"/>
  <c r="CW311" i="1"/>
  <c r="CZ311" i="1" s="1"/>
  <c r="CX300" i="1"/>
  <c r="CN300" i="1"/>
  <c r="CT300" i="1"/>
  <c r="CR300" i="1"/>
  <c r="CK300" i="1"/>
  <c r="CV302" i="1"/>
  <c r="CY302" i="1" s="1"/>
  <c r="CQ300" i="1"/>
  <c r="CU300" i="1"/>
  <c r="CP300" i="1"/>
  <c r="BW96" i="1"/>
  <c r="CV86" i="1"/>
  <c r="CY86" i="1" s="1"/>
  <c r="CW95" i="1"/>
  <c r="CZ95" i="1" s="1"/>
  <c r="CX84" i="1"/>
  <c r="CJ84" i="1"/>
  <c r="CK84" i="1"/>
  <c r="CL84" i="1"/>
  <c r="CM84" i="1"/>
  <c r="CO84" i="1"/>
  <c r="CT84" i="1"/>
  <c r="CU84" i="1"/>
  <c r="CQ84" i="1"/>
  <c r="CN84" i="1"/>
  <c r="CS84" i="1"/>
  <c r="CR84" i="1"/>
  <c r="CP84" i="1"/>
  <c r="CV59" i="1"/>
  <c r="CY59" i="1" s="1"/>
  <c r="BW69" i="1"/>
  <c r="CX57" i="1"/>
  <c r="CT57" i="1"/>
  <c r="CO57" i="1"/>
  <c r="CL57" i="1"/>
  <c r="CP57" i="1"/>
  <c r="CJ57" i="1"/>
  <c r="CU57" i="1"/>
  <c r="CR57" i="1"/>
  <c r="CQ57" i="1"/>
  <c r="CS57" i="1"/>
  <c r="CK57" i="1"/>
  <c r="CN57" i="1"/>
  <c r="CM57" i="1"/>
  <c r="CW68" i="1"/>
  <c r="CZ68" i="1" s="1"/>
  <c r="CQ204" i="1"/>
  <c r="BW216" i="1"/>
  <c r="CO204" i="1"/>
  <c r="CP204" i="1"/>
  <c r="CN204" i="1"/>
  <c r="CL204" i="1"/>
  <c r="CJ204" i="1"/>
  <c r="CM204" i="1"/>
  <c r="CK204" i="1"/>
  <c r="CV206" i="1"/>
  <c r="CY206" i="1" s="1"/>
  <c r="CX204" i="1"/>
  <c r="CW215" i="1"/>
  <c r="CZ215" i="1" s="1"/>
  <c r="CR204" i="1"/>
  <c r="CU204" i="1"/>
  <c r="CS204" i="1"/>
  <c r="CT204" i="1"/>
  <c r="CX312" i="1"/>
  <c r="CU312" i="1"/>
  <c r="CR312" i="1"/>
  <c r="CT312" i="1"/>
  <c r="CO312" i="1"/>
  <c r="CN312" i="1"/>
  <c r="CQ312" i="1"/>
  <c r="CK312" i="1"/>
  <c r="CL312" i="1"/>
  <c r="CP312" i="1"/>
  <c r="CJ312" i="1"/>
  <c r="CS312" i="1"/>
  <c r="CM312" i="1"/>
  <c r="CL128" i="1"/>
  <c r="CV130" i="1"/>
  <c r="CY130" i="1" s="1"/>
  <c r="CW139" i="1"/>
  <c r="CZ139" i="1" s="1"/>
  <c r="CJ128" i="1"/>
  <c r="CM128" i="1"/>
  <c r="CN128" i="1"/>
  <c r="CO128" i="1"/>
  <c r="BW140" i="1"/>
  <c r="CX128" i="1"/>
  <c r="CU128" i="1"/>
  <c r="CP128" i="1"/>
  <c r="CK128" i="1"/>
  <c r="CS128" i="1"/>
  <c r="CQ128" i="1"/>
  <c r="CT128" i="1"/>
  <c r="CR128" i="1"/>
  <c r="CX104" i="1"/>
  <c r="CV106" i="1"/>
  <c r="CY106" i="1" s="1"/>
  <c r="CW115" i="1"/>
  <c r="CZ115" i="1" s="1"/>
  <c r="CJ104" i="1"/>
  <c r="CK104" i="1"/>
  <c r="CL104" i="1"/>
  <c r="CO104" i="1"/>
  <c r="BW116" i="1"/>
  <c r="CQ104" i="1"/>
  <c r="CM104" i="1"/>
  <c r="CP104" i="1"/>
  <c r="CN104" i="1"/>
  <c r="CU104" i="1"/>
  <c r="CR104" i="1"/>
  <c r="CT104" i="1"/>
  <c r="CS104" i="1"/>
  <c r="BW235" i="1"/>
  <c r="CV225" i="1"/>
  <c r="CY225" i="1" s="1"/>
  <c r="CW234" i="1"/>
  <c r="CZ234" i="1" s="1"/>
  <c r="CP223" i="1"/>
  <c r="CX223" i="1"/>
  <c r="CO223" i="1"/>
  <c r="CL223" i="1"/>
  <c r="CQ223" i="1"/>
  <c r="CS223" i="1"/>
  <c r="CU223" i="1"/>
  <c r="CN223" i="1"/>
  <c r="CM223" i="1"/>
  <c r="CT223" i="1"/>
  <c r="CK223" i="1"/>
  <c r="CR223" i="1"/>
  <c r="CJ223" i="1"/>
  <c r="BW302" i="1"/>
  <c r="CO290" i="1"/>
  <c r="CN290" i="1"/>
  <c r="CM290" i="1"/>
  <c r="CR290" i="1"/>
  <c r="CU290" i="1"/>
  <c r="CL290" i="1"/>
  <c r="CP290" i="1"/>
  <c r="CQ290" i="1"/>
  <c r="CS290" i="1"/>
  <c r="CT290" i="1"/>
  <c r="CJ290" i="1"/>
  <c r="CK290" i="1"/>
  <c r="CV292" i="1"/>
  <c r="CY292" i="1" s="1"/>
  <c r="CW301" i="1"/>
  <c r="CZ301" i="1" s="1"/>
  <c r="CX290" i="1"/>
  <c r="CX59" i="1"/>
  <c r="BW71" i="1"/>
  <c r="CT59" i="1"/>
  <c r="CR59" i="1"/>
  <c r="CQ59" i="1"/>
  <c r="CP59" i="1"/>
  <c r="CM59" i="1"/>
  <c r="CJ59" i="1"/>
  <c r="CS59" i="1"/>
  <c r="CN59" i="1"/>
  <c r="CK59" i="1"/>
  <c r="CO59" i="1"/>
  <c r="CU59" i="1"/>
  <c r="CL59" i="1"/>
  <c r="CW70" i="1"/>
  <c r="CZ70" i="1" s="1"/>
  <c r="CV61" i="1"/>
  <c r="CY61" i="1" s="1"/>
  <c r="BW108" i="1"/>
  <c r="CX96" i="1"/>
  <c r="CV98" i="1"/>
  <c r="CY98" i="1" s="1"/>
  <c r="CW107" i="1"/>
  <c r="CZ107" i="1" s="1"/>
  <c r="CJ96" i="1"/>
  <c r="CT96" i="1"/>
  <c r="CU96" i="1"/>
  <c r="CO96" i="1"/>
  <c r="CS96" i="1"/>
  <c r="CK96" i="1"/>
  <c r="CR96" i="1"/>
  <c r="CM96" i="1"/>
  <c r="CQ96" i="1"/>
  <c r="CL96" i="1"/>
  <c r="CP96" i="1"/>
  <c r="CN96" i="1"/>
  <c r="BW103" i="1"/>
  <c r="CV93" i="1"/>
  <c r="CY93" i="1" s="1"/>
  <c r="CW102" i="1"/>
  <c r="CZ102" i="1" s="1"/>
  <c r="CX91" i="1"/>
  <c r="CU91" i="1"/>
  <c r="CN91" i="1"/>
  <c r="CR91" i="1"/>
  <c r="CO91" i="1"/>
  <c r="CL91" i="1"/>
  <c r="CQ91" i="1"/>
  <c r="CS91" i="1"/>
  <c r="CK91" i="1"/>
  <c r="CM91" i="1"/>
  <c r="CT91" i="1"/>
  <c r="CJ91" i="1"/>
  <c r="CP91" i="1"/>
  <c r="CS154" i="1"/>
  <c r="CR154" i="1"/>
  <c r="CQ154" i="1"/>
  <c r="CT154" i="1"/>
  <c r="BW166" i="1"/>
  <c r="CV156" i="1"/>
  <c r="CY156" i="1" s="1"/>
  <c r="CW165" i="1"/>
  <c r="CZ165" i="1" s="1"/>
  <c r="CX154" i="1"/>
  <c r="CJ154" i="1"/>
  <c r="CL154" i="1"/>
  <c r="CM154" i="1"/>
  <c r="CO154" i="1"/>
  <c r="CP154" i="1"/>
  <c r="CN154" i="1"/>
  <c r="CU154" i="1"/>
  <c r="CK154" i="1"/>
  <c r="CW225" i="1"/>
  <c r="CZ225" i="1" s="1"/>
  <c r="CX214" i="1"/>
  <c r="CV216" i="1"/>
  <c r="CY216" i="1" s="1"/>
  <c r="CJ214" i="1"/>
  <c r="CN214" i="1"/>
  <c r="CQ214" i="1"/>
  <c r="CO214" i="1"/>
  <c r="CK214" i="1"/>
  <c r="CM214" i="1"/>
  <c r="BW226" i="1"/>
  <c r="CL214" i="1"/>
  <c r="CP214" i="1"/>
  <c r="CU214" i="1"/>
  <c r="CR214" i="1"/>
  <c r="CS214" i="1"/>
  <c r="CT214" i="1"/>
  <c r="CV124" i="1"/>
  <c r="CY124" i="1" s="1"/>
  <c r="CW133" i="1"/>
  <c r="CZ133" i="1" s="1"/>
  <c r="CX122" i="1"/>
  <c r="CJ122" i="1"/>
  <c r="CK122" i="1"/>
  <c r="CL122" i="1"/>
  <c r="CU122" i="1"/>
  <c r="CN122" i="1"/>
  <c r="BW134" i="1"/>
  <c r="CM122" i="1"/>
  <c r="CP122" i="1"/>
  <c r="CS122" i="1"/>
  <c r="CR122" i="1"/>
  <c r="CT122" i="1"/>
  <c r="CQ122" i="1"/>
  <c r="CO122" i="1"/>
  <c r="CM166" i="1"/>
  <c r="CJ166" i="1"/>
  <c r="CL166" i="1"/>
  <c r="CN166" i="1"/>
  <c r="CO166" i="1"/>
  <c r="CP166" i="1"/>
  <c r="CQ166" i="1"/>
  <c r="CU166" i="1"/>
  <c r="CK166" i="1"/>
  <c r="CR166" i="1"/>
  <c r="CS166" i="1"/>
  <c r="BW178" i="1"/>
  <c r="CV168" i="1"/>
  <c r="CY168" i="1" s="1"/>
  <c r="CX166" i="1"/>
  <c r="CW177" i="1"/>
  <c r="CZ177" i="1" s="1"/>
  <c r="CT166" i="1"/>
  <c r="CJ158" i="1"/>
  <c r="BW170" i="1"/>
  <c r="CQ158" i="1"/>
  <c r="CU158" i="1"/>
  <c r="CV160" i="1"/>
  <c r="CY160" i="1" s="1"/>
  <c r="CS158" i="1"/>
  <c r="CW169" i="1"/>
  <c r="CZ169" i="1" s="1"/>
  <c r="CX158" i="1"/>
  <c r="CT158" i="1"/>
  <c r="CR158" i="1"/>
  <c r="CP158" i="1"/>
  <c r="CL158" i="1"/>
  <c r="CK158" i="1"/>
  <c r="CM158" i="1"/>
  <c r="CN158" i="1"/>
  <c r="CO158" i="1"/>
  <c r="BW130" i="1"/>
  <c r="CV120" i="1"/>
  <c r="CY120" i="1" s="1"/>
  <c r="CW129" i="1"/>
  <c r="CZ129" i="1" s="1"/>
  <c r="CX118" i="1"/>
  <c r="CJ118" i="1"/>
  <c r="CO118" i="1"/>
  <c r="CL118" i="1"/>
  <c r="CP118" i="1"/>
  <c r="CM118" i="1"/>
  <c r="CN118" i="1"/>
  <c r="CS118" i="1"/>
  <c r="CT118" i="1"/>
  <c r="CK118" i="1"/>
  <c r="CU118" i="1"/>
  <c r="CQ118" i="1"/>
  <c r="CR118" i="1"/>
  <c r="CX251" i="1"/>
  <c r="CO251" i="1"/>
  <c r="CQ251" i="1"/>
  <c r="CS251" i="1"/>
  <c r="CN251" i="1"/>
  <c r="CT251" i="1"/>
  <c r="CR251" i="1"/>
  <c r="BW263" i="1"/>
  <c r="CU251" i="1"/>
  <c r="CV253" i="1"/>
  <c r="CY253" i="1" s="1"/>
  <c r="CW262" i="1"/>
  <c r="CZ262" i="1" s="1"/>
  <c r="CP251" i="1"/>
  <c r="CM251" i="1"/>
  <c r="CK251" i="1"/>
  <c r="CJ251" i="1"/>
  <c r="CL251" i="1"/>
  <c r="CU67" i="1"/>
  <c r="BW79" i="1"/>
  <c r="CV69" i="1"/>
  <c r="CY69" i="1" s="1"/>
  <c r="CW78" i="1"/>
  <c r="CZ78" i="1" s="1"/>
  <c r="CX67" i="1"/>
  <c r="CN67" i="1"/>
  <c r="CP67" i="1"/>
  <c r="CR67" i="1"/>
  <c r="CS67" i="1"/>
  <c r="CT67" i="1"/>
  <c r="CO67" i="1"/>
  <c r="CM67" i="1"/>
  <c r="CK67" i="1"/>
  <c r="CL67" i="1"/>
  <c r="CJ67" i="1"/>
  <c r="CQ67" i="1"/>
  <c r="BW83" i="1"/>
  <c r="CV73" i="1"/>
  <c r="CY73" i="1" s="1"/>
  <c r="CL71" i="1"/>
  <c r="CW82" i="1"/>
  <c r="CZ82" i="1" s="1"/>
  <c r="CX71" i="1"/>
  <c r="CR71" i="1"/>
  <c r="CK71" i="1"/>
  <c r="CM71" i="1"/>
  <c r="CQ71" i="1"/>
  <c r="CN71" i="1"/>
  <c r="CJ71" i="1"/>
  <c r="CS71" i="1"/>
  <c r="CU71" i="1"/>
  <c r="CP71" i="1"/>
  <c r="CO71" i="1"/>
  <c r="CT71" i="1"/>
  <c r="CS275" i="1"/>
  <c r="CT275" i="1"/>
  <c r="CP275" i="1"/>
  <c r="CR275" i="1"/>
  <c r="CQ275" i="1"/>
  <c r="CX275" i="1"/>
  <c r="CV277" i="1"/>
  <c r="CY277" i="1" s="1"/>
  <c r="CK275" i="1"/>
  <c r="CL275" i="1"/>
  <c r="CJ275" i="1"/>
  <c r="CM275" i="1"/>
  <c r="CN275" i="1"/>
  <c r="CO275" i="1"/>
  <c r="CW286" i="1"/>
  <c r="CZ286" i="1" s="1"/>
  <c r="BW287" i="1"/>
  <c r="CU275" i="1"/>
  <c r="CS183" i="1"/>
  <c r="CQ183" i="1"/>
  <c r="CU183" i="1"/>
  <c r="CP183" i="1"/>
  <c r="CT183" i="1"/>
  <c r="CR183" i="1"/>
  <c r="CO183" i="1"/>
  <c r="CW194" i="1"/>
  <c r="CZ194" i="1" s="1"/>
  <c r="CX183" i="1"/>
  <c r="CJ183" i="1"/>
  <c r="CL183" i="1"/>
  <c r="CV185" i="1"/>
  <c r="CY185" i="1" s="1"/>
  <c r="BW195" i="1"/>
  <c r="CM183" i="1"/>
  <c r="CN183" i="1"/>
  <c r="CK183" i="1"/>
  <c r="CT207" i="1"/>
  <c r="BW219" i="1"/>
  <c r="CW218" i="1"/>
  <c r="CZ218" i="1" s="1"/>
  <c r="CV209" i="1"/>
  <c r="CY209" i="1" s="1"/>
  <c r="CX207" i="1"/>
  <c r="CR207" i="1"/>
  <c r="CU207" i="1"/>
  <c r="CJ207" i="1"/>
  <c r="CK207" i="1"/>
  <c r="CS207" i="1"/>
  <c r="CN207" i="1"/>
  <c r="CP207" i="1"/>
  <c r="CO207" i="1"/>
  <c r="CL207" i="1"/>
  <c r="CQ207" i="1"/>
  <c r="CM207" i="1"/>
  <c r="BW102" i="1"/>
  <c r="CW101" i="1"/>
  <c r="CZ101" i="1" s="1"/>
  <c r="CX90" i="1"/>
  <c r="CV92" i="1"/>
  <c r="CY92" i="1" s="1"/>
  <c r="CL90" i="1"/>
  <c r="CM90" i="1"/>
  <c r="CO90" i="1"/>
  <c r="CJ90" i="1"/>
  <c r="CK90" i="1"/>
  <c r="CU90" i="1"/>
  <c r="CS90" i="1"/>
  <c r="CQ90" i="1"/>
  <c r="CP90" i="1"/>
  <c r="CT90" i="1"/>
  <c r="CN90" i="1"/>
  <c r="CR90" i="1"/>
  <c r="BW120" i="1"/>
  <c r="CR108" i="1"/>
  <c r="CQ108" i="1"/>
  <c r="CX108" i="1"/>
  <c r="CV110" i="1"/>
  <c r="CY110" i="1" s="1"/>
  <c r="CW119" i="1"/>
  <c r="CZ119" i="1" s="1"/>
  <c r="CJ108" i="1"/>
  <c r="CO108" i="1"/>
  <c r="CM108" i="1"/>
  <c r="CP108" i="1"/>
  <c r="CL108" i="1"/>
  <c r="CN108" i="1"/>
  <c r="CS108" i="1"/>
  <c r="CU108" i="1"/>
  <c r="CK108" i="1"/>
  <c r="CT108" i="1"/>
  <c r="CQ167" i="1"/>
  <c r="CU167" i="1"/>
  <c r="CJ167" i="1"/>
  <c r="CM167" i="1"/>
  <c r="CV169" i="1"/>
  <c r="CY169" i="1" s="1"/>
  <c r="CW178" i="1"/>
  <c r="CZ178" i="1" s="1"/>
  <c r="CP167" i="1"/>
  <c r="CO167" i="1"/>
  <c r="CK167" i="1"/>
  <c r="CT167" i="1"/>
  <c r="CL167" i="1"/>
  <c r="CX167" i="1"/>
  <c r="CN167" i="1"/>
  <c r="CR167" i="1"/>
  <c r="BW179" i="1"/>
  <c r="CS167" i="1"/>
  <c r="BW73" i="1"/>
  <c r="CU61" i="1"/>
  <c r="CT61" i="1"/>
  <c r="CX61" i="1"/>
  <c r="CV63" i="1"/>
  <c r="CY63" i="1" s="1"/>
  <c r="CW72" i="1"/>
  <c r="CZ72" i="1" s="1"/>
  <c r="CR61" i="1"/>
  <c r="CM61" i="1"/>
  <c r="CN61" i="1"/>
  <c r="CO61" i="1"/>
  <c r="CS61" i="1"/>
  <c r="CQ61" i="1"/>
  <c r="CK61" i="1"/>
  <c r="CP61" i="1"/>
  <c r="CL61" i="1"/>
  <c r="CJ61" i="1"/>
  <c r="CV303" i="1"/>
  <c r="CY303" i="1" s="1"/>
  <c r="CX301" i="1"/>
  <c r="CK301" i="1"/>
  <c r="CL301" i="1"/>
  <c r="CW312" i="1"/>
  <c r="CZ312" i="1" s="1"/>
  <c r="BW313" i="1"/>
  <c r="CJ301" i="1"/>
  <c r="CR301" i="1"/>
  <c r="CS301" i="1"/>
  <c r="CN301" i="1"/>
  <c r="CO301" i="1"/>
  <c r="CM301" i="1"/>
  <c r="CU301" i="1"/>
  <c r="CQ301" i="1"/>
  <c r="CT301" i="1"/>
  <c r="CP301" i="1"/>
  <c r="CV177" i="1"/>
  <c r="CY177" i="1" s="1"/>
  <c r="CJ175" i="1"/>
  <c r="CK175" i="1"/>
  <c r="BW187" i="1"/>
  <c r="CU175" i="1"/>
  <c r="CW186" i="1"/>
  <c r="CZ186" i="1" s="1"/>
  <c r="CX175" i="1"/>
  <c r="CP175" i="1"/>
  <c r="CT175" i="1"/>
  <c r="CM175" i="1"/>
  <c r="CN175" i="1"/>
  <c r="CR175" i="1"/>
  <c r="CO175" i="1"/>
  <c r="CL175" i="1"/>
  <c r="CQ175" i="1"/>
  <c r="CS175" i="1"/>
  <c r="CN261" i="1"/>
  <c r="CT261" i="1"/>
  <c r="CM261" i="1"/>
  <c r="CP261" i="1"/>
  <c r="CJ261" i="1"/>
  <c r="CK261" i="1"/>
  <c r="CR261" i="1"/>
  <c r="CL261" i="1"/>
  <c r="CU261" i="1"/>
  <c r="BW273" i="1"/>
  <c r="CO261" i="1"/>
  <c r="CW272" i="1"/>
  <c r="CZ272" i="1" s="1"/>
  <c r="CV263" i="1"/>
  <c r="CY263" i="1" s="1"/>
  <c r="CX261" i="1"/>
  <c r="CS261" i="1"/>
  <c r="CQ261" i="1"/>
  <c r="CK139" i="1"/>
  <c r="CL139" i="1"/>
  <c r="CN139" i="1"/>
  <c r="CO139" i="1"/>
  <c r="CP139" i="1"/>
  <c r="CJ139" i="1"/>
  <c r="CV141" i="1"/>
  <c r="CY141" i="1" s="1"/>
  <c r="CW150" i="1"/>
  <c r="CZ150" i="1" s="1"/>
  <c r="CT139" i="1"/>
  <c r="CR139" i="1"/>
  <c r="CQ139" i="1"/>
  <c r="BW151" i="1"/>
  <c r="CU139" i="1"/>
  <c r="CS139" i="1"/>
  <c r="CX139" i="1"/>
  <c r="CM139" i="1"/>
  <c r="CK142" i="1"/>
  <c r="CV144" i="1"/>
  <c r="CY144" i="1" s="1"/>
  <c r="CW153" i="1"/>
  <c r="CZ153" i="1" s="1"/>
  <c r="CX142" i="1"/>
  <c r="CJ142" i="1"/>
  <c r="CU142" i="1"/>
  <c r="BW154" i="1"/>
  <c r="CN142" i="1"/>
  <c r="CO142" i="1"/>
  <c r="CL142" i="1"/>
  <c r="CM142" i="1"/>
  <c r="CP142" i="1"/>
  <c r="CT142" i="1"/>
  <c r="CR142" i="1"/>
  <c r="CS142" i="1"/>
  <c r="CQ142" i="1"/>
  <c r="CT233" i="1"/>
  <c r="CL233" i="1"/>
  <c r="CS233" i="1"/>
  <c r="CX233" i="1"/>
  <c r="CQ233" i="1"/>
  <c r="CN233" i="1"/>
  <c r="CV235" i="1"/>
  <c r="CY235" i="1" s="1"/>
  <c r="CR233" i="1"/>
  <c r="CP233" i="1"/>
  <c r="CU233" i="1"/>
  <c r="CJ233" i="1"/>
  <c r="CM233" i="1"/>
  <c r="CK233" i="1"/>
  <c r="BW245" i="1"/>
  <c r="CW244" i="1"/>
  <c r="CZ244" i="1" s="1"/>
  <c r="CO233" i="1"/>
  <c r="CP189" i="1"/>
  <c r="BW201" i="1"/>
  <c r="CW200" i="1"/>
  <c r="CZ200" i="1" s="1"/>
  <c r="CJ189" i="1"/>
  <c r="CU189" i="1"/>
  <c r="CN189" i="1"/>
  <c r="CO189" i="1"/>
  <c r="CM189" i="1"/>
  <c r="CL189" i="1"/>
  <c r="CK189" i="1"/>
  <c r="CQ189" i="1"/>
  <c r="CV191" i="1"/>
  <c r="CY191" i="1" s="1"/>
  <c r="CT189" i="1"/>
  <c r="CX189" i="1"/>
  <c r="CR189" i="1"/>
  <c r="CS189" i="1"/>
  <c r="CK137" i="1"/>
  <c r="CR137" i="1"/>
  <c r="BW149" i="1"/>
  <c r="CU137" i="1"/>
  <c r="CW148" i="1"/>
  <c r="CZ148" i="1" s="1"/>
  <c r="CX137" i="1"/>
  <c r="CV139" i="1"/>
  <c r="CY139" i="1" s="1"/>
  <c r="CL137" i="1"/>
  <c r="CM137" i="1"/>
  <c r="CN137" i="1"/>
  <c r="CT137" i="1"/>
  <c r="CO137" i="1"/>
  <c r="CS137" i="1"/>
  <c r="CJ137" i="1"/>
  <c r="CQ137" i="1"/>
  <c r="CP137" i="1"/>
  <c r="CW118" i="1"/>
  <c r="CZ118" i="1" s="1"/>
  <c r="CX107" i="1"/>
  <c r="CN107" i="1"/>
  <c r="CS107" i="1"/>
  <c r="CT107" i="1"/>
  <c r="CU107" i="1"/>
  <c r="BW119" i="1"/>
  <c r="CV109" i="1"/>
  <c r="CY109" i="1" s="1"/>
  <c r="CM107" i="1"/>
  <c r="CQ107" i="1"/>
  <c r="CJ107" i="1"/>
  <c r="CL107" i="1"/>
  <c r="CK107" i="1"/>
  <c r="CR107" i="1"/>
  <c r="CP107" i="1"/>
  <c r="CO107" i="1"/>
  <c r="CJ197" i="1"/>
  <c r="CT197" i="1"/>
  <c r="CU197" i="1"/>
  <c r="CW208" i="1"/>
  <c r="CZ208" i="1" s="1"/>
  <c r="CK197" i="1"/>
  <c r="CL197" i="1"/>
  <c r="CQ197" i="1"/>
  <c r="CO197" i="1"/>
  <c r="CR197" i="1"/>
  <c r="CS197" i="1"/>
  <c r="CP197" i="1"/>
  <c r="CV199" i="1"/>
  <c r="CY199" i="1" s="1"/>
  <c r="CN197" i="1"/>
  <c r="BW209" i="1"/>
  <c r="CM197" i="1"/>
  <c r="CX197" i="1"/>
  <c r="CP219" i="1"/>
  <c r="BW231" i="1"/>
  <c r="CV221" i="1"/>
  <c r="CY221" i="1" s="1"/>
  <c r="CW230" i="1"/>
  <c r="CZ230" i="1" s="1"/>
  <c r="CX219" i="1"/>
  <c r="CO219" i="1"/>
  <c r="CN219" i="1"/>
  <c r="CJ219" i="1"/>
  <c r="CK219" i="1"/>
  <c r="CL219" i="1"/>
  <c r="CM219" i="1"/>
  <c r="CQ219" i="1"/>
  <c r="CT219" i="1"/>
  <c r="CS219" i="1"/>
  <c r="CR219" i="1"/>
  <c r="CU219" i="1"/>
  <c r="CK268" i="1"/>
  <c r="CM268" i="1"/>
  <c r="CN268" i="1"/>
  <c r="CO268" i="1"/>
  <c r="CX268" i="1"/>
  <c r="CV270" i="1"/>
  <c r="CY270" i="1" s="1"/>
  <c r="CW279" i="1"/>
  <c r="CZ279" i="1" s="1"/>
  <c r="CP268" i="1"/>
  <c r="CQ268" i="1"/>
  <c r="BW280" i="1"/>
  <c r="CS268" i="1"/>
  <c r="CU268" i="1"/>
  <c r="CT268" i="1"/>
  <c r="CL268" i="1"/>
  <c r="CR268" i="1"/>
  <c r="CJ268" i="1"/>
  <c r="CP190" i="1"/>
  <c r="BW202" i="1"/>
  <c r="CK190" i="1"/>
  <c r="CX190" i="1"/>
  <c r="CW201" i="1"/>
  <c r="CZ201" i="1" s="1"/>
  <c r="CU190" i="1"/>
  <c r="CT190" i="1"/>
  <c r="CV192" i="1"/>
  <c r="CY192" i="1" s="1"/>
  <c r="CL190" i="1"/>
  <c r="CR190" i="1"/>
  <c r="CO190" i="1"/>
  <c r="CQ190" i="1"/>
  <c r="CJ190" i="1"/>
  <c r="CM190" i="1"/>
  <c r="CN190" i="1"/>
  <c r="CS190" i="1"/>
  <c r="CU165" i="1"/>
  <c r="CT165" i="1"/>
  <c r="BW177" i="1"/>
  <c r="CV167" i="1"/>
  <c r="CY167" i="1" s="1"/>
  <c r="CW176" i="1"/>
  <c r="CZ176" i="1" s="1"/>
  <c r="CX165" i="1"/>
  <c r="CK165" i="1"/>
  <c r="CJ165" i="1"/>
  <c r="CM165" i="1"/>
  <c r="CS165" i="1"/>
  <c r="CQ165" i="1"/>
  <c r="CO165" i="1"/>
  <c r="CR165" i="1"/>
  <c r="CL165" i="1"/>
  <c r="CN165" i="1"/>
  <c r="CP165" i="1"/>
  <c r="CK287" i="1"/>
  <c r="CL287" i="1"/>
  <c r="CT287" i="1"/>
  <c r="CU287" i="1"/>
  <c r="CV289" i="1"/>
  <c r="CY289" i="1" s="1"/>
  <c r="CQ287" i="1"/>
  <c r="CW298" i="1"/>
  <c r="CZ298" i="1" s="1"/>
  <c r="CP287" i="1"/>
  <c r="CM287" i="1"/>
  <c r="CS287" i="1"/>
  <c r="CN287" i="1"/>
  <c r="CO287" i="1"/>
  <c r="CR287" i="1"/>
  <c r="CJ287" i="1"/>
  <c r="BW299" i="1"/>
  <c r="CX287" i="1"/>
  <c r="CW233" i="1"/>
  <c r="CZ233" i="1" s="1"/>
  <c r="CX222" i="1"/>
  <c r="CJ222" i="1"/>
  <c r="CM222" i="1"/>
  <c r="CL222" i="1"/>
  <c r="CP222" i="1"/>
  <c r="CQ222" i="1"/>
  <c r="CS222" i="1"/>
  <c r="BW234" i="1"/>
  <c r="CV224" i="1"/>
  <c r="CY224" i="1" s="1"/>
  <c r="CT222" i="1"/>
  <c r="CR222" i="1"/>
  <c r="CK222" i="1"/>
  <c r="CU222" i="1"/>
  <c r="CO222" i="1"/>
  <c r="CN222" i="1"/>
  <c r="BW223" i="1"/>
  <c r="CQ211" i="1"/>
  <c r="CX211" i="1"/>
  <c r="CS211" i="1"/>
  <c r="CJ211" i="1"/>
  <c r="CT211" i="1"/>
  <c r="CO211" i="1"/>
  <c r="CM211" i="1"/>
  <c r="CK211" i="1"/>
  <c r="CU211" i="1"/>
  <c r="CW222" i="1"/>
  <c r="CZ222" i="1" s="1"/>
  <c r="CV213" i="1"/>
  <c r="CY213" i="1" s="1"/>
  <c r="CR211" i="1"/>
  <c r="CL211" i="1"/>
  <c r="CN211" i="1"/>
  <c r="CP211" i="1"/>
  <c r="CS258" i="1"/>
  <c r="CV260" i="1"/>
  <c r="CY260" i="1" s="1"/>
  <c r="CW269" i="1"/>
  <c r="CZ269" i="1" s="1"/>
  <c r="CT258" i="1"/>
  <c r="CQ258" i="1"/>
  <c r="CR258" i="1"/>
  <c r="CJ258" i="1"/>
  <c r="CX258" i="1"/>
  <c r="BW270" i="1"/>
  <c r="CU258" i="1"/>
  <c r="CO258" i="1"/>
  <c r="CL258" i="1"/>
  <c r="CP258" i="1"/>
  <c r="CM258" i="1"/>
  <c r="CK258" i="1"/>
  <c r="CN258" i="1"/>
  <c r="CQ163" i="1"/>
  <c r="CT163" i="1"/>
  <c r="CU163" i="1"/>
  <c r="BW175" i="1"/>
  <c r="CR163" i="1"/>
  <c r="CX163" i="1"/>
  <c r="CV165" i="1"/>
  <c r="CY165" i="1" s="1"/>
  <c r="CW174" i="1"/>
  <c r="CZ174" i="1" s="1"/>
  <c r="CN163" i="1"/>
  <c r="CP163" i="1"/>
  <c r="CO163" i="1"/>
  <c r="CL163" i="1"/>
  <c r="CK163" i="1"/>
  <c r="CS163" i="1"/>
  <c r="CM163" i="1"/>
  <c r="CJ163" i="1"/>
  <c r="CN270" i="1"/>
  <c r="CO270" i="1"/>
  <c r="BW282" i="1"/>
  <c r="CP270" i="1"/>
  <c r="CQ270" i="1"/>
  <c r="CU270" i="1"/>
  <c r="CR270" i="1"/>
  <c r="CS270" i="1"/>
  <c r="CT270" i="1"/>
  <c r="CM270" i="1"/>
  <c r="CV272" i="1"/>
  <c r="CY272" i="1" s="1"/>
  <c r="CL270" i="1"/>
  <c r="CK270" i="1"/>
  <c r="CW281" i="1"/>
  <c r="CZ281" i="1" s="1"/>
  <c r="CX270" i="1"/>
  <c r="CJ270" i="1"/>
  <c r="BW127" i="1"/>
  <c r="CV117" i="1"/>
  <c r="CY117" i="1" s="1"/>
  <c r="CW126" i="1"/>
  <c r="CZ126" i="1" s="1"/>
  <c r="CX115" i="1"/>
  <c r="CK115" i="1"/>
  <c r="CL115" i="1"/>
  <c r="CM115" i="1"/>
  <c r="CN115" i="1"/>
  <c r="CO115" i="1"/>
  <c r="CP115" i="1"/>
  <c r="CR115" i="1"/>
  <c r="CS115" i="1"/>
  <c r="CT115" i="1"/>
  <c r="CU115" i="1"/>
  <c r="CQ115" i="1"/>
  <c r="CJ115" i="1"/>
  <c r="CU184" i="1"/>
  <c r="CS184" i="1"/>
  <c r="CR184" i="1"/>
  <c r="CT184" i="1"/>
  <c r="CW195" i="1"/>
  <c r="CZ195" i="1" s="1"/>
  <c r="CV186" i="1"/>
  <c r="CY186" i="1" s="1"/>
  <c r="CQ184" i="1"/>
  <c r="CX184" i="1"/>
  <c r="BW196" i="1"/>
  <c r="CL184" i="1"/>
  <c r="CM184" i="1"/>
  <c r="CN184" i="1"/>
  <c r="CJ184" i="1"/>
  <c r="CO184" i="1"/>
  <c r="CK184" i="1"/>
  <c r="CP184" i="1"/>
  <c r="CP112" i="1"/>
  <c r="BW124" i="1"/>
  <c r="CX112" i="1"/>
  <c r="CV114" i="1"/>
  <c r="CY114" i="1" s="1"/>
  <c r="CW123" i="1"/>
  <c r="CZ123" i="1" s="1"/>
  <c r="CJ112" i="1"/>
  <c r="CK112" i="1"/>
  <c r="CN112" i="1"/>
  <c r="CU112" i="1"/>
  <c r="CM112" i="1"/>
  <c r="CT112" i="1"/>
  <c r="CL112" i="1"/>
  <c r="CR112" i="1"/>
  <c r="CQ112" i="1"/>
  <c r="CO112" i="1"/>
  <c r="CS112" i="1"/>
  <c r="CN257" i="1"/>
  <c r="CQ257" i="1"/>
  <c r="CO257" i="1"/>
  <c r="CR257" i="1"/>
  <c r="CT257" i="1"/>
  <c r="CU257" i="1"/>
  <c r="CS257" i="1"/>
  <c r="CP257" i="1"/>
  <c r="BW269" i="1"/>
  <c r="CW268" i="1"/>
  <c r="CZ268" i="1" s="1"/>
  <c r="CL257" i="1"/>
  <c r="CM257" i="1"/>
  <c r="CJ257" i="1"/>
  <c r="CV259" i="1"/>
  <c r="CY259" i="1" s="1"/>
  <c r="CK257" i="1"/>
  <c r="CX257" i="1"/>
  <c r="CN64" i="1"/>
  <c r="CM64" i="1"/>
  <c r="CK64" i="1"/>
  <c r="CO64" i="1"/>
  <c r="CP64" i="1"/>
  <c r="CU64" i="1"/>
  <c r="CL64" i="1"/>
  <c r="CT64" i="1"/>
  <c r="CS64" i="1"/>
  <c r="CQ64" i="1"/>
  <c r="CR64" i="1"/>
  <c r="BW76" i="1"/>
  <c r="CV66" i="1"/>
  <c r="CY66" i="1" s="1"/>
  <c r="CW75" i="1"/>
  <c r="CZ75" i="1" s="1"/>
  <c r="CX64" i="1"/>
  <c r="CJ64" i="1"/>
  <c r="CR263" i="1"/>
  <c r="CK263" i="1"/>
  <c r="CU263" i="1"/>
  <c r="CL263" i="1"/>
  <c r="CT263" i="1"/>
  <c r="CQ263" i="1"/>
  <c r="CJ263" i="1"/>
  <c r="CS263" i="1"/>
  <c r="CW274" i="1"/>
  <c r="CZ274" i="1" s="1"/>
  <c r="CP263" i="1"/>
  <c r="BW275" i="1"/>
  <c r="CM263" i="1"/>
  <c r="CV265" i="1"/>
  <c r="CY265" i="1" s="1"/>
  <c r="CX263" i="1"/>
  <c r="CN263" i="1"/>
  <c r="CO263" i="1"/>
  <c r="CJ252" i="1"/>
  <c r="CN252" i="1"/>
  <c r="CT252" i="1"/>
  <c r="CU252" i="1"/>
  <c r="CP252" i="1"/>
  <c r="CR252" i="1"/>
  <c r="CS252" i="1"/>
  <c r="CW263" i="1"/>
  <c r="CZ263" i="1" s="1"/>
  <c r="CV254" i="1"/>
  <c r="CY254" i="1" s="1"/>
  <c r="CQ252" i="1"/>
  <c r="CL252" i="1"/>
  <c r="CM252" i="1"/>
  <c r="CO252" i="1"/>
  <c r="CK252" i="1"/>
  <c r="BW264" i="1"/>
  <c r="CX252" i="1"/>
  <c r="CX125" i="1"/>
  <c r="CV127" i="1"/>
  <c r="CY127" i="1" s="1"/>
  <c r="CN125" i="1"/>
  <c r="CL125" i="1"/>
  <c r="CM125" i="1"/>
  <c r="CR125" i="1"/>
  <c r="CS125" i="1"/>
  <c r="CU125" i="1"/>
  <c r="BW137" i="1"/>
  <c r="CW136" i="1"/>
  <c r="CZ136" i="1" s="1"/>
  <c r="CT125" i="1"/>
  <c r="CP125" i="1"/>
  <c r="CQ125" i="1"/>
  <c r="CO125" i="1"/>
  <c r="CJ125" i="1"/>
  <c r="CK125" i="1"/>
  <c r="CM297" i="1"/>
  <c r="CW308" i="1"/>
  <c r="CZ308" i="1" s="1"/>
  <c r="CO297" i="1"/>
  <c r="CN297" i="1"/>
  <c r="CJ297" i="1"/>
  <c r="BW309" i="1"/>
  <c r="CV299" i="1"/>
  <c r="CY299" i="1" s="1"/>
  <c r="CX297" i="1"/>
  <c r="CK297" i="1"/>
  <c r="CL297" i="1"/>
  <c r="CP297" i="1"/>
  <c r="CQ297" i="1"/>
  <c r="CT297" i="1"/>
  <c r="CU297" i="1"/>
  <c r="CR297" i="1"/>
  <c r="CS297" i="1"/>
  <c r="CR274" i="1"/>
  <c r="CT274" i="1"/>
  <c r="CU274" i="1"/>
  <c r="CW285" i="1"/>
  <c r="CZ285" i="1" s="1"/>
  <c r="CX274" i="1"/>
  <c r="CO274" i="1"/>
  <c r="BW286" i="1"/>
  <c r="CS274" i="1"/>
  <c r="CJ274" i="1"/>
  <c r="CV276" i="1"/>
  <c r="CY276" i="1" s="1"/>
  <c r="CP274" i="1"/>
  <c r="CQ274" i="1"/>
  <c r="CN274" i="1"/>
  <c r="CL274" i="1"/>
  <c r="CK274" i="1"/>
  <c r="CM274" i="1"/>
  <c r="CR249" i="1"/>
  <c r="BW261" i="1"/>
  <c r="CW260" i="1"/>
  <c r="CZ260" i="1" s="1"/>
  <c r="CQ249" i="1"/>
  <c r="CO249" i="1"/>
  <c r="CM249" i="1"/>
  <c r="CS249" i="1"/>
  <c r="CK249" i="1"/>
  <c r="CJ249" i="1"/>
  <c r="CX249" i="1"/>
  <c r="CL249" i="1"/>
  <c r="CP249" i="1"/>
  <c r="CT249" i="1"/>
  <c r="CU249" i="1"/>
  <c r="CV251" i="1"/>
  <c r="CY251" i="1" s="1"/>
  <c r="CN249" i="1"/>
  <c r="CL238" i="1"/>
  <c r="BW250" i="1"/>
  <c r="CJ238" i="1"/>
  <c r="CM238" i="1"/>
  <c r="CK238" i="1"/>
  <c r="CX238" i="1"/>
  <c r="CU238" i="1"/>
  <c r="CO238" i="1"/>
  <c r="CS238" i="1"/>
  <c r="CN238" i="1"/>
  <c r="CP238" i="1"/>
  <c r="CR238" i="1"/>
  <c r="CQ238" i="1"/>
  <c r="CT238" i="1"/>
  <c r="CW249" i="1"/>
  <c r="CZ249" i="1" s="1"/>
  <c r="CV240" i="1"/>
  <c r="CY240" i="1" s="1"/>
  <c r="BW232" i="1"/>
  <c r="CL220" i="1"/>
  <c r="CR220" i="1"/>
  <c r="CT220" i="1"/>
  <c r="CS220" i="1"/>
  <c r="CO220" i="1"/>
  <c r="CM220" i="1"/>
  <c r="CX220" i="1"/>
  <c r="CN220" i="1"/>
  <c r="CW231" i="1"/>
  <c r="CZ231" i="1" s="1"/>
  <c r="CK220" i="1"/>
  <c r="CQ220" i="1"/>
  <c r="CV222" i="1"/>
  <c r="CY222" i="1" s="1"/>
  <c r="CU220" i="1"/>
  <c r="CP220" i="1"/>
  <c r="CJ220" i="1"/>
  <c r="CU161" i="1"/>
  <c r="CK161" i="1"/>
  <c r="CJ161" i="1"/>
  <c r="CM161" i="1"/>
  <c r="CL161" i="1"/>
  <c r="CO161" i="1"/>
  <c r="CN161" i="1"/>
  <c r="CW172" i="1"/>
  <c r="CZ172" i="1" s="1"/>
  <c r="CX161" i="1"/>
  <c r="CR161" i="1"/>
  <c r="CT161" i="1"/>
  <c r="CQ161" i="1"/>
  <c r="CP161" i="1"/>
  <c r="CS161" i="1"/>
  <c r="BW173" i="1"/>
  <c r="CV163" i="1"/>
  <c r="CY163" i="1" s="1"/>
  <c r="CJ127" i="1"/>
  <c r="CO127" i="1"/>
  <c r="CU127" i="1"/>
  <c r="CN127" i="1"/>
  <c r="CQ127" i="1"/>
  <c r="CT127" i="1"/>
  <c r="CR127" i="1"/>
  <c r="CP127" i="1"/>
  <c r="CS127" i="1"/>
  <c r="CL127" i="1"/>
  <c r="CM127" i="1"/>
  <c r="BW139" i="1"/>
  <c r="CV129" i="1"/>
  <c r="CY129" i="1" s="1"/>
  <c r="CW138" i="1"/>
  <c r="CZ138" i="1" s="1"/>
  <c r="CX127" i="1"/>
  <c r="CK127" i="1"/>
  <c r="CU280" i="1"/>
  <c r="CO280" i="1"/>
  <c r="CQ280" i="1"/>
  <c r="CS280" i="1"/>
  <c r="CT280" i="1"/>
  <c r="CK280" i="1"/>
  <c r="CJ280" i="1"/>
  <c r="CL280" i="1"/>
  <c r="CM280" i="1"/>
  <c r="CV282" i="1"/>
  <c r="CY282" i="1" s="1"/>
  <c r="BW292" i="1"/>
  <c r="CR280" i="1"/>
  <c r="CW291" i="1"/>
  <c r="CZ291" i="1" s="1"/>
  <c r="CX280" i="1"/>
  <c r="CN280" i="1"/>
  <c r="CP280" i="1"/>
  <c r="CR230" i="1"/>
  <c r="BW242" i="1"/>
  <c r="CW241" i="1"/>
  <c r="CZ241" i="1" s="1"/>
  <c r="CX230" i="1"/>
  <c r="CN230" i="1"/>
  <c r="CV232" i="1"/>
  <c r="CY232" i="1" s="1"/>
  <c r="CP230" i="1"/>
  <c r="CO230" i="1"/>
  <c r="CT230" i="1"/>
  <c r="CQ230" i="1"/>
  <c r="CM230" i="1"/>
  <c r="CS230" i="1"/>
  <c r="CJ230" i="1"/>
  <c r="CL230" i="1"/>
  <c r="CK230" i="1"/>
  <c r="CU230" i="1"/>
  <c r="BW281" i="1"/>
  <c r="CN269" i="1"/>
  <c r="CP269" i="1"/>
  <c r="CS269" i="1"/>
  <c r="CU269" i="1"/>
  <c r="CT269" i="1"/>
  <c r="CQ269" i="1"/>
  <c r="CO269" i="1"/>
  <c r="CK269" i="1"/>
  <c r="CJ269" i="1"/>
  <c r="CR269" i="1"/>
  <c r="CL269" i="1"/>
  <c r="CW280" i="1"/>
  <c r="CZ280" i="1" s="1"/>
  <c r="CX269" i="1"/>
  <c r="CV271" i="1"/>
  <c r="CY271" i="1" s="1"/>
  <c r="CM269" i="1"/>
  <c r="BW146" i="1"/>
  <c r="CV136" i="1"/>
  <c r="CY136" i="1" s="1"/>
  <c r="CW145" i="1"/>
  <c r="CZ145" i="1" s="1"/>
  <c r="CX134" i="1"/>
  <c r="CJ134" i="1"/>
  <c r="CN134" i="1"/>
  <c r="CM134" i="1"/>
  <c r="CS134" i="1"/>
  <c r="CU134" i="1"/>
  <c r="CR134" i="1"/>
  <c r="CL134" i="1"/>
  <c r="CT134" i="1"/>
  <c r="CP134" i="1"/>
  <c r="CK134" i="1"/>
  <c r="CQ134" i="1"/>
  <c r="CO134" i="1"/>
  <c r="CT241" i="1"/>
  <c r="CO241" i="1"/>
  <c r="CL241" i="1"/>
  <c r="CM241" i="1"/>
  <c r="CS241" i="1"/>
  <c r="CQ241" i="1"/>
  <c r="CN241" i="1"/>
  <c r="CJ241" i="1"/>
  <c r="CV243" i="1"/>
  <c r="CY243" i="1" s="1"/>
  <c r="CR241" i="1"/>
  <c r="BW253" i="1"/>
  <c r="CW252" i="1"/>
  <c r="CZ252" i="1" s="1"/>
  <c r="CX241" i="1"/>
  <c r="CU241" i="1"/>
  <c r="CP241" i="1"/>
  <c r="CK241" i="1"/>
  <c r="CN253" i="1"/>
  <c r="CR253" i="1"/>
  <c r="BW265" i="1"/>
  <c r="CS253" i="1"/>
  <c r="CT253" i="1"/>
  <c r="CQ253" i="1"/>
  <c r="CX253" i="1"/>
  <c r="CU253" i="1"/>
  <c r="CO253" i="1"/>
  <c r="CV255" i="1"/>
  <c r="CY255" i="1" s="1"/>
  <c r="CP253" i="1"/>
  <c r="CW264" i="1"/>
  <c r="CZ264" i="1" s="1"/>
  <c r="CK253" i="1"/>
  <c r="CL253" i="1"/>
  <c r="CM253" i="1"/>
  <c r="CJ253" i="1"/>
  <c r="BW192" i="1"/>
  <c r="CW191" i="1"/>
  <c r="CZ191" i="1" s="1"/>
  <c r="CV182" i="1"/>
  <c r="CY182" i="1" s="1"/>
  <c r="CX180" i="1"/>
  <c r="CQ180" i="1"/>
  <c r="CR180" i="1"/>
  <c r="CM180" i="1"/>
  <c r="CJ180" i="1"/>
  <c r="CK180" i="1"/>
  <c r="CO180" i="1"/>
  <c r="CN180" i="1"/>
  <c r="CT180" i="1"/>
  <c r="CU180" i="1"/>
  <c r="CS180" i="1"/>
  <c r="CP180" i="1"/>
  <c r="CL180" i="1"/>
  <c r="CL201" i="1"/>
  <c r="CM201" i="1"/>
  <c r="CJ201" i="1"/>
  <c r="CK201" i="1"/>
  <c r="CN201" i="1"/>
  <c r="CV203" i="1"/>
  <c r="CY203" i="1" s="1"/>
  <c r="CO201" i="1"/>
  <c r="CW212" i="1"/>
  <c r="CZ212" i="1" s="1"/>
  <c r="CU201" i="1"/>
  <c r="BW213" i="1"/>
  <c r="CX201" i="1"/>
  <c r="CQ201" i="1"/>
  <c r="CR201" i="1"/>
  <c r="CP201" i="1"/>
  <c r="CT201" i="1"/>
  <c r="CS201" i="1"/>
  <c r="BW132" i="1"/>
  <c r="CO120" i="1"/>
  <c r="CT120" i="1"/>
  <c r="CU120" i="1"/>
  <c r="CL120" i="1"/>
  <c r="CX120" i="1"/>
  <c r="CV122" i="1"/>
  <c r="CY122" i="1" s="1"/>
  <c r="CW131" i="1"/>
  <c r="CZ131" i="1" s="1"/>
  <c r="CJ120" i="1"/>
  <c r="CK120" i="1"/>
  <c r="CN120" i="1"/>
  <c r="CR120" i="1"/>
  <c r="CM120" i="1"/>
  <c r="CP120" i="1"/>
  <c r="CS120" i="1"/>
  <c r="CQ120" i="1"/>
  <c r="CP148" i="1"/>
  <c r="CL148" i="1"/>
  <c r="BW160" i="1"/>
  <c r="CO148" i="1"/>
  <c r="CQ148" i="1"/>
  <c r="CW159" i="1"/>
  <c r="CZ159" i="1" s="1"/>
  <c r="CX148" i="1"/>
  <c r="CV150" i="1"/>
  <c r="CY150" i="1" s="1"/>
  <c r="CJ148" i="1"/>
  <c r="CM148" i="1"/>
  <c r="CN148" i="1"/>
  <c r="CK148" i="1"/>
  <c r="CT148" i="1"/>
  <c r="CU148" i="1"/>
  <c r="CS148" i="1"/>
  <c r="CR148" i="1"/>
  <c r="CK76" i="1"/>
  <c r="BW88" i="1"/>
  <c r="CS76" i="1"/>
  <c r="CV78" i="1"/>
  <c r="CY78" i="1" s="1"/>
  <c r="CW87" i="1"/>
  <c r="CZ87" i="1" s="1"/>
  <c r="CP76" i="1"/>
  <c r="CX76" i="1"/>
  <c r="CL76" i="1"/>
  <c r="CM76" i="1"/>
  <c r="CJ76" i="1"/>
  <c r="CU76" i="1"/>
  <c r="CR76" i="1"/>
  <c r="CT76" i="1"/>
  <c r="CQ76" i="1"/>
  <c r="CN76" i="1"/>
  <c r="CO76" i="1"/>
  <c r="CN218" i="1"/>
  <c r="CK218" i="1"/>
  <c r="BW230" i="1"/>
  <c r="CW229" i="1"/>
  <c r="CZ229" i="1" s="1"/>
  <c r="CX218" i="1"/>
  <c r="CQ218" i="1"/>
  <c r="CV220" i="1"/>
  <c r="CY220" i="1" s="1"/>
  <c r="CJ218" i="1"/>
  <c r="CL218" i="1"/>
  <c r="CM218" i="1"/>
  <c r="CT218" i="1"/>
  <c r="CS218" i="1"/>
  <c r="CP218" i="1"/>
  <c r="CR218" i="1"/>
  <c r="CU218" i="1"/>
  <c r="CO218" i="1"/>
  <c r="CK256" i="1"/>
  <c r="CL256" i="1"/>
  <c r="CJ256" i="1"/>
  <c r="CP256" i="1"/>
  <c r="CQ256" i="1"/>
  <c r="CS256" i="1"/>
  <c r="CU256" i="1"/>
  <c r="CT256" i="1"/>
  <c r="CR256" i="1"/>
  <c r="CX256" i="1"/>
  <c r="CV258" i="1"/>
  <c r="CY258" i="1" s="1"/>
  <c r="CW267" i="1"/>
  <c r="CZ267" i="1" s="1"/>
  <c r="CO256" i="1"/>
  <c r="BW268" i="1"/>
  <c r="CN256" i="1"/>
  <c r="CM256" i="1"/>
  <c r="CW163" i="1"/>
  <c r="CZ163" i="1" s="1"/>
  <c r="CX152" i="1"/>
  <c r="CV154" i="1"/>
  <c r="CY154" i="1" s="1"/>
  <c r="CO152" i="1"/>
  <c r="CP152" i="1"/>
  <c r="CJ152" i="1"/>
  <c r="BW164" i="1"/>
  <c r="CN152" i="1"/>
  <c r="CQ152" i="1"/>
  <c r="CR152" i="1"/>
  <c r="CS152" i="1"/>
  <c r="CU152" i="1"/>
  <c r="CK152" i="1"/>
  <c r="CL152" i="1"/>
  <c r="CT152" i="1"/>
  <c r="CM152" i="1"/>
  <c r="CM208" i="1"/>
  <c r="CP208" i="1"/>
  <c r="CJ208" i="1"/>
  <c r="CK208" i="1"/>
  <c r="CL208" i="1"/>
  <c r="CQ208" i="1"/>
  <c r="CU208" i="1"/>
  <c r="CT208" i="1"/>
  <c r="CR208" i="1"/>
  <c r="BW220" i="1"/>
  <c r="CN208" i="1"/>
  <c r="CV210" i="1"/>
  <c r="CY210" i="1" s="1"/>
  <c r="CW219" i="1"/>
  <c r="CZ219" i="1" s="1"/>
  <c r="CX208" i="1"/>
  <c r="CS208" i="1"/>
  <c r="CO208" i="1"/>
  <c r="BW180" i="1"/>
  <c r="CP168" i="1"/>
  <c r="CK168" i="1"/>
  <c r="CL168" i="1"/>
  <c r="CJ168" i="1"/>
  <c r="CO168" i="1"/>
  <c r="CM168" i="1"/>
  <c r="CQ168" i="1"/>
  <c r="CW179" i="1"/>
  <c r="CZ179" i="1" s="1"/>
  <c r="CS168" i="1"/>
  <c r="CR168" i="1"/>
  <c r="CX168" i="1"/>
  <c r="CV170" i="1"/>
  <c r="CY170" i="1" s="1"/>
  <c r="CN168" i="1"/>
  <c r="CT168" i="1"/>
  <c r="CU168" i="1"/>
  <c r="CJ160" i="1"/>
  <c r="CV162" i="1"/>
  <c r="CY162" i="1" s="1"/>
  <c r="CL160" i="1"/>
  <c r="CK160" i="1"/>
  <c r="CU160" i="1"/>
  <c r="BW172" i="1"/>
  <c r="CW171" i="1"/>
  <c r="CZ171" i="1" s="1"/>
  <c r="DA171" i="1" s="1"/>
  <c r="DB171" i="1" s="1"/>
  <c r="CX160" i="1"/>
  <c r="CT160" i="1"/>
  <c r="CP160" i="1"/>
  <c r="CN160" i="1"/>
  <c r="CO160" i="1"/>
  <c r="CM160" i="1"/>
  <c r="CS160" i="1"/>
  <c r="CR160" i="1"/>
  <c r="CQ160" i="1"/>
  <c r="CK164" i="1"/>
  <c r="CJ164" i="1"/>
  <c r="CM164" i="1"/>
  <c r="CN164" i="1"/>
  <c r="CO164" i="1"/>
  <c r="CP164" i="1"/>
  <c r="CL164" i="1"/>
  <c r="CQ164" i="1"/>
  <c r="CR164" i="1"/>
  <c r="CT164" i="1"/>
  <c r="CU164" i="1"/>
  <c r="BW176" i="1"/>
  <c r="CW175" i="1"/>
  <c r="CZ175" i="1" s="1"/>
  <c r="CX164" i="1"/>
  <c r="CV166" i="1"/>
  <c r="CY166" i="1" s="1"/>
  <c r="CS164" i="1"/>
  <c r="CP181" i="1"/>
  <c r="CR181" i="1"/>
  <c r="CQ181" i="1"/>
  <c r="CJ181" i="1"/>
  <c r="CL181" i="1"/>
  <c r="CS181" i="1"/>
  <c r="CW192" i="1"/>
  <c r="CZ192" i="1" s="1"/>
  <c r="CT181" i="1"/>
  <c r="CU181" i="1"/>
  <c r="CN181" i="1"/>
  <c r="CK181" i="1"/>
  <c r="BW193" i="1"/>
  <c r="CO181" i="1"/>
  <c r="CV183" i="1"/>
  <c r="CY183" i="1" s="1"/>
  <c r="CX181" i="1"/>
  <c r="CM181" i="1"/>
  <c r="CP170" i="1"/>
  <c r="CL170" i="1"/>
  <c r="CK170" i="1"/>
  <c r="BW182" i="1"/>
  <c r="CV172" i="1"/>
  <c r="CY172" i="1" s="1"/>
  <c r="CX170" i="1"/>
  <c r="CW181" i="1"/>
  <c r="CZ181" i="1" s="1"/>
  <c r="CJ170" i="1"/>
  <c r="CM170" i="1"/>
  <c r="CN170" i="1"/>
  <c r="CO170" i="1"/>
  <c r="CQ170" i="1"/>
  <c r="CR170" i="1"/>
  <c r="CU170" i="1"/>
  <c r="CS170" i="1"/>
  <c r="CT170" i="1"/>
  <c r="BW89" i="1"/>
  <c r="CU77" i="1"/>
  <c r="CX77" i="1"/>
  <c r="CV79" i="1"/>
  <c r="CY79" i="1" s="1"/>
  <c r="CT77" i="1"/>
  <c r="CW88" i="1"/>
  <c r="CZ88" i="1" s="1"/>
  <c r="CR77" i="1"/>
  <c r="CO77" i="1"/>
  <c r="CS77" i="1"/>
  <c r="CN77" i="1"/>
  <c r="CL77" i="1"/>
  <c r="CM77" i="1"/>
  <c r="CP77" i="1"/>
  <c r="CJ77" i="1"/>
  <c r="CK77" i="1"/>
  <c r="CQ77" i="1"/>
  <c r="CX113" i="1"/>
  <c r="CV115" i="1"/>
  <c r="CY115" i="1" s="1"/>
  <c r="CS113" i="1"/>
  <c r="CT113" i="1"/>
  <c r="BW125" i="1"/>
  <c r="CW124" i="1"/>
  <c r="CZ124" i="1" s="1"/>
  <c r="CJ113" i="1"/>
  <c r="CP113" i="1"/>
  <c r="CK113" i="1"/>
  <c r="CU113" i="1"/>
  <c r="CM113" i="1"/>
  <c r="CO113" i="1"/>
  <c r="CL113" i="1"/>
  <c r="CR113" i="1"/>
  <c r="CN113" i="1"/>
  <c r="CQ113" i="1"/>
  <c r="CN185" i="1"/>
  <c r="CU185" i="1"/>
  <c r="CT185" i="1"/>
  <c r="CS185" i="1"/>
  <c r="CV187" i="1"/>
  <c r="CY187" i="1" s="1"/>
  <c r="CR185" i="1"/>
  <c r="CW196" i="1"/>
  <c r="CZ196" i="1" s="1"/>
  <c r="CX185" i="1"/>
  <c r="BW197" i="1"/>
  <c r="CJ185" i="1"/>
  <c r="CM185" i="1"/>
  <c r="CK185" i="1"/>
  <c r="CO185" i="1"/>
  <c r="CP185" i="1"/>
  <c r="CL185" i="1"/>
  <c r="CQ185" i="1"/>
  <c r="CT306" i="1"/>
  <c r="CU306" i="1"/>
  <c r="CJ306" i="1"/>
  <c r="CL306" i="1"/>
  <c r="CK306" i="1"/>
  <c r="CP306" i="1"/>
  <c r="CR306" i="1"/>
  <c r="CS306" i="1"/>
  <c r="CX306" i="1"/>
  <c r="CV308" i="1"/>
  <c r="CY308" i="1" s="1"/>
  <c r="CQ306" i="1"/>
  <c r="CO306" i="1"/>
  <c r="CN306" i="1"/>
  <c r="CM306" i="1"/>
  <c r="BW307" i="1"/>
  <c r="CX295" i="1"/>
  <c r="CW306" i="1"/>
  <c r="CZ306" i="1" s="1"/>
  <c r="CV297" i="1"/>
  <c r="CY297" i="1" s="1"/>
  <c r="CK295" i="1"/>
  <c r="CL295" i="1"/>
  <c r="CM295" i="1"/>
  <c r="CN295" i="1"/>
  <c r="CO295" i="1"/>
  <c r="CQ295" i="1"/>
  <c r="CR295" i="1"/>
  <c r="CP295" i="1"/>
  <c r="CJ295" i="1"/>
  <c r="CT295" i="1"/>
  <c r="CS295" i="1"/>
  <c r="CU295" i="1"/>
  <c r="CJ246" i="1"/>
  <c r="CT246" i="1"/>
  <c r="CP246" i="1"/>
  <c r="CU246" i="1"/>
  <c r="CR246" i="1"/>
  <c r="CO246" i="1"/>
  <c r="CS246" i="1"/>
  <c r="CL246" i="1"/>
  <c r="CK246" i="1"/>
  <c r="CN246" i="1"/>
  <c r="BW258" i="1"/>
  <c r="CV248" i="1"/>
  <c r="CY248" i="1" s="1"/>
  <c r="CW257" i="1"/>
  <c r="CZ257" i="1" s="1"/>
  <c r="CX246" i="1"/>
  <c r="CQ246" i="1"/>
  <c r="CM246" i="1"/>
  <c r="CW152" i="1"/>
  <c r="CZ152" i="1" s="1"/>
  <c r="CX141" i="1"/>
  <c r="CV143" i="1"/>
  <c r="CY143" i="1" s="1"/>
  <c r="CJ141" i="1"/>
  <c r="BW153" i="1"/>
  <c r="CK141" i="1"/>
  <c r="CL141" i="1"/>
  <c r="CU141" i="1"/>
  <c r="CS141" i="1"/>
  <c r="CR141" i="1"/>
  <c r="CM141" i="1"/>
  <c r="CP141" i="1"/>
  <c r="CQ141" i="1"/>
  <c r="CT141" i="1"/>
  <c r="CO141" i="1"/>
  <c r="CN141" i="1"/>
  <c r="CM93" i="1"/>
  <c r="BW105" i="1"/>
  <c r="CU93" i="1"/>
  <c r="CR93" i="1"/>
  <c r="CS93" i="1"/>
  <c r="CT93" i="1"/>
  <c r="CX93" i="1"/>
  <c r="CV95" i="1"/>
  <c r="CY95" i="1" s="1"/>
  <c r="CW104" i="1"/>
  <c r="CZ104" i="1" s="1"/>
  <c r="CL93" i="1"/>
  <c r="CO93" i="1"/>
  <c r="CP93" i="1"/>
  <c r="CK93" i="1"/>
  <c r="CQ93" i="1"/>
  <c r="CJ93" i="1"/>
  <c r="CN93" i="1"/>
  <c r="CW147" i="1"/>
  <c r="CZ147" i="1" s="1"/>
  <c r="CX136" i="1"/>
  <c r="CV138" i="1"/>
  <c r="CY138" i="1" s="1"/>
  <c r="CJ136" i="1"/>
  <c r="CO136" i="1"/>
  <c r="CP136" i="1"/>
  <c r="BW148" i="1"/>
  <c r="CT136" i="1"/>
  <c r="CN136" i="1"/>
  <c r="CU136" i="1"/>
  <c r="CL136" i="1"/>
  <c r="CS136" i="1"/>
  <c r="CR136" i="1"/>
  <c r="CQ136" i="1"/>
  <c r="CM136" i="1"/>
  <c r="CK136" i="1"/>
  <c r="CN172" i="1"/>
  <c r="CW183" i="1"/>
  <c r="CZ183" i="1" s="1"/>
  <c r="CX172" i="1"/>
  <c r="CV174" i="1"/>
  <c r="CY174" i="1" s="1"/>
  <c r="CJ172" i="1"/>
  <c r="CL172" i="1"/>
  <c r="CM172" i="1"/>
  <c r="CO172" i="1"/>
  <c r="CP172" i="1"/>
  <c r="BW184" i="1"/>
  <c r="CK172" i="1"/>
  <c r="CR172" i="1"/>
  <c r="CQ172" i="1"/>
  <c r="CU172" i="1"/>
  <c r="CS172" i="1"/>
  <c r="CT172" i="1"/>
  <c r="CL132" i="1"/>
  <c r="CK132" i="1"/>
  <c r="BW144" i="1"/>
  <c r="CX132" i="1"/>
  <c r="CV134" i="1"/>
  <c r="CY134" i="1" s="1"/>
  <c r="CW143" i="1"/>
  <c r="CZ143" i="1" s="1"/>
  <c r="CJ132" i="1"/>
  <c r="CR132" i="1"/>
  <c r="CU132" i="1"/>
  <c r="CQ132" i="1"/>
  <c r="CN132" i="1"/>
  <c r="CO132" i="1"/>
  <c r="CT132" i="1"/>
  <c r="CS132" i="1"/>
  <c r="CP132" i="1"/>
  <c r="CM132" i="1"/>
  <c r="CS227" i="1"/>
  <c r="CT227" i="1"/>
  <c r="CW238" i="1"/>
  <c r="CZ238" i="1" s="1"/>
  <c r="BW239" i="1"/>
  <c r="CU227" i="1"/>
  <c r="CQ227" i="1"/>
  <c r="CP227" i="1"/>
  <c r="CM227" i="1"/>
  <c r="CJ227" i="1"/>
  <c r="CO227" i="1"/>
  <c r="CL227" i="1"/>
  <c r="CV229" i="1"/>
  <c r="CY229" i="1" s="1"/>
  <c r="CX227" i="1"/>
  <c r="CK227" i="1"/>
  <c r="CN227" i="1"/>
  <c r="CR227" i="1"/>
  <c r="CU119" i="1"/>
  <c r="CS119" i="1"/>
  <c r="BW131" i="1"/>
  <c r="CP119" i="1"/>
  <c r="CV121" i="1"/>
  <c r="CY121" i="1" s="1"/>
  <c r="CQ119" i="1"/>
  <c r="CW130" i="1"/>
  <c r="CZ130" i="1" s="1"/>
  <c r="CX119" i="1"/>
  <c r="CR119" i="1"/>
  <c r="CT119" i="1"/>
  <c r="CN119" i="1"/>
  <c r="CJ119" i="1"/>
  <c r="CK119" i="1"/>
  <c r="CL119" i="1"/>
  <c r="CO119" i="1"/>
  <c r="CM119" i="1"/>
  <c r="CJ131" i="1"/>
  <c r="CV133" i="1"/>
  <c r="CY133" i="1" s="1"/>
  <c r="CW142" i="1"/>
  <c r="CZ142" i="1" s="1"/>
  <c r="CX131" i="1"/>
  <c r="CL131" i="1"/>
  <c r="BW143" i="1"/>
  <c r="CQ131" i="1"/>
  <c r="CT131" i="1"/>
  <c r="CU131" i="1"/>
  <c r="CM131" i="1"/>
  <c r="CO131" i="1"/>
  <c r="CR131" i="1"/>
  <c r="CK131" i="1"/>
  <c r="CS131" i="1"/>
  <c r="CP131" i="1"/>
  <c r="CN131" i="1"/>
  <c r="CX100" i="1"/>
  <c r="CJ100" i="1"/>
  <c r="CK100" i="1"/>
  <c r="CM100" i="1"/>
  <c r="BW112" i="1"/>
  <c r="CW111" i="1"/>
  <c r="CZ111" i="1" s="1"/>
  <c r="CV102" i="1"/>
  <c r="CY102" i="1" s="1"/>
  <c r="CT100" i="1"/>
  <c r="CO100" i="1"/>
  <c r="CN100" i="1"/>
  <c r="CP100" i="1"/>
  <c r="CQ100" i="1"/>
  <c r="CR100" i="1"/>
  <c r="CL100" i="1"/>
  <c r="CU100" i="1"/>
  <c r="CS100" i="1"/>
  <c r="CT38" i="1"/>
  <c r="CP38" i="1"/>
  <c r="BW123" i="1"/>
  <c r="CS111" i="1"/>
  <c r="CV113" i="1"/>
  <c r="CY113" i="1" s="1"/>
  <c r="CK111" i="1"/>
  <c r="CW122" i="1"/>
  <c r="CZ122" i="1" s="1"/>
  <c r="CR111" i="1"/>
  <c r="CX111" i="1"/>
  <c r="CJ111" i="1"/>
  <c r="CL111" i="1"/>
  <c r="CM111" i="1"/>
  <c r="CN111" i="1"/>
  <c r="CO111" i="1"/>
  <c r="CP111" i="1"/>
  <c r="CT111" i="1"/>
  <c r="CU111" i="1"/>
  <c r="CQ111" i="1"/>
  <c r="CL88" i="1"/>
  <c r="BW100" i="1"/>
  <c r="CJ88" i="1"/>
  <c r="CX88" i="1"/>
  <c r="CV90" i="1"/>
  <c r="CY90" i="1" s="1"/>
  <c r="CW99" i="1"/>
  <c r="CZ99" i="1" s="1"/>
  <c r="CM88" i="1"/>
  <c r="CO88" i="1"/>
  <c r="CU88" i="1"/>
  <c r="CS88" i="1"/>
  <c r="CQ88" i="1"/>
  <c r="CN88" i="1"/>
  <c r="CP88" i="1"/>
  <c r="CT88" i="1"/>
  <c r="CR88" i="1"/>
  <c r="CK88" i="1"/>
  <c r="CV100" i="1"/>
  <c r="CY100" i="1" s="1"/>
  <c r="CJ98" i="1"/>
  <c r="CK98" i="1"/>
  <c r="CM98" i="1"/>
  <c r="CO98" i="1"/>
  <c r="CT98" i="1"/>
  <c r="BW110" i="1"/>
  <c r="CW109" i="1"/>
  <c r="CZ109" i="1" s="1"/>
  <c r="CX98" i="1"/>
  <c r="CL98" i="1"/>
  <c r="CN98" i="1"/>
  <c r="CS98" i="1"/>
  <c r="CU98" i="1"/>
  <c r="CP98" i="1"/>
  <c r="CQ98" i="1"/>
  <c r="CR98" i="1"/>
  <c r="BW210" i="1"/>
  <c r="CW209" i="1"/>
  <c r="CZ209" i="1" s="1"/>
  <c r="CX198" i="1"/>
  <c r="CL198" i="1"/>
  <c r="CV200" i="1"/>
  <c r="CY200" i="1" s="1"/>
  <c r="CJ198" i="1"/>
  <c r="CN198" i="1"/>
  <c r="CO198" i="1"/>
  <c r="CM198" i="1"/>
  <c r="CK198" i="1"/>
  <c r="CT198" i="1"/>
  <c r="CR198" i="1"/>
  <c r="CU198" i="1"/>
  <c r="CQ198" i="1"/>
  <c r="CS198" i="1"/>
  <c r="CP198" i="1"/>
  <c r="CM103" i="1"/>
  <c r="BW115" i="1"/>
  <c r="CV105" i="1"/>
  <c r="CY105" i="1" s="1"/>
  <c r="CQ103" i="1"/>
  <c r="CW114" i="1"/>
  <c r="CZ114" i="1" s="1"/>
  <c r="CS103" i="1"/>
  <c r="CJ103" i="1"/>
  <c r="CT103" i="1"/>
  <c r="CU103" i="1"/>
  <c r="CL103" i="1"/>
  <c r="CX103" i="1"/>
  <c r="CN103" i="1"/>
  <c r="CO103" i="1"/>
  <c r="CP103" i="1"/>
  <c r="CR103" i="1"/>
  <c r="CK103" i="1"/>
  <c r="CN79" i="1"/>
  <c r="CO79" i="1"/>
  <c r="CM79" i="1"/>
  <c r="CJ79" i="1"/>
  <c r="CK79" i="1"/>
  <c r="CL79" i="1"/>
  <c r="BW91" i="1"/>
  <c r="CV81" i="1"/>
  <c r="CY81" i="1" s="1"/>
  <c r="CS79" i="1"/>
  <c r="CU79" i="1"/>
  <c r="CW90" i="1"/>
  <c r="CZ90" i="1" s="1"/>
  <c r="CX79" i="1"/>
  <c r="CQ79" i="1"/>
  <c r="CR79" i="1"/>
  <c r="CT79" i="1"/>
  <c r="CP79" i="1"/>
  <c r="CV218" i="1"/>
  <c r="CY218" i="1" s="1"/>
  <c r="CW227" i="1"/>
  <c r="CZ227" i="1" s="1"/>
  <c r="CX216" i="1"/>
  <c r="CJ216" i="1"/>
  <c r="CL216" i="1"/>
  <c r="CO216" i="1"/>
  <c r="CP216" i="1"/>
  <c r="BW228" i="1"/>
  <c r="CQ216" i="1"/>
  <c r="CK216" i="1"/>
  <c r="CU216" i="1"/>
  <c r="CR216" i="1"/>
  <c r="CN216" i="1"/>
  <c r="CM216" i="1"/>
  <c r="CS216" i="1"/>
  <c r="CT216" i="1"/>
  <c r="CN265" i="1"/>
  <c r="CU265" i="1"/>
  <c r="CX265" i="1"/>
  <c r="CT265" i="1"/>
  <c r="CJ265" i="1"/>
  <c r="CP265" i="1"/>
  <c r="CK265" i="1"/>
  <c r="BW277" i="1"/>
  <c r="CW276" i="1"/>
  <c r="CZ276" i="1" s="1"/>
  <c r="CV267" i="1"/>
  <c r="CY267" i="1" s="1"/>
  <c r="CS265" i="1"/>
  <c r="CQ265" i="1"/>
  <c r="CO265" i="1"/>
  <c r="CL265" i="1"/>
  <c r="CM265" i="1"/>
  <c r="CR265" i="1"/>
  <c r="BW93" i="1"/>
  <c r="CX81" i="1"/>
  <c r="CV83" i="1"/>
  <c r="CY83" i="1" s="1"/>
  <c r="CW92" i="1"/>
  <c r="CZ92" i="1" s="1"/>
  <c r="CS81" i="1"/>
  <c r="CU81" i="1"/>
  <c r="CT81" i="1"/>
  <c r="CO81" i="1"/>
  <c r="CN81" i="1"/>
  <c r="CK81" i="1"/>
  <c r="CJ81" i="1"/>
  <c r="CP81" i="1"/>
  <c r="CL81" i="1"/>
  <c r="CR81" i="1"/>
  <c r="CM81" i="1"/>
  <c r="CQ81" i="1"/>
  <c r="CL69" i="1"/>
  <c r="CO69" i="1"/>
  <c r="CM69" i="1"/>
  <c r="CP69" i="1"/>
  <c r="CR69" i="1"/>
  <c r="CS69" i="1"/>
  <c r="CV71" i="1"/>
  <c r="CY71" i="1" s="1"/>
  <c r="CW80" i="1"/>
  <c r="CZ80" i="1" s="1"/>
  <c r="CQ69" i="1"/>
  <c r="CJ69" i="1"/>
  <c r="CK69" i="1"/>
  <c r="BW81" i="1"/>
  <c r="CX69" i="1"/>
  <c r="CT69" i="1"/>
  <c r="CN69" i="1"/>
  <c r="CU69" i="1"/>
  <c r="BW186" i="1"/>
  <c r="CM174" i="1"/>
  <c r="CT174" i="1"/>
  <c r="CP174" i="1"/>
  <c r="CS174" i="1"/>
  <c r="CX174" i="1"/>
  <c r="CV176" i="1"/>
  <c r="CY176" i="1" s="1"/>
  <c r="CJ174" i="1"/>
  <c r="CN174" i="1"/>
  <c r="CW185" i="1"/>
  <c r="CZ185" i="1" s="1"/>
  <c r="CL174" i="1"/>
  <c r="CK174" i="1"/>
  <c r="CQ174" i="1"/>
  <c r="CU174" i="1"/>
  <c r="CO174" i="1"/>
  <c r="CR174" i="1"/>
  <c r="CK277" i="1"/>
  <c r="CO277" i="1"/>
  <c r="CQ277" i="1"/>
  <c r="CJ277" i="1"/>
  <c r="CN277" i="1"/>
  <c r="CP277" i="1"/>
  <c r="CL277" i="1"/>
  <c r="CV279" i="1"/>
  <c r="CY279" i="1" s="1"/>
  <c r="CU277" i="1"/>
  <c r="CS277" i="1"/>
  <c r="CR277" i="1"/>
  <c r="CM277" i="1"/>
  <c r="CT277" i="1"/>
  <c r="BW289" i="1"/>
  <c r="CW288" i="1"/>
  <c r="CZ288" i="1" s="1"/>
  <c r="CX277" i="1"/>
  <c r="CJ186" i="1"/>
  <c r="CO186" i="1"/>
  <c r="BW198" i="1"/>
  <c r="CX186" i="1"/>
  <c r="CW197" i="1"/>
  <c r="CZ197" i="1" s="1"/>
  <c r="CV188" i="1"/>
  <c r="CY188" i="1" s="1"/>
  <c r="CM186" i="1"/>
  <c r="CK186" i="1"/>
  <c r="CP186" i="1"/>
  <c r="CN186" i="1"/>
  <c r="CR186" i="1"/>
  <c r="CL186" i="1"/>
  <c r="CT186" i="1"/>
  <c r="CS186" i="1"/>
  <c r="CU186" i="1"/>
  <c r="CQ186" i="1"/>
  <c r="CT229" i="1"/>
  <c r="CQ229" i="1"/>
  <c r="CU229" i="1"/>
  <c r="CS229" i="1"/>
  <c r="BW241" i="1"/>
  <c r="CV231" i="1"/>
  <c r="CY231" i="1" s="1"/>
  <c r="CR229" i="1"/>
  <c r="CP229" i="1"/>
  <c r="CW240" i="1"/>
  <c r="CZ240" i="1" s="1"/>
  <c r="CX229" i="1"/>
  <c r="CM229" i="1"/>
  <c r="CN229" i="1"/>
  <c r="CO229" i="1"/>
  <c r="CJ229" i="1"/>
  <c r="CL229" i="1"/>
  <c r="CK229" i="1"/>
  <c r="CW77" i="1"/>
  <c r="CZ77" i="1" s="1"/>
  <c r="CX66" i="1"/>
  <c r="CV68" i="1"/>
  <c r="CY68" i="1" s="1"/>
  <c r="CJ66" i="1"/>
  <c r="CM66" i="1"/>
  <c r="CT66" i="1"/>
  <c r="CU66" i="1"/>
  <c r="BW78" i="1"/>
  <c r="CS66" i="1"/>
  <c r="CN66" i="1"/>
  <c r="CP66" i="1"/>
  <c r="CL66" i="1"/>
  <c r="CO66" i="1"/>
  <c r="CR66" i="1"/>
  <c r="CK66" i="1"/>
  <c r="CQ66" i="1"/>
  <c r="CT199" i="1"/>
  <c r="CL199" i="1"/>
  <c r="CM199" i="1"/>
  <c r="CK199" i="1"/>
  <c r="CN199" i="1"/>
  <c r="CS199" i="1"/>
  <c r="CO199" i="1"/>
  <c r="CJ199" i="1"/>
  <c r="BW211" i="1"/>
  <c r="CW210" i="1"/>
  <c r="CZ210" i="1" s="1"/>
  <c r="CX199" i="1"/>
  <c r="CV201" i="1"/>
  <c r="CY201" i="1" s="1"/>
  <c r="CQ199" i="1"/>
  <c r="CR199" i="1"/>
  <c r="CP199" i="1"/>
  <c r="CU199" i="1"/>
  <c r="CL305" i="1"/>
  <c r="CO305" i="1"/>
  <c r="CJ305" i="1"/>
  <c r="CU305" i="1"/>
  <c r="CV307" i="1"/>
  <c r="CY307" i="1" s="1"/>
  <c r="CX305" i="1"/>
  <c r="CP305" i="1"/>
  <c r="CQ305" i="1"/>
  <c r="CT305" i="1"/>
  <c r="CS305" i="1"/>
  <c r="CM305" i="1"/>
  <c r="CR305" i="1"/>
  <c r="CN305" i="1"/>
  <c r="CK305" i="1"/>
  <c r="CL133" i="1"/>
  <c r="BW145" i="1"/>
  <c r="CW144" i="1"/>
  <c r="CZ144" i="1" s="1"/>
  <c r="DA144" i="1" s="1"/>
  <c r="DB144" i="1" s="1"/>
  <c r="CX133" i="1"/>
  <c r="CV135" i="1"/>
  <c r="CY135" i="1" s="1"/>
  <c r="CM133" i="1"/>
  <c r="CO133" i="1"/>
  <c r="CN133" i="1"/>
  <c r="CR133" i="1"/>
  <c r="CT133" i="1"/>
  <c r="CQ133" i="1"/>
  <c r="CK133" i="1"/>
  <c r="CS133" i="1"/>
  <c r="CU133" i="1"/>
  <c r="CJ133" i="1"/>
  <c r="CP133" i="1"/>
  <c r="CW253" i="1"/>
  <c r="CZ253" i="1" s="1"/>
  <c r="CX242" i="1"/>
  <c r="CV244" i="1"/>
  <c r="CY244" i="1" s="1"/>
  <c r="CJ242" i="1"/>
  <c r="CN242" i="1"/>
  <c r="BW254" i="1"/>
  <c r="CO242" i="1"/>
  <c r="CP242" i="1"/>
  <c r="CQ242" i="1"/>
  <c r="CS242" i="1"/>
  <c r="CR242" i="1"/>
  <c r="CT242" i="1"/>
  <c r="CU242" i="1"/>
  <c r="CM242" i="1"/>
  <c r="CK242" i="1"/>
  <c r="CL242" i="1"/>
  <c r="CN182" i="1"/>
  <c r="CJ182" i="1"/>
  <c r="CM182" i="1"/>
  <c r="CT182" i="1"/>
  <c r="CQ182" i="1"/>
  <c r="CL182" i="1"/>
  <c r="CU182" i="1"/>
  <c r="CR182" i="1"/>
  <c r="BW194" i="1"/>
  <c r="CK182" i="1"/>
  <c r="CS182" i="1"/>
  <c r="CP182" i="1"/>
  <c r="CX182" i="1"/>
  <c r="CV184" i="1"/>
  <c r="CY184" i="1" s="1"/>
  <c r="CW193" i="1"/>
  <c r="CZ193" i="1" s="1"/>
  <c r="CO182" i="1"/>
  <c r="CU145" i="1"/>
  <c r="CL145" i="1"/>
  <c r="CO145" i="1"/>
  <c r="CQ145" i="1"/>
  <c r="CR145" i="1"/>
  <c r="CS145" i="1"/>
  <c r="CT145" i="1"/>
  <c r="CP145" i="1"/>
  <c r="CV147" i="1"/>
  <c r="CY147" i="1" s="1"/>
  <c r="CN145" i="1"/>
  <c r="CK145" i="1"/>
  <c r="CJ145" i="1"/>
  <c r="BW157" i="1"/>
  <c r="CW156" i="1"/>
  <c r="CZ156" i="1" s="1"/>
  <c r="CM145" i="1"/>
  <c r="CX145" i="1"/>
  <c r="CS291" i="1"/>
  <c r="CU291" i="1"/>
  <c r="CR291" i="1"/>
  <c r="CQ291" i="1"/>
  <c r="CT291" i="1"/>
  <c r="CK291" i="1"/>
  <c r="CL291" i="1"/>
  <c r="CM291" i="1"/>
  <c r="CN291" i="1"/>
  <c r="BW303" i="1"/>
  <c r="CO291" i="1"/>
  <c r="CV293" i="1"/>
  <c r="CY293" i="1" s="1"/>
  <c r="CX291" i="1"/>
  <c r="CW302" i="1"/>
  <c r="CZ302" i="1" s="1"/>
  <c r="CJ291" i="1"/>
  <c r="CP291" i="1"/>
  <c r="CT232" i="1"/>
  <c r="CR232" i="1"/>
  <c r="CS232" i="1"/>
  <c r="CX232" i="1"/>
  <c r="CV234" i="1"/>
  <c r="CY234" i="1" s="1"/>
  <c r="CW243" i="1"/>
  <c r="CZ243" i="1" s="1"/>
  <c r="CJ232" i="1"/>
  <c r="CQ232" i="1"/>
  <c r="BW244" i="1"/>
  <c r="CO232" i="1"/>
  <c r="CL232" i="1"/>
  <c r="CU232" i="1"/>
  <c r="CN232" i="1"/>
  <c r="CK232" i="1"/>
  <c r="CM232" i="1"/>
  <c r="CP232" i="1"/>
  <c r="CL243" i="1"/>
  <c r="CM243" i="1"/>
  <c r="CV245" i="1"/>
  <c r="CY245" i="1" s="1"/>
  <c r="CX243" i="1"/>
  <c r="CP243" i="1"/>
  <c r="CW254" i="1"/>
  <c r="CZ254" i="1" s="1"/>
  <c r="CO243" i="1"/>
  <c r="CQ243" i="1"/>
  <c r="CN243" i="1"/>
  <c r="CR243" i="1"/>
  <c r="CS243" i="1"/>
  <c r="CT243" i="1"/>
  <c r="CK243" i="1"/>
  <c r="CJ243" i="1"/>
  <c r="CU243" i="1"/>
  <c r="BW255" i="1"/>
  <c r="BW227" i="1"/>
  <c r="CO215" i="1"/>
  <c r="CV217" i="1"/>
  <c r="CY217" i="1" s="1"/>
  <c r="CW226" i="1"/>
  <c r="CZ226" i="1" s="1"/>
  <c r="CX215" i="1"/>
  <c r="CQ215" i="1"/>
  <c r="CR215" i="1"/>
  <c r="CS215" i="1"/>
  <c r="CT215" i="1"/>
  <c r="CU215" i="1"/>
  <c r="CN215" i="1"/>
  <c r="CP215" i="1"/>
  <c r="CM215" i="1"/>
  <c r="CL215" i="1"/>
  <c r="CJ215" i="1"/>
  <c r="CK215" i="1"/>
  <c r="CP153" i="1"/>
  <c r="CN153" i="1"/>
  <c r="CO153" i="1"/>
  <c r="BW165" i="1"/>
  <c r="CV155" i="1"/>
  <c r="CY155" i="1" s="1"/>
  <c r="CW164" i="1"/>
  <c r="CZ164" i="1" s="1"/>
  <c r="CX153" i="1"/>
  <c r="CQ153" i="1"/>
  <c r="CJ153" i="1"/>
  <c r="CL153" i="1"/>
  <c r="CK153" i="1"/>
  <c r="CR153" i="1"/>
  <c r="CM153" i="1"/>
  <c r="CS153" i="1"/>
  <c r="CT153" i="1"/>
  <c r="CU153" i="1"/>
  <c r="CW121" i="1"/>
  <c r="CZ121" i="1" s="1"/>
  <c r="CX110" i="1"/>
  <c r="CV112" i="1"/>
  <c r="CY112" i="1" s="1"/>
  <c r="CJ110" i="1"/>
  <c r="CK110" i="1"/>
  <c r="CL110" i="1"/>
  <c r="CP110" i="1"/>
  <c r="CQ110" i="1"/>
  <c r="CR110" i="1"/>
  <c r="CM110" i="1"/>
  <c r="CN110" i="1"/>
  <c r="CO110" i="1"/>
  <c r="BW122" i="1"/>
  <c r="CT110" i="1"/>
  <c r="CU110" i="1"/>
  <c r="CS110" i="1"/>
  <c r="BW117" i="1"/>
  <c r="CW116" i="1"/>
  <c r="CZ116" i="1" s="1"/>
  <c r="CX105" i="1"/>
  <c r="CP105" i="1"/>
  <c r="CR105" i="1"/>
  <c r="CV107" i="1"/>
  <c r="CY107" i="1" s="1"/>
  <c r="CK105" i="1"/>
  <c r="CL105" i="1"/>
  <c r="CQ105" i="1"/>
  <c r="CN105" i="1"/>
  <c r="CO105" i="1"/>
  <c r="CM105" i="1"/>
  <c r="CJ105" i="1"/>
  <c r="CT105" i="1"/>
  <c r="CU105" i="1"/>
  <c r="CS105" i="1"/>
  <c r="CV208" i="1"/>
  <c r="CY208" i="1" s="1"/>
  <c r="BW218" i="1"/>
  <c r="CP206" i="1"/>
  <c r="CS206" i="1"/>
  <c r="CR206" i="1"/>
  <c r="CQ206" i="1"/>
  <c r="CX206" i="1"/>
  <c r="CW217" i="1"/>
  <c r="CZ217" i="1" s="1"/>
  <c r="CT206" i="1"/>
  <c r="CO206" i="1"/>
  <c r="CN206" i="1"/>
  <c r="CJ206" i="1"/>
  <c r="CL206" i="1"/>
  <c r="CK206" i="1"/>
  <c r="CM206" i="1"/>
  <c r="CU206" i="1"/>
  <c r="CK272" i="1"/>
  <c r="CM272" i="1"/>
  <c r="CU272" i="1"/>
  <c r="CV274" i="1"/>
  <c r="CY274" i="1" s="1"/>
  <c r="CS272" i="1"/>
  <c r="CR272" i="1"/>
  <c r="CT272" i="1"/>
  <c r="BW284" i="1"/>
  <c r="CW283" i="1"/>
  <c r="CZ283" i="1" s="1"/>
  <c r="CJ272" i="1"/>
  <c r="CX272" i="1"/>
  <c r="CN272" i="1"/>
  <c r="CO272" i="1"/>
  <c r="CP272" i="1"/>
  <c r="CQ272" i="1"/>
  <c r="CL272" i="1"/>
  <c r="CR237" i="1"/>
  <c r="CP237" i="1"/>
  <c r="CU237" i="1"/>
  <c r="CT237" i="1"/>
  <c r="CK237" i="1"/>
  <c r="CS237" i="1"/>
  <c r="CW248" i="1"/>
  <c r="CZ248" i="1" s="1"/>
  <c r="CM237" i="1"/>
  <c r="CQ237" i="1"/>
  <c r="CX237" i="1"/>
  <c r="CV239" i="1"/>
  <c r="CY239" i="1" s="1"/>
  <c r="CL237" i="1"/>
  <c r="CJ237" i="1"/>
  <c r="BW249" i="1"/>
  <c r="CN237" i="1"/>
  <c r="CO237" i="1"/>
  <c r="CN176" i="1"/>
  <c r="CM176" i="1"/>
  <c r="BW188" i="1"/>
  <c r="CW187" i="1"/>
  <c r="CZ187" i="1" s="1"/>
  <c r="CX176" i="1"/>
  <c r="CJ176" i="1"/>
  <c r="CO176" i="1"/>
  <c r="CV178" i="1"/>
  <c r="CY178" i="1" s="1"/>
  <c r="CT176" i="1"/>
  <c r="CQ176" i="1"/>
  <c r="CL176" i="1"/>
  <c r="CK176" i="1"/>
  <c r="CR176" i="1"/>
  <c r="CS176" i="1"/>
  <c r="CP176" i="1"/>
  <c r="CU176" i="1"/>
  <c r="CK283" i="1"/>
  <c r="CN283" i="1"/>
  <c r="CU283" i="1"/>
  <c r="CL283" i="1"/>
  <c r="CO283" i="1"/>
  <c r="CJ283" i="1"/>
  <c r="CM283" i="1"/>
  <c r="CP283" i="1"/>
  <c r="CQ283" i="1"/>
  <c r="CS283" i="1"/>
  <c r="CT283" i="1"/>
  <c r="CX283" i="1"/>
  <c r="CW294" i="1"/>
  <c r="CZ294" i="1" s="1"/>
  <c r="CV285" i="1"/>
  <c r="CY285" i="1" s="1"/>
  <c r="BW295" i="1"/>
  <c r="CR283" i="1"/>
  <c r="CW167" i="1"/>
  <c r="CZ167" i="1" s="1"/>
  <c r="CX156" i="1"/>
  <c r="CJ156" i="1"/>
  <c r="CM156" i="1"/>
  <c r="CL156" i="1"/>
  <c r="CN156" i="1"/>
  <c r="CO156" i="1"/>
  <c r="BW168" i="1"/>
  <c r="CV158" i="1"/>
  <c r="CY158" i="1" s="1"/>
  <c r="CP156" i="1"/>
  <c r="CQ156" i="1"/>
  <c r="CT156" i="1"/>
  <c r="CR156" i="1"/>
  <c r="CS156" i="1"/>
  <c r="CU156" i="1"/>
  <c r="CK156" i="1"/>
  <c r="BW126" i="1"/>
  <c r="CW125" i="1"/>
  <c r="CZ125" i="1" s="1"/>
  <c r="CX114" i="1"/>
  <c r="CV116" i="1"/>
  <c r="CY116" i="1" s="1"/>
  <c r="CM114" i="1"/>
  <c r="CO114" i="1"/>
  <c r="CN114" i="1"/>
  <c r="CU114" i="1"/>
  <c r="CQ114" i="1"/>
  <c r="CS114" i="1"/>
  <c r="CJ114" i="1"/>
  <c r="CL114" i="1"/>
  <c r="CT114" i="1"/>
  <c r="CP114" i="1"/>
  <c r="CR114" i="1"/>
  <c r="CK114" i="1"/>
  <c r="CU276" i="1"/>
  <c r="BW288" i="1"/>
  <c r="CW287" i="1"/>
  <c r="CZ287" i="1" s="1"/>
  <c r="CX276" i="1"/>
  <c r="CV278" i="1"/>
  <c r="CY278" i="1" s="1"/>
  <c r="CN276" i="1"/>
  <c r="CO276" i="1"/>
  <c r="CQ276" i="1"/>
  <c r="CS276" i="1"/>
  <c r="CT276" i="1"/>
  <c r="CM276" i="1"/>
  <c r="CP276" i="1"/>
  <c r="CR276" i="1"/>
  <c r="CK276" i="1"/>
  <c r="CL276" i="1"/>
  <c r="CJ276" i="1"/>
  <c r="CW206" i="1"/>
  <c r="CZ206" i="1" s="1"/>
  <c r="CV197" i="1"/>
  <c r="CY197" i="1" s="1"/>
  <c r="CX195" i="1"/>
  <c r="CT195" i="1"/>
  <c r="CS195" i="1"/>
  <c r="CU195" i="1"/>
  <c r="BW207" i="1"/>
  <c r="CJ195" i="1"/>
  <c r="CM195" i="1"/>
  <c r="CO195" i="1"/>
  <c r="CR195" i="1"/>
  <c r="CK195" i="1"/>
  <c r="CN195" i="1"/>
  <c r="CP195" i="1"/>
  <c r="CL195" i="1"/>
  <c r="CQ195" i="1"/>
  <c r="CP244" i="1"/>
  <c r="CN244" i="1"/>
  <c r="CO244" i="1"/>
  <c r="CM244" i="1"/>
  <c r="CQ244" i="1"/>
  <c r="CL244" i="1"/>
  <c r="CR244" i="1"/>
  <c r="BW256" i="1"/>
  <c r="CX244" i="1"/>
  <c r="CS244" i="1"/>
  <c r="CW255" i="1"/>
  <c r="CZ255" i="1" s="1"/>
  <c r="CV246" i="1"/>
  <c r="CY246" i="1" s="1"/>
  <c r="CU244" i="1"/>
  <c r="CJ244" i="1"/>
  <c r="CT244" i="1"/>
  <c r="CK244" i="1"/>
  <c r="BW136" i="1"/>
  <c r="CO124" i="1"/>
  <c r="CV126" i="1"/>
  <c r="CY126" i="1" s="1"/>
  <c r="CW135" i="1"/>
  <c r="CZ135" i="1" s="1"/>
  <c r="CJ124" i="1"/>
  <c r="CL124" i="1"/>
  <c r="CM124" i="1"/>
  <c r="CN124" i="1"/>
  <c r="CK124" i="1"/>
  <c r="CU124" i="1"/>
  <c r="CT124" i="1"/>
  <c r="CR124" i="1"/>
  <c r="CP124" i="1"/>
  <c r="CQ124" i="1"/>
  <c r="CS124" i="1"/>
  <c r="CX124" i="1"/>
  <c r="CN298" i="1"/>
  <c r="BW310" i="1"/>
  <c r="CV300" i="1"/>
  <c r="CY300" i="1" s="1"/>
  <c r="CW309" i="1"/>
  <c r="CZ309" i="1" s="1"/>
  <c r="CX298" i="1"/>
  <c r="CJ298" i="1"/>
  <c r="CO298" i="1"/>
  <c r="CL298" i="1"/>
  <c r="CP298" i="1"/>
  <c r="CM298" i="1"/>
  <c r="CK298" i="1"/>
  <c r="CU298" i="1"/>
  <c r="CQ298" i="1"/>
  <c r="CS298" i="1"/>
  <c r="CT298" i="1"/>
  <c r="CR298" i="1"/>
  <c r="CP262" i="1"/>
  <c r="CL262" i="1"/>
  <c r="CM262" i="1"/>
  <c r="CN262" i="1"/>
  <c r="CO262" i="1"/>
  <c r="CK262" i="1"/>
  <c r="CJ262" i="1"/>
  <c r="CU262" i="1"/>
  <c r="CW273" i="1"/>
  <c r="CZ273" i="1" s="1"/>
  <c r="CT262" i="1"/>
  <c r="CR262" i="1"/>
  <c r="CS262" i="1"/>
  <c r="BW274" i="1"/>
  <c r="CV264" i="1"/>
  <c r="CY264" i="1" s="1"/>
  <c r="CX262" i="1"/>
  <c r="CQ262" i="1"/>
  <c r="CL260" i="1"/>
  <c r="BW272" i="1"/>
  <c r="CX260" i="1"/>
  <c r="CV262" i="1"/>
  <c r="CY262" i="1" s="1"/>
  <c r="CW271" i="1"/>
  <c r="CZ271" i="1" s="1"/>
  <c r="CQ260" i="1"/>
  <c r="CJ260" i="1"/>
  <c r="CN260" i="1"/>
  <c r="CM260" i="1"/>
  <c r="CU260" i="1"/>
  <c r="CK260" i="1"/>
  <c r="CP260" i="1"/>
  <c r="CT260" i="1"/>
  <c r="CO260" i="1"/>
  <c r="CS260" i="1"/>
  <c r="CR260" i="1"/>
  <c r="BW109" i="1"/>
  <c r="CX97" i="1"/>
  <c r="CV99" i="1"/>
  <c r="CY99" i="1" s="1"/>
  <c r="CW108" i="1"/>
  <c r="CZ108" i="1" s="1"/>
  <c r="CR97" i="1"/>
  <c r="CS97" i="1"/>
  <c r="CT97" i="1"/>
  <c r="CK97" i="1"/>
  <c r="CU97" i="1"/>
  <c r="CM97" i="1"/>
  <c r="CO97" i="1"/>
  <c r="CP97" i="1"/>
  <c r="CL97" i="1"/>
  <c r="CJ97" i="1"/>
  <c r="CQ97" i="1"/>
  <c r="CN97" i="1"/>
  <c r="CQ87" i="1"/>
  <c r="CR87" i="1"/>
  <c r="CS87" i="1"/>
  <c r="BW99" i="1"/>
  <c r="CV89" i="1"/>
  <c r="CY89" i="1" s="1"/>
  <c r="CW98" i="1"/>
  <c r="CZ98" i="1" s="1"/>
  <c r="CX87" i="1"/>
  <c r="CU87" i="1"/>
  <c r="CO87" i="1"/>
  <c r="CJ87" i="1"/>
  <c r="CM87" i="1"/>
  <c r="CN87" i="1"/>
  <c r="CK87" i="1"/>
  <c r="CP87" i="1"/>
  <c r="CT87" i="1"/>
  <c r="CL87" i="1"/>
  <c r="BW106" i="1"/>
  <c r="CS94" i="1"/>
  <c r="CW105" i="1"/>
  <c r="CZ105" i="1" s="1"/>
  <c r="CX94" i="1"/>
  <c r="CV96" i="1"/>
  <c r="CY96" i="1" s="1"/>
  <c r="CO94" i="1"/>
  <c r="CR94" i="1"/>
  <c r="CJ94" i="1"/>
  <c r="CU94" i="1"/>
  <c r="CK94" i="1"/>
  <c r="CM94" i="1"/>
  <c r="CT94" i="1"/>
  <c r="CP94" i="1"/>
  <c r="CN94" i="1"/>
  <c r="CQ94" i="1"/>
  <c r="CL94" i="1"/>
  <c r="CT282" i="1"/>
  <c r="BW294" i="1"/>
  <c r="CV284" i="1"/>
  <c r="CY284" i="1" s="1"/>
  <c r="CU282" i="1"/>
  <c r="CX282" i="1"/>
  <c r="CJ282" i="1"/>
  <c r="CO282" i="1"/>
  <c r="CW293" i="1"/>
  <c r="CZ293" i="1" s="1"/>
  <c r="CS282" i="1"/>
  <c r="CK282" i="1"/>
  <c r="CR282" i="1"/>
  <c r="CQ282" i="1"/>
  <c r="CP282" i="1"/>
  <c r="CM282" i="1"/>
  <c r="CL282" i="1"/>
  <c r="CN282" i="1"/>
  <c r="CM193" i="1"/>
  <c r="CN193" i="1"/>
  <c r="CL193" i="1"/>
  <c r="CK193" i="1"/>
  <c r="BW205" i="1"/>
  <c r="CV195" i="1"/>
  <c r="CY195" i="1" s="1"/>
  <c r="CX193" i="1"/>
  <c r="CW204" i="1"/>
  <c r="CZ204" i="1" s="1"/>
  <c r="CP193" i="1"/>
  <c r="CS193" i="1"/>
  <c r="CQ193" i="1"/>
  <c r="CO193" i="1"/>
  <c r="CT193" i="1"/>
  <c r="CR193" i="1"/>
  <c r="CJ193" i="1"/>
  <c r="CU193" i="1"/>
  <c r="CV97" i="1"/>
  <c r="CY97" i="1" s="1"/>
  <c r="CW106" i="1"/>
  <c r="CZ106" i="1" s="1"/>
  <c r="CX95" i="1"/>
  <c r="BW107" i="1"/>
  <c r="CP95" i="1"/>
  <c r="CN95" i="1"/>
  <c r="CK95" i="1"/>
  <c r="CU95" i="1"/>
  <c r="CM95" i="1"/>
  <c r="CO95" i="1"/>
  <c r="CT95" i="1"/>
  <c r="CS95" i="1"/>
  <c r="CQ95" i="1"/>
  <c r="CL95" i="1"/>
  <c r="CR95" i="1"/>
  <c r="CJ95" i="1"/>
  <c r="CK267" i="1"/>
  <c r="BW279" i="1"/>
  <c r="CX267" i="1"/>
  <c r="CV269" i="1"/>
  <c r="CY269" i="1" s="1"/>
  <c r="CW278" i="1"/>
  <c r="CZ278" i="1" s="1"/>
  <c r="CJ267" i="1"/>
  <c r="CO267" i="1"/>
  <c r="CQ267" i="1"/>
  <c r="CR267" i="1"/>
  <c r="CS267" i="1"/>
  <c r="CT267" i="1"/>
  <c r="CU267" i="1"/>
  <c r="CN267" i="1"/>
  <c r="CL267" i="1"/>
  <c r="CM267" i="1"/>
  <c r="CP267" i="1"/>
  <c r="CV305" i="1"/>
  <c r="CY305" i="1" s="1"/>
  <c r="CK303" i="1"/>
  <c r="CL303" i="1"/>
  <c r="CM303" i="1"/>
  <c r="CN303" i="1"/>
  <c r="CO303" i="1"/>
  <c r="CX303" i="1"/>
  <c r="CJ303" i="1"/>
  <c r="CQ303" i="1"/>
  <c r="CR303" i="1"/>
  <c r="CU303" i="1"/>
  <c r="CT303" i="1"/>
  <c r="CP303" i="1"/>
  <c r="CS303" i="1"/>
  <c r="CV207" i="1"/>
  <c r="CY207" i="1" s="1"/>
  <c r="CW216" i="1"/>
  <c r="CZ216" i="1" s="1"/>
  <c r="CU205" i="1"/>
  <c r="CO205" i="1"/>
  <c r="CN205" i="1"/>
  <c r="CM205" i="1"/>
  <c r="CR205" i="1"/>
  <c r="CS205" i="1"/>
  <c r="CP205" i="1"/>
  <c r="CX205" i="1"/>
  <c r="CT205" i="1"/>
  <c r="BW217" i="1"/>
  <c r="CK205" i="1"/>
  <c r="CL205" i="1"/>
  <c r="CQ205" i="1"/>
  <c r="CJ205" i="1"/>
  <c r="BW118" i="1"/>
  <c r="CW117" i="1"/>
  <c r="CZ117" i="1" s="1"/>
  <c r="CX106" i="1"/>
  <c r="CV108" i="1"/>
  <c r="CY108" i="1" s="1"/>
  <c r="CJ106" i="1"/>
  <c r="CK106" i="1"/>
  <c r="CL106" i="1"/>
  <c r="CM106" i="1"/>
  <c r="CO106" i="1"/>
  <c r="CP106" i="1"/>
  <c r="CT106" i="1"/>
  <c r="CR106" i="1"/>
  <c r="CQ106" i="1"/>
  <c r="CN106" i="1"/>
  <c r="CU106" i="1"/>
  <c r="CS106" i="1"/>
  <c r="CW190" i="1"/>
  <c r="CZ190" i="1" s="1"/>
  <c r="CX179" i="1"/>
  <c r="CV181" i="1"/>
  <c r="CY181" i="1" s="1"/>
  <c r="CU179" i="1"/>
  <c r="CT179" i="1"/>
  <c r="BW191" i="1"/>
  <c r="CR179" i="1"/>
  <c r="CS179" i="1"/>
  <c r="CQ179" i="1"/>
  <c r="CK179" i="1"/>
  <c r="CN179" i="1"/>
  <c r="CP179" i="1"/>
  <c r="CM179" i="1"/>
  <c r="CJ179" i="1"/>
  <c r="CL179" i="1"/>
  <c r="CO179" i="1"/>
  <c r="BW158" i="1"/>
  <c r="CP146" i="1"/>
  <c r="CK146" i="1"/>
  <c r="CM146" i="1"/>
  <c r="CN146" i="1"/>
  <c r="CO146" i="1"/>
  <c r="CV148" i="1"/>
  <c r="CY148" i="1" s="1"/>
  <c r="CW157" i="1"/>
  <c r="CZ157" i="1" s="1"/>
  <c r="CX146" i="1"/>
  <c r="CJ146" i="1"/>
  <c r="CL146" i="1"/>
  <c r="CR146" i="1"/>
  <c r="CT146" i="1"/>
  <c r="CQ146" i="1"/>
  <c r="CU146" i="1"/>
  <c r="CS146" i="1"/>
  <c r="CV82" i="1"/>
  <c r="CY82" i="1" s="1"/>
  <c r="CW91" i="1"/>
  <c r="CZ91" i="1" s="1"/>
  <c r="CJ80" i="1"/>
  <c r="CR80" i="1"/>
  <c r="BW92" i="1"/>
  <c r="CX80" i="1"/>
  <c r="CQ80" i="1"/>
  <c r="CM80" i="1"/>
  <c r="CO80" i="1"/>
  <c r="CU80" i="1"/>
  <c r="CT80" i="1"/>
  <c r="CS80" i="1"/>
  <c r="CK80" i="1"/>
  <c r="CL80" i="1"/>
  <c r="CP80" i="1"/>
  <c r="CN80" i="1"/>
  <c r="CT74" i="1"/>
  <c r="CP74" i="1"/>
  <c r="BW86" i="1"/>
  <c r="CW85" i="1"/>
  <c r="CZ85" i="1" s="1"/>
  <c r="CX74" i="1"/>
  <c r="CV76" i="1"/>
  <c r="CY76" i="1" s="1"/>
  <c r="CU74" i="1"/>
  <c r="CJ74" i="1"/>
  <c r="CQ74" i="1"/>
  <c r="CS74" i="1"/>
  <c r="CM74" i="1"/>
  <c r="CR74" i="1"/>
  <c r="CL74" i="1"/>
  <c r="CK74" i="1"/>
  <c r="CN74" i="1"/>
  <c r="CO74" i="1"/>
  <c r="CQ288" i="1"/>
  <c r="CN288" i="1"/>
  <c r="CR288" i="1"/>
  <c r="BW300" i="1"/>
  <c r="CW299" i="1"/>
  <c r="CZ299" i="1" s="1"/>
  <c r="CM288" i="1"/>
  <c r="CX288" i="1"/>
  <c r="CV290" i="1"/>
  <c r="CY290" i="1" s="1"/>
  <c r="DA290" i="1" s="1"/>
  <c r="DB290" i="1" s="1"/>
  <c r="CS288" i="1"/>
  <c r="CT288" i="1"/>
  <c r="CU288" i="1"/>
  <c r="CJ288" i="1"/>
  <c r="CP288" i="1"/>
  <c r="CK288" i="1"/>
  <c r="CL288" i="1"/>
  <c r="CO288" i="1"/>
  <c r="CO221" i="1"/>
  <c r="CS221" i="1"/>
  <c r="CQ221" i="1"/>
  <c r="CL221" i="1"/>
  <c r="CP221" i="1"/>
  <c r="CX221" i="1"/>
  <c r="CR221" i="1"/>
  <c r="CK221" i="1"/>
  <c r="BW233" i="1"/>
  <c r="CT221" i="1"/>
  <c r="CU221" i="1"/>
  <c r="CV223" i="1"/>
  <c r="CY223" i="1" s="1"/>
  <c r="CW232" i="1"/>
  <c r="CZ232" i="1" s="1"/>
  <c r="CN221" i="1"/>
  <c r="CM221" i="1"/>
  <c r="CJ221" i="1"/>
  <c r="CW161" i="1"/>
  <c r="CZ161" i="1" s="1"/>
  <c r="CX150" i="1"/>
  <c r="CJ150" i="1"/>
  <c r="CO150" i="1"/>
  <c r="CP150" i="1"/>
  <c r="BW162" i="1"/>
  <c r="CV152" i="1"/>
  <c r="CY152" i="1" s="1"/>
  <c r="CT150" i="1"/>
  <c r="CN150" i="1"/>
  <c r="CS150" i="1"/>
  <c r="CK150" i="1"/>
  <c r="CQ150" i="1"/>
  <c r="CM150" i="1"/>
  <c r="CU150" i="1"/>
  <c r="CL150" i="1"/>
  <c r="CR150" i="1"/>
  <c r="BW138" i="1"/>
  <c r="CV128" i="1"/>
  <c r="CY128" i="1" s="1"/>
  <c r="CW137" i="1"/>
  <c r="CZ137" i="1" s="1"/>
  <c r="CX126" i="1"/>
  <c r="CJ126" i="1"/>
  <c r="CK126" i="1"/>
  <c r="CL126" i="1"/>
  <c r="CM126" i="1"/>
  <c r="CN126" i="1"/>
  <c r="CO126" i="1"/>
  <c r="CP126" i="1"/>
  <c r="CS126" i="1"/>
  <c r="CT126" i="1"/>
  <c r="CR126" i="1"/>
  <c r="CU126" i="1"/>
  <c r="CQ126" i="1"/>
  <c r="CU102" i="1"/>
  <c r="CO102" i="1"/>
  <c r="CM102" i="1"/>
  <c r="CR102" i="1"/>
  <c r="CL102" i="1"/>
  <c r="CK102" i="1"/>
  <c r="CQ102" i="1"/>
  <c r="CN102" i="1"/>
  <c r="CS102" i="1"/>
  <c r="BW114" i="1"/>
  <c r="CW113" i="1"/>
  <c r="CZ113" i="1" s="1"/>
  <c r="CX102" i="1"/>
  <c r="CV104" i="1"/>
  <c r="CY104" i="1" s="1"/>
  <c r="CJ102" i="1"/>
  <c r="CP102" i="1"/>
  <c r="CT102" i="1"/>
  <c r="CJ226" i="1"/>
  <c r="BW238" i="1"/>
  <c r="CS226" i="1"/>
  <c r="CT226" i="1"/>
  <c r="CP226" i="1"/>
  <c r="CR226" i="1"/>
  <c r="CU226" i="1"/>
  <c r="CN226" i="1"/>
  <c r="CO226" i="1"/>
  <c r="CK226" i="1"/>
  <c r="CW237" i="1"/>
  <c r="CZ237" i="1" s="1"/>
  <c r="CX226" i="1"/>
  <c r="CV228" i="1"/>
  <c r="CY228" i="1" s="1"/>
  <c r="CM226" i="1"/>
  <c r="CQ226" i="1"/>
  <c r="CL226" i="1"/>
  <c r="CR85" i="1"/>
  <c r="CW96" i="1"/>
  <c r="CZ96" i="1" s="1"/>
  <c r="CS85" i="1"/>
  <c r="BW97" i="1"/>
  <c r="CX85" i="1"/>
  <c r="CV87" i="1"/>
  <c r="CY87" i="1" s="1"/>
  <c r="CJ85" i="1"/>
  <c r="CP85" i="1"/>
  <c r="CL85" i="1"/>
  <c r="CK85" i="1"/>
  <c r="CN85" i="1"/>
  <c r="CM85" i="1"/>
  <c r="CT85" i="1"/>
  <c r="CQ85" i="1"/>
  <c r="CO85" i="1"/>
  <c r="CU85" i="1"/>
  <c r="CM72" i="1"/>
  <c r="CL72" i="1"/>
  <c r="CV74" i="1"/>
  <c r="CY74" i="1" s="1"/>
  <c r="CW83" i="1"/>
  <c r="CZ83" i="1" s="1"/>
  <c r="CX72" i="1"/>
  <c r="CJ72" i="1"/>
  <c r="CP72" i="1"/>
  <c r="BW84" i="1"/>
  <c r="CQ72" i="1"/>
  <c r="CR72" i="1"/>
  <c r="CK72" i="1"/>
  <c r="CN72" i="1"/>
  <c r="CT72" i="1"/>
  <c r="CS72" i="1"/>
  <c r="CO72" i="1"/>
  <c r="CU72" i="1"/>
  <c r="CW120" i="1"/>
  <c r="CZ120" i="1" s="1"/>
  <c r="CX109" i="1"/>
  <c r="CV111" i="1"/>
  <c r="CY111" i="1" s="1"/>
  <c r="CP109" i="1"/>
  <c r="CQ109" i="1"/>
  <c r="CR109" i="1"/>
  <c r="CS109" i="1"/>
  <c r="CT109" i="1"/>
  <c r="CU109" i="1"/>
  <c r="BW121" i="1"/>
  <c r="CL109" i="1"/>
  <c r="CN109" i="1"/>
  <c r="CM109" i="1"/>
  <c r="CO109" i="1"/>
  <c r="CJ109" i="1"/>
  <c r="CK109" i="1"/>
  <c r="CP162" i="1"/>
  <c r="CK162" i="1"/>
  <c r="BW174" i="1"/>
  <c r="CX162" i="1"/>
  <c r="CL162" i="1"/>
  <c r="CV164" i="1"/>
  <c r="CY164" i="1" s="1"/>
  <c r="CW173" i="1"/>
  <c r="CZ173" i="1" s="1"/>
  <c r="CJ162" i="1"/>
  <c r="CO162" i="1"/>
  <c r="CM162" i="1"/>
  <c r="CN162" i="1"/>
  <c r="CR162" i="1"/>
  <c r="CQ162" i="1"/>
  <c r="CU162" i="1"/>
  <c r="CS162" i="1"/>
  <c r="CT162" i="1"/>
  <c r="CL38" i="1"/>
  <c r="CS89" i="1"/>
  <c r="CP89" i="1"/>
  <c r="CT89" i="1"/>
  <c r="BW101" i="1"/>
  <c r="CX89" i="1"/>
  <c r="CV91" i="1"/>
  <c r="CY91" i="1" s="1"/>
  <c r="CW100" i="1"/>
  <c r="CZ100" i="1" s="1"/>
  <c r="CL89" i="1"/>
  <c r="CO89" i="1"/>
  <c r="CK89" i="1"/>
  <c r="CR89" i="1"/>
  <c r="CQ89" i="1"/>
  <c r="CM89" i="1"/>
  <c r="CU89" i="1"/>
  <c r="CJ89" i="1"/>
  <c r="CN89" i="1"/>
  <c r="CS292" i="1"/>
  <c r="CP292" i="1"/>
  <c r="CL292" i="1"/>
  <c r="CR292" i="1"/>
  <c r="CM292" i="1"/>
  <c r="CN292" i="1"/>
  <c r="CK292" i="1"/>
  <c r="CO292" i="1"/>
  <c r="BW304" i="1"/>
  <c r="CW303" i="1"/>
  <c r="CZ303" i="1" s="1"/>
  <c r="CV294" i="1"/>
  <c r="CY294" i="1" s="1"/>
  <c r="CQ292" i="1"/>
  <c r="CU292" i="1"/>
  <c r="CJ292" i="1"/>
  <c r="CX292" i="1"/>
  <c r="CT292" i="1"/>
  <c r="CO266" i="1"/>
  <c r="CL266" i="1"/>
  <c r="CP266" i="1"/>
  <c r="CK266" i="1"/>
  <c r="CJ266" i="1"/>
  <c r="BW278" i="1"/>
  <c r="CV268" i="1"/>
  <c r="CY268" i="1" s="1"/>
  <c r="CW277" i="1"/>
  <c r="CZ277" i="1" s="1"/>
  <c r="CT266" i="1"/>
  <c r="CX266" i="1"/>
  <c r="CN266" i="1"/>
  <c r="CQ266" i="1"/>
  <c r="CM266" i="1"/>
  <c r="CU266" i="1"/>
  <c r="CR266" i="1"/>
  <c r="CS266" i="1"/>
  <c r="CO240" i="1"/>
  <c r="CR240" i="1"/>
  <c r="CN240" i="1"/>
  <c r="CS240" i="1"/>
  <c r="CT240" i="1"/>
  <c r="CM240" i="1"/>
  <c r="CQ240" i="1"/>
  <c r="BW252" i="1"/>
  <c r="CX240" i="1"/>
  <c r="CV242" i="1"/>
  <c r="CY242" i="1" s="1"/>
  <c r="CL240" i="1"/>
  <c r="CU240" i="1"/>
  <c r="CW251" i="1"/>
  <c r="CZ251" i="1" s="1"/>
  <c r="CJ240" i="1"/>
  <c r="CP240" i="1"/>
  <c r="CK240" i="1"/>
  <c r="CJ254" i="1"/>
  <c r="BW266" i="1"/>
  <c r="CM254" i="1"/>
  <c r="CP254" i="1"/>
  <c r="CU254" i="1"/>
  <c r="CT254" i="1"/>
  <c r="CR254" i="1"/>
  <c r="CS254" i="1"/>
  <c r="CN254" i="1"/>
  <c r="CK254" i="1"/>
  <c r="CO254" i="1"/>
  <c r="CV256" i="1"/>
  <c r="CY256" i="1" s="1"/>
  <c r="CL254" i="1"/>
  <c r="CX254" i="1"/>
  <c r="CW265" i="1"/>
  <c r="CZ265" i="1" s="1"/>
  <c r="CQ254" i="1"/>
  <c r="CK313" i="1"/>
  <c r="CM313" i="1"/>
  <c r="CL313" i="1"/>
  <c r="CN313" i="1"/>
  <c r="CU313" i="1"/>
  <c r="CR313" i="1"/>
  <c r="CT313" i="1"/>
  <c r="CX313" i="1"/>
  <c r="CS313" i="1"/>
  <c r="CO313" i="1"/>
  <c r="CP313" i="1"/>
  <c r="CJ313" i="1"/>
  <c r="CQ313" i="1"/>
  <c r="CJ138" i="1"/>
  <c r="CO138" i="1"/>
  <c r="CT138" i="1"/>
  <c r="CL138" i="1"/>
  <c r="CM138" i="1"/>
  <c r="CK138" i="1"/>
  <c r="CQ138" i="1"/>
  <c r="CS138" i="1"/>
  <c r="CN138" i="1"/>
  <c r="BW150" i="1"/>
  <c r="CV140" i="1"/>
  <c r="CY140" i="1" s="1"/>
  <c r="CW149" i="1"/>
  <c r="CZ149" i="1" s="1"/>
  <c r="CR138" i="1"/>
  <c r="CU138" i="1"/>
  <c r="CP138" i="1"/>
  <c r="CX138" i="1"/>
  <c r="CK259" i="1"/>
  <c r="CV261" i="1"/>
  <c r="CY261" i="1" s="1"/>
  <c r="CM259" i="1"/>
  <c r="CW270" i="1"/>
  <c r="CZ270" i="1" s="1"/>
  <c r="CX259" i="1"/>
  <c r="BW271" i="1"/>
  <c r="CS259" i="1"/>
  <c r="CT259" i="1"/>
  <c r="CL259" i="1"/>
  <c r="CU259" i="1"/>
  <c r="CJ259" i="1"/>
  <c r="CO259" i="1"/>
  <c r="CP259" i="1"/>
  <c r="CN259" i="1"/>
  <c r="CR259" i="1"/>
  <c r="CQ259" i="1"/>
  <c r="CK239" i="1"/>
  <c r="CL239" i="1"/>
  <c r="CJ239" i="1"/>
  <c r="CM239" i="1"/>
  <c r="CP239" i="1"/>
  <c r="BW251" i="1"/>
  <c r="CN239" i="1"/>
  <c r="CV241" i="1"/>
  <c r="CY241" i="1" s="1"/>
  <c r="CQ239" i="1"/>
  <c r="CW250" i="1"/>
  <c r="CZ250" i="1" s="1"/>
  <c r="CO239" i="1"/>
  <c r="CX239" i="1"/>
  <c r="CT239" i="1"/>
  <c r="CR239" i="1"/>
  <c r="CS239" i="1"/>
  <c r="CU239" i="1"/>
  <c r="CN302" i="1"/>
  <c r="CM302" i="1"/>
  <c r="CK302" i="1"/>
  <c r="CX302" i="1"/>
  <c r="CW313" i="1"/>
  <c r="CZ313" i="1" s="1"/>
  <c r="CV304" i="1"/>
  <c r="CY304" i="1" s="1"/>
  <c r="CQ302" i="1"/>
  <c r="CS302" i="1"/>
  <c r="CT302" i="1"/>
  <c r="CU302" i="1"/>
  <c r="CJ302" i="1"/>
  <c r="CR302" i="1"/>
  <c r="CP302" i="1"/>
  <c r="CL302" i="1"/>
  <c r="CO302" i="1"/>
  <c r="CR191" i="1"/>
  <c r="CO191" i="1"/>
  <c r="CL191" i="1"/>
  <c r="CN191" i="1"/>
  <c r="CP191" i="1"/>
  <c r="CM191" i="1"/>
  <c r="CX191" i="1"/>
  <c r="CT191" i="1"/>
  <c r="CV193" i="1"/>
  <c r="CY193" i="1" s="1"/>
  <c r="CJ191" i="1"/>
  <c r="CS191" i="1"/>
  <c r="CU191" i="1"/>
  <c r="CQ191" i="1"/>
  <c r="BW203" i="1"/>
  <c r="CW202" i="1"/>
  <c r="CZ202" i="1" s="1"/>
  <c r="CK191" i="1"/>
  <c r="CX187" i="1"/>
  <c r="CV189" i="1"/>
  <c r="CY189" i="1" s="1"/>
  <c r="CR187" i="1"/>
  <c r="CT187" i="1"/>
  <c r="CU187" i="1"/>
  <c r="CK187" i="1"/>
  <c r="BW199" i="1"/>
  <c r="CW198" i="1"/>
  <c r="CZ198" i="1" s="1"/>
  <c r="CJ187" i="1"/>
  <c r="CM187" i="1"/>
  <c r="CP187" i="1"/>
  <c r="CN187" i="1"/>
  <c r="CQ187" i="1"/>
  <c r="CL187" i="1"/>
  <c r="CS187" i="1"/>
  <c r="CO187" i="1"/>
  <c r="CO143" i="1"/>
  <c r="CN143" i="1"/>
  <c r="CM143" i="1"/>
  <c r="BW155" i="1"/>
  <c r="CV145" i="1"/>
  <c r="CY145" i="1" s="1"/>
  <c r="CW154" i="1"/>
  <c r="CZ154" i="1" s="1"/>
  <c r="CX143" i="1"/>
  <c r="CR143" i="1"/>
  <c r="CS143" i="1"/>
  <c r="CU143" i="1"/>
  <c r="CL143" i="1"/>
  <c r="CP143" i="1"/>
  <c r="CK143" i="1"/>
  <c r="CT143" i="1"/>
  <c r="CJ143" i="1"/>
  <c r="CQ143" i="1"/>
  <c r="CN75" i="1"/>
  <c r="BW87" i="1"/>
  <c r="CV77" i="1"/>
  <c r="CY77" i="1" s="1"/>
  <c r="CW86" i="1"/>
  <c r="CZ86" i="1" s="1"/>
  <c r="CX75" i="1"/>
  <c r="CT75" i="1"/>
  <c r="CQ75" i="1"/>
  <c r="CU75" i="1"/>
  <c r="CS75" i="1"/>
  <c r="CO75" i="1"/>
  <c r="CM75" i="1"/>
  <c r="CK75" i="1"/>
  <c r="CL75" i="1"/>
  <c r="CR75" i="1"/>
  <c r="CP75" i="1"/>
  <c r="CJ75" i="1"/>
  <c r="CU140" i="1"/>
  <c r="BW152" i="1"/>
  <c r="CN140" i="1"/>
  <c r="CT140" i="1"/>
  <c r="CS140" i="1"/>
  <c r="CQ140" i="1"/>
  <c r="CP140" i="1"/>
  <c r="CK140" i="1"/>
  <c r="CV142" i="1"/>
  <c r="CY142" i="1" s="1"/>
  <c r="CW151" i="1"/>
  <c r="CZ151" i="1" s="1"/>
  <c r="CJ140" i="1"/>
  <c r="CO140" i="1"/>
  <c r="CR140" i="1"/>
  <c r="CM140" i="1"/>
  <c r="CL140" i="1"/>
  <c r="CX140" i="1"/>
  <c r="CN116" i="1"/>
  <c r="CL116" i="1"/>
  <c r="CO116" i="1"/>
  <c r="BW128" i="1"/>
  <c r="CU116" i="1"/>
  <c r="CQ116" i="1"/>
  <c r="CX116" i="1"/>
  <c r="CV118" i="1"/>
  <c r="CY118" i="1" s="1"/>
  <c r="DA118" i="1" s="1"/>
  <c r="DB118" i="1" s="1"/>
  <c r="CW127" i="1"/>
  <c r="CZ127" i="1" s="1"/>
  <c r="CJ116" i="1"/>
  <c r="CK116" i="1"/>
  <c r="CT116" i="1"/>
  <c r="CR116" i="1"/>
  <c r="CP116" i="1"/>
  <c r="CM116" i="1"/>
  <c r="CS116" i="1"/>
  <c r="BW104" i="1"/>
  <c r="CV94" i="1"/>
  <c r="CY94" i="1" s="1"/>
  <c r="CW103" i="1"/>
  <c r="CZ103" i="1" s="1"/>
  <c r="CX92" i="1"/>
  <c r="CO92" i="1"/>
  <c r="CT92" i="1"/>
  <c r="CU92" i="1"/>
  <c r="CJ92" i="1"/>
  <c r="CM92" i="1"/>
  <c r="CN92" i="1"/>
  <c r="CS92" i="1"/>
  <c r="CK92" i="1"/>
  <c r="CL92" i="1"/>
  <c r="CP92" i="1"/>
  <c r="CR92" i="1"/>
  <c r="CQ92" i="1"/>
  <c r="CM273" i="1"/>
  <c r="CO273" i="1"/>
  <c r="CU273" i="1"/>
  <c r="CR273" i="1"/>
  <c r="CT273" i="1"/>
  <c r="CS273" i="1"/>
  <c r="CQ273" i="1"/>
  <c r="CJ273" i="1"/>
  <c r="BW285" i="1"/>
  <c r="CW284" i="1"/>
  <c r="CZ284" i="1" s="1"/>
  <c r="CV275" i="1"/>
  <c r="CY275" i="1" s="1"/>
  <c r="CK273" i="1"/>
  <c r="CN273" i="1"/>
  <c r="CX273" i="1"/>
  <c r="CL273" i="1"/>
  <c r="CP273" i="1"/>
  <c r="CJ248" i="1"/>
  <c r="CK248" i="1"/>
  <c r="BW260" i="1"/>
  <c r="CL248" i="1"/>
  <c r="CR248" i="1"/>
  <c r="CT248" i="1"/>
  <c r="CS248" i="1"/>
  <c r="CU248" i="1"/>
  <c r="CV250" i="1"/>
  <c r="CY250" i="1" s="1"/>
  <c r="CW259" i="1"/>
  <c r="CZ259" i="1" s="1"/>
  <c r="CQ248" i="1"/>
  <c r="CN248" i="1"/>
  <c r="CP248" i="1"/>
  <c r="CX248" i="1"/>
  <c r="CM248" i="1"/>
  <c r="CO248" i="1"/>
  <c r="CR224" i="1"/>
  <c r="CS224" i="1"/>
  <c r="CO224" i="1"/>
  <c r="CP224" i="1"/>
  <c r="CQ224" i="1"/>
  <c r="CJ224" i="1"/>
  <c r="CK224" i="1"/>
  <c r="CT224" i="1"/>
  <c r="CL224" i="1"/>
  <c r="CM224" i="1"/>
  <c r="CN224" i="1"/>
  <c r="BW236" i="1"/>
  <c r="CV226" i="1"/>
  <c r="CY226" i="1" s="1"/>
  <c r="CX224" i="1"/>
  <c r="CW235" i="1"/>
  <c r="CZ235" i="1" s="1"/>
  <c r="CU224" i="1"/>
  <c r="BW243" i="1"/>
  <c r="CV233" i="1"/>
  <c r="CY233" i="1" s="1"/>
  <c r="CW242" i="1"/>
  <c r="CZ242" i="1" s="1"/>
  <c r="CX231" i="1"/>
  <c r="CP231" i="1"/>
  <c r="CT231" i="1"/>
  <c r="CO231" i="1"/>
  <c r="CM231" i="1"/>
  <c r="CJ231" i="1"/>
  <c r="CN231" i="1"/>
  <c r="CS231" i="1"/>
  <c r="CL231" i="1"/>
  <c r="CQ231" i="1"/>
  <c r="CR231" i="1"/>
  <c r="CK231" i="1"/>
  <c r="CU231" i="1"/>
  <c r="CW55" i="1"/>
  <c r="CZ55" i="1" s="1"/>
  <c r="BW161" i="1"/>
  <c r="CR149" i="1"/>
  <c r="CW160" i="1"/>
  <c r="CZ160" i="1" s="1"/>
  <c r="CX149" i="1"/>
  <c r="CV151" i="1"/>
  <c r="CY151" i="1" s="1"/>
  <c r="CT149" i="1"/>
  <c r="CU149" i="1"/>
  <c r="CP149" i="1"/>
  <c r="CQ149" i="1"/>
  <c r="CJ149" i="1"/>
  <c r="CK149" i="1"/>
  <c r="CO149" i="1"/>
  <c r="CM149" i="1"/>
  <c r="CN149" i="1"/>
  <c r="CL149" i="1"/>
  <c r="CS149" i="1"/>
  <c r="BW147" i="1"/>
  <c r="CV137" i="1"/>
  <c r="CY137" i="1" s="1"/>
  <c r="CW146" i="1"/>
  <c r="CZ146" i="1" s="1"/>
  <c r="CX135" i="1"/>
  <c r="CU135" i="1"/>
  <c r="CQ135" i="1"/>
  <c r="CP135" i="1"/>
  <c r="CJ135" i="1"/>
  <c r="CO135" i="1"/>
  <c r="CK135" i="1"/>
  <c r="CL135" i="1"/>
  <c r="CS135" i="1"/>
  <c r="CR135" i="1"/>
  <c r="CN135" i="1"/>
  <c r="CM135" i="1"/>
  <c r="CT135" i="1"/>
  <c r="BW113" i="1"/>
  <c r="CK101" i="1"/>
  <c r="CW112" i="1"/>
  <c r="CZ112" i="1" s="1"/>
  <c r="CV103" i="1"/>
  <c r="CY103" i="1" s="1"/>
  <c r="CO101" i="1"/>
  <c r="CU101" i="1"/>
  <c r="CT101" i="1"/>
  <c r="CP101" i="1"/>
  <c r="CN101" i="1"/>
  <c r="CQ101" i="1"/>
  <c r="CS101" i="1"/>
  <c r="CM101" i="1"/>
  <c r="CJ101" i="1"/>
  <c r="CX101" i="1"/>
  <c r="CR101" i="1"/>
  <c r="CL101" i="1"/>
  <c r="CM311" i="1"/>
  <c r="CN311" i="1"/>
  <c r="CK311" i="1"/>
  <c r="CP311" i="1"/>
  <c r="CO311" i="1"/>
  <c r="CS311" i="1"/>
  <c r="CJ311" i="1"/>
  <c r="CX311" i="1"/>
  <c r="CU311" i="1"/>
  <c r="CL311" i="1"/>
  <c r="CQ311" i="1"/>
  <c r="CR311" i="1"/>
  <c r="CV313" i="1"/>
  <c r="CY313" i="1" s="1"/>
  <c r="CT311" i="1"/>
  <c r="BW159" i="1"/>
  <c r="CM147" i="1"/>
  <c r="CL147" i="1"/>
  <c r="CJ147" i="1"/>
  <c r="CN147" i="1"/>
  <c r="CK147" i="1"/>
  <c r="CO147" i="1"/>
  <c r="CP147" i="1"/>
  <c r="CX147" i="1"/>
  <c r="CV149" i="1"/>
  <c r="CY149" i="1" s="1"/>
  <c r="CW158" i="1"/>
  <c r="CZ158" i="1" s="1"/>
  <c r="CR147" i="1"/>
  <c r="CT147" i="1"/>
  <c r="CS147" i="1"/>
  <c r="CU147" i="1"/>
  <c r="CQ147" i="1"/>
  <c r="BW212" i="1"/>
  <c r="CJ200" i="1"/>
  <c r="CL200" i="1"/>
  <c r="CX200" i="1"/>
  <c r="CN200" i="1"/>
  <c r="CM200" i="1"/>
  <c r="CO200" i="1"/>
  <c r="CV202" i="1"/>
  <c r="CY202" i="1" s="1"/>
  <c r="CW211" i="1"/>
  <c r="CZ211" i="1" s="1"/>
  <c r="CK200" i="1"/>
  <c r="CP200" i="1"/>
  <c r="CT200" i="1"/>
  <c r="CQ200" i="1"/>
  <c r="CS200" i="1"/>
  <c r="CU200" i="1"/>
  <c r="CR200" i="1"/>
  <c r="CN99" i="1"/>
  <c r="CP99" i="1"/>
  <c r="CQ99" i="1"/>
  <c r="BW111" i="1"/>
  <c r="CV101" i="1"/>
  <c r="CY101" i="1" s="1"/>
  <c r="CW110" i="1"/>
  <c r="CZ110" i="1" s="1"/>
  <c r="CX99" i="1"/>
  <c r="CL99" i="1"/>
  <c r="CS99" i="1"/>
  <c r="CU99" i="1"/>
  <c r="CR99" i="1"/>
  <c r="CM99" i="1"/>
  <c r="CT99" i="1"/>
  <c r="CO99" i="1"/>
  <c r="CJ99" i="1"/>
  <c r="CK99" i="1"/>
  <c r="CW134" i="1"/>
  <c r="CZ134" i="1" s="1"/>
  <c r="CX123" i="1"/>
  <c r="CQ123" i="1"/>
  <c r="CR123" i="1"/>
  <c r="CS123" i="1"/>
  <c r="CT123" i="1"/>
  <c r="CU123" i="1"/>
  <c r="CO123" i="1"/>
  <c r="CP123" i="1"/>
  <c r="CM123" i="1"/>
  <c r="BW135" i="1"/>
  <c r="CV125" i="1"/>
  <c r="CY125" i="1" s="1"/>
  <c r="CN123" i="1"/>
  <c r="CJ123" i="1"/>
  <c r="CK123" i="1"/>
  <c r="CL123" i="1"/>
  <c r="CQ247" i="1"/>
  <c r="BW259" i="1"/>
  <c r="CV249" i="1"/>
  <c r="CY249" i="1" s="1"/>
  <c r="CW258" i="1"/>
  <c r="CZ258" i="1" s="1"/>
  <c r="CU247" i="1"/>
  <c r="CR247" i="1"/>
  <c r="CX247" i="1"/>
  <c r="CT247" i="1"/>
  <c r="CS247" i="1"/>
  <c r="CM247" i="1"/>
  <c r="CL247" i="1"/>
  <c r="CP247" i="1"/>
  <c r="CO247" i="1"/>
  <c r="CK247" i="1"/>
  <c r="CN247" i="1"/>
  <c r="CJ247" i="1"/>
  <c r="CM151" i="1"/>
  <c r="BW163" i="1"/>
  <c r="CX151" i="1"/>
  <c r="CV153" i="1"/>
  <c r="CY153" i="1" s="1"/>
  <c r="CW162" i="1"/>
  <c r="CZ162" i="1" s="1"/>
  <c r="CR151" i="1"/>
  <c r="CT151" i="1"/>
  <c r="CU151" i="1"/>
  <c r="CN151" i="1"/>
  <c r="CS151" i="1"/>
  <c r="CO151" i="1"/>
  <c r="CK151" i="1"/>
  <c r="CQ151" i="1"/>
  <c r="CJ151" i="1"/>
  <c r="CP151" i="1"/>
  <c r="CL151" i="1"/>
  <c r="CP245" i="1"/>
  <c r="CM245" i="1"/>
  <c r="CS245" i="1"/>
  <c r="CQ245" i="1"/>
  <c r="CN245" i="1"/>
  <c r="CT245" i="1"/>
  <c r="CR245" i="1"/>
  <c r="CO245" i="1"/>
  <c r="BW257" i="1"/>
  <c r="CW256" i="1"/>
  <c r="CZ256" i="1" s="1"/>
  <c r="CL245" i="1"/>
  <c r="CX245" i="1"/>
  <c r="CU245" i="1"/>
  <c r="CV247" i="1"/>
  <c r="CY247" i="1" s="1"/>
  <c r="CK245" i="1"/>
  <c r="CJ245" i="1"/>
  <c r="CK299" i="1"/>
  <c r="CM299" i="1"/>
  <c r="CJ299" i="1"/>
  <c r="CN299" i="1"/>
  <c r="CP299" i="1"/>
  <c r="CO299" i="1"/>
  <c r="BW311" i="1"/>
  <c r="CX299" i="1"/>
  <c r="CV301" i="1"/>
  <c r="CY301" i="1" s="1"/>
  <c r="CS299" i="1"/>
  <c r="CL299" i="1"/>
  <c r="CT299" i="1"/>
  <c r="CQ299" i="1"/>
  <c r="CW310" i="1"/>
  <c r="CZ310" i="1" s="1"/>
  <c r="CR299" i="1"/>
  <c r="CU299" i="1"/>
  <c r="CV296" i="1"/>
  <c r="CY296" i="1" s="1"/>
  <c r="CQ294" i="1"/>
  <c r="CS294" i="1"/>
  <c r="CT294" i="1"/>
  <c r="CN294" i="1"/>
  <c r="CU294" i="1"/>
  <c r="CP294" i="1"/>
  <c r="CR294" i="1"/>
  <c r="CK294" i="1"/>
  <c r="BW306" i="1"/>
  <c r="CW305" i="1"/>
  <c r="CZ305" i="1" s="1"/>
  <c r="CX294" i="1"/>
  <c r="CO294" i="1"/>
  <c r="CJ294" i="1"/>
  <c r="CM294" i="1"/>
  <c r="CL294" i="1"/>
  <c r="CJ86" i="1"/>
  <c r="CU86" i="1"/>
  <c r="BW98" i="1"/>
  <c r="CW97" i="1"/>
  <c r="CZ97" i="1" s="1"/>
  <c r="CX86" i="1"/>
  <c r="CV88" i="1"/>
  <c r="CY88" i="1" s="1"/>
  <c r="CM86" i="1"/>
  <c r="CS86" i="1"/>
  <c r="CT86" i="1"/>
  <c r="CR86" i="1"/>
  <c r="CQ86" i="1"/>
  <c r="CP86" i="1"/>
  <c r="CL86" i="1"/>
  <c r="CN86" i="1"/>
  <c r="CK86" i="1"/>
  <c r="CO86" i="1"/>
  <c r="CJ194" i="1"/>
  <c r="BW206" i="1"/>
  <c r="CP194" i="1"/>
  <c r="CO194" i="1"/>
  <c r="CQ194" i="1"/>
  <c r="CR194" i="1"/>
  <c r="CT194" i="1"/>
  <c r="CL194" i="1"/>
  <c r="CS194" i="1"/>
  <c r="CU194" i="1"/>
  <c r="CK194" i="1"/>
  <c r="CM194" i="1"/>
  <c r="CX194" i="1"/>
  <c r="CW205" i="1"/>
  <c r="CZ205" i="1" s="1"/>
  <c r="CV196" i="1"/>
  <c r="CY196" i="1" s="1"/>
  <c r="CN194" i="1"/>
  <c r="CX58" i="1"/>
  <c r="BW70" i="1"/>
  <c r="CS58" i="1"/>
  <c r="CP58" i="1"/>
  <c r="CT58" i="1"/>
  <c r="CW69" i="1"/>
  <c r="CZ69" i="1" s="1"/>
  <c r="CN58" i="1"/>
  <c r="CV60" i="1"/>
  <c r="CY60" i="1" s="1"/>
  <c r="CL58" i="1"/>
  <c r="CU58" i="1"/>
  <c r="CO58" i="1"/>
  <c r="CJ58" i="1"/>
  <c r="CR58" i="1"/>
  <c r="CM58" i="1"/>
  <c r="CK58" i="1"/>
  <c r="CQ58" i="1"/>
  <c r="CM309" i="1"/>
  <c r="CV311" i="1"/>
  <c r="CY311" i="1" s="1"/>
  <c r="CX309" i="1"/>
  <c r="CL309" i="1"/>
  <c r="CO309" i="1"/>
  <c r="CT309" i="1"/>
  <c r="CR309" i="1"/>
  <c r="CK309" i="1"/>
  <c r="CJ309" i="1"/>
  <c r="CQ309" i="1"/>
  <c r="CP309" i="1"/>
  <c r="CS309" i="1"/>
  <c r="CN309" i="1"/>
  <c r="CU309" i="1"/>
  <c r="CR209" i="1"/>
  <c r="CO209" i="1"/>
  <c r="CU209" i="1"/>
  <c r="CK209" i="1"/>
  <c r="CL209" i="1"/>
  <c r="BW221" i="1"/>
  <c r="CQ209" i="1"/>
  <c r="CX209" i="1"/>
  <c r="CT209" i="1"/>
  <c r="CW220" i="1"/>
  <c r="CZ220" i="1" s="1"/>
  <c r="CV211" i="1"/>
  <c r="CY211" i="1" s="1"/>
  <c r="CM209" i="1"/>
  <c r="CP209" i="1"/>
  <c r="CS209" i="1"/>
  <c r="CN209" i="1"/>
  <c r="CJ209" i="1"/>
  <c r="CV312" i="1"/>
  <c r="CY312" i="1" s="1"/>
  <c r="CJ310" i="1"/>
  <c r="CX310" i="1"/>
  <c r="CS310" i="1"/>
  <c r="CU310" i="1"/>
  <c r="CQ310" i="1"/>
  <c r="CP310" i="1"/>
  <c r="CO310" i="1"/>
  <c r="CL310" i="1"/>
  <c r="CR310" i="1"/>
  <c r="CM310" i="1"/>
  <c r="CN310" i="1"/>
  <c r="CK310" i="1"/>
  <c r="CT310" i="1"/>
  <c r="CK212" i="1"/>
  <c r="CM212" i="1"/>
  <c r="CJ212" i="1"/>
  <c r="CL212" i="1"/>
  <c r="CU212" i="1"/>
  <c r="CQ212" i="1"/>
  <c r="CT212" i="1"/>
  <c r="CS212" i="1"/>
  <c r="CO212" i="1"/>
  <c r="CP212" i="1"/>
  <c r="BW224" i="1"/>
  <c r="CV214" i="1"/>
  <c r="CY214" i="1" s="1"/>
  <c r="CX212" i="1"/>
  <c r="CW223" i="1"/>
  <c r="CZ223" i="1" s="1"/>
  <c r="CN212" i="1"/>
  <c r="CR212" i="1"/>
  <c r="CQ304" i="1"/>
  <c r="CK304" i="1"/>
  <c r="CJ304" i="1"/>
  <c r="CL304" i="1"/>
  <c r="CM304" i="1"/>
  <c r="CV306" i="1"/>
  <c r="CY306" i="1" s="1"/>
  <c r="CX304" i="1"/>
  <c r="CU304" i="1"/>
  <c r="CP304" i="1"/>
  <c r="CS304" i="1"/>
  <c r="CO304" i="1"/>
  <c r="CT304" i="1"/>
  <c r="CR304" i="1"/>
  <c r="CN304" i="1"/>
  <c r="BW296" i="1"/>
  <c r="CS284" i="1"/>
  <c r="CT284" i="1"/>
  <c r="CV286" i="1"/>
  <c r="CY286" i="1" s="1"/>
  <c r="CQ284" i="1"/>
  <c r="CR284" i="1"/>
  <c r="CO284" i="1"/>
  <c r="CP284" i="1"/>
  <c r="CN284" i="1"/>
  <c r="CK284" i="1"/>
  <c r="CX284" i="1"/>
  <c r="CM284" i="1"/>
  <c r="CU284" i="1"/>
  <c r="CJ284" i="1"/>
  <c r="CL284" i="1"/>
  <c r="CW295" i="1"/>
  <c r="CZ295" i="1" s="1"/>
  <c r="CQ286" i="1"/>
  <c r="CX286" i="1"/>
  <c r="CS286" i="1"/>
  <c r="CO286" i="1"/>
  <c r="CP286" i="1"/>
  <c r="CR286" i="1"/>
  <c r="CM286" i="1"/>
  <c r="CN286" i="1"/>
  <c r="CU286" i="1"/>
  <c r="BW298" i="1"/>
  <c r="CV288" i="1"/>
  <c r="CY288" i="1" s="1"/>
  <c r="CK286" i="1"/>
  <c r="CW297" i="1"/>
  <c r="CZ297" i="1" s="1"/>
  <c r="CT286" i="1"/>
  <c r="CJ286" i="1"/>
  <c r="CL286" i="1"/>
  <c r="CN236" i="1"/>
  <c r="CM236" i="1"/>
  <c r="CJ236" i="1"/>
  <c r="CO236" i="1"/>
  <c r="CK236" i="1"/>
  <c r="CU236" i="1"/>
  <c r="CL236" i="1"/>
  <c r="CT236" i="1"/>
  <c r="CR236" i="1"/>
  <c r="CX236" i="1"/>
  <c r="CV238" i="1"/>
  <c r="CY238" i="1" s="1"/>
  <c r="BW248" i="1"/>
  <c r="CW247" i="1"/>
  <c r="CZ247" i="1" s="1"/>
  <c r="CP236" i="1"/>
  <c r="CQ236" i="1"/>
  <c r="CS236" i="1"/>
  <c r="CX234" i="1"/>
  <c r="CM234" i="1"/>
  <c r="CJ234" i="1"/>
  <c r="CO234" i="1"/>
  <c r="BW246" i="1"/>
  <c r="CU234" i="1"/>
  <c r="CW245" i="1"/>
  <c r="CZ245" i="1" s="1"/>
  <c r="CV236" i="1"/>
  <c r="CY236" i="1" s="1"/>
  <c r="CN234" i="1"/>
  <c r="CT234" i="1"/>
  <c r="CR234" i="1"/>
  <c r="CS234" i="1"/>
  <c r="CL234" i="1"/>
  <c r="CQ234" i="1"/>
  <c r="CK234" i="1"/>
  <c r="CP234" i="1"/>
  <c r="CK188" i="1"/>
  <c r="CV190" i="1"/>
  <c r="CY190" i="1" s="1"/>
  <c r="CW199" i="1"/>
  <c r="CZ199" i="1" s="1"/>
  <c r="CX188" i="1"/>
  <c r="CJ188" i="1"/>
  <c r="CL188" i="1"/>
  <c r="CN188" i="1"/>
  <c r="CM188" i="1"/>
  <c r="CP188" i="1"/>
  <c r="BW200" i="1"/>
  <c r="CQ188" i="1"/>
  <c r="CU188" i="1"/>
  <c r="CT188" i="1"/>
  <c r="CS188" i="1"/>
  <c r="CR188" i="1"/>
  <c r="CO188" i="1"/>
  <c r="CJ178" i="1"/>
  <c r="CT178" i="1"/>
  <c r="CX178" i="1"/>
  <c r="CW189" i="1"/>
  <c r="CZ189" i="1" s="1"/>
  <c r="CV180" i="1"/>
  <c r="CY180" i="1" s="1"/>
  <c r="BW190" i="1"/>
  <c r="CU178" i="1"/>
  <c r="CS178" i="1"/>
  <c r="CN178" i="1"/>
  <c r="CO178" i="1"/>
  <c r="CK178" i="1"/>
  <c r="CQ178" i="1"/>
  <c r="CR178" i="1"/>
  <c r="CP178" i="1"/>
  <c r="CM178" i="1"/>
  <c r="CL178" i="1"/>
  <c r="CL73" i="1"/>
  <c r="CT73" i="1"/>
  <c r="BW85" i="1"/>
  <c r="CX73" i="1"/>
  <c r="CV75" i="1"/>
  <c r="CY75" i="1" s="1"/>
  <c r="CU73" i="1"/>
  <c r="CQ73" i="1"/>
  <c r="CP73" i="1"/>
  <c r="CW84" i="1"/>
  <c r="CZ84" i="1" s="1"/>
  <c r="CO73" i="1"/>
  <c r="CN73" i="1"/>
  <c r="CK73" i="1"/>
  <c r="CM73" i="1"/>
  <c r="CR73" i="1"/>
  <c r="CJ73" i="1"/>
  <c r="CS73" i="1"/>
  <c r="CJ82" i="1"/>
  <c r="CW93" i="1"/>
  <c r="CZ93" i="1" s="1"/>
  <c r="DA93" i="1" s="1"/>
  <c r="DB93" i="1" s="1"/>
  <c r="CX82" i="1"/>
  <c r="CV84" i="1"/>
  <c r="CY84" i="1" s="1"/>
  <c r="CT82" i="1"/>
  <c r="CU82" i="1"/>
  <c r="BW94" i="1"/>
  <c r="CO82" i="1"/>
  <c r="CM82" i="1"/>
  <c r="CK82" i="1"/>
  <c r="CP82" i="1"/>
  <c r="CL82" i="1"/>
  <c r="CR82" i="1"/>
  <c r="CQ82" i="1"/>
  <c r="CN82" i="1"/>
  <c r="CS82" i="1"/>
  <c r="CO281" i="1"/>
  <c r="CL281" i="1"/>
  <c r="CM281" i="1"/>
  <c r="CN281" i="1"/>
  <c r="CT281" i="1"/>
  <c r="CJ281" i="1"/>
  <c r="CU281" i="1"/>
  <c r="CK281" i="1"/>
  <c r="CR281" i="1"/>
  <c r="BW293" i="1"/>
  <c r="CV283" i="1"/>
  <c r="CY283" i="1" s="1"/>
  <c r="CW292" i="1"/>
  <c r="CZ292" i="1" s="1"/>
  <c r="CX281" i="1"/>
  <c r="CQ281" i="1"/>
  <c r="CS281" i="1"/>
  <c r="CP281" i="1"/>
  <c r="CR65" i="1"/>
  <c r="CO65" i="1"/>
  <c r="CS65" i="1"/>
  <c r="CU65" i="1"/>
  <c r="CM65" i="1"/>
  <c r="CQ65" i="1"/>
  <c r="BW77" i="1"/>
  <c r="CX65" i="1"/>
  <c r="CP65" i="1"/>
  <c r="CV67" i="1"/>
  <c r="CY67" i="1" s="1"/>
  <c r="CW76" i="1"/>
  <c r="CZ76" i="1" s="1"/>
  <c r="CL65" i="1"/>
  <c r="CK65" i="1"/>
  <c r="CT65" i="1"/>
  <c r="CN65" i="1"/>
  <c r="CJ65" i="1"/>
  <c r="BW67" i="1"/>
  <c r="CX55" i="1"/>
  <c r="CV57" i="1"/>
  <c r="CY57" i="1" s="1"/>
  <c r="CP55" i="1"/>
  <c r="CU55" i="1"/>
  <c r="CL55" i="1"/>
  <c r="CT55" i="1"/>
  <c r="CQ55" i="1"/>
  <c r="CW66" i="1"/>
  <c r="CZ66" i="1" s="1"/>
  <c r="CR55" i="1"/>
  <c r="CM55" i="1"/>
  <c r="CJ55" i="1"/>
  <c r="CS55" i="1"/>
  <c r="CN55" i="1"/>
  <c r="CK55" i="1"/>
  <c r="CO55" i="1"/>
  <c r="BW305" i="1"/>
  <c r="CV295" i="1"/>
  <c r="CY295" i="1" s="1"/>
  <c r="CX293" i="1"/>
  <c r="CP293" i="1"/>
  <c r="CK293" i="1"/>
  <c r="CL293" i="1"/>
  <c r="CM293" i="1"/>
  <c r="CW304" i="1"/>
  <c r="CZ304" i="1" s="1"/>
  <c r="CN293" i="1"/>
  <c r="CO293" i="1"/>
  <c r="CR293" i="1"/>
  <c r="CU293" i="1"/>
  <c r="CS293" i="1"/>
  <c r="CQ293" i="1"/>
  <c r="CJ293" i="1"/>
  <c r="CT293" i="1"/>
  <c r="CV58" i="1"/>
  <c r="CY58" i="1" s="1"/>
  <c r="BW68" i="1"/>
  <c r="CX56" i="1"/>
  <c r="CP56" i="1"/>
  <c r="CK56" i="1"/>
  <c r="CU56" i="1"/>
  <c r="CT56" i="1"/>
  <c r="CL56" i="1"/>
  <c r="CQ56" i="1"/>
  <c r="CN56" i="1"/>
  <c r="CM56" i="1"/>
  <c r="CR56" i="1"/>
  <c r="CO56" i="1"/>
  <c r="CJ56" i="1"/>
  <c r="CS56" i="1"/>
  <c r="CW67" i="1"/>
  <c r="CZ67" i="1" s="1"/>
  <c r="CO52" i="1"/>
  <c r="CW63" i="1"/>
  <c r="CZ63" i="1" s="1"/>
  <c r="DA63" i="1" s="1"/>
  <c r="DB63" i="1" s="1"/>
  <c r="BW64" i="1"/>
  <c r="CO315" i="1"/>
  <c r="CX38" i="1"/>
  <c r="CS49" i="1"/>
  <c r="CW60" i="1"/>
  <c r="CZ60" i="1" s="1"/>
  <c r="BW61" i="1"/>
  <c r="CX52" i="1"/>
  <c r="CU54" i="1"/>
  <c r="CW65" i="1"/>
  <c r="CZ65" i="1" s="1"/>
  <c r="CV56" i="1"/>
  <c r="CY56" i="1" s="1"/>
  <c r="BW66" i="1"/>
  <c r="CM50" i="1"/>
  <c r="CW61" i="1"/>
  <c r="CZ61" i="1" s="1"/>
  <c r="DA61" i="1" s="1"/>
  <c r="DB61" i="1" s="1"/>
  <c r="BW62" i="1"/>
  <c r="CV55" i="1"/>
  <c r="CY55" i="1" s="1"/>
  <c r="CJ51" i="1"/>
  <c r="CW62" i="1"/>
  <c r="CZ62" i="1" s="1"/>
  <c r="BW63" i="1"/>
  <c r="CK37" i="1"/>
  <c r="CW64" i="1"/>
  <c r="CZ64" i="1" s="1"/>
  <c r="CM45" i="1"/>
  <c r="CW56" i="1"/>
  <c r="CZ56" i="1" s="1"/>
  <c r="BW57" i="1"/>
  <c r="CQ48" i="1"/>
  <c r="CW59" i="1"/>
  <c r="CZ59" i="1" s="1"/>
  <c r="DA59" i="1" s="1"/>
  <c r="DB59" i="1" s="1"/>
  <c r="BW60" i="1"/>
  <c r="CW57" i="1"/>
  <c r="CZ57" i="1" s="1"/>
  <c r="BW58" i="1"/>
  <c r="CR47" i="1"/>
  <c r="CW58" i="1"/>
  <c r="CZ58" i="1" s="1"/>
  <c r="BW59" i="1"/>
  <c r="CN49" i="1"/>
  <c r="CS38" i="1"/>
  <c r="CR52" i="1"/>
  <c r="CL49" i="1"/>
  <c r="CP52" i="1"/>
  <c r="CU45" i="1"/>
  <c r="CV42" i="1"/>
  <c r="CY42" i="1" s="1"/>
  <c r="CN47" i="1"/>
  <c r="CL315" i="1"/>
  <c r="CR49" i="1"/>
  <c r="CQ35" i="1"/>
  <c r="CJ47" i="1"/>
  <c r="CK52" i="1"/>
  <c r="CS45" i="1"/>
  <c r="CM42" i="1"/>
  <c r="CQ42" i="1"/>
  <c r="CS42" i="1"/>
  <c r="CX46" i="1"/>
  <c r="CR42" i="1"/>
  <c r="CK51" i="1"/>
  <c r="CT314" i="1"/>
  <c r="CX45" i="1"/>
  <c r="CK43" i="1"/>
  <c r="CU46" i="1"/>
  <c r="CT46" i="1"/>
  <c r="CK35" i="1"/>
  <c r="CM47" i="1"/>
  <c r="CL48" i="1"/>
  <c r="CO314" i="1"/>
  <c r="CS35" i="1"/>
  <c r="CN42" i="1"/>
  <c r="CV48" i="1"/>
  <c r="CY48" i="1" s="1"/>
  <c r="CM40" i="1"/>
  <c r="CP45" i="1"/>
  <c r="CR46" i="1"/>
  <c r="CL51" i="1"/>
  <c r="CN314" i="1"/>
  <c r="CT45" i="1"/>
  <c r="CX43" i="1"/>
  <c r="CK314" i="1"/>
  <c r="CJ43" i="1"/>
  <c r="CT43" i="1"/>
  <c r="CR43" i="1"/>
  <c r="CW50" i="1"/>
  <c r="CZ50" i="1" s="1"/>
  <c r="CP51" i="1"/>
  <c r="CV46" i="1"/>
  <c r="CY46" i="1" s="1"/>
  <c r="CS46" i="1"/>
  <c r="CT35" i="1"/>
  <c r="CX35" i="1"/>
  <c r="CR35" i="1"/>
  <c r="CP42" i="1"/>
  <c r="CM51" i="1"/>
  <c r="CW53" i="1"/>
  <c r="CZ53" i="1" s="1"/>
  <c r="CJ35" i="1"/>
  <c r="CN35" i="1"/>
  <c r="CQ46" i="1"/>
  <c r="CR315" i="1"/>
  <c r="CO47" i="1"/>
  <c r="CJ42" i="1"/>
  <c r="CU35" i="1"/>
  <c r="CL35" i="1"/>
  <c r="CU42" i="1"/>
  <c r="CV43" i="1"/>
  <c r="CY43" i="1" s="1"/>
  <c r="CU47" i="1"/>
  <c r="CQ43" i="1"/>
  <c r="CX47" i="1"/>
  <c r="CT42" i="1"/>
  <c r="CL47" i="1"/>
  <c r="BW54" i="1"/>
  <c r="CQ40" i="1"/>
  <c r="CP47" i="1"/>
  <c r="CM43" i="1"/>
  <c r="CR314" i="1"/>
  <c r="CL314" i="1"/>
  <c r="CP46" i="1"/>
  <c r="CN43" i="1"/>
  <c r="CL43" i="1"/>
  <c r="CV44" i="1"/>
  <c r="CY44" i="1" s="1"/>
  <c r="CQ45" i="1"/>
  <c r="CP35" i="1"/>
  <c r="CM35" i="1"/>
  <c r="CR45" i="1"/>
  <c r="CK42" i="1"/>
  <c r="CV41" i="1"/>
  <c r="CY41" i="1" s="1"/>
  <c r="CT47" i="1"/>
  <c r="CS43" i="1"/>
  <c r="CO35" i="1"/>
  <c r="CM52" i="1"/>
  <c r="CJ37" i="1"/>
  <c r="BW49" i="1"/>
  <c r="CX48" i="1"/>
  <c r="CX315" i="1"/>
  <c r="CR38" i="1"/>
  <c r="CN315" i="1"/>
  <c r="CS52" i="1"/>
  <c r="CP37" i="1"/>
  <c r="CV51" i="1"/>
  <c r="CY51" i="1" s="1"/>
  <c r="CM48" i="1"/>
  <c r="CP50" i="1"/>
  <c r="CQ52" i="1"/>
  <c r="CO49" i="1"/>
  <c r="CT37" i="1"/>
  <c r="CQ49" i="1"/>
  <c r="CQ315" i="1"/>
  <c r="CR48" i="1"/>
  <c r="CT48" i="1"/>
  <c r="CX49" i="1"/>
  <c r="BW315" i="1"/>
  <c r="CK38" i="1"/>
  <c r="CP48" i="1"/>
  <c r="CM49" i="1"/>
  <c r="CT49" i="1"/>
  <c r="CN48" i="1"/>
  <c r="CU50" i="1"/>
  <c r="CM37" i="1"/>
  <c r="CS37" i="1"/>
  <c r="CJ52" i="1"/>
  <c r="CN52" i="1"/>
  <c r="CN38" i="1"/>
  <c r="CO38" i="1"/>
  <c r="CQ38" i="1"/>
  <c r="CN37" i="1"/>
  <c r="CL52" i="1"/>
  <c r="CK48" i="1"/>
  <c r="CP49" i="1"/>
  <c r="CX42" i="1"/>
  <c r="CU38" i="1"/>
  <c r="CK49" i="1"/>
  <c r="CU40" i="1"/>
  <c r="CU52" i="1"/>
  <c r="CO40" i="1"/>
  <c r="CL42" i="1"/>
  <c r="CN45" i="1"/>
  <c r="CO45" i="1"/>
  <c r="CM38" i="1"/>
  <c r="CT52" i="1"/>
  <c r="CN54" i="1"/>
  <c r="CN40" i="1"/>
  <c r="CV54" i="1"/>
  <c r="CY54" i="1" s="1"/>
  <c r="CL54" i="1"/>
  <c r="CW314" i="1"/>
  <c r="CZ314" i="1" s="1"/>
  <c r="CK54" i="1"/>
  <c r="CV39" i="1"/>
  <c r="CY39" i="1" s="1"/>
  <c r="CU43" i="1"/>
  <c r="CL46" i="1"/>
  <c r="CV40" i="1"/>
  <c r="CY40" i="1" s="1"/>
  <c r="CT315" i="1"/>
  <c r="CQ54" i="1"/>
  <c r="CX54" i="1"/>
  <c r="CQ314" i="1"/>
  <c r="BW50" i="1"/>
  <c r="CT51" i="1"/>
  <c r="CM315" i="1"/>
  <c r="CJ314" i="1"/>
  <c r="CS315" i="1"/>
  <c r="CP315" i="1"/>
  <c r="CV49" i="1"/>
  <c r="CY49" i="1" s="1"/>
  <c r="CL37" i="1"/>
  <c r="CK46" i="1"/>
  <c r="CO37" i="1"/>
  <c r="CU37" i="1"/>
  <c r="CX37" i="1"/>
  <c r="CJ54" i="1"/>
  <c r="CP314" i="1"/>
  <c r="CP43" i="1"/>
  <c r="CS314" i="1"/>
  <c r="CR37" i="1"/>
  <c r="CU315" i="1"/>
  <c r="CK315" i="1"/>
  <c r="CR40" i="1"/>
  <c r="CS40" i="1"/>
  <c r="CX40" i="1"/>
  <c r="CO43" i="1"/>
  <c r="CK47" i="1"/>
  <c r="CJ46" i="1"/>
  <c r="CS51" i="1"/>
  <c r="CW54" i="1"/>
  <c r="CZ54" i="1" s="1"/>
  <c r="CV314" i="1"/>
  <c r="CY314" i="1" s="1"/>
  <c r="CV38" i="1"/>
  <c r="CY38" i="1" s="1"/>
  <c r="CO36" i="1"/>
  <c r="CU36" i="1"/>
  <c r="CP36" i="1"/>
  <c r="CR36" i="1"/>
  <c r="CW47" i="1"/>
  <c r="CZ47" i="1" s="1"/>
  <c r="CM36" i="1"/>
  <c r="CV37" i="1"/>
  <c r="CY37" i="1" s="1"/>
  <c r="CS50" i="1"/>
  <c r="BW48" i="1"/>
  <c r="CX36" i="1"/>
  <c r="CW46" i="1"/>
  <c r="CZ46" i="1" s="1"/>
  <c r="CV52" i="1"/>
  <c r="CY52" i="1" s="1"/>
  <c r="CO50" i="1"/>
  <c r="CK36" i="1"/>
  <c r="CK40" i="1"/>
  <c r="CK50" i="1"/>
  <c r="CL50" i="1"/>
  <c r="CJ50" i="1"/>
  <c r="CX50" i="1"/>
  <c r="CN36" i="1"/>
  <c r="CT36" i="1"/>
  <c r="CK45" i="1"/>
  <c r="CJ40" i="1"/>
  <c r="CO46" i="1"/>
  <c r="CQ36" i="1"/>
  <c r="CN50" i="1"/>
  <c r="CR50" i="1"/>
  <c r="CL45" i="1"/>
  <c r="CS47" i="1"/>
  <c r="CO51" i="1"/>
  <c r="CM314" i="1"/>
  <c r="CQ50" i="1"/>
  <c r="CM46" i="1"/>
  <c r="CN46" i="1"/>
  <c r="CR51" i="1"/>
  <c r="CN51" i="1"/>
  <c r="CT50" i="1"/>
  <c r="CT40" i="1"/>
  <c r="CJ36" i="1"/>
  <c r="CV47" i="1"/>
  <c r="CY47" i="1" s="1"/>
  <c r="CQ47" i="1"/>
  <c r="CX51" i="1"/>
  <c r="CS36" i="1"/>
  <c r="CV315" i="1"/>
  <c r="CY315" i="1" s="1"/>
  <c r="CQ51" i="1"/>
  <c r="CU51" i="1"/>
  <c r="CV53" i="1"/>
  <c r="CY53" i="1" s="1"/>
  <c r="CW52" i="1"/>
  <c r="CZ52" i="1" s="1"/>
  <c r="CU314" i="1"/>
  <c r="CV45" i="1"/>
  <c r="CY45" i="1" s="1"/>
  <c r="CW48" i="1"/>
  <c r="CZ48" i="1" s="1"/>
  <c r="CJ45" i="1"/>
  <c r="CR54" i="1"/>
  <c r="BW314" i="1"/>
  <c r="CS48" i="1"/>
  <c r="CW51" i="1"/>
  <c r="CZ51" i="1" s="1"/>
  <c r="CW49" i="1"/>
  <c r="CZ49" i="1" s="1"/>
  <c r="CM54" i="1"/>
  <c r="CV50" i="1"/>
  <c r="CY50" i="1" s="1"/>
  <c r="CU48" i="1"/>
  <c r="CS54" i="1"/>
  <c r="CT54" i="1"/>
  <c r="CJ48" i="1"/>
  <c r="CO48" i="1"/>
  <c r="CW315" i="1"/>
  <c r="CZ315" i="1" s="1"/>
  <c r="CO54" i="1"/>
  <c r="CP54" i="1"/>
  <c r="CL40" i="1"/>
  <c r="AK34" i="1"/>
  <c r="BS34" i="1"/>
  <c r="BV34" i="1" s="1"/>
  <c r="BX34" i="1"/>
  <c r="BY34" i="1"/>
  <c r="BZ34" i="1"/>
  <c r="CA34" i="1"/>
  <c r="CB34" i="1"/>
  <c r="CC34" i="1"/>
  <c r="CD34" i="1"/>
  <c r="CE34" i="1"/>
  <c r="CF34" i="1"/>
  <c r="CG34" i="1"/>
  <c r="CH34" i="1"/>
  <c r="CI34" i="1"/>
  <c r="E32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15" i="1"/>
  <c r="BU322" i="1"/>
  <c r="BV322" i="1" s="1"/>
  <c r="BW322" i="1" s="1"/>
  <c r="BX16" i="1"/>
  <c r="BX17" i="1"/>
  <c r="BX18" i="1"/>
  <c r="BX19" i="1"/>
  <c r="BX20" i="1"/>
  <c r="BX21" i="1"/>
  <c r="BX22" i="1"/>
  <c r="BX23" i="1"/>
  <c r="BX24" i="1"/>
  <c r="BX25" i="1"/>
  <c r="BX26" i="1"/>
  <c r="BX27" i="1"/>
  <c r="BX28" i="1"/>
  <c r="BX29" i="1"/>
  <c r="BX30" i="1"/>
  <c r="BX31" i="1"/>
  <c r="BX32" i="1"/>
  <c r="BX33" i="1"/>
  <c r="BX15" i="1"/>
  <c r="BY16" i="1"/>
  <c r="BZ16" i="1"/>
  <c r="CA16" i="1"/>
  <c r="CB16" i="1"/>
  <c r="CC16" i="1"/>
  <c r="CD16" i="1"/>
  <c r="CE16" i="1"/>
  <c r="CF16" i="1"/>
  <c r="CG16" i="1"/>
  <c r="CH16" i="1"/>
  <c r="CI16" i="1"/>
  <c r="BY17" i="1"/>
  <c r="BZ17" i="1"/>
  <c r="CA17" i="1"/>
  <c r="CB17" i="1"/>
  <c r="CC17" i="1"/>
  <c r="CD17" i="1"/>
  <c r="CE17" i="1"/>
  <c r="CF17" i="1"/>
  <c r="CG17" i="1"/>
  <c r="CH17" i="1"/>
  <c r="CI17" i="1"/>
  <c r="BY18" i="1"/>
  <c r="BZ18" i="1"/>
  <c r="CA18" i="1"/>
  <c r="CB18" i="1"/>
  <c r="CC18" i="1"/>
  <c r="CD18" i="1"/>
  <c r="CE18" i="1"/>
  <c r="CF18" i="1"/>
  <c r="CG18" i="1"/>
  <c r="CH18" i="1"/>
  <c r="CI18" i="1"/>
  <c r="BY19" i="1"/>
  <c r="BZ19" i="1"/>
  <c r="CA19" i="1"/>
  <c r="CB19" i="1"/>
  <c r="CC19" i="1"/>
  <c r="CD19" i="1"/>
  <c r="CE19" i="1"/>
  <c r="CF19" i="1"/>
  <c r="CG19" i="1"/>
  <c r="CH19" i="1"/>
  <c r="CI19" i="1"/>
  <c r="BY20" i="1"/>
  <c r="BZ20" i="1"/>
  <c r="CA20" i="1"/>
  <c r="CB20" i="1"/>
  <c r="CC20" i="1"/>
  <c r="CD20" i="1"/>
  <c r="CE20" i="1"/>
  <c r="CF20" i="1"/>
  <c r="CG20" i="1"/>
  <c r="CH20" i="1"/>
  <c r="CI20" i="1"/>
  <c r="BY21" i="1"/>
  <c r="BZ21" i="1"/>
  <c r="CA21" i="1"/>
  <c r="CB21" i="1"/>
  <c r="CC21" i="1"/>
  <c r="CD21" i="1"/>
  <c r="CE21" i="1"/>
  <c r="CF21" i="1"/>
  <c r="CG21" i="1"/>
  <c r="CH21" i="1"/>
  <c r="CI21" i="1"/>
  <c r="BY22" i="1"/>
  <c r="BZ22" i="1"/>
  <c r="CA22" i="1"/>
  <c r="CB22" i="1"/>
  <c r="CC22" i="1"/>
  <c r="CD22" i="1"/>
  <c r="CE22" i="1"/>
  <c r="CF22" i="1"/>
  <c r="CG22" i="1"/>
  <c r="CH22" i="1"/>
  <c r="CI22" i="1"/>
  <c r="BY23" i="1"/>
  <c r="BZ23" i="1"/>
  <c r="CA23" i="1"/>
  <c r="CB23" i="1"/>
  <c r="CC23" i="1"/>
  <c r="CD23" i="1"/>
  <c r="CE23" i="1"/>
  <c r="CF23" i="1"/>
  <c r="CG23" i="1"/>
  <c r="CH23" i="1"/>
  <c r="CI23" i="1"/>
  <c r="BY24" i="1"/>
  <c r="BZ24" i="1"/>
  <c r="CA24" i="1"/>
  <c r="CB24" i="1"/>
  <c r="CC24" i="1"/>
  <c r="CD24" i="1"/>
  <c r="CE24" i="1"/>
  <c r="CF24" i="1"/>
  <c r="CG24" i="1"/>
  <c r="CH24" i="1"/>
  <c r="CI24" i="1"/>
  <c r="BY25" i="1"/>
  <c r="BZ25" i="1"/>
  <c r="CA25" i="1"/>
  <c r="CB25" i="1"/>
  <c r="CC25" i="1"/>
  <c r="CD25" i="1"/>
  <c r="CE25" i="1"/>
  <c r="CF25" i="1"/>
  <c r="CG25" i="1"/>
  <c r="CH25" i="1"/>
  <c r="CI25" i="1"/>
  <c r="BY26" i="1"/>
  <c r="BZ26" i="1"/>
  <c r="CA26" i="1"/>
  <c r="CB26" i="1"/>
  <c r="CC26" i="1"/>
  <c r="CD26" i="1"/>
  <c r="CE26" i="1"/>
  <c r="CF26" i="1"/>
  <c r="CG26" i="1"/>
  <c r="CH26" i="1"/>
  <c r="CI26" i="1"/>
  <c r="BY27" i="1"/>
  <c r="BZ27" i="1"/>
  <c r="CA27" i="1"/>
  <c r="CB27" i="1"/>
  <c r="CC27" i="1"/>
  <c r="CD27" i="1"/>
  <c r="CE27" i="1"/>
  <c r="CF27" i="1"/>
  <c r="CG27" i="1"/>
  <c r="CH27" i="1"/>
  <c r="CI27" i="1"/>
  <c r="BY28" i="1"/>
  <c r="BZ28" i="1"/>
  <c r="CA28" i="1"/>
  <c r="CB28" i="1"/>
  <c r="CC28" i="1"/>
  <c r="CD28" i="1"/>
  <c r="CE28" i="1"/>
  <c r="CF28" i="1"/>
  <c r="CG28" i="1"/>
  <c r="CH28" i="1"/>
  <c r="CI28" i="1"/>
  <c r="BY29" i="1"/>
  <c r="BZ29" i="1"/>
  <c r="CA29" i="1"/>
  <c r="CB29" i="1"/>
  <c r="CC29" i="1"/>
  <c r="CD29" i="1"/>
  <c r="CE29" i="1"/>
  <c r="CF29" i="1"/>
  <c r="CG29" i="1"/>
  <c r="CH29" i="1"/>
  <c r="CI29" i="1"/>
  <c r="BY30" i="1"/>
  <c r="BZ30" i="1"/>
  <c r="CA30" i="1"/>
  <c r="CB30" i="1"/>
  <c r="CC30" i="1"/>
  <c r="CD30" i="1"/>
  <c r="CE30" i="1"/>
  <c r="CF30" i="1"/>
  <c r="CG30" i="1"/>
  <c r="CH30" i="1"/>
  <c r="CI30" i="1"/>
  <c r="BY31" i="1"/>
  <c r="BZ31" i="1"/>
  <c r="CA31" i="1"/>
  <c r="CB31" i="1"/>
  <c r="CC31" i="1"/>
  <c r="CD31" i="1"/>
  <c r="CE31" i="1"/>
  <c r="CF31" i="1"/>
  <c r="CG31" i="1"/>
  <c r="CH31" i="1"/>
  <c r="CI31" i="1"/>
  <c r="BY32" i="1"/>
  <c r="BZ32" i="1"/>
  <c r="CA32" i="1"/>
  <c r="CB32" i="1"/>
  <c r="CC32" i="1"/>
  <c r="CD32" i="1"/>
  <c r="CE32" i="1"/>
  <c r="CF32" i="1"/>
  <c r="CG32" i="1"/>
  <c r="CH32" i="1"/>
  <c r="CI32" i="1"/>
  <c r="BY33" i="1"/>
  <c r="BZ33" i="1"/>
  <c r="CA33" i="1"/>
  <c r="CB33" i="1"/>
  <c r="CC33" i="1"/>
  <c r="CD33" i="1"/>
  <c r="CE33" i="1"/>
  <c r="CF33" i="1"/>
  <c r="CG33" i="1"/>
  <c r="CH33" i="1"/>
  <c r="CI33" i="1"/>
  <c r="CI15" i="1"/>
  <c r="CH15" i="1"/>
  <c r="CG15" i="1"/>
  <c r="CF15" i="1"/>
  <c r="CE15" i="1"/>
  <c r="CD15" i="1"/>
  <c r="CC15" i="1"/>
  <c r="CB15" i="1"/>
  <c r="CA15" i="1"/>
  <c r="BZ15" i="1"/>
  <c r="BY15" i="1"/>
  <c r="AK35" i="1" l="1"/>
  <c r="AZ34" i="1"/>
  <c r="H11" i="3"/>
  <c r="I10" i="3"/>
  <c r="J10" i="3" s="1"/>
  <c r="DA292" i="1"/>
  <c r="DB292" i="1" s="1"/>
  <c r="DA278" i="1"/>
  <c r="DB278" i="1" s="1"/>
  <c r="DA287" i="1"/>
  <c r="DB287" i="1" s="1"/>
  <c r="A1096" i="6"/>
  <c r="B1095" i="6"/>
  <c r="C1095" i="6"/>
  <c r="BG37" i="1"/>
  <c r="BO36" i="1"/>
  <c r="BL36" i="1"/>
  <c r="DA67" i="1"/>
  <c r="DB67" i="1" s="1"/>
  <c r="DA127" i="1"/>
  <c r="DB127" i="1" s="1"/>
  <c r="DA204" i="1"/>
  <c r="DB204" i="1" s="1"/>
  <c r="DA303" i="1"/>
  <c r="DB303" i="1" s="1"/>
  <c r="DA167" i="1"/>
  <c r="DB167" i="1" s="1"/>
  <c r="DA157" i="1"/>
  <c r="DB157" i="1" s="1"/>
  <c r="DA256" i="1"/>
  <c r="DB256" i="1" s="1"/>
  <c r="DA183" i="1"/>
  <c r="DB183" i="1" s="1"/>
  <c r="DA161" i="1"/>
  <c r="DB161" i="1" s="1"/>
  <c r="DA159" i="1"/>
  <c r="DB159" i="1" s="1"/>
  <c r="DA62" i="1"/>
  <c r="DB62" i="1" s="1"/>
  <c r="DA130" i="1"/>
  <c r="DB130" i="1" s="1"/>
  <c r="DA227" i="1"/>
  <c r="DB227" i="1" s="1"/>
  <c r="DA198" i="1"/>
  <c r="DB198" i="1" s="1"/>
  <c r="DA105" i="1"/>
  <c r="DB105" i="1" s="1"/>
  <c r="DA83" i="1"/>
  <c r="DB83" i="1" s="1"/>
  <c r="DA65" i="1"/>
  <c r="DB65" i="1" s="1"/>
  <c r="DA173" i="1"/>
  <c r="DB173" i="1" s="1"/>
  <c r="DA187" i="1"/>
  <c r="DB187" i="1" s="1"/>
  <c r="DA308" i="1"/>
  <c r="DB308" i="1" s="1"/>
  <c r="DA163" i="1"/>
  <c r="DB163" i="1" s="1"/>
  <c r="DA225" i="1"/>
  <c r="DB225" i="1" s="1"/>
  <c r="DA270" i="1"/>
  <c r="DB270" i="1" s="1"/>
  <c r="DA205" i="1"/>
  <c r="DB205" i="1" s="1"/>
  <c r="DA255" i="1"/>
  <c r="DB255" i="1" s="1"/>
  <c r="DA64" i="1"/>
  <c r="DB64" i="1" s="1"/>
  <c r="DJ36" i="1"/>
  <c r="DA60" i="1"/>
  <c r="DB60" i="1" s="1"/>
  <c r="DA247" i="1"/>
  <c r="DB247" i="1" s="1"/>
  <c r="DA206" i="1"/>
  <c r="DB206" i="1" s="1"/>
  <c r="DA121" i="1"/>
  <c r="DB121" i="1" s="1"/>
  <c r="DA69" i="1"/>
  <c r="DB69" i="1" s="1"/>
  <c r="DA305" i="1"/>
  <c r="DB305" i="1" s="1"/>
  <c r="DA284" i="1"/>
  <c r="DB284" i="1" s="1"/>
  <c r="DA271" i="1"/>
  <c r="DB271" i="1" s="1"/>
  <c r="DA129" i="1"/>
  <c r="DB129" i="1" s="1"/>
  <c r="DA309" i="1"/>
  <c r="DB309" i="1" s="1"/>
  <c r="DA135" i="1"/>
  <c r="DB135" i="1" s="1"/>
  <c r="DA77" i="1"/>
  <c r="DB77" i="1" s="1"/>
  <c r="DA137" i="1"/>
  <c r="DB137" i="1" s="1"/>
  <c r="DA210" i="1"/>
  <c r="DB210" i="1" s="1"/>
  <c r="DA242" i="1"/>
  <c r="DB242" i="1" s="1"/>
  <c r="DA113" i="1"/>
  <c r="DB113" i="1" s="1"/>
  <c r="DA283" i="1"/>
  <c r="DB283" i="1" s="1"/>
  <c r="DA104" i="1"/>
  <c r="DB104" i="1" s="1"/>
  <c r="DA189" i="1"/>
  <c r="DB189" i="1" s="1"/>
  <c r="DA310" i="1"/>
  <c r="DB310" i="1" s="1"/>
  <c r="DA217" i="1"/>
  <c r="DB217" i="1" s="1"/>
  <c r="DA124" i="1"/>
  <c r="DB124" i="1" s="1"/>
  <c r="DA199" i="1"/>
  <c r="DB199" i="1" s="1"/>
  <c r="DA277" i="1"/>
  <c r="DB277" i="1" s="1"/>
  <c r="DA90" i="1"/>
  <c r="DB90" i="1" s="1"/>
  <c r="DA100" i="1"/>
  <c r="DB100" i="1" s="1"/>
  <c r="DA254" i="1"/>
  <c r="DB254" i="1" s="1"/>
  <c r="DA243" i="1"/>
  <c r="DB243" i="1" s="1"/>
  <c r="DA92" i="1"/>
  <c r="DB92" i="1" s="1"/>
  <c r="DA229" i="1"/>
  <c r="DB229" i="1" s="1"/>
  <c r="BB22" i="5"/>
  <c r="AZ22" i="5"/>
  <c r="DA237" i="1"/>
  <c r="DB237" i="1" s="1"/>
  <c r="DA192" i="1"/>
  <c r="DB192" i="1" s="1"/>
  <c r="DA279" i="1"/>
  <c r="DB279" i="1" s="1"/>
  <c r="DA169" i="1"/>
  <c r="DB169" i="1" s="1"/>
  <c r="DA213" i="1"/>
  <c r="DB213" i="1" s="1"/>
  <c r="DA123" i="1"/>
  <c r="DB123" i="1" s="1"/>
  <c r="DA201" i="1"/>
  <c r="DB201" i="1" s="1"/>
  <c r="DA55" i="1"/>
  <c r="DB55" i="1" s="1"/>
  <c r="DA88" i="1"/>
  <c r="DB88" i="1" s="1"/>
  <c r="DA285" i="1"/>
  <c r="DB285" i="1" s="1"/>
  <c r="DA259" i="1"/>
  <c r="DB259" i="1" s="1"/>
  <c r="DA223" i="1"/>
  <c r="DB223" i="1" s="1"/>
  <c r="DA209" i="1"/>
  <c r="DB209" i="1" s="1"/>
  <c r="DA238" i="1"/>
  <c r="DB238" i="1" s="1"/>
  <c r="BM22" i="5"/>
  <c r="BK22" i="5"/>
  <c r="DA220" i="1"/>
  <c r="DB220" i="1" s="1"/>
  <c r="DA154" i="1"/>
  <c r="DB154" i="1" s="1"/>
  <c r="DA253" i="1"/>
  <c r="DB253" i="1" s="1"/>
  <c r="DA249" i="1"/>
  <c r="DB249" i="1" s="1"/>
  <c r="DA70" i="1"/>
  <c r="DB70" i="1" s="1"/>
  <c r="DA297" i="1"/>
  <c r="DB297" i="1" s="1"/>
  <c r="DA160" i="1"/>
  <c r="DB160" i="1" s="1"/>
  <c r="AO22" i="5"/>
  <c r="AQ22" i="5"/>
  <c r="DA185" i="1"/>
  <c r="DB185" i="1" s="1"/>
  <c r="DA273" i="1"/>
  <c r="DB273" i="1" s="1"/>
  <c r="DA196" i="1"/>
  <c r="DB196" i="1" s="1"/>
  <c r="DA181" i="1"/>
  <c r="DB181" i="1" s="1"/>
  <c r="DA165" i="1"/>
  <c r="DB165" i="1" s="1"/>
  <c r="DA184" i="1"/>
  <c r="DB184" i="1" s="1"/>
  <c r="DA81" i="1"/>
  <c r="DB81" i="1" s="1"/>
  <c r="DA149" i="1"/>
  <c r="DB149" i="1" s="1"/>
  <c r="DA293" i="1"/>
  <c r="DB293" i="1" s="1"/>
  <c r="DA99" i="1"/>
  <c r="DB99" i="1" s="1"/>
  <c r="DA186" i="1"/>
  <c r="DB186" i="1" s="1"/>
  <c r="DA72" i="1"/>
  <c r="DB72" i="1" s="1"/>
  <c r="DA178" i="1"/>
  <c r="DB178" i="1" s="1"/>
  <c r="DA119" i="1"/>
  <c r="DB119" i="1" s="1"/>
  <c r="DA95" i="1"/>
  <c r="DB95" i="1" s="1"/>
  <c r="DA79" i="1"/>
  <c r="DB79" i="1" s="1"/>
  <c r="DA89" i="1"/>
  <c r="DB89" i="1" s="1"/>
  <c r="DA248" i="1"/>
  <c r="DB248" i="1" s="1"/>
  <c r="DA197" i="1"/>
  <c r="DB197" i="1" s="1"/>
  <c r="DA114" i="1"/>
  <c r="DB114" i="1" s="1"/>
  <c r="DA122" i="1"/>
  <c r="DB122" i="1" s="1"/>
  <c r="DA87" i="1"/>
  <c r="DB87" i="1" s="1"/>
  <c r="DA195" i="1"/>
  <c r="DB195" i="1" s="1"/>
  <c r="DA176" i="1"/>
  <c r="DB176" i="1" s="1"/>
  <c r="DA148" i="1"/>
  <c r="DB148" i="1" s="1"/>
  <c r="DA312" i="1"/>
  <c r="DB312" i="1" s="1"/>
  <c r="DA214" i="1"/>
  <c r="DB214" i="1" s="1"/>
  <c r="DA73" i="1"/>
  <c r="DB73" i="1" s="1"/>
  <c r="DA250" i="1"/>
  <c r="DB250" i="1" s="1"/>
  <c r="DA164" i="1"/>
  <c r="DB164" i="1" s="1"/>
  <c r="DA111" i="1"/>
  <c r="DB111" i="1" s="1"/>
  <c r="DA143" i="1"/>
  <c r="DB143" i="1" s="1"/>
  <c r="DA230" i="1"/>
  <c r="DB230" i="1" s="1"/>
  <c r="DA208" i="1"/>
  <c r="DB208" i="1" s="1"/>
  <c r="DA78" i="1"/>
  <c r="DB78" i="1" s="1"/>
  <c r="DA107" i="1"/>
  <c r="DB107" i="1" s="1"/>
  <c r="DA224" i="1"/>
  <c r="DB224" i="1" s="1"/>
  <c r="DA158" i="1"/>
  <c r="DB158" i="1" s="1"/>
  <c r="DA151" i="1"/>
  <c r="DB151" i="1" s="1"/>
  <c r="DA234" i="1"/>
  <c r="DB234" i="1" s="1"/>
  <c r="DA241" i="1"/>
  <c r="DB241" i="1" s="1"/>
  <c r="DA260" i="1"/>
  <c r="DB260" i="1" s="1"/>
  <c r="DA126" i="1"/>
  <c r="DB126" i="1" s="1"/>
  <c r="DA269" i="1"/>
  <c r="DB269" i="1" s="1"/>
  <c r="DA200" i="1"/>
  <c r="DB200" i="1" s="1"/>
  <c r="DA153" i="1"/>
  <c r="DB153" i="1" s="1"/>
  <c r="DA218" i="1"/>
  <c r="DB218" i="1" s="1"/>
  <c r="DA102" i="1"/>
  <c r="DB102" i="1" s="1"/>
  <c r="DA98" i="1"/>
  <c r="DB98" i="1" s="1"/>
  <c r="DA115" i="1"/>
  <c r="DB115" i="1" s="1"/>
  <c r="DA139" i="1"/>
  <c r="DB139" i="1" s="1"/>
  <c r="DA68" i="1"/>
  <c r="DB68" i="1" s="1"/>
  <c r="DA166" i="1"/>
  <c r="DB166" i="1" s="1"/>
  <c r="DA295" i="1"/>
  <c r="DB295" i="1" s="1"/>
  <c r="DA108" i="1"/>
  <c r="DB108" i="1" s="1"/>
  <c r="DA226" i="1"/>
  <c r="DB226" i="1" s="1"/>
  <c r="DA162" i="1"/>
  <c r="DB162" i="1" s="1"/>
  <c r="DA191" i="1"/>
  <c r="DB191" i="1" s="1"/>
  <c r="DA101" i="1"/>
  <c r="DB101" i="1" s="1"/>
  <c r="DA133" i="1"/>
  <c r="DB133" i="1" s="1"/>
  <c r="DA106" i="1"/>
  <c r="DB106" i="1" s="1"/>
  <c r="DA296" i="1"/>
  <c r="DB296" i="1" s="1"/>
  <c r="DA211" i="1"/>
  <c r="DB211" i="1" s="1"/>
  <c r="DA299" i="1"/>
  <c r="DB299" i="1" s="1"/>
  <c r="DA142" i="1"/>
  <c r="DB142" i="1" s="1"/>
  <c r="DA233" i="1"/>
  <c r="DB233" i="1" s="1"/>
  <c r="DA74" i="1"/>
  <c r="DB74" i="1" s="1"/>
  <c r="DA180" i="1"/>
  <c r="DB180" i="1" s="1"/>
  <c r="DA239" i="1"/>
  <c r="DB239" i="1" s="1"/>
  <c r="DA236" i="1"/>
  <c r="DB236" i="1" s="1"/>
  <c r="DA85" i="1"/>
  <c r="DB85" i="1" s="1"/>
  <c r="DA125" i="1"/>
  <c r="DB125" i="1" s="1"/>
  <c r="DA116" i="1"/>
  <c r="DB116" i="1" s="1"/>
  <c r="DA300" i="1"/>
  <c r="DB300" i="1" s="1"/>
  <c r="DA313" i="1"/>
  <c r="DB313" i="1" s="1"/>
  <c r="DA288" i="1"/>
  <c r="DB288" i="1" s="1"/>
  <c r="DA147" i="1"/>
  <c r="DB147" i="1" s="1"/>
  <c r="DA152" i="1"/>
  <c r="DB152" i="1" s="1"/>
  <c r="DA244" i="1"/>
  <c r="DB244" i="1" s="1"/>
  <c r="DA177" i="1"/>
  <c r="DB177" i="1" s="1"/>
  <c r="DA301" i="1"/>
  <c r="DB301" i="1" s="1"/>
  <c r="DA215" i="1"/>
  <c r="DB215" i="1" s="1"/>
  <c r="DA182" i="1"/>
  <c r="DB182" i="1" s="1"/>
  <c r="DA80" i="1"/>
  <c r="DB80" i="1" s="1"/>
  <c r="DA94" i="1"/>
  <c r="DB94" i="1" s="1"/>
  <c r="DA275" i="1"/>
  <c r="DB275" i="1" s="1"/>
  <c r="DA207" i="1"/>
  <c r="DB207" i="1" s="1"/>
  <c r="DA110" i="1"/>
  <c r="DB110" i="1" s="1"/>
  <c r="DA96" i="1"/>
  <c r="DB96" i="1" s="1"/>
  <c r="DA91" i="1"/>
  <c r="DB91" i="1" s="1"/>
  <c r="DA117" i="1"/>
  <c r="DB117" i="1" s="1"/>
  <c r="DA216" i="1"/>
  <c r="DB216" i="1" s="1"/>
  <c r="DA145" i="1"/>
  <c r="DB145" i="1" s="1"/>
  <c r="DA138" i="1"/>
  <c r="DB138" i="1" s="1"/>
  <c r="DA75" i="1"/>
  <c r="DB75" i="1" s="1"/>
  <c r="DA281" i="1"/>
  <c r="DB281" i="1" s="1"/>
  <c r="DA286" i="1"/>
  <c r="DB286" i="1" s="1"/>
  <c r="DA289" i="1"/>
  <c r="DB289" i="1" s="1"/>
  <c r="DA266" i="1"/>
  <c r="DB266" i="1" s="1"/>
  <c r="DA298" i="1"/>
  <c r="DB298" i="1" s="1"/>
  <c r="DA58" i="1"/>
  <c r="DB58" i="1" s="1"/>
  <c r="DA76" i="1"/>
  <c r="DB76" i="1" s="1"/>
  <c r="DA112" i="1"/>
  <c r="DB112" i="1" s="1"/>
  <c r="DA86" i="1"/>
  <c r="DB86" i="1" s="1"/>
  <c r="DA120" i="1"/>
  <c r="DB120" i="1" s="1"/>
  <c r="DA82" i="1"/>
  <c r="DB82" i="1" s="1"/>
  <c r="DA190" i="1"/>
  <c r="DB190" i="1" s="1"/>
  <c r="DA193" i="1"/>
  <c r="DB193" i="1" s="1"/>
  <c r="DA175" i="1"/>
  <c r="DB175" i="1" s="1"/>
  <c r="DA170" i="1"/>
  <c r="DB170" i="1" s="1"/>
  <c r="DA219" i="1"/>
  <c r="DB219" i="1" s="1"/>
  <c r="DA280" i="1"/>
  <c r="DB280" i="1" s="1"/>
  <c r="DA291" i="1"/>
  <c r="DB291" i="1" s="1"/>
  <c r="DA265" i="1"/>
  <c r="DB265" i="1" s="1"/>
  <c r="DA132" i="1"/>
  <c r="DB132" i="1" s="1"/>
  <c r="DA146" i="1"/>
  <c r="DB146" i="1" s="1"/>
  <c r="DA203" i="1"/>
  <c r="DB203" i="1" s="1"/>
  <c r="DA307" i="1"/>
  <c r="DB307" i="1" s="1"/>
  <c r="DA282" i="1"/>
  <c r="DB282" i="1" s="1"/>
  <c r="DA97" i="1"/>
  <c r="DB97" i="1" s="1"/>
  <c r="DA103" i="1"/>
  <c r="DB103" i="1" s="1"/>
  <c r="DA302" i="1"/>
  <c r="DB302" i="1" s="1"/>
  <c r="DA156" i="1"/>
  <c r="DB156" i="1" s="1"/>
  <c r="DA267" i="1"/>
  <c r="DB267" i="1" s="1"/>
  <c r="DA264" i="1"/>
  <c r="DB264" i="1" s="1"/>
  <c r="DA252" i="1"/>
  <c r="DB252" i="1" s="1"/>
  <c r="DA272" i="1"/>
  <c r="DB272" i="1" s="1"/>
  <c r="DA246" i="1"/>
  <c r="DB246" i="1" s="1"/>
  <c r="DA188" i="1"/>
  <c r="DB188" i="1" s="1"/>
  <c r="DA66" i="1"/>
  <c r="DB66" i="1" s="1"/>
  <c r="DA84" i="1"/>
  <c r="DB84" i="1" s="1"/>
  <c r="DA257" i="1"/>
  <c r="DB257" i="1" s="1"/>
  <c r="DA258" i="1"/>
  <c r="DB258" i="1" s="1"/>
  <c r="DA222" i="1"/>
  <c r="DB222" i="1" s="1"/>
  <c r="DA262" i="1"/>
  <c r="DB262" i="1" s="1"/>
  <c r="DA155" i="1"/>
  <c r="DB155" i="1" s="1"/>
  <c r="DA261" i="1"/>
  <c r="DB261" i="1" s="1"/>
  <c r="DA57" i="1"/>
  <c r="DB57" i="1" s="1"/>
  <c r="DA304" i="1"/>
  <c r="DB304" i="1" s="1"/>
  <c r="DA306" i="1"/>
  <c r="DB306" i="1" s="1"/>
  <c r="DA251" i="1"/>
  <c r="DB251" i="1" s="1"/>
  <c r="DA231" i="1"/>
  <c r="DB231" i="1" s="1"/>
  <c r="DA136" i="1"/>
  <c r="DB136" i="1" s="1"/>
  <c r="DA268" i="1"/>
  <c r="DB268" i="1" s="1"/>
  <c r="DA311" i="1"/>
  <c r="DB311" i="1" s="1"/>
  <c r="DA228" i="1"/>
  <c r="DB228" i="1" s="1"/>
  <c r="DA140" i="1"/>
  <c r="DB140" i="1" s="1"/>
  <c r="DA141" i="1"/>
  <c r="DB141" i="1" s="1"/>
  <c r="DA221" i="1"/>
  <c r="DB221" i="1" s="1"/>
  <c r="DA245" i="1"/>
  <c r="DB245" i="1" s="1"/>
  <c r="DA134" i="1"/>
  <c r="DB134" i="1" s="1"/>
  <c r="DA232" i="1"/>
  <c r="DB232" i="1" s="1"/>
  <c r="DA240" i="1"/>
  <c r="DB240" i="1" s="1"/>
  <c r="DA276" i="1"/>
  <c r="DB276" i="1" s="1"/>
  <c r="DA179" i="1"/>
  <c r="DB179" i="1" s="1"/>
  <c r="DA274" i="1"/>
  <c r="DB274" i="1" s="1"/>
  <c r="DA128" i="1"/>
  <c r="DB128" i="1" s="1"/>
  <c r="DA168" i="1"/>
  <c r="DB168" i="1" s="1"/>
  <c r="DA235" i="1"/>
  <c r="DB235" i="1" s="1"/>
  <c r="DA202" i="1"/>
  <c r="DB202" i="1" s="1"/>
  <c r="DA294" i="1"/>
  <c r="DB294" i="1" s="1"/>
  <c r="DA109" i="1"/>
  <c r="DB109" i="1" s="1"/>
  <c r="DA131" i="1"/>
  <c r="DB131" i="1" s="1"/>
  <c r="DA212" i="1"/>
  <c r="DB212" i="1" s="1"/>
  <c r="DA172" i="1"/>
  <c r="DB172" i="1" s="1"/>
  <c r="DA263" i="1"/>
  <c r="DB263" i="1" s="1"/>
  <c r="DA174" i="1"/>
  <c r="DB174" i="1" s="1"/>
  <c r="DA150" i="1"/>
  <c r="DB150" i="1" s="1"/>
  <c r="DA194" i="1"/>
  <c r="DB194" i="1" s="1"/>
  <c r="DA71" i="1"/>
  <c r="DB71" i="1" s="1"/>
  <c r="DA56" i="1"/>
  <c r="DB56" i="1" s="1"/>
  <c r="DA53" i="1"/>
  <c r="DB53" i="1" s="1"/>
  <c r="DA52" i="1"/>
  <c r="DB52" i="1" s="1"/>
  <c r="DA47" i="1"/>
  <c r="DB47" i="1" s="1"/>
  <c r="DA48" i="1"/>
  <c r="DB48" i="1" s="1"/>
  <c r="DA54" i="1"/>
  <c r="DB54" i="1" s="1"/>
  <c r="DA46" i="1"/>
  <c r="DB46" i="1" s="1"/>
  <c r="DA50" i="1"/>
  <c r="DB50" i="1" s="1"/>
  <c r="DA314" i="1"/>
  <c r="DB314" i="1" s="1"/>
  <c r="DA49" i="1"/>
  <c r="DB49" i="1" s="1"/>
  <c r="DA51" i="1"/>
  <c r="DB51" i="1" s="1"/>
  <c r="DA315" i="1"/>
  <c r="DB315" i="1" s="1"/>
  <c r="CW45" i="1"/>
  <c r="CZ45" i="1" s="1"/>
  <c r="DA45" i="1" s="1"/>
  <c r="DB45" i="1" s="1"/>
  <c r="CV36" i="1"/>
  <c r="CY36" i="1" s="1"/>
  <c r="BW46" i="1"/>
  <c r="BM34" i="1"/>
  <c r="CR34" i="1"/>
  <c r="CP34" i="1"/>
  <c r="CO34" i="1"/>
  <c r="CN34" i="1"/>
  <c r="CM34" i="1"/>
  <c r="BU323" i="1"/>
  <c r="BU324" i="1" s="1"/>
  <c r="BU325" i="1" s="1"/>
  <c r="BU326" i="1" s="1"/>
  <c r="BU327" i="1" s="1"/>
  <c r="BU328" i="1" s="1"/>
  <c r="BU329" i="1" s="1"/>
  <c r="BU330" i="1" s="1"/>
  <c r="BU331" i="1" s="1"/>
  <c r="BU332" i="1" s="1"/>
  <c r="BU333" i="1" s="1"/>
  <c r="BU334" i="1" s="1"/>
  <c r="BU335" i="1" s="1"/>
  <c r="BU336" i="1" s="1"/>
  <c r="BU337" i="1" s="1"/>
  <c r="BU338" i="1" s="1"/>
  <c r="BU339" i="1" s="1"/>
  <c r="BU340" i="1" s="1"/>
  <c r="BU341" i="1" s="1"/>
  <c r="BU342" i="1" s="1"/>
  <c r="BU343" i="1" s="1"/>
  <c r="BU344" i="1" s="1"/>
  <c r="BU345" i="1" s="1"/>
  <c r="CU34" i="1"/>
  <c r="CQ34" i="1"/>
  <c r="CT34" i="1"/>
  <c r="CS34" i="1"/>
  <c r="CJ34" i="1"/>
  <c r="CK34" i="1"/>
  <c r="CX34" i="1"/>
  <c r="DH34" i="1"/>
  <c r="DI34" i="1" s="1"/>
  <c r="CL34" i="1"/>
  <c r="CH318" i="1"/>
  <c r="CE318" i="1"/>
  <c r="BZ318" i="1"/>
  <c r="CD318" i="1"/>
  <c r="BX318" i="1"/>
  <c r="CB318" i="1"/>
  <c r="CC318" i="1"/>
  <c r="CA318" i="1"/>
  <c r="CI318" i="1"/>
  <c r="BY318" i="1"/>
  <c r="CF318" i="1"/>
  <c r="CG318" i="1"/>
  <c r="F15" i="1"/>
  <c r="F16" i="1"/>
  <c r="F17" i="1"/>
  <c r="F18" i="1"/>
  <c r="F19" i="1"/>
  <c r="F20" i="1"/>
  <c r="F21" i="1"/>
  <c r="DC60" i="1" l="1"/>
  <c r="AK36" i="1"/>
  <c r="AZ35" i="1"/>
  <c r="I11" i="3"/>
  <c r="J11" i="3" s="1"/>
  <c r="H12" i="3"/>
  <c r="DC256" i="1"/>
  <c r="DE256" i="1" s="1"/>
  <c r="DC206" i="1"/>
  <c r="DE206" i="1" s="1"/>
  <c r="DC227" i="1"/>
  <c r="DE227" i="1" s="1"/>
  <c r="A1097" i="6"/>
  <c r="B1096" i="6"/>
  <c r="C1096" i="6"/>
  <c r="DC62" i="1"/>
  <c r="DC65" i="1"/>
  <c r="BG38" i="1"/>
  <c r="BO37" i="1"/>
  <c r="BL37" i="1"/>
  <c r="DC64" i="1"/>
  <c r="DC173" i="1"/>
  <c r="DE173" i="1" s="1"/>
  <c r="DC125" i="1"/>
  <c r="DE125" i="1" s="1"/>
  <c r="DC63" i="1"/>
  <c r="DC161" i="1"/>
  <c r="DE161" i="1" s="1"/>
  <c r="DC285" i="1"/>
  <c r="DE285" i="1" s="1"/>
  <c r="DC305" i="1"/>
  <c r="DE305" i="1" s="1"/>
  <c r="DC101" i="1"/>
  <c r="DE101" i="1" s="1"/>
  <c r="DC61" i="1"/>
  <c r="DC171" i="1"/>
  <c r="DE171" i="1" s="1"/>
  <c r="DC225" i="1"/>
  <c r="DE225" i="1" s="1"/>
  <c r="DC129" i="1"/>
  <c r="DE129" i="1" s="1"/>
  <c r="DC257" i="1"/>
  <c r="DE257" i="1" s="1"/>
  <c r="DC66" i="1"/>
  <c r="DE66" i="1" s="1"/>
  <c r="DC249" i="1"/>
  <c r="DE249" i="1" s="1"/>
  <c r="DC69" i="1"/>
  <c r="DE69" i="1" s="1"/>
  <c r="DC79" i="1"/>
  <c r="DE79" i="1" s="1"/>
  <c r="DH36" i="1"/>
  <c r="DI36" i="1" s="1"/>
  <c r="DC123" i="1"/>
  <c r="DE123" i="1" s="1"/>
  <c r="DC309" i="1"/>
  <c r="DE309" i="1" s="1"/>
  <c r="DC92" i="1"/>
  <c r="DE92" i="1" s="1"/>
  <c r="DC71" i="1"/>
  <c r="DE71" i="1" s="1"/>
  <c r="DC310" i="1"/>
  <c r="DE310" i="1" s="1"/>
  <c r="DC240" i="1"/>
  <c r="DE240" i="1" s="1"/>
  <c r="DC255" i="1"/>
  <c r="DE255" i="1" s="1"/>
  <c r="DC279" i="1"/>
  <c r="DE279" i="1" s="1"/>
  <c r="DC287" i="1"/>
  <c r="DE287" i="1" s="1"/>
  <c r="DD74" i="1"/>
  <c r="DC231" i="1"/>
  <c r="DE231" i="1" s="1"/>
  <c r="DC258" i="1"/>
  <c r="DE258" i="1" s="1"/>
  <c r="DC146" i="1"/>
  <c r="DE146" i="1" s="1"/>
  <c r="DC296" i="1"/>
  <c r="DE296" i="1" s="1"/>
  <c r="DD234" i="1"/>
  <c r="DC215" i="1"/>
  <c r="DE215" i="1" s="1"/>
  <c r="DC90" i="1"/>
  <c r="DE90" i="1" s="1"/>
  <c r="DC245" i="1"/>
  <c r="DE245" i="1" s="1"/>
  <c r="DC313" i="1"/>
  <c r="DE313" i="1" s="1"/>
  <c r="DD270" i="1"/>
  <c r="DD80" i="1"/>
  <c r="DC54" i="1"/>
  <c r="DC169" i="1"/>
  <c r="DE169" i="1" s="1"/>
  <c r="DC137" i="1"/>
  <c r="DE137" i="1" s="1"/>
  <c r="DC280" i="1"/>
  <c r="DE280" i="1" s="1"/>
  <c r="DC264" i="1"/>
  <c r="DE264" i="1" s="1"/>
  <c r="DC93" i="1"/>
  <c r="DE93" i="1" s="1"/>
  <c r="DD264" i="1"/>
  <c r="DD141" i="1"/>
  <c r="DC294" i="1"/>
  <c r="DE294" i="1" s="1"/>
  <c r="DD216" i="1"/>
  <c r="AN23" i="5"/>
  <c r="D23" i="5" s="1"/>
  <c r="G17" i="5" s="1"/>
  <c r="BH60" i="1"/>
  <c r="AI23" i="5"/>
  <c r="AL23" i="5" s="1"/>
  <c r="DD300" i="1"/>
  <c r="DD99" i="1"/>
  <c r="DD132" i="1"/>
  <c r="DD240" i="1"/>
  <c r="DD72" i="1"/>
  <c r="DD148" i="1"/>
  <c r="DC162" i="1"/>
  <c r="DE162" i="1" s="1"/>
  <c r="DC283" i="1"/>
  <c r="DE283" i="1" s="1"/>
  <c r="DC308" i="1"/>
  <c r="DE308" i="1" s="1"/>
  <c r="DD71" i="1"/>
  <c r="DD78" i="1"/>
  <c r="DD203" i="1"/>
  <c r="DD224" i="1"/>
  <c r="DD254" i="1"/>
  <c r="DD146" i="1"/>
  <c r="DD68" i="1"/>
  <c r="DD200" i="1"/>
  <c r="DC311" i="1"/>
  <c r="DE311" i="1" s="1"/>
  <c r="BJ23" i="5"/>
  <c r="F23" i="5" s="1"/>
  <c r="BE23" i="5"/>
  <c r="BH23" i="5" s="1"/>
  <c r="BJ60" i="1"/>
  <c r="AY23" i="5"/>
  <c r="E23" i="5" s="1"/>
  <c r="BI60" i="1"/>
  <c r="AT23" i="5"/>
  <c r="AW23" i="5" s="1"/>
  <c r="DC234" i="1"/>
  <c r="DE234" i="1" s="1"/>
  <c r="DD243" i="1"/>
  <c r="DC269" i="1"/>
  <c r="DE269" i="1" s="1"/>
  <c r="DD278" i="1"/>
  <c r="DC176" i="1"/>
  <c r="DE176" i="1" s="1"/>
  <c r="DD262" i="1"/>
  <c r="DC253" i="1"/>
  <c r="DE253" i="1" s="1"/>
  <c r="DC274" i="1"/>
  <c r="DE274" i="1" s="1"/>
  <c r="DD283" i="1"/>
  <c r="DC291" i="1"/>
  <c r="DE291" i="1" s="1"/>
  <c r="DC293" i="1"/>
  <c r="DE293" i="1" s="1"/>
  <c r="DD302" i="1"/>
  <c r="DD163" i="1"/>
  <c r="DC154" i="1"/>
  <c r="DE154" i="1" s="1"/>
  <c r="DD194" i="1"/>
  <c r="DD174" i="1"/>
  <c r="DD129" i="1"/>
  <c r="DC117" i="1"/>
  <c r="DE117" i="1" s="1"/>
  <c r="DD126" i="1"/>
  <c r="DD301" i="1"/>
  <c r="DD90" i="1"/>
  <c r="DC81" i="1"/>
  <c r="DE81" i="1" s="1"/>
  <c r="DC151" i="1"/>
  <c r="DE151" i="1" s="1"/>
  <c r="DD160" i="1"/>
  <c r="DD263" i="1"/>
  <c r="DC254" i="1"/>
  <c r="DE254" i="1" s="1"/>
  <c r="DC282" i="1"/>
  <c r="DE282" i="1" s="1"/>
  <c r="DD291" i="1"/>
  <c r="DC300" i="1"/>
  <c r="DE300" i="1" s="1"/>
  <c r="DD309" i="1"/>
  <c r="DD147" i="1"/>
  <c r="DD158" i="1"/>
  <c r="DC149" i="1"/>
  <c r="DE149" i="1" s="1"/>
  <c r="DD124" i="1"/>
  <c r="DD127" i="1"/>
  <c r="DC118" i="1"/>
  <c r="DE118" i="1" s="1"/>
  <c r="DC213" i="1"/>
  <c r="DE213" i="1" s="1"/>
  <c r="DD222" i="1"/>
  <c r="DC100" i="1"/>
  <c r="DE100" i="1" s="1"/>
  <c r="DD109" i="1"/>
  <c r="DC175" i="1"/>
  <c r="DE175" i="1" s="1"/>
  <c r="DC102" i="1"/>
  <c r="DE102" i="1" s="1"/>
  <c r="DC97" i="1"/>
  <c r="DE97" i="1" s="1"/>
  <c r="DD106" i="1"/>
  <c r="DC312" i="1"/>
  <c r="DE312" i="1" s="1"/>
  <c r="DC194" i="1"/>
  <c r="DE194" i="1" s="1"/>
  <c r="DC174" i="1"/>
  <c r="DE174" i="1" s="1"/>
  <c r="DD183" i="1"/>
  <c r="DC221" i="1"/>
  <c r="DE221" i="1" s="1"/>
  <c r="DD230" i="1"/>
  <c r="DD276" i="1"/>
  <c r="DD277" i="1"/>
  <c r="DC268" i="1"/>
  <c r="DE268" i="1" s="1"/>
  <c r="DC290" i="1"/>
  <c r="DE290" i="1" s="1"/>
  <c r="DD299" i="1"/>
  <c r="DC127" i="1"/>
  <c r="DE127" i="1" s="1"/>
  <c r="DD136" i="1"/>
  <c r="DD249" i="1"/>
  <c r="DD305" i="1"/>
  <c r="DD307" i="1"/>
  <c r="DC298" i="1"/>
  <c r="DE298" i="1" s="1"/>
  <c r="DD113" i="1"/>
  <c r="DC104" i="1"/>
  <c r="DE104" i="1" s="1"/>
  <c r="DD184" i="1"/>
  <c r="DC145" i="1"/>
  <c r="DE145" i="1" s="1"/>
  <c r="DD154" i="1"/>
  <c r="DD111" i="1"/>
  <c r="DD98" i="1"/>
  <c r="DC89" i="1"/>
  <c r="DE89" i="1" s="1"/>
  <c r="DC120" i="1"/>
  <c r="DE120" i="1" s="1"/>
  <c r="DC121" i="1"/>
  <c r="DE121" i="1" s="1"/>
  <c r="DD130" i="1"/>
  <c r="DC207" i="1"/>
  <c r="DE207" i="1" s="1"/>
  <c r="DD303" i="1"/>
  <c r="DC87" i="1"/>
  <c r="DE87" i="1" s="1"/>
  <c r="DD96" i="1"/>
  <c r="DD153" i="1"/>
  <c r="DC144" i="1"/>
  <c r="DE144" i="1" s="1"/>
  <c r="DC108" i="1"/>
  <c r="DE108" i="1" s="1"/>
  <c r="DD117" i="1"/>
  <c r="DC109" i="1"/>
  <c r="DE109" i="1" s="1"/>
  <c r="DC110" i="1"/>
  <c r="DE110" i="1" s="1"/>
  <c r="DD119" i="1"/>
  <c r="DD140" i="1"/>
  <c r="DD162" i="1"/>
  <c r="DC153" i="1"/>
  <c r="DE153" i="1" s="1"/>
  <c r="DC113" i="1"/>
  <c r="DE113" i="1" s="1"/>
  <c r="DD122" i="1"/>
  <c r="DC132" i="1"/>
  <c r="DE132" i="1" s="1"/>
  <c r="DC179" i="1"/>
  <c r="DE179" i="1" s="1"/>
  <c r="DC180" i="1"/>
  <c r="DE180" i="1" s="1"/>
  <c r="DD189" i="1"/>
  <c r="DD192" i="1"/>
  <c r="DC183" i="1"/>
  <c r="DE183" i="1" s="1"/>
  <c r="DC223" i="1"/>
  <c r="DE223" i="1" s="1"/>
  <c r="DD232" i="1"/>
  <c r="DC209" i="1"/>
  <c r="DE209" i="1" s="1"/>
  <c r="DD218" i="1"/>
  <c r="DD94" i="1"/>
  <c r="DD88" i="1"/>
  <c r="DC135" i="1"/>
  <c r="DE135" i="1" s="1"/>
  <c r="DD144" i="1"/>
  <c r="DD138" i="1"/>
  <c r="DC131" i="1"/>
  <c r="DE131" i="1" s="1"/>
  <c r="DD295" i="1"/>
  <c r="DD258" i="1"/>
  <c r="DC252" i="1"/>
  <c r="DE252" i="1" s="1"/>
  <c r="DD261" i="1"/>
  <c r="DD83" i="1"/>
  <c r="DC74" i="1"/>
  <c r="DE74" i="1" s="1"/>
  <c r="DC191" i="1"/>
  <c r="DE191" i="1" s="1"/>
  <c r="DC198" i="1"/>
  <c r="DE198" i="1" s="1"/>
  <c r="DD207" i="1"/>
  <c r="DD166" i="1"/>
  <c r="DC157" i="1"/>
  <c r="DE157" i="1" s="1"/>
  <c r="DD178" i="1"/>
  <c r="DC85" i="1"/>
  <c r="DE85" i="1" s="1"/>
  <c r="DC103" i="1"/>
  <c r="DE103" i="1" s="1"/>
  <c r="DD112" i="1"/>
  <c r="DC220" i="1"/>
  <c r="DE220" i="1" s="1"/>
  <c r="DD229" i="1"/>
  <c r="DC286" i="1"/>
  <c r="DE286" i="1" s="1"/>
  <c r="DC94" i="1"/>
  <c r="DE94" i="1" s="1"/>
  <c r="DD104" i="1"/>
  <c r="DC124" i="1"/>
  <c r="DE124" i="1" s="1"/>
  <c r="DD133" i="1"/>
  <c r="DC188" i="1"/>
  <c r="DE188" i="1" s="1"/>
  <c r="DD197" i="1"/>
  <c r="DD115" i="1"/>
  <c r="DD267" i="1"/>
  <c r="DC155" i="1"/>
  <c r="DE155" i="1" s="1"/>
  <c r="DD164" i="1"/>
  <c r="DC261" i="1"/>
  <c r="DE261" i="1" s="1"/>
  <c r="DD103" i="1"/>
  <c r="DC95" i="1"/>
  <c r="DE95" i="1" s="1"/>
  <c r="DD101" i="1"/>
  <c r="DD170" i="1"/>
  <c r="DC106" i="1"/>
  <c r="DE106" i="1" s="1"/>
  <c r="DC193" i="1"/>
  <c r="DE193" i="1" s="1"/>
  <c r="DD202" i="1"/>
  <c r="DC202" i="1"/>
  <c r="DE202" i="1" s="1"/>
  <c r="DD211" i="1"/>
  <c r="DC238" i="1"/>
  <c r="DE238" i="1" s="1"/>
  <c r="DD247" i="1"/>
  <c r="DC75" i="1"/>
  <c r="DE75" i="1" s="1"/>
  <c r="DD84" i="1"/>
  <c r="DC114" i="1"/>
  <c r="DE114" i="1" s="1"/>
  <c r="DD125" i="1"/>
  <c r="DC116" i="1"/>
  <c r="DE116" i="1" s="1"/>
  <c r="DC126" i="1"/>
  <c r="DE126" i="1" s="1"/>
  <c r="DC83" i="1"/>
  <c r="DE83" i="1" s="1"/>
  <c r="DD92" i="1"/>
  <c r="DD294" i="1"/>
  <c r="DC266" i="1"/>
  <c r="DE266" i="1" s="1"/>
  <c r="DD275" i="1"/>
  <c r="DD142" i="1"/>
  <c r="DC133" i="1"/>
  <c r="DE133" i="1" s="1"/>
  <c r="DC195" i="1"/>
  <c r="DE195" i="1" s="1"/>
  <c r="DD204" i="1"/>
  <c r="DC147" i="1"/>
  <c r="DE147" i="1" s="1"/>
  <c r="DD156" i="1"/>
  <c r="DC139" i="1"/>
  <c r="DE139" i="1" s="1"/>
  <c r="DD179" i="1"/>
  <c r="DC170" i="1"/>
  <c r="DE170" i="1" s="1"/>
  <c r="DD279" i="1"/>
  <c r="DC270" i="1"/>
  <c r="DE270" i="1" s="1"/>
  <c r="DC259" i="1"/>
  <c r="DE259" i="1" s="1"/>
  <c r="DD268" i="1"/>
  <c r="DC163" i="1"/>
  <c r="DE163" i="1" s="1"/>
  <c r="DC218" i="1"/>
  <c r="DE218" i="1" s="1"/>
  <c r="DD227" i="1"/>
  <c r="DC217" i="1"/>
  <c r="DE217" i="1" s="1"/>
  <c r="DD226" i="1"/>
  <c r="DC241" i="1"/>
  <c r="DE241" i="1" s="1"/>
  <c r="DD250" i="1"/>
  <c r="DD298" i="1"/>
  <c r="DD220" i="1"/>
  <c r="DC128" i="1"/>
  <c r="DE128" i="1" s="1"/>
  <c r="DD137" i="1"/>
  <c r="DC307" i="1"/>
  <c r="DE307" i="1" s="1"/>
  <c r="DC216" i="1"/>
  <c r="DE216" i="1" s="1"/>
  <c r="DD225" i="1"/>
  <c r="DD208" i="1"/>
  <c r="DC199" i="1"/>
  <c r="DE199" i="1" s="1"/>
  <c r="DD135" i="1"/>
  <c r="DC186" i="1"/>
  <c r="DE186" i="1" s="1"/>
  <c r="DD195" i="1"/>
  <c r="DC275" i="1"/>
  <c r="DE275" i="1" s="1"/>
  <c r="DD284" i="1"/>
  <c r="DC136" i="1"/>
  <c r="DE136" i="1" s="1"/>
  <c r="DD145" i="1"/>
  <c r="DD223" i="1"/>
  <c r="DC214" i="1"/>
  <c r="DE214" i="1" s="1"/>
  <c r="DD167" i="1"/>
  <c r="DC158" i="1"/>
  <c r="DE158" i="1" s="1"/>
  <c r="DC304" i="1"/>
  <c r="DE304" i="1" s="1"/>
  <c r="DD313" i="1"/>
  <c r="DC59" i="1"/>
  <c r="DD86" i="1"/>
  <c r="DC77" i="1"/>
  <c r="DE77" i="1" s="1"/>
  <c r="DD212" i="1"/>
  <c r="DC204" i="1"/>
  <c r="DE204" i="1" s="1"/>
  <c r="DD213" i="1"/>
  <c r="DC140" i="1"/>
  <c r="DE140" i="1" s="1"/>
  <c r="DD149" i="1"/>
  <c r="DD172" i="1"/>
  <c r="DC289" i="1"/>
  <c r="DE289" i="1" s="1"/>
  <c r="DD139" i="1"/>
  <c r="DC130" i="1"/>
  <c r="DE130" i="1" s="1"/>
  <c r="DC138" i="1"/>
  <c r="DE138" i="1" s="1"/>
  <c r="DC86" i="1"/>
  <c r="DE86" i="1" s="1"/>
  <c r="DD95" i="1"/>
  <c r="DD292" i="1"/>
  <c r="DD293" i="1"/>
  <c r="DC284" i="1"/>
  <c r="DE284" i="1" s="1"/>
  <c r="DC122" i="1"/>
  <c r="DE122" i="1" s="1"/>
  <c r="DD131" i="1"/>
  <c r="DC119" i="1"/>
  <c r="DE119" i="1" s="1"/>
  <c r="DD128" i="1"/>
  <c r="DC301" i="1"/>
  <c r="DE301" i="1" s="1"/>
  <c r="DC303" i="1"/>
  <c r="DE303" i="1" s="1"/>
  <c r="DD312" i="1"/>
  <c r="DC182" i="1"/>
  <c r="DE182" i="1" s="1"/>
  <c r="DD191" i="1"/>
  <c r="DC211" i="1"/>
  <c r="DE211" i="1" s="1"/>
  <c r="DC297" i="1"/>
  <c r="DE297" i="1" s="1"/>
  <c r="DD306" i="1"/>
  <c r="DD271" i="1"/>
  <c r="DC262" i="1"/>
  <c r="DE262" i="1" s="1"/>
  <c r="DD235" i="1"/>
  <c r="DC226" i="1"/>
  <c r="DE226" i="1" s="1"/>
  <c r="DD265" i="1"/>
  <c r="DC250" i="1"/>
  <c r="DE250" i="1" s="1"/>
  <c r="DD259" i="1"/>
  <c r="DD110" i="1"/>
  <c r="DC167" i="1"/>
  <c r="DE167" i="1" s="1"/>
  <c r="DD176" i="1"/>
  <c r="DC115" i="1"/>
  <c r="DE115" i="1" s="1"/>
  <c r="DC247" i="1"/>
  <c r="DE247" i="1" s="1"/>
  <c r="DD256" i="1"/>
  <c r="DC177" i="1"/>
  <c r="DE177" i="1" s="1"/>
  <c r="DD186" i="1"/>
  <c r="DD151" i="1"/>
  <c r="DC142" i="1"/>
  <c r="DE142" i="1" s="1"/>
  <c r="DC222" i="1"/>
  <c r="DE222" i="1" s="1"/>
  <c r="DD239" i="1"/>
  <c r="DC230" i="1"/>
  <c r="DE230" i="1" s="1"/>
  <c r="DC82" i="1"/>
  <c r="DE82" i="1" s="1"/>
  <c r="DD91" i="1"/>
  <c r="DC271" i="1"/>
  <c r="DE271" i="1" s="1"/>
  <c r="DD280" i="1"/>
  <c r="DC276" i="1"/>
  <c r="DE276" i="1" s="1"/>
  <c r="DD285" i="1"/>
  <c r="DC233" i="1"/>
  <c r="DE233" i="1" s="1"/>
  <c r="DD242" i="1"/>
  <c r="DC68" i="1"/>
  <c r="DE68" i="1" s="1"/>
  <c r="DD77" i="1"/>
  <c r="DC88" i="1"/>
  <c r="DE88" i="1" s="1"/>
  <c r="DD97" i="1"/>
  <c r="DD102" i="1"/>
  <c r="DC72" i="1"/>
  <c r="DE72" i="1" s="1"/>
  <c r="DC156" i="1"/>
  <c r="DE156" i="1" s="1"/>
  <c r="DD85" i="1"/>
  <c r="DC76" i="1"/>
  <c r="DE76" i="1" s="1"/>
  <c r="DC107" i="1"/>
  <c r="DE107" i="1" s="1"/>
  <c r="DD238" i="1"/>
  <c r="DD252" i="1"/>
  <c r="DC243" i="1"/>
  <c r="DE243" i="1" s="1"/>
  <c r="DD118" i="1"/>
  <c r="DC150" i="1"/>
  <c r="DE150" i="1" s="1"/>
  <c r="DD159" i="1"/>
  <c r="DD288" i="1"/>
  <c r="DC219" i="1"/>
  <c r="DE219" i="1" s="1"/>
  <c r="DD180" i="1"/>
  <c r="DC239" i="1"/>
  <c r="DE239" i="1" s="1"/>
  <c r="DD273" i="1"/>
  <c r="DC265" i="1"/>
  <c r="DE265" i="1" s="1"/>
  <c r="DD274" i="1"/>
  <c r="DC288" i="1"/>
  <c r="DE288" i="1" s="1"/>
  <c r="DD297" i="1"/>
  <c r="DC160" i="1"/>
  <c r="DE160" i="1" s="1"/>
  <c r="DD169" i="1"/>
  <c r="DD75" i="1"/>
  <c r="DD66" i="1"/>
  <c r="DC181" i="1"/>
  <c r="DE181" i="1" s="1"/>
  <c r="DD190" i="1"/>
  <c r="DD196" i="1"/>
  <c r="DD308" i="1"/>
  <c r="DC205" i="1"/>
  <c r="DE205" i="1" s="1"/>
  <c r="DD214" i="1"/>
  <c r="DD171" i="1"/>
  <c r="DC98" i="1"/>
  <c r="DE98" i="1" s="1"/>
  <c r="DD188" i="1"/>
  <c r="DD165" i="1"/>
  <c r="DD236" i="1"/>
  <c r="DD116" i="1"/>
  <c r="DC229" i="1"/>
  <c r="DE229" i="1" s="1"/>
  <c r="DC236" i="1"/>
  <c r="DE236" i="1" s="1"/>
  <c r="DD245" i="1"/>
  <c r="DC80" i="1"/>
  <c r="DE80" i="1" s="1"/>
  <c r="DD89" i="1"/>
  <c r="DC166" i="1"/>
  <c r="DE166" i="1" s="1"/>
  <c r="DD175" i="1"/>
  <c r="DC203" i="1"/>
  <c r="DE203" i="1" s="1"/>
  <c r="DD228" i="1"/>
  <c r="DD248" i="1"/>
  <c r="DC111" i="1"/>
  <c r="DE111" i="1" s="1"/>
  <c r="DD120" i="1"/>
  <c r="DD286" i="1"/>
  <c r="DC277" i="1"/>
  <c r="DE277" i="1" s="1"/>
  <c r="DD105" i="1"/>
  <c r="DC96" i="1"/>
  <c r="DE96" i="1" s="1"/>
  <c r="DC224" i="1"/>
  <c r="DE224" i="1" s="1"/>
  <c r="DD233" i="1"/>
  <c r="DD155" i="1"/>
  <c r="DD193" i="1"/>
  <c r="DC184" i="1"/>
  <c r="DE184" i="1" s="1"/>
  <c r="DD76" i="1"/>
  <c r="DD69" i="1"/>
  <c r="DD81" i="1"/>
  <c r="DC73" i="1"/>
  <c r="DE73" i="1" s="1"/>
  <c r="DD82" i="1"/>
  <c r="DD287" i="1"/>
  <c r="DC278" i="1"/>
  <c r="DE278" i="1" s="1"/>
  <c r="DC187" i="1"/>
  <c r="DE187" i="1" s="1"/>
  <c r="DC299" i="1"/>
  <c r="DE299" i="1" s="1"/>
  <c r="DD157" i="1"/>
  <c r="DC148" i="1"/>
  <c r="DE148" i="1" s="1"/>
  <c r="DD281" i="1"/>
  <c r="DD255" i="1"/>
  <c r="DC246" i="1"/>
  <c r="DE246" i="1" s="1"/>
  <c r="DD310" i="1"/>
  <c r="DC228" i="1"/>
  <c r="DE228" i="1" s="1"/>
  <c r="DD237" i="1"/>
  <c r="DC168" i="1"/>
  <c r="DE168" i="1" s="1"/>
  <c r="DD177" i="1"/>
  <c r="DD282" i="1"/>
  <c r="DD219" i="1"/>
  <c r="DC210" i="1"/>
  <c r="DE210" i="1" s="1"/>
  <c r="DC159" i="1"/>
  <c r="DE159" i="1" s="1"/>
  <c r="DD185" i="1"/>
  <c r="DC178" i="1"/>
  <c r="DE178" i="1" s="1"/>
  <c r="DD187" i="1"/>
  <c r="DC201" i="1"/>
  <c r="DE201" i="1" s="1"/>
  <c r="DC295" i="1"/>
  <c r="DE295" i="1" s="1"/>
  <c r="DD304" i="1"/>
  <c r="DC281" i="1"/>
  <c r="DE281" i="1" s="1"/>
  <c r="DC306" i="1"/>
  <c r="DE306" i="1" s="1"/>
  <c r="DC105" i="1"/>
  <c r="DE105" i="1" s="1"/>
  <c r="DD114" i="1"/>
  <c r="DD217" i="1"/>
  <c r="DC84" i="1"/>
  <c r="DE84" i="1" s="1"/>
  <c r="DD93" i="1"/>
  <c r="DD231" i="1"/>
  <c r="DD246" i="1"/>
  <c r="DC237" i="1"/>
  <c r="DE237" i="1" s="1"/>
  <c r="DC164" i="1"/>
  <c r="DE164" i="1" s="1"/>
  <c r="DD173" i="1"/>
  <c r="DD56" i="1"/>
  <c r="DC67" i="1"/>
  <c r="DE67" i="1" s="1"/>
  <c r="DC196" i="1"/>
  <c r="DE196" i="1" s="1"/>
  <c r="DD205" i="1"/>
  <c r="DC242" i="1"/>
  <c r="DE242" i="1" s="1"/>
  <c r="DD251" i="1"/>
  <c r="DC212" i="1"/>
  <c r="DE212" i="1" s="1"/>
  <c r="DC190" i="1"/>
  <c r="DE190" i="1" s="1"/>
  <c r="DD199" i="1"/>
  <c r="DD143" i="1"/>
  <c r="DC134" i="1"/>
  <c r="DE134" i="1" s="1"/>
  <c r="DD123" i="1"/>
  <c r="DC272" i="1"/>
  <c r="DE272" i="1" s="1"/>
  <c r="DD260" i="1"/>
  <c r="DC302" i="1"/>
  <c r="DE302" i="1" s="1"/>
  <c r="DD311" i="1"/>
  <c r="DC235" i="1"/>
  <c r="DE235" i="1" s="1"/>
  <c r="DD244" i="1"/>
  <c r="DD209" i="1"/>
  <c r="DD198" i="1"/>
  <c r="DC70" i="1"/>
  <c r="DE70" i="1" s="1"/>
  <c r="DD79" i="1"/>
  <c r="DC273" i="1"/>
  <c r="DE273" i="1" s="1"/>
  <c r="DD241" i="1"/>
  <c r="DC232" i="1"/>
  <c r="DE232" i="1" s="1"/>
  <c r="DD168" i="1"/>
  <c r="DC197" i="1"/>
  <c r="DE197" i="1" s="1"/>
  <c r="DD206" i="1"/>
  <c r="DD210" i="1"/>
  <c r="DD215" i="1"/>
  <c r="DD290" i="1"/>
  <c r="DC244" i="1"/>
  <c r="DE244" i="1" s="1"/>
  <c r="DC172" i="1"/>
  <c r="DE172" i="1" s="1"/>
  <c r="DD181" i="1"/>
  <c r="DC263" i="1"/>
  <c r="DE263" i="1" s="1"/>
  <c r="DD272" i="1"/>
  <c r="DC143" i="1"/>
  <c r="DE143" i="1" s="1"/>
  <c r="DD152" i="1"/>
  <c r="DC192" i="1"/>
  <c r="DE192" i="1" s="1"/>
  <c r="DD201" i="1"/>
  <c r="DD107" i="1"/>
  <c r="DD108" i="1"/>
  <c r="DC99" i="1"/>
  <c r="DE99" i="1" s="1"/>
  <c r="DC208" i="1"/>
  <c r="DE208" i="1" s="1"/>
  <c r="DC260" i="1"/>
  <c r="DE260" i="1" s="1"/>
  <c r="DD269" i="1"/>
  <c r="DD70" i="1"/>
  <c r="DD73" i="1"/>
  <c r="DC152" i="1"/>
  <c r="DE152" i="1" s="1"/>
  <c r="DD161" i="1"/>
  <c r="DD266" i="1"/>
  <c r="DD221" i="1"/>
  <c r="DC248" i="1"/>
  <c r="DE248" i="1" s="1"/>
  <c r="DD257" i="1"/>
  <c r="DC267" i="1"/>
  <c r="DE267" i="1" s="1"/>
  <c r="DD87" i="1"/>
  <c r="DC78" i="1"/>
  <c r="DE78" i="1" s="1"/>
  <c r="DC112" i="1"/>
  <c r="DE112" i="1" s="1"/>
  <c r="DD121" i="1"/>
  <c r="DC251" i="1"/>
  <c r="DE251" i="1" s="1"/>
  <c r="DC185" i="1"/>
  <c r="DE185" i="1" s="1"/>
  <c r="DC165" i="1"/>
  <c r="DE165" i="1" s="1"/>
  <c r="DC200" i="1"/>
  <c r="DE200" i="1" s="1"/>
  <c r="DC189" i="1"/>
  <c r="DE189" i="1" s="1"/>
  <c r="DC141" i="1"/>
  <c r="DE141" i="1" s="1"/>
  <c r="DD150" i="1"/>
  <c r="DD289" i="1"/>
  <c r="DD296" i="1"/>
  <c r="DC292" i="1"/>
  <c r="DE292" i="1" s="1"/>
  <c r="DD134" i="1"/>
  <c r="DC91" i="1"/>
  <c r="DE91" i="1" s="1"/>
  <c r="DD100" i="1"/>
  <c r="DD182" i="1"/>
  <c r="DD253" i="1"/>
  <c r="DD62" i="1"/>
  <c r="DE64" i="1"/>
  <c r="DC49" i="1"/>
  <c r="DD60" i="1"/>
  <c r="DE65" i="1"/>
  <c r="DE61" i="1"/>
  <c r="DE63" i="1"/>
  <c r="DC58" i="1"/>
  <c r="DD67" i="1"/>
  <c r="DC56" i="1"/>
  <c r="DD59" i="1"/>
  <c r="DD58" i="1"/>
  <c r="DE62" i="1"/>
  <c r="DD61" i="1"/>
  <c r="DD65" i="1"/>
  <c r="DD63" i="1"/>
  <c r="DD57" i="1"/>
  <c r="DC55" i="1"/>
  <c r="DD64" i="1"/>
  <c r="DE60" i="1"/>
  <c r="DC57" i="1"/>
  <c r="DE57" i="1" s="1"/>
  <c r="DC51" i="1"/>
  <c r="DC53" i="1"/>
  <c r="DC48" i="1"/>
  <c r="DE48" i="1" s="1"/>
  <c r="DC314" i="1"/>
  <c r="DC47" i="1"/>
  <c r="DE54" i="1"/>
  <c r="DC50" i="1"/>
  <c r="DC52" i="1"/>
  <c r="DC315" i="1"/>
  <c r="DD315" i="1"/>
  <c r="DD314" i="1"/>
  <c r="BM35" i="1"/>
  <c r="G16" i="1"/>
  <c r="G15" i="1"/>
  <c r="G19" i="1"/>
  <c r="G17" i="1"/>
  <c r="G20" i="1"/>
  <c r="G18" i="1"/>
  <c r="AR29" i="1"/>
  <c r="AR28" i="1"/>
  <c r="AR26" i="1"/>
  <c r="AR25" i="1"/>
  <c r="AR23" i="1"/>
  <c r="AR22" i="1"/>
  <c r="AR20" i="1"/>
  <c r="AR19" i="1"/>
  <c r="AR17" i="1"/>
  <c r="AR16" i="1"/>
  <c r="AU21" i="1"/>
  <c r="AZ21" i="1" s="1"/>
  <c r="AU20" i="1"/>
  <c r="AU19" i="1"/>
  <c r="AU16" i="1"/>
  <c r="AU17" i="1"/>
  <c r="AU18" i="1"/>
  <c r="AZ18" i="1" s="1"/>
  <c r="AU15" i="1"/>
  <c r="AZ15" i="1" s="1"/>
  <c r="AS20" i="1"/>
  <c r="AS19" i="1"/>
  <c r="AS17" i="1"/>
  <c r="AS16" i="1"/>
  <c r="AO19" i="1"/>
  <c r="AN20" i="1"/>
  <c r="AN19" i="1"/>
  <c r="AN17" i="1"/>
  <c r="AN16" i="1"/>
  <c r="AO16" i="1"/>
  <c r="AL17" i="1"/>
  <c r="AL16" i="1"/>
  <c r="BS15" i="1"/>
  <c r="BV15" i="1" s="1"/>
  <c r="BS16" i="1"/>
  <c r="BV16" i="1" s="1"/>
  <c r="BS17" i="1"/>
  <c r="BV17" i="1" s="1"/>
  <c r="BS18" i="1"/>
  <c r="BV18" i="1" s="1"/>
  <c r="BS19" i="1"/>
  <c r="BV19" i="1" s="1"/>
  <c r="BS20" i="1"/>
  <c r="BV20" i="1" s="1"/>
  <c r="BS21" i="1"/>
  <c r="AL20" i="1"/>
  <c r="AL19" i="1"/>
  <c r="AL29" i="1"/>
  <c r="AZ29" i="1" s="1"/>
  <c r="AL28" i="1"/>
  <c r="AL26" i="1"/>
  <c r="AL25" i="1"/>
  <c r="AL23" i="1"/>
  <c r="AL22" i="1"/>
  <c r="F29" i="1"/>
  <c r="AS29" i="1"/>
  <c r="F30" i="1"/>
  <c r="F31" i="1"/>
  <c r="AZ19" i="1" l="1"/>
  <c r="AZ20" i="1"/>
  <c r="AZ16" i="1"/>
  <c r="AK37" i="1"/>
  <c r="AZ36" i="1"/>
  <c r="BM36" i="1" s="1"/>
  <c r="AZ17" i="1"/>
  <c r="BM17" i="1" s="1"/>
  <c r="H13" i="3"/>
  <c r="I12" i="3"/>
  <c r="J12" i="3" s="1"/>
  <c r="A1098" i="6"/>
  <c r="B1097" i="6"/>
  <c r="C1097" i="6"/>
  <c r="BG39" i="1"/>
  <c r="BO38" i="1"/>
  <c r="BL38" i="1"/>
  <c r="DH37" i="1"/>
  <c r="DI37" i="1" s="1"/>
  <c r="DJ37" i="1"/>
  <c r="DE59" i="1"/>
  <c r="BL23" i="5"/>
  <c r="BG23" i="5"/>
  <c r="AK23" i="5"/>
  <c r="AP23" i="5"/>
  <c r="BA23" i="5"/>
  <c r="AV23" i="5"/>
  <c r="DE49" i="1"/>
  <c r="DE53" i="1"/>
  <c r="DE55" i="1"/>
  <c r="DE58" i="1"/>
  <c r="DE56" i="1"/>
  <c r="DE51" i="1"/>
  <c r="DE315" i="1"/>
  <c r="DE50" i="1"/>
  <c r="DE47" i="1"/>
  <c r="DE314" i="1"/>
  <c r="DE52" i="1"/>
  <c r="BM16" i="1"/>
  <c r="BM20" i="1"/>
  <c r="BM19" i="1"/>
  <c r="DH19" i="1"/>
  <c r="DI19" i="1" s="1"/>
  <c r="DH15" i="1"/>
  <c r="DI15" i="1" s="1"/>
  <c r="DH18" i="1"/>
  <c r="DI18" i="1" s="1"/>
  <c r="CP19" i="1"/>
  <c r="CQ19" i="1"/>
  <c r="CT19" i="1"/>
  <c r="CJ19" i="1"/>
  <c r="BW31" i="1"/>
  <c r="CR19" i="1"/>
  <c r="CS19" i="1"/>
  <c r="CU19" i="1"/>
  <c r="CK19" i="1"/>
  <c r="CL19" i="1"/>
  <c r="CM19" i="1"/>
  <c r="CN19" i="1"/>
  <c r="CO19" i="1"/>
  <c r="CT16" i="1"/>
  <c r="CJ16" i="1"/>
  <c r="CU16" i="1"/>
  <c r="CK16" i="1"/>
  <c r="CL16" i="1"/>
  <c r="CN16" i="1"/>
  <c r="CM16" i="1"/>
  <c r="CO16" i="1"/>
  <c r="CP16" i="1"/>
  <c r="CQ16" i="1"/>
  <c r="CR16" i="1"/>
  <c r="BW28" i="1"/>
  <c r="CS16" i="1"/>
  <c r="CS15" i="1"/>
  <c r="CM15" i="1"/>
  <c r="CK15" i="1"/>
  <c r="CL15" i="1"/>
  <c r="CN15" i="1"/>
  <c r="CO15" i="1"/>
  <c r="CP15" i="1"/>
  <c r="CQ15" i="1"/>
  <c r="CR15" i="1"/>
  <c r="CT15" i="1"/>
  <c r="CU15" i="1"/>
  <c r="BW27" i="1"/>
  <c r="CJ15" i="1"/>
  <c r="CX20" i="1"/>
  <c r="CT20" i="1"/>
  <c r="CU20" i="1"/>
  <c r="CJ20" i="1"/>
  <c r="CK20" i="1"/>
  <c r="CL20" i="1"/>
  <c r="CM20" i="1"/>
  <c r="CN20" i="1"/>
  <c r="BW32" i="1"/>
  <c r="CO20" i="1"/>
  <c r="CP20" i="1"/>
  <c r="CQ20" i="1"/>
  <c r="CR20" i="1"/>
  <c r="CS20" i="1"/>
  <c r="BW29" i="1"/>
  <c r="CR17" i="1"/>
  <c r="CJ17" i="1"/>
  <c r="CL17" i="1"/>
  <c r="CK17" i="1"/>
  <c r="CN17" i="1"/>
  <c r="CM17" i="1"/>
  <c r="CO17" i="1"/>
  <c r="CP17" i="1"/>
  <c r="CQ17" i="1"/>
  <c r="CS17" i="1"/>
  <c r="CT17" i="1"/>
  <c r="CU17" i="1"/>
  <c r="CL18" i="1"/>
  <c r="CP18" i="1"/>
  <c r="CR18" i="1"/>
  <c r="BW30" i="1"/>
  <c r="CM18" i="1"/>
  <c r="CN18" i="1"/>
  <c r="CO18" i="1"/>
  <c r="CQ18" i="1"/>
  <c r="CS18" i="1"/>
  <c r="CT18" i="1"/>
  <c r="CU18" i="1"/>
  <c r="CJ18" i="1"/>
  <c r="CK18" i="1"/>
  <c r="CV20" i="1"/>
  <c r="CY20" i="1" s="1"/>
  <c r="CV19" i="1"/>
  <c r="CY19" i="1" s="1"/>
  <c r="CX17" i="1"/>
  <c r="CX16" i="1"/>
  <c r="DA16" i="1" s="1"/>
  <c r="DB16" i="1" s="1"/>
  <c r="CV18" i="1"/>
  <c r="CY18" i="1" s="1"/>
  <c r="CX15" i="1"/>
  <c r="DA15" i="1" s="1"/>
  <c r="DB15" i="1" s="1"/>
  <c r="CV17" i="1"/>
  <c r="CY17" i="1" s="1"/>
  <c r="CX18" i="1"/>
  <c r="CX19" i="1"/>
  <c r="BM18" i="1"/>
  <c r="BM15" i="1"/>
  <c r="G29" i="1"/>
  <c r="G30" i="1"/>
  <c r="AK38" i="1" l="1"/>
  <c r="AZ37" i="1"/>
  <c r="I13" i="3"/>
  <c r="J13" i="3" s="1"/>
  <c r="H14" i="3"/>
  <c r="A1099" i="6"/>
  <c r="C1098" i="6"/>
  <c r="B1098" i="6"/>
  <c r="BG40" i="1"/>
  <c r="BO39" i="1"/>
  <c r="BL39" i="1"/>
  <c r="DJ38" i="1"/>
  <c r="DJ39" i="1"/>
  <c r="DH38" i="1"/>
  <c r="DI38" i="1" s="1"/>
  <c r="BB23" i="5"/>
  <c r="AZ23" i="5"/>
  <c r="AQ23" i="5"/>
  <c r="AO23" i="5"/>
  <c r="BM23" i="5"/>
  <c r="BK23" i="5"/>
  <c r="BM37" i="1"/>
  <c r="DA17" i="1"/>
  <c r="DB17" i="1" s="1"/>
  <c r="DC17" i="1" s="1"/>
  <c r="DK17" i="1" s="1"/>
  <c r="DJ17" i="1"/>
  <c r="DH20" i="1"/>
  <c r="DI20" i="1" s="1"/>
  <c r="DH17" i="1"/>
  <c r="DI17" i="1" s="1"/>
  <c r="DJ19" i="1"/>
  <c r="DJ20" i="1"/>
  <c r="DJ18" i="1"/>
  <c r="DA18" i="1"/>
  <c r="DB18" i="1" s="1"/>
  <c r="DH16" i="1"/>
  <c r="DI16" i="1" s="1"/>
  <c r="DA20" i="1"/>
  <c r="DB20" i="1" s="1"/>
  <c r="DA19" i="1"/>
  <c r="AK39" i="1" l="1"/>
  <c r="AZ38" i="1"/>
  <c r="I14" i="3"/>
  <c r="J14" i="3" s="1"/>
  <c r="H15" i="3"/>
  <c r="A1100" i="6"/>
  <c r="C1099" i="6"/>
  <c r="B1099" i="6"/>
  <c r="BG41" i="1"/>
  <c r="BO40" i="1"/>
  <c r="BL40" i="1"/>
  <c r="DH39" i="1"/>
  <c r="DI39" i="1" s="1"/>
  <c r="BJ61" i="1"/>
  <c r="BE24" i="5"/>
  <c r="BH24" i="5" s="1"/>
  <c r="BJ24" i="5"/>
  <c r="F24" i="5" s="1"/>
  <c r="AN24" i="5"/>
  <c r="D24" i="5" s="1"/>
  <c r="G18" i="5" s="1"/>
  <c r="AI24" i="5"/>
  <c r="AL24" i="5" s="1"/>
  <c r="BH61" i="1"/>
  <c r="AY24" i="5"/>
  <c r="E24" i="5" s="1"/>
  <c r="BI61" i="1"/>
  <c r="AT24" i="5"/>
  <c r="AW24" i="5" s="1"/>
  <c r="DC18" i="1"/>
  <c r="DK18" i="1" s="1"/>
  <c r="BM38" i="1"/>
  <c r="DB19" i="1"/>
  <c r="AK40" i="1" l="1"/>
  <c r="AZ39" i="1"/>
  <c r="I15" i="3"/>
  <c r="J15" i="3" s="1"/>
  <c r="H16" i="3"/>
  <c r="H17" i="3" s="1"/>
  <c r="A1101" i="6"/>
  <c r="C1100" i="6"/>
  <c r="B1100" i="6"/>
  <c r="BG42" i="1"/>
  <c r="BO41" i="1"/>
  <c r="BL41" i="1"/>
  <c r="DH40" i="1"/>
  <c r="DI40" i="1" s="1"/>
  <c r="DJ40" i="1"/>
  <c r="AP24" i="5"/>
  <c r="AK24" i="5"/>
  <c r="BA24" i="5"/>
  <c r="AV24" i="5"/>
  <c r="BL24" i="5"/>
  <c r="BG24" i="5"/>
  <c r="BM39" i="1"/>
  <c r="DC20" i="1"/>
  <c r="DK20" i="1" s="1"/>
  <c r="DC19" i="1"/>
  <c r="DK19" i="1" s="1"/>
  <c r="AK41" i="1" l="1"/>
  <c r="AZ40" i="1"/>
  <c r="I17" i="3"/>
  <c r="J17" i="3" s="1"/>
  <c r="H18" i="3"/>
  <c r="I16" i="3"/>
  <c r="J16" i="3" s="1"/>
  <c r="A1102" i="6"/>
  <c r="C1101" i="6"/>
  <c r="B1101" i="6"/>
  <c r="BG43" i="1"/>
  <c r="BO42" i="1"/>
  <c r="BL42" i="1"/>
  <c r="DH41" i="1"/>
  <c r="DI41" i="1" s="1"/>
  <c r="DJ41" i="1"/>
  <c r="DJ42" i="1"/>
  <c r="BM24" i="5"/>
  <c r="BK24" i="5"/>
  <c r="BB24" i="5"/>
  <c r="AZ24" i="5"/>
  <c r="AQ24" i="5"/>
  <c r="AO24" i="5"/>
  <c r="BM40" i="1"/>
  <c r="F22" i="1"/>
  <c r="G21" i="1" s="1"/>
  <c r="F23" i="1"/>
  <c r="F24" i="1"/>
  <c r="F25" i="1"/>
  <c r="F26" i="1"/>
  <c r="F27" i="1"/>
  <c r="F28" i="1"/>
  <c r="G28" i="1" s="1"/>
  <c r="F32" i="1"/>
  <c r="G31" i="1" s="1"/>
  <c r="AK42" i="1" l="1"/>
  <c r="AZ41" i="1"/>
  <c r="I18" i="3"/>
  <c r="J18" i="3" s="1"/>
  <c r="H19" i="3"/>
  <c r="A1103" i="6"/>
  <c r="C1102" i="6"/>
  <c r="B1102" i="6"/>
  <c r="BG44" i="1"/>
  <c r="BO43" i="1"/>
  <c r="BL43" i="1"/>
  <c r="DJ43" i="1"/>
  <c r="DH42" i="1"/>
  <c r="DI42" i="1" s="1"/>
  <c r="AY25" i="5"/>
  <c r="E25" i="5" s="1"/>
  <c r="BI62" i="1"/>
  <c r="AT25" i="5"/>
  <c r="AW25" i="5" s="1"/>
  <c r="AN25" i="5"/>
  <c r="D25" i="5" s="1"/>
  <c r="BH62" i="1"/>
  <c r="AI25" i="5"/>
  <c r="AL25" i="5" s="1"/>
  <c r="BJ25" i="5"/>
  <c r="F25" i="5" s="1"/>
  <c r="BJ62" i="1"/>
  <c r="BE25" i="5"/>
  <c r="BH25" i="5" s="1"/>
  <c r="BM41" i="1"/>
  <c r="G23" i="1"/>
  <c r="G22" i="1"/>
  <c r="G26" i="1"/>
  <c r="G27" i="1"/>
  <c r="G25" i="1"/>
  <c r="G24" i="1"/>
  <c r="G32" i="1"/>
  <c r="BS33" i="1"/>
  <c r="BV33" i="1" s="1"/>
  <c r="BS22" i="1"/>
  <c r="BV22" i="1" s="1"/>
  <c r="BW34" i="1" s="1"/>
  <c r="BS23" i="1"/>
  <c r="BV23" i="1" s="1"/>
  <c r="BW35" i="1" s="1"/>
  <c r="BS24" i="1"/>
  <c r="BV24" i="1" s="1"/>
  <c r="BW36" i="1" s="1"/>
  <c r="BS25" i="1"/>
  <c r="BV25" i="1" s="1"/>
  <c r="BW37" i="1" s="1"/>
  <c r="BS26" i="1"/>
  <c r="BV26" i="1" s="1"/>
  <c r="BW38" i="1" s="1"/>
  <c r="BS27" i="1"/>
  <c r="BV27" i="1" s="1"/>
  <c r="BW39" i="1" s="1"/>
  <c r="BS28" i="1"/>
  <c r="BV28" i="1" s="1"/>
  <c r="BW40" i="1" s="1"/>
  <c r="BS29" i="1"/>
  <c r="BV29" i="1" s="1"/>
  <c r="BW41" i="1" s="1"/>
  <c r="BS30" i="1"/>
  <c r="BV30" i="1" s="1"/>
  <c r="BW42" i="1" s="1"/>
  <c r="BS31" i="1"/>
  <c r="BV31" i="1" s="1"/>
  <c r="BW43" i="1" s="1"/>
  <c r="BS32" i="1"/>
  <c r="BV32" i="1" s="1"/>
  <c r="BW44" i="1" s="1"/>
  <c r="BV21" i="1"/>
  <c r="BM29" i="1"/>
  <c r="BM30" i="1"/>
  <c r="BH26" i="1"/>
  <c r="AS28" i="1"/>
  <c r="AZ28" i="1" s="1"/>
  <c r="AS26" i="1"/>
  <c r="AZ26" i="1" s="1"/>
  <c r="AS25" i="1"/>
  <c r="AS23" i="1"/>
  <c r="AS22" i="1"/>
  <c r="AO25" i="1"/>
  <c r="AZ25" i="1" s="1"/>
  <c r="AN23" i="1"/>
  <c r="AN22" i="1"/>
  <c r="AZ22" i="1" s="1"/>
  <c r="AO22" i="1"/>
  <c r="BM21" i="1"/>
  <c r="BM24" i="1"/>
  <c r="AZ23" i="1" l="1"/>
  <c r="AK43" i="1"/>
  <c r="AZ42" i="1"/>
  <c r="I19" i="3"/>
  <c r="J19" i="3" s="1"/>
  <c r="H20" i="3"/>
  <c r="A1104" i="6"/>
  <c r="C1103" i="6"/>
  <c r="B1103" i="6"/>
  <c r="BM28" i="1"/>
  <c r="BL26" i="1"/>
  <c r="BM26" i="1" s="1"/>
  <c r="BO26" i="1"/>
  <c r="BM25" i="1"/>
  <c r="BG45" i="1"/>
  <c r="BO44" i="1"/>
  <c r="BL44" i="1"/>
  <c r="DH43" i="1"/>
  <c r="DI43" i="1" s="1"/>
  <c r="BL25" i="5"/>
  <c r="BG25" i="5"/>
  <c r="AP25" i="5"/>
  <c r="AK25" i="5"/>
  <c r="BA25" i="5"/>
  <c r="AV25" i="5"/>
  <c r="BM23" i="1"/>
  <c r="CV34" i="1"/>
  <c r="CY34" i="1" s="1"/>
  <c r="CV35" i="1"/>
  <c r="CY35" i="1" s="1"/>
  <c r="CW36" i="1"/>
  <c r="CZ36" i="1" s="1"/>
  <c r="DA36" i="1" s="1"/>
  <c r="DB36" i="1" s="1"/>
  <c r="CW41" i="1"/>
  <c r="CZ41" i="1" s="1"/>
  <c r="DA41" i="1" s="1"/>
  <c r="DB41" i="1" s="1"/>
  <c r="BW45" i="1"/>
  <c r="CW37" i="1"/>
  <c r="CZ37" i="1" s="1"/>
  <c r="DA37" i="1" s="1"/>
  <c r="DB37" i="1" s="1"/>
  <c r="CW35" i="1"/>
  <c r="CZ35" i="1" s="1"/>
  <c r="CW39" i="1"/>
  <c r="CZ39" i="1" s="1"/>
  <c r="DA39" i="1" s="1"/>
  <c r="DB39" i="1" s="1"/>
  <c r="CW43" i="1"/>
  <c r="CZ43" i="1" s="1"/>
  <c r="DA43" i="1" s="1"/>
  <c r="DB43" i="1" s="1"/>
  <c r="CW38" i="1"/>
  <c r="CZ38" i="1" s="1"/>
  <c r="DA38" i="1" s="1"/>
  <c r="DB38" i="1" s="1"/>
  <c r="CW42" i="1"/>
  <c r="CZ42" i="1" s="1"/>
  <c r="DA42" i="1" s="1"/>
  <c r="DB42" i="1" s="1"/>
  <c r="CW40" i="1"/>
  <c r="CZ40" i="1" s="1"/>
  <c r="DA40" i="1" s="1"/>
  <c r="DB40" i="1" s="1"/>
  <c r="CW44" i="1"/>
  <c r="CZ44" i="1" s="1"/>
  <c r="DA44" i="1" s="1"/>
  <c r="DB44" i="1" s="1"/>
  <c r="DD55" i="1" s="1"/>
  <c r="BM42" i="1"/>
  <c r="CW34" i="1"/>
  <c r="CZ34" i="1" s="1"/>
  <c r="DH21" i="1"/>
  <c r="DI21" i="1" s="1"/>
  <c r="DJ21" i="1"/>
  <c r="DH24" i="1"/>
  <c r="DI24" i="1" s="1"/>
  <c r="DH27" i="1"/>
  <c r="DI27" i="1" s="1"/>
  <c r="CX32" i="1"/>
  <c r="CK32" i="1"/>
  <c r="CL32" i="1"/>
  <c r="CM32" i="1"/>
  <c r="CO32" i="1"/>
  <c r="CP32" i="1"/>
  <c r="CN32" i="1"/>
  <c r="CQ32" i="1"/>
  <c r="CJ32" i="1"/>
  <c r="CU32" i="1"/>
  <c r="CR32" i="1"/>
  <c r="CS32" i="1"/>
  <c r="CT32" i="1"/>
  <c r="CX28" i="1"/>
  <c r="CL28" i="1"/>
  <c r="CK28" i="1"/>
  <c r="CN28" i="1"/>
  <c r="CM28" i="1"/>
  <c r="CO28" i="1"/>
  <c r="CR28" i="1"/>
  <c r="CP28" i="1"/>
  <c r="CQ28" i="1"/>
  <c r="CS28" i="1"/>
  <c r="CT28" i="1"/>
  <c r="CU28" i="1"/>
  <c r="CJ28" i="1"/>
  <c r="CX27" i="1"/>
  <c r="CS27" i="1"/>
  <c r="CT27" i="1"/>
  <c r="CU27" i="1"/>
  <c r="CM27" i="1"/>
  <c r="CK27" i="1"/>
  <c r="CL27" i="1"/>
  <c r="CN27" i="1"/>
  <c r="CO27" i="1"/>
  <c r="CP27" i="1"/>
  <c r="CQ27" i="1"/>
  <c r="CR27" i="1"/>
  <c r="CJ27" i="1"/>
  <c r="CN26" i="1"/>
  <c r="CT26" i="1"/>
  <c r="CO26" i="1"/>
  <c r="CS26" i="1"/>
  <c r="CP26" i="1"/>
  <c r="CR26" i="1"/>
  <c r="CQ26" i="1"/>
  <c r="CU26" i="1"/>
  <c r="CJ26" i="1"/>
  <c r="CL26" i="1"/>
  <c r="CM26" i="1"/>
  <c r="CK26" i="1"/>
  <c r="CT25" i="1"/>
  <c r="CK25" i="1"/>
  <c r="CN25" i="1"/>
  <c r="CL25" i="1"/>
  <c r="CO25" i="1"/>
  <c r="CM25" i="1"/>
  <c r="CP25" i="1"/>
  <c r="CQ25" i="1"/>
  <c r="CR25" i="1"/>
  <c r="CS25" i="1"/>
  <c r="CU25" i="1"/>
  <c r="CJ25" i="1"/>
  <c r="CU24" i="1"/>
  <c r="CK24" i="1"/>
  <c r="CL24" i="1"/>
  <c r="CM24" i="1"/>
  <c r="CN24" i="1"/>
  <c r="CO24" i="1"/>
  <c r="CP24" i="1"/>
  <c r="CQ24" i="1"/>
  <c r="CR24" i="1"/>
  <c r="CT24" i="1"/>
  <c r="CS24" i="1"/>
  <c r="CJ24" i="1"/>
  <c r="CP23" i="1"/>
  <c r="CT23" i="1"/>
  <c r="CQ23" i="1"/>
  <c r="CR23" i="1"/>
  <c r="CS23" i="1"/>
  <c r="CU23" i="1"/>
  <c r="CJ23" i="1"/>
  <c r="CK23" i="1"/>
  <c r="CL23" i="1"/>
  <c r="CM23" i="1"/>
  <c r="CN23" i="1"/>
  <c r="CO23" i="1"/>
  <c r="CP33" i="1"/>
  <c r="CT33" i="1"/>
  <c r="CU33" i="1"/>
  <c r="CQ33" i="1"/>
  <c r="CR33" i="1"/>
  <c r="CS33" i="1"/>
  <c r="CK33" i="1"/>
  <c r="CL33" i="1"/>
  <c r="CM33" i="1"/>
  <c r="CN33" i="1"/>
  <c r="CO33" i="1"/>
  <c r="CJ33" i="1"/>
  <c r="CL22" i="1"/>
  <c r="CQ22" i="1"/>
  <c r="CM22" i="1"/>
  <c r="CN22" i="1"/>
  <c r="CP22" i="1"/>
  <c r="CO22" i="1"/>
  <c r="CR22" i="1"/>
  <c r="CS22" i="1"/>
  <c r="CT22" i="1"/>
  <c r="CU22" i="1"/>
  <c r="CJ22" i="1"/>
  <c r="CK22" i="1"/>
  <c r="CN21" i="1"/>
  <c r="CJ21" i="1"/>
  <c r="CK21" i="1"/>
  <c r="CL21" i="1"/>
  <c r="CM21" i="1"/>
  <c r="CO21" i="1"/>
  <c r="CR21" i="1"/>
  <c r="CP21" i="1"/>
  <c r="CQ21" i="1"/>
  <c r="CS21" i="1"/>
  <c r="BW33" i="1"/>
  <c r="CT21" i="1"/>
  <c r="CU21" i="1"/>
  <c r="CX31" i="1"/>
  <c r="CL31" i="1"/>
  <c r="CK31" i="1"/>
  <c r="CM31" i="1"/>
  <c r="CN31" i="1"/>
  <c r="CP31" i="1"/>
  <c r="CO31" i="1"/>
  <c r="CQ31" i="1"/>
  <c r="CR31" i="1"/>
  <c r="CS31" i="1"/>
  <c r="CU31" i="1"/>
  <c r="CT31" i="1"/>
  <c r="CJ31" i="1"/>
  <c r="DH30" i="1"/>
  <c r="DI30" i="1" s="1"/>
  <c r="CQ30" i="1"/>
  <c r="CR30" i="1"/>
  <c r="CU30" i="1"/>
  <c r="CS30" i="1"/>
  <c r="CT30" i="1"/>
  <c r="CJ30" i="1"/>
  <c r="CK30" i="1"/>
  <c r="CL30" i="1"/>
  <c r="CM30" i="1"/>
  <c r="CN30" i="1"/>
  <c r="CO30" i="1"/>
  <c r="CP30" i="1"/>
  <c r="CX29" i="1"/>
  <c r="CM29" i="1"/>
  <c r="CS29" i="1"/>
  <c r="CN29" i="1"/>
  <c r="CO29" i="1"/>
  <c r="CP29" i="1"/>
  <c r="CQ29" i="1"/>
  <c r="CR29" i="1"/>
  <c r="CT29" i="1"/>
  <c r="CU29" i="1"/>
  <c r="CL29" i="1"/>
  <c r="CK29" i="1"/>
  <c r="CJ29" i="1"/>
  <c r="CV23" i="1"/>
  <c r="CY23" i="1" s="1"/>
  <c r="CW27" i="1"/>
  <c r="CZ27" i="1" s="1"/>
  <c r="CW30" i="1"/>
  <c r="CZ30" i="1" s="1"/>
  <c r="CW29" i="1"/>
  <c r="CZ29" i="1" s="1"/>
  <c r="CW28" i="1"/>
  <c r="CZ28" i="1" s="1"/>
  <c r="CV22" i="1"/>
  <c r="CY22" i="1" s="1"/>
  <c r="CW26" i="1"/>
  <c r="CZ26" i="1" s="1"/>
  <c r="CV21" i="1"/>
  <c r="CY21" i="1" s="1"/>
  <c r="CW33" i="1"/>
  <c r="CZ33" i="1" s="1"/>
  <c r="CW32" i="1"/>
  <c r="CZ32" i="1" s="1"/>
  <c r="CW31" i="1"/>
  <c r="CZ31" i="1" s="1"/>
  <c r="BM27" i="1"/>
  <c r="CX25" i="1"/>
  <c r="CV27" i="1"/>
  <c r="CY27" i="1" s="1"/>
  <c r="CX26" i="1"/>
  <c r="CV28" i="1"/>
  <c r="CY28" i="1" s="1"/>
  <c r="CV32" i="1"/>
  <c r="CY32" i="1" s="1"/>
  <c r="CV31" i="1"/>
  <c r="CY31" i="1" s="1"/>
  <c r="CV30" i="1"/>
  <c r="CY30" i="1" s="1"/>
  <c r="CV29" i="1"/>
  <c r="CY29" i="1" s="1"/>
  <c r="CX33" i="1"/>
  <c r="CV33" i="1"/>
  <c r="CY33" i="1" s="1"/>
  <c r="CV26" i="1"/>
  <c r="CY26" i="1" s="1"/>
  <c r="CX24" i="1"/>
  <c r="CV25" i="1"/>
  <c r="CY25" i="1" s="1"/>
  <c r="CX23" i="1"/>
  <c r="CV24" i="1"/>
  <c r="CY24" i="1" s="1"/>
  <c r="CX22" i="1"/>
  <c r="CX21" i="1"/>
  <c r="CX30" i="1"/>
  <c r="BM22" i="1"/>
  <c r="AK44" i="1" l="1"/>
  <c r="AZ43" i="1"/>
  <c r="I20" i="3"/>
  <c r="J20" i="3" s="1"/>
  <c r="H21" i="3"/>
  <c r="A1105" i="6"/>
  <c r="C1104" i="6"/>
  <c r="B1104" i="6"/>
  <c r="BG46" i="1"/>
  <c r="BO45" i="1"/>
  <c r="BL45" i="1"/>
  <c r="DH44" i="1"/>
  <c r="DI44" i="1" s="1"/>
  <c r="DJ44" i="1"/>
  <c r="DJ45" i="1"/>
  <c r="BB25" i="5"/>
  <c r="AZ25" i="5"/>
  <c r="AQ25" i="5"/>
  <c r="AO25" i="5"/>
  <c r="BM25" i="5"/>
  <c r="BK25" i="5"/>
  <c r="DA35" i="1"/>
  <c r="DB35" i="1" s="1"/>
  <c r="DC37" i="1" s="1"/>
  <c r="DH23" i="1"/>
  <c r="DI23" i="1" s="1"/>
  <c r="DA34" i="1"/>
  <c r="DB34" i="1" s="1"/>
  <c r="DC46" i="1"/>
  <c r="DC40" i="1"/>
  <c r="DD49" i="1"/>
  <c r="DC39" i="1"/>
  <c r="DD48" i="1"/>
  <c r="DC45" i="1"/>
  <c r="DD54" i="1"/>
  <c r="DC41" i="1"/>
  <c r="DD51" i="1"/>
  <c r="DC42" i="1"/>
  <c r="DD50" i="1"/>
  <c r="DC43" i="1"/>
  <c r="DD52" i="1"/>
  <c r="DC38" i="1"/>
  <c r="DD47" i="1"/>
  <c r="DC44" i="1"/>
  <c r="DD53" i="1"/>
  <c r="BM43" i="1"/>
  <c r="DJ24" i="1"/>
  <c r="DJ30" i="1"/>
  <c r="DJ26" i="1"/>
  <c r="DJ22" i="1"/>
  <c r="DJ27" i="1"/>
  <c r="DH26" i="1"/>
  <c r="DI26" i="1" s="1"/>
  <c r="DJ28" i="1"/>
  <c r="DJ23" i="1"/>
  <c r="DJ25" i="1"/>
  <c r="DJ29" i="1"/>
  <c r="DH25" i="1"/>
  <c r="DI25" i="1" s="1"/>
  <c r="CS318" i="1"/>
  <c r="CG319" i="1" s="1"/>
  <c r="BS331" i="1" s="1"/>
  <c r="BS343" i="1" s="1"/>
  <c r="CT318" i="1"/>
  <c r="CH319" i="1" s="1"/>
  <c r="BS332" i="1" s="1"/>
  <c r="BS344" i="1" s="1"/>
  <c r="CM318" i="1"/>
  <c r="CA319" i="1" s="1"/>
  <c r="BS325" i="1" s="1"/>
  <c r="BS337" i="1" s="1"/>
  <c r="DH29" i="1"/>
  <c r="DI29" i="1" s="1"/>
  <c r="CP318" i="1"/>
  <c r="CD319" i="1" s="1"/>
  <c r="BS328" i="1" s="1"/>
  <c r="BS340" i="1" s="1"/>
  <c r="CR318" i="1"/>
  <c r="CF319" i="1" s="1"/>
  <c r="BS330" i="1" s="1"/>
  <c r="BS342" i="1" s="1"/>
  <c r="CL318" i="1"/>
  <c r="BZ319" i="1" s="1"/>
  <c r="BS324" i="1" s="1"/>
  <c r="BS336" i="1" s="1"/>
  <c r="DH28" i="1"/>
  <c r="DI28" i="1" s="1"/>
  <c r="CQ318" i="1"/>
  <c r="CE319" i="1" s="1"/>
  <c r="BS329" i="1" s="1"/>
  <c r="BS341" i="1" s="1"/>
  <c r="CK318" i="1"/>
  <c r="BY319" i="1" s="1"/>
  <c r="BS323" i="1" s="1"/>
  <c r="BS335" i="1" s="1"/>
  <c r="CU318" i="1"/>
  <c r="CI319" i="1" s="1"/>
  <c r="BS333" i="1" s="1"/>
  <c r="BS345" i="1" s="1"/>
  <c r="DH22" i="1"/>
  <c r="DI22" i="1" s="1"/>
  <c r="CJ318" i="1"/>
  <c r="BX319" i="1" s="1"/>
  <c r="BS322" i="1" s="1"/>
  <c r="CN318" i="1"/>
  <c r="CB319" i="1" s="1"/>
  <c r="BS326" i="1" s="1"/>
  <c r="BS338" i="1" s="1"/>
  <c r="CO318" i="1"/>
  <c r="CC319" i="1" s="1"/>
  <c r="BS327" i="1" s="1"/>
  <c r="BS339" i="1" s="1"/>
  <c r="DA22" i="1"/>
  <c r="DB22" i="1" s="1"/>
  <c r="DA29" i="1"/>
  <c r="DB29" i="1" s="1"/>
  <c r="DA28" i="1"/>
  <c r="DB28" i="1" s="1"/>
  <c r="DA31" i="1"/>
  <c r="DB31" i="1" s="1"/>
  <c r="DA21" i="1"/>
  <c r="DB21" i="1" s="1"/>
  <c r="DA27" i="1"/>
  <c r="DB27" i="1" s="1"/>
  <c r="DA23" i="1"/>
  <c r="DB23" i="1" s="1"/>
  <c r="DA32" i="1"/>
  <c r="DB32" i="1" s="1"/>
  <c r="DA25" i="1"/>
  <c r="DB25" i="1" s="1"/>
  <c r="DA30" i="1"/>
  <c r="DB30" i="1" s="1"/>
  <c r="DA24" i="1"/>
  <c r="DB24" i="1" s="1"/>
  <c r="DA26" i="1"/>
  <c r="DB26" i="1" s="1"/>
  <c r="DA33" i="1"/>
  <c r="DB33" i="1" s="1"/>
  <c r="AK45" i="1" l="1"/>
  <c r="AZ44" i="1"/>
  <c r="H22" i="3"/>
  <c r="I21" i="3"/>
  <c r="J21" i="3" s="1"/>
  <c r="A1106" i="6"/>
  <c r="C1105" i="6"/>
  <c r="B1105" i="6"/>
  <c r="BG47" i="1"/>
  <c r="BO46" i="1"/>
  <c r="BL46" i="1"/>
  <c r="DH45" i="1"/>
  <c r="DI45" i="1" s="1"/>
  <c r="DK46" i="1"/>
  <c r="BJ26" i="5"/>
  <c r="F26" i="5" s="1"/>
  <c r="BJ63" i="1"/>
  <c r="BE26" i="5"/>
  <c r="BH26" i="5" s="1"/>
  <c r="BH63" i="1"/>
  <c r="AI26" i="5"/>
  <c r="AL26" i="5" s="1"/>
  <c r="AN26" i="5"/>
  <c r="D26" i="5" s="1"/>
  <c r="AY26" i="5"/>
  <c r="E26" i="5" s="1"/>
  <c r="BI63" i="1"/>
  <c r="AT26" i="5"/>
  <c r="AW26" i="5" s="1"/>
  <c r="DD46" i="1"/>
  <c r="DC36" i="1"/>
  <c r="DE36" i="1" s="1"/>
  <c r="DD42" i="1"/>
  <c r="DD45" i="1"/>
  <c r="DK40" i="1"/>
  <c r="DE40" i="1"/>
  <c r="DK45" i="1"/>
  <c r="DE45" i="1"/>
  <c r="DE44" i="1"/>
  <c r="DK44" i="1"/>
  <c r="DE46" i="1"/>
  <c r="DD44" i="1"/>
  <c r="DD43" i="1"/>
  <c r="DK38" i="1"/>
  <c r="DE38" i="1"/>
  <c r="DK37" i="1"/>
  <c r="DE37" i="1"/>
  <c r="DE43" i="1"/>
  <c r="DK43" i="1"/>
  <c r="DE42" i="1"/>
  <c r="DK42" i="1"/>
  <c r="DK41" i="1"/>
  <c r="DE41" i="1"/>
  <c r="DK39" i="1"/>
  <c r="DE39" i="1"/>
  <c r="DC35" i="1"/>
  <c r="DD38" i="1"/>
  <c r="DD39" i="1"/>
  <c r="DD40" i="1"/>
  <c r="DD41" i="1"/>
  <c r="DD37" i="1"/>
  <c r="DD35" i="1"/>
  <c r="DD36" i="1"/>
  <c r="BM44" i="1"/>
  <c r="DD34" i="1"/>
  <c r="DC34" i="1"/>
  <c r="BT332" i="1"/>
  <c r="BT338" i="1"/>
  <c r="BT333" i="1"/>
  <c r="BT334" i="1"/>
  <c r="BT342" i="1"/>
  <c r="BT335" i="1"/>
  <c r="BT336" i="1"/>
  <c r="BT337" i="1"/>
  <c r="BS334" i="1"/>
  <c r="BT323" i="1"/>
  <c r="BT339" i="1"/>
  <c r="BT324" i="1"/>
  <c r="BT340" i="1"/>
  <c r="BT325" i="1"/>
  <c r="BT341" i="1"/>
  <c r="BT326" i="1"/>
  <c r="BT327" i="1"/>
  <c r="BT343" i="1"/>
  <c r="BT328" i="1"/>
  <c r="BT344" i="1"/>
  <c r="BT330" i="1"/>
  <c r="BT322" i="1"/>
  <c r="BT329" i="1"/>
  <c r="BT345" i="1"/>
  <c r="BT331" i="1"/>
  <c r="DC25" i="1"/>
  <c r="DC22" i="1"/>
  <c r="DE22" i="1" s="1"/>
  <c r="DC21" i="1"/>
  <c r="DE21" i="1" s="1"/>
  <c r="DC29" i="1"/>
  <c r="DE29" i="1" s="1"/>
  <c r="DC26" i="1"/>
  <c r="DD29" i="1"/>
  <c r="DD26" i="1"/>
  <c r="DD27" i="1"/>
  <c r="DD28" i="1"/>
  <c r="DD32" i="1"/>
  <c r="DC24" i="1"/>
  <c r="DC23" i="1"/>
  <c r="DE23" i="1" s="1"/>
  <c r="DD31" i="1"/>
  <c r="DD30" i="1"/>
  <c r="DC32" i="1"/>
  <c r="DC30" i="1"/>
  <c r="DC33" i="1"/>
  <c r="DD33" i="1"/>
  <c r="DC31" i="1"/>
  <c r="DC28" i="1"/>
  <c r="DC27" i="1"/>
  <c r="AZ45" i="1" l="1"/>
  <c r="BM45" i="1" s="1"/>
  <c r="AK46" i="1"/>
  <c r="I22" i="3"/>
  <c r="J22" i="3" s="1"/>
  <c r="H23" i="3"/>
  <c r="A1107" i="6"/>
  <c r="C1106" i="6"/>
  <c r="B1106" i="6"/>
  <c r="BG48" i="1"/>
  <c r="BO47" i="1"/>
  <c r="BL47" i="1"/>
  <c r="DH46" i="1"/>
  <c r="DI46" i="1" s="1"/>
  <c r="DJ46" i="1"/>
  <c r="AP26" i="5"/>
  <c r="AK26" i="5"/>
  <c r="BL26" i="5"/>
  <c r="BG26" i="5"/>
  <c r="BA26" i="5"/>
  <c r="AV26" i="5"/>
  <c r="DK36" i="1"/>
  <c r="DK35" i="1"/>
  <c r="DE35" i="1"/>
  <c r="DE34" i="1"/>
  <c r="DK34" i="1"/>
  <c r="DK21" i="1"/>
  <c r="DK22" i="1"/>
  <c r="DK23" i="1"/>
  <c r="DK29" i="1"/>
  <c r="DE28" i="1"/>
  <c r="DK28" i="1"/>
  <c r="DE24" i="1"/>
  <c r="DK24" i="1"/>
  <c r="DE27" i="1"/>
  <c r="DK27" i="1"/>
  <c r="DE26" i="1"/>
  <c r="DK26" i="1"/>
  <c r="DE25" i="1"/>
  <c r="DK25" i="1"/>
  <c r="DE31" i="1"/>
  <c r="DE30" i="1"/>
  <c r="DK30" i="1"/>
  <c r="DE32" i="1"/>
  <c r="DE33" i="1"/>
  <c r="AZ46" i="1" l="1"/>
  <c r="BM46" i="1" s="1"/>
  <c r="AK47" i="1"/>
  <c r="I23" i="3"/>
  <c r="J23" i="3" s="1"/>
  <c r="H24" i="3"/>
  <c r="A1108" i="6"/>
  <c r="C1107" i="6"/>
  <c r="B1107" i="6"/>
  <c r="BG49" i="1"/>
  <c r="BO48" i="1"/>
  <c r="BL48" i="1"/>
  <c r="DJ48" i="1"/>
  <c r="DH47" i="1"/>
  <c r="DI47" i="1" s="1"/>
  <c r="DK47" i="1"/>
  <c r="DJ47" i="1"/>
  <c r="BB26" i="5"/>
  <c r="AZ26" i="5"/>
  <c r="BM26" i="5"/>
  <c r="BK26" i="5"/>
  <c r="AQ26" i="5"/>
  <c r="AO26" i="5"/>
  <c r="AZ47" i="1" l="1"/>
  <c r="BM47" i="1" s="1"/>
  <c r="AK48" i="1"/>
  <c r="H25" i="3"/>
  <c r="I24" i="3"/>
  <c r="J24" i="3" s="1"/>
  <c r="A1109" i="6"/>
  <c r="C1108" i="6"/>
  <c r="B1108" i="6"/>
  <c r="BG50" i="1"/>
  <c r="BO49" i="1"/>
  <c r="BL49" i="1"/>
  <c r="DH48" i="1"/>
  <c r="DI48" i="1" s="1"/>
  <c r="DK48" i="1"/>
  <c r="BH64" i="1"/>
  <c r="AI27" i="5"/>
  <c r="AL27" i="5" s="1"/>
  <c r="AN27" i="5"/>
  <c r="D27" i="5" s="1"/>
  <c r="BJ64" i="1"/>
  <c r="BE27" i="5"/>
  <c r="BH27" i="5" s="1"/>
  <c r="BJ27" i="5"/>
  <c r="F27" i="5" s="1"/>
  <c r="AY27" i="5"/>
  <c r="E27" i="5" s="1"/>
  <c r="BI64" i="1"/>
  <c r="AT27" i="5"/>
  <c r="AW27" i="5" s="1"/>
  <c r="DF62" i="1"/>
  <c r="DF70" i="1"/>
  <c r="DF78" i="1"/>
  <c r="DF86" i="1"/>
  <c r="DF94" i="1"/>
  <c r="DF102" i="1"/>
  <c r="DF110" i="1"/>
  <c r="DF118" i="1"/>
  <c r="DF126" i="1"/>
  <c r="DF134" i="1"/>
  <c r="DF142" i="1"/>
  <c r="DF150" i="1"/>
  <c r="DF158" i="1"/>
  <c r="DF166" i="1"/>
  <c r="DF174" i="1"/>
  <c r="DF182" i="1"/>
  <c r="DF190" i="1"/>
  <c r="DF198" i="1"/>
  <c r="DF206" i="1"/>
  <c r="DF214" i="1"/>
  <c r="DF222" i="1"/>
  <c r="DF230" i="1"/>
  <c r="DF238" i="1"/>
  <c r="DF246" i="1"/>
  <c r="DF254" i="1"/>
  <c r="DF262" i="1"/>
  <c r="DF270" i="1"/>
  <c r="DF278" i="1"/>
  <c r="DF286" i="1"/>
  <c r="DF294" i="1"/>
  <c r="DF302" i="1"/>
  <c r="DF310" i="1"/>
  <c r="DF67" i="1"/>
  <c r="DF243" i="1"/>
  <c r="DF267" i="1"/>
  <c r="DF65" i="1"/>
  <c r="DF73" i="1"/>
  <c r="DF81" i="1"/>
  <c r="DF89" i="1"/>
  <c r="DF97" i="1"/>
  <c r="DF105" i="1"/>
  <c r="DF113" i="1"/>
  <c r="DF121" i="1"/>
  <c r="DF129" i="1"/>
  <c r="DF137" i="1"/>
  <c r="DF145" i="1"/>
  <c r="DF153" i="1"/>
  <c r="DF161" i="1"/>
  <c r="DF169" i="1"/>
  <c r="DF177" i="1"/>
  <c r="DF185" i="1"/>
  <c r="DF193" i="1"/>
  <c r="DF201" i="1"/>
  <c r="DF209" i="1"/>
  <c r="DF217" i="1"/>
  <c r="DF225" i="1"/>
  <c r="DF233" i="1"/>
  <c r="DF241" i="1"/>
  <c r="DF249" i="1"/>
  <c r="DF257" i="1"/>
  <c r="DF265" i="1"/>
  <c r="DF273" i="1"/>
  <c r="DF281" i="1"/>
  <c r="DF289" i="1"/>
  <c r="DF297" i="1"/>
  <c r="DF305" i="1"/>
  <c r="DF313" i="1"/>
  <c r="DF60" i="1"/>
  <c r="DF68" i="1"/>
  <c r="DF76" i="1"/>
  <c r="DF84" i="1"/>
  <c r="DF92" i="1"/>
  <c r="DF100" i="1"/>
  <c r="DF108" i="1"/>
  <c r="DF116" i="1"/>
  <c r="DF124" i="1"/>
  <c r="DF132" i="1"/>
  <c r="DF140" i="1"/>
  <c r="DF148" i="1"/>
  <c r="DF156" i="1"/>
  <c r="DF164" i="1"/>
  <c r="DF172" i="1"/>
  <c r="DF180" i="1"/>
  <c r="DF188" i="1"/>
  <c r="DF196" i="1"/>
  <c r="DF204" i="1"/>
  <c r="DF212" i="1"/>
  <c r="DF220" i="1"/>
  <c r="DF228" i="1"/>
  <c r="DF236" i="1"/>
  <c r="DF244" i="1"/>
  <c r="DF252" i="1"/>
  <c r="DF260" i="1"/>
  <c r="DF268" i="1"/>
  <c r="DF276" i="1"/>
  <c r="DF284" i="1"/>
  <c r="DF292" i="1"/>
  <c r="DF300" i="1"/>
  <c r="DF308" i="1"/>
  <c r="DF299" i="1"/>
  <c r="DF63" i="1"/>
  <c r="DF71" i="1"/>
  <c r="DF79" i="1"/>
  <c r="DF87" i="1"/>
  <c r="DF95" i="1"/>
  <c r="DF103" i="1"/>
  <c r="DF111" i="1"/>
  <c r="DF119" i="1"/>
  <c r="DF127" i="1"/>
  <c r="DF135" i="1"/>
  <c r="DF143" i="1"/>
  <c r="DF151" i="1"/>
  <c r="DF159" i="1"/>
  <c r="DF167" i="1"/>
  <c r="DF175" i="1"/>
  <c r="DF183" i="1"/>
  <c r="DF191" i="1"/>
  <c r="DF199" i="1"/>
  <c r="DF207" i="1"/>
  <c r="DF215" i="1"/>
  <c r="DF223" i="1"/>
  <c r="DF231" i="1"/>
  <c r="DF239" i="1"/>
  <c r="DF247" i="1"/>
  <c r="DF255" i="1"/>
  <c r="DF263" i="1"/>
  <c r="DF271" i="1"/>
  <c r="DF279" i="1"/>
  <c r="DF287" i="1"/>
  <c r="DF295" i="1"/>
  <c r="DF303" i="1"/>
  <c r="DF311" i="1"/>
  <c r="DF66" i="1"/>
  <c r="DF74" i="1"/>
  <c r="DF82" i="1"/>
  <c r="DF90" i="1"/>
  <c r="DF98" i="1"/>
  <c r="DF106" i="1"/>
  <c r="DF114" i="1"/>
  <c r="DF122" i="1"/>
  <c r="DF130" i="1"/>
  <c r="DF138" i="1"/>
  <c r="DF146" i="1"/>
  <c r="DF154" i="1"/>
  <c r="DF162" i="1"/>
  <c r="DF170" i="1"/>
  <c r="DF178" i="1"/>
  <c r="DF186" i="1"/>
  <c r="DF194" i="1"/>
  <c r="DF202" i="1"/>
  <c r="DF210" i="1"/>
  <c r="DF218" i="1"/>
  <c r="DF226" i="1"/>
  <c r="DF234" i="1"/>
  <c r="DF242" i="1"/>
  <c r="DF250" i="1"/>
  <c r="DF258" i="1"/>
  <c r="DF266" i="1"/>
  <c r="DF274" i="1"/>
  <c r="DF282" i="1"/>
  <c r="DF290" i="1"/>
  <c r="DF298" i="1"/>
  <c r="DF306" i="1"/>
  <c r="DF61" i="1"/>
  <c r="DF69" i="1"/>
  <c r="DF77" i="1"/>
  <c r="DF85" i="1"/>
  <c r="DF93" i="1"/>
  <c r="DF101" i="1"/>
  <c r="DF109" i="1"/>
  <c r="DF117" i="1"/>
  <c r="DF125" i="1"/>
  <c r="DF133" i="1"/>
  <c r="DF141" i="1"/>
  <c r="DF149" i="1"/>
  <c r="DF157" i="1"/>
  <c r="DF165" i="1"/>
  <c r="DF173" i="1"/>
  <c r="DF181" i="1"/>
  <c r="DF189" i="1"/>
  <c r="DF197" i="1"/>
  <c r="DF205" i="1"/>
  <c r="DF213" i="1"/>
  <c r="DF221" i="1"/>
  <c r="DF229" i="1"/>
  <c r="DF237" i="1"/>
  <c r="DF245" i="1"/>
  <c r="DF253" i="1"/>
  <c r="DF261" i="1"/>
  <c r="DF269" i="1"/>
  <c r="DF277" i="1"/>
  <c r="DF285" i="1"/>
  <c r="DF293" i="1"/>
  <c r="DF301" i="1"/>
  <c r="DF309" i="1"/>
  <c r="DF64" i="1"/>
  <c r="DF72" i="1"/>
  <c r="DF80" i="1"/>
  <c r="DF88" i="1"/>
  <c r="DF96" i="1"/>
  <c r="DF104" i="1"/>
  <c r="DF112" i="1"/>
  <c r="DF120" i="1"/>
  <c r="DF128" i="1"/>
  <c r="DF136" i="1"/>
  <c r="DF144" i="1"/>
  <c r="DF152" i="1"/>
  <c r="DF160" i="1"/>
  <c r="DF168" i="1"/>
  <c r="DF176" i="1"/>
  <c r="DF184" i="1"/>
  <c r="DF192" i="1"/>
  <c r="DF200" i="1"/>
  <c r="DF208" i="1"/>
  <c r="DF216" i="1"/>
  <c r="DF224" i="1"/>
  <c r="DF232" i="1"/>
  <c r="DF240" i="1"/>
  <c r="DF248" i="1"/>
  <c r="DF256" i="1"/>
  <c r="DF264" i="1"/>
  <c r="DF272" i="1"/>
  <c r="DF280" i="1"/>
  <c r="DF288" i="1"/>
  <c r="DF296" i="1"/>
  <c r="DF304" i="1"/>
  <c r="DF312" i="1"/>
  <c r="DF99" i="1"/>
  <c r="DF107" i="1"/>
  <c r="DF115" i="1"/>
  <c r="DF123" i="1"/>
  <c r="DF131" i="1"/>
  <c r="DF139" i="1"/>
  <c r="DF147" i="1"/>
  <c r="DF155" i="1"/>
  <c r="DF163" i="1"/>
  <c r="DF171" i="1"/>
  <c r="DF179" i="1"/>
  <c r="DF187" i="1"/>
  <c r="DF195" i="1"/>
  <c r="DF203" i="1"/>
  <c r="DF211" i="1"/>
  <c r="DF219" i="1"/>
  <c r="DF227" i="1"/>
  <c r="DF235" i="1"/>
  <c r="DF251" i="1"/>
  <c r="DF259" i="1"/>
  <c r="DF275" i="1"/>
  <c r="DF283" i="1"/>
  <c r="DF291" i="1"/>
  <c r="DF91" i="1"/>
  <c r="DF307" i="1"/>
  <c r="DF75" i="1"/>
  <c r="DF83" i="1"/>
  <c r="DF57" i="1"/>
  <c r="DF55" i="1"/>
  <c r="DF58" i="1"/>
  <c r="DF56" i="1"/>
  <c r="DF59" i="1"/>
  <c r="DF46" i="1"/>
  <c r="DF50" i="1"/>
  <c r="DF54" i="1"/>
  <c r="DF45" i="1"/>
  <c r="DF49" i="1"/>
  <c r="DF53" i="1"/>
  <c r="DF315" i="1"/>
  <c r="DF314" i="1"/>
  <c r="DF48" i="1"/>
  <c r="DF52" i="1"/>
  <c r="DF47" i="1"/>
  <c r="DF51" i="1"/>
  <c r="DF34" i="1"/>
  <c r="DF36" i="1"/>
  <c r="DF40" i="1"/>
  <c r="DF44" i="1"/>
  <c r="DF38" i="1"/>
  <c r="DF35" i="1"/>
  <c r="DF39" i="1"/>
  <c r="DF43" i="1"/>
  <c r="DF42" i="1"/>
  <c r="DF41" i="1"/>
  <c r="DF37" i="1"/>
  <c r="DF24" i="1"/>
  <c r="DF28" i="1"/>
  <c r="DF29" i="1"/>
  <c r="DF30" i="1"/>
  <c r="DF31" i="1"/>
  <c r="DF32" i="1"/>
  <c r="DF33" i="1"/>
  <c r="DF22" i="1"/>
  <c r="DF23" i="1"/>
  <c r="DF25" i="1"/>
  <c r="DF26" i="1"/>
  <c r="DF27" i="1"/>
  <c r="DF21" i="1"/>
  <c r="AZ48" i="1" l="1"/>
  <c r="BM48" i="1" s="1"/>
  <c r="AK49" i="1"/>
  <c r="I25" i="3"/>
  <c r="J25" i="3" s="1"/>
  <c r="H26" i="3"/>
  <c r="A1110" i="6"/>
  <c r="C1109" i="6"/>
  <c r="B1109" i="6"/>
  <c r="BG51" i="1"/>
  <c r="BO50" i="1"/>
  <c r="BL50" i="1"/>
  <c r="DH49" i="1"/>
  <c r="DI49" i="1" s="1"/>
  <c r="DK49" i="1"/>
  <c r="DJ49" i="1"/>
  <c r="BA27" i="5"/>
  <c r="AV27" i="5"/>
  <c r="BL27" i="5"/>
  <c r="BG27" i="5"/>
  <c r="AP27" i="5"/>
  <c r="AK27" i="5"/>
  <c r="AZ49" i="1" l="1"/>
  <c r="BM49" i="1" s="1"/>
  <c r="AK50" i="1"/>
  <c r="I26" i="3"/>
  <c r="J26" i="3" s="1"/>
  <c r="H27" i="3"/>
  <c r="A1111" i="6"/>
  <c r="C1110" i="6"/>
  <c r="B1110" i="6"/>
  <c r="BG52" i="1"/>
  <c r="BO51" i="1"/>
  <c r="BL51" i="1"/>
  <c r="DH50" i="1"/>
  <c r="DI50" i="1" s="1"/>
  <c r="DK50" i="1"/>
  <c r="DJ50" i="1"/>
  <c r="AQ27" i="5"/>
  <c r="AO27" i="5"/>
  <c r="BM27" i="5"/>
  <c r="BK27" i="5"/>
  <c r="BB27" i="5"/>
  <c r="AZ27" i="5"/>
  <c r="AZ50" i="1" l="1"/>
  <c r="BM50" i="1" s="1"/>
  <c r="AK51" i="1"/>
  <c r="I27" i="3"/>
  <c r="J27" i="3" s="1"/>
  <c r="H28" i="3"/>
  <c r="A1112" i="6"/>
  <c r="C1111" i="6"/>
  <c r="B1111" i="6"/>
  <c r="BG53" i="1"/>
  <c r="BO52" i="1"/>
  <c r="BL52" i="1"/>
  <c r="DH51" i="1"/>
  <c r="DI51" i="1" s="1"/>
  <c r="DK51" i="1"/>
  <c r="DJ52" i="1"/>
  <c r="DJ51" i="1"/>
  <c r="AY28" i="5"/>
  <c r="E28" i="5" s="1"/>
  <c r="BI65" i="1"/>
  <c r="AT28" i="5"/>
  <c r="AW28" i="5" s="1"/>
  <c r="BJ65" i="1"/>
  <c r="BE28" i="5"/>
  <c r="BH28" i="5" s="1"/>
  <c r="BJ28" i="5"/>
  <c r="F28" i="5" s="1"/>
  <c r="AN28" i="5"/>
  <c r="D28" i="5" s="1"/>
  <c r="BH65" i="1"/>
  <c r="AI28" i="5"/>
  <c r="AL28" i="5" s="1"/>
  <c r="AZ51" i="1" l="1"/>
  <c r="BM51" i="1" s="1"/>
  <c r="AK52" i="1"/>
  <c r="H29" i="3"/>
  <c r="I28" i="3"/>
  <c r="J28" i="3" s="1"/>
  <c r="A1113" i="6"/>
  <c r="C1112" i="6"/>
  <c r="B1112" i="6"/>
  <c r="BG54" i="1"/>
  <c r="BO53" i="1"/>
  <c r="BL53" i="1"/>
  <c r="DH52" i="1"/>
  <c r="DI52" i="1" s="1"/>
  <c r="DK52" i="1"/>
  <c r="AP28" i="5"/>
  <c r="AK28" i="5"/>
  <c r="BL28" i="5"/>
  <c r="BG28" i="5"/>
  <c r="BA28" i="5"/>
  <c r="AV28" i="5"/>
  <c r="AZ52" i="1" l="1"/>
  <c r="BM52" i="1" s="1"/>
  <c r="AK53" i="1"/>
  <c r="H30" i="3"/>
  <c r="I29" i="3"/>
  <c r="J29" i="3" s="1"/>
  <c r="A1114" i="6"/>
  <c r="C1113" i="6"/>
  <c r="B1113" i="6"/>
  <c r="BG55" i="1"/>
  <c r="BO54" i="1"/>
  <c r="BL54" i="1"/>
  <c r="DH53" i="1"/>
  <c r="DI53" i="1" s="1"/>
  <c r="DK53" i="1"/>
  <c r="DJ53" i="1"/>
  <c r="BB28" i="5"/>
  <c r="AZ28" i="5"/>
  <c r="BM28" i="5"/>
  <c r="BK28" i="5"/>
  <c r="AQ28" i="5"/>
  <c r="AO28" i="5"/>
  <c r="AZ53" i="1" l="1"/>
  <c r="BM53" i="1" s="1"/>
  <c r="AK54" i="1"/>
  <c r="I30" i="3"/>
  <c r="J30" i="3" s="1"/>
  <c r="H31" i="3"/>
  <c r="A1115" i="6"/>
  <c r="C1114" i="6"/>
  <c r="B1114" i="6"/>
  <c r="BG56" i="1"/>
  <c r="BO55" i="1"/>
  <c r="BL55" i="1"/>
  <c r="DH54" i="1"/>
  <c r="DI54" i="1" s="1"/>
  <c r="DK54" i="1"/>
  <c r="DJ54" i="1"/>
  <c r="BJ66" i="1"/>
  <c r="BE29" i="5"/>
  <c r="BH29" i="5" s="1"/>
  <c r="BJ29" i="5"/>
  <c r="F29" i="5" s="1"/>
  <c r="BH66" i="1"/>
  <c r="AN29" i="5"/>
  <c r="D29" i="5" s="1"/>
  <c r="AI29" i="5"/>
  <c r="AL29" i="5" s="1"/>
  <c r="BI66" i="1"/>
  <c r="AY29" i="5"/>
  <c r="E29" i="5" s="1"/>
  <c r="AT29" i="5"/>
  <c r="AW29" i="5" s="1"/>
  <c r="AZ54" i="1" l="1"/>
  <c r="BM54" i="1" s="1"/>
  <c r="AK55" i="1"/>
  <c r="I31" i="3"/>
  <c r="J31" i="3" s="1"/>
  <c r="H32" i="3"/>
  <c r="A1116" i="6"/>
  <c r="C1115" i="6"/>
  <c r="B1115" i="6"/>
  <c r="BG57" i="1"/>
  <c r="BO56" i="1"/>
  <c r="BL56" i="1"/>
  <c r="DJ56" i="1"/>
  <c r="DH55" i="1"/>
  <c r="DI55" i="1" s="1"/>
  <c r="DK55" i="1"/>
  <c r="DJ55" i="1"/>
  <c r="AP29" i="5"/>
  <c r="AK29" i="5"/>
  <c r="BL29" i="5"/>
  <c r="BG29" i="5"/>
  <c r="BA29" i="5"/>
  <c r="AV29" i="5"/>
  <c r="AZ55" i="1" l="1"/>
  <c r="BM55" i="1" s="1"/>
  <c r="AK56" i="1"/>
  <c r="H33" i="3"/>
  <c r="I32" i="3"/>
  <c r="J32" i="3" s="1"/>
  <c r="A1117" i="6"/>
  <c r="C1116" i="6"/>
  <c r="B1116" i="6"/>
  <c r="BG58" i="1"/>
  <c r="BO57" i="1"/>
  <c r="BL57" i="1"/>
  <c r="DH56" i="1"/>
  <c r="DI56" i="1" s="1"/>
  <c r="DK56" i="1"/>
  <c r="BB29" i="5"/>
  <c r="AZ29" i="5"/>
  <c r="BM29" i="5"/>
  <c r="BK29" i="5"/>
  <c r="AQ29" i="5"/>
  <c r="AO29" i="5"/>
  <c r="AZ56" i="1" l="1"/>
  <c r="BM56" i="1" s="1"/>
  <c r="AK57" i="1"/>
  <c r="I33" i="3"/>
  <c r="J33" i="3" s="1"/>
  <c r="H34" i="3"/>
  <c r="A1118" i="6"/>
  <c r="C1117" i="6"/>
  <c r="B1117" i="6"/>
  <c r="BG59" i="1"/>
  <c r="BO58" i="1"/>
  <c r="BL58" i="1"/>
  <c r="DJ58" i="1"/>
  <c r="DH57" i="1"/>
  <c r="DI57" i="1" s="1"/>
  <c r="DK57" i="1"/>
  <c r="DJ57" i="1"/>
  <c r="BJ67" i="1"/>
  <c r="BE30" i="5"/>
  <c r="BH30" i="5" s="1"/>
  <c r="BJ30" i="5"/>
  <c r="F30" i="5" s="1"/>
  <c r="AN30" i="5"/>
  <c r="D30" i="5" s="1"/>
  <c r="BH67" i="1"/>
  <c r="AI30" i="5"/>
  <c r="AL30" i="5" s="1"/>
  <c r="BI67" i="1"/>
  <c r="AY30" i="5"/>
  <c r="E30" i="5" s="1"/>
  <c r="AT30" i="5"/>
  <c r="AW30" i="5" s="1"/>
  <c r="AK58" i="1" l="1"/>
  <c r="AZ57" i="1"/>
  <c r="BM57" i="1" s="1"/>
  <c r="I34" i="3"/>
  <c r="J34" i="3" s="1"/>
  <c r="H35" i="3"/>
  <c r="A1119" i="6"/>
  <c r="C1118" i="6"/>
  <c r="B1118" i="6"/>
  <c r="W7" i="5"/>
  <c r="BO59" i="1"/>
  <c r="BL59" i="1"/>
  <c r="DH58" i="1"/>
  <c r="DI58" i="1" s="1"/>
  <c r="DK58" i="1"/>
  <c r="BL30" i="5"/>
  <c r="BG30" i="5"/>
  <c r="BA30" i="5"/>
  <c r="AV30" i="5"/>
  <c r="AP30" i="5"/>
  <c r="AK30" i="5"/>
  <c r="AK59" i="1" l="1"/>
  <c r="AZ58" i="1"/>
  <c r="BM58" i="1" s="1"/>
  <c r="I35" i="3"/>
  <c r="J35" i="3" s="1"/>
  <c r="H36" i="3"/>
  <c r="A1120" i="6"/>
  <c r="C1119" i="6"/>
  <c r="B1119" i="6"/>
  <c r="X22" i="5"/>
  <c r="W11" i="5"/>
  <c r="DH59" i="1"/>
  <c r="DI59" i="1" s="1"/>
  <c r="DK59" i="1"/>
  <c r="DJ59" i="1"/>
  <c r="AQ30" i="5"/>
  <c r="AO30" i="5"/>
  <c r="BB30" i="5"/>
  <c r="AZ30" i="5"/>
  <c r="BM30" i="5"/>
  <c r="BK30" i="5"/>
  <c r="AK60" i="1" l="1"/>
  <c r="AZ59" i="1"/>
  <c r="BM59" i="1" s="1"/>
  <c r="I36" i="3"/>
  <c r="J36" i="3" s="1"/>
  <c r="H37" i="3"/>
  <c r="A1121" i="6"/>
  <c r="C1120" i="6"/>
  <c r="B1120" i="6"/>
  <c r="Y40" i="5"/>
  <c r="Y123" i="5"/>
  <c r="Y113" i="5"/>
  <c r="Y57" i="5"/>
  <c r="Y125" i="5"/>
  <c r="Y122" i="5"/>
  <c r="Y134" i="5"/>
  <c r="Y54" i="5"/>
  <c r="Y53" i="5"/>
  <c r="Y63" i="5"/>
  <c r="Y64" i="5"/>
  <c r="Y98" i="5"/>
  <c r="Y38" i="5"/>
  <c r="Y110" i="5"/>
  <c r="Y107" i="5"/>
  <c r="Y119" i="5"/>
  <c r="Y34" i="5"/>
  <c r="Y137" i="5"/>
  <c r="Y89" i="5"/>
  <c r="Y124" i="5"/>
  <c r="Y83" i="5"/>
  <c r="Y33" i="5"/>
  <c r="Y95" i="5"/>
  <c r="Y27" i="5"/>
  <c r="Y108" i="5"/>
  <c r="Y42" i="5"/>
  <c r="Y65" i="5"/>
  <c r="Y120" i="5"/>
  <c r="Y109" i="5"/>
  <c r="Y147" i="5"/>
  <c r="Y39" i="5"/>
  <c r="Y80" i="5"/>
  <c r="Y92" i="5"/>
  <c r="Y93" i="5"/>
  <c r="Y41" i="5"/>
  <c r="Y128" i="5"/>
  <c r="Y105" i="5"/>
  <c r="Y94" i="5"/>
  <c r="Y60" i="5"/>
  <c r="Y66" i="5"/>
  <c r="Y144" i="5"/>
  <c r="Y77" i="5"/>
  <c r="Y78" i="5"/>
  <c r="Y138" i="5"/>
  <c r="Y140" i="5"/>
  <c r="Y116" i="5"/>
  <c r="Y90" i="5"/>
  <c r="Y79" i="5"/>
  <c r="Y46" i="5"/>
  <c r="Y51" i="5"/>
  <c r="Y129" i="5"/>
  <c r="Y141" i="5"/>
  <c r="Y142" i="5"/>
  <c r="Y70" i="5"/>
  <c r="Y101" i="5"/>
  <c r="Y75" i="5"/>
  <c r="Y143" i="5"/>
  <c r="Y35" i="5"/>
  <c r="Y62" i="5"/>
  <c r="Y114" i="5"/>
  <c r="Y126" i="5"/>
  <c r="Y127" i="5"/>
  <c r="Y86" i="5"/>
  <c r="Y139" i="5"/>
  <c r="Y49" i="5"/>
  <c r="Y45" i="5"/>
  <c r="Y44" i="5"/>
  <c r="Y99" i="5"/>
  <c r="Y111" i="5"/>
  <c r="Y68" i="5"/>
  <c r="Y71" i="5"/>
  <c r="Y59" i="5"/>
  <c r="Y56" i="5"/>
  <c r="Y50" i="5"/>
  <c r="Y28" i="5"/>
  <c r="Y84" i="5"/>
  <c r="Y96" i="5"/>
  <c r="Y23" i="5"/>
  <c r="Y135" i="5"/>
  <c r="Y55" i="5"/>
  <c r="Y25" i="5"/>
  <c r="Y36" i="5"/>
  <c r="Y72" i="5"/>
  <c r="Y148" i="5"/>
  <c r="Y81" i="5"/>
  <c r="Y29" i="5"/>
  <c r="Y67" i="5"/>
  <c r="Y24" i="5"/>
  <c r="Y31" i="5"/>
  <c r="Y74" i="5"/>
  <c r="Y136" i="5"/>
  <c r="Y133" i="5"/>
  <c r="Y145" i="5"/>
  <c r="Y112" i="5"/>
  <c r="Y69" i="5"/>
  <c r="Y43" i="5"/>
  <c r="Y26" i="5"/>
  <c r="Y132" i="5"/>
  <c r="Y121" i="5"/>
  <c r="Y118" i="5"/>
  <c r="Y130" i="5"/>
  <c r="Y97" i="5"/>
  <c r="Y37" i="5"/>
  <c r="Y47" i="5"/>
  <c r="Y52" i="5"/>
  <c r="Y117" i="5"/>
  <c r="Y106" i="5"/>
  <c r="Y103" i="5"/>
  <c r="Y115" i="5"/>
  <c r="Y82" i="5"/>
  <c r="Y30" i="5"/>
  <c r="Y61" i="5"/>
  <c r="Y32" i="5"/>
  <c r="Y102" i="5"/>
  <c r="Y91" i="5"/>
  <c r="Y88" i="5"/>
  <c r="Y100" i="5"/>
  <c r="Y146" i="5"/>
  <c r="Y48" i="5"/>
  <c r="W13" i="5"/>
  <c r="W12" i="5" s="1"/>
  <c r="Y22" i="5"/>
  <c r="Y104" i="5"/>
  <c r="Y87" i="5"/>
  <c r="Y76" i="5"/>
  <c r="Y73" i="5"/>
  <c r="Y85" i="5"/>
  <c r="Y131" i="5"/>
  <c r="Y58" i="5"/>
  <c r="AA22" i="5"/>
  <c r="AE22" i="5" s="1"/>
  <c r="AY31" i="5"/>
  <c r="E31" i="5" s="1"/>
  <c r="BI68" i="1"/>
  <c r="AT31" i="5"/>
  <c r="AW31" i="5" s="1"/>
  <c r="BJ31" i="5"/>
  <c r="F31" i="5" s="1"/>
  <c r="BJ68" i="1"/>
  <c r="BE31" i="5"/>
  <c r="BH31" i="5" s="1"/>
  <c r="AN31" i="5"/>
  <c r="D31" i="5" s="1"/>
  <c r="BH68" i="1"/>
  <c r="AI31" i="5"/>
  <c r="AL31" i="5" s="1"/>
  <c r="AK61" i="1" l="1"/>
  <c r="H38" i="3"/>
  <c r="I37" i="3"/>
  <c r="J37" i="3" s="1"/>
  <c r="A1122" i="6"/>
  <c r="C1121" i="6"/>
  <c r="B1121" i="6"/>
  <c r="Z22" i="5"/>
  <c r="AC22" i="5"/>
  <c r="C22" i="5" s="1"/>
  <c r="AP31" i="5"/>
  <c r="AK31" i="5"/>
  <c r="BA31" i="5"/>
  <c r="AV31" i="5"/>
  <c r="BL31" i="5"/>
  <c r="BG31" i="5"/>
  <c r="AK62" i="1" l="1"/>
  <c r="I38" i="3"/>
  <c r="J38" i="3" s="1"/>
  <c r="H39" i="3"/>
  <c r="A1123" i="6"/>
  <c r="C1122" i="6"/>
  <c r="B1122" i="6"/>
  <c r="AD22" i="5"/>
  <c r="AF22" i="5"/>
  <c r="BM31" i="5"/>
  <c r="BK31" i="5"/>
  <c r="BB31" i="5"/>
  <c r="AZ31" i="5"/>
  <c r="AQ31" i="5"/>
  <c r="AO31" i="5"/>
  <c r="AK63" i="1" l="1"/>
  <c r="I39" i="3"/>
  <c r="J39" i="3" s="1"/>
  <c r="H40" i="3"/>
  <c r="A1124" i="6"/>
  <c r="C1123" i="6"/>
  <c r="B1123" i="6"/>
  <c r="X23" i="5"/>
  <c r="AA23" i="5" s="1"/>
  <c r="BG60" i="1"/>
  <c r="AC23" i="5"/>
  <c r="C23" i="5" s="1"/>
  <c r="BH69" i="1"/>
  <c r="AI32" i="5"/>
  <c r="AL32" i="5" s="1"/>
  <c r="AN32" i="5"/>
  <c r="D32" i="5" s="1"/>
  <c r="AY32" i="5"/>
  <c r="E32" i="5" s="1"/>
  <c r="BI69" i="1"/>
  <c r="AT32" i="5"/>
  <c r="AW32" i="5" s="1"/>
  <c r="BJ32" i="5"/>
  <c r="F32" i="5" s="1"/>
  <c r="BE32" i="5"/>
  <c r="BH32" i="5" s="1"/>
  <c r="BJ69" i="1"/>
  <c r="AK64" i="1" l="1"/>
  <c r="H41" i="3"/>
  <c r="I40" i="3"/>
  <c r="J40" i="3" s="1"/>
  <c r="A1125" i="6"/>
  <c r="C1124" i="6"/>
  <c r="B1124" i="6"/>
  <c r="BO60" i="1"/>
  <c r="BL60" i="1"/>
  <c r="AE23" i="5"/>
  <c r="Z23" i="5"/>
  <c r="BL32" i="5"/>
  <c r="BG32" i="5"/>
  <c r="BA32" i="5"/>
  <c r="AV32" i="5"/>
  <c r="AP32" i="5"/>
  <c r="AK32" i="5"/>
  <c r="AK65" i="1" l="1"/>
  <c r="I41" i="3"/>
  <c r="J41" i="3" s="1"/>
  <c r="H42" i="3"/>
  <c r="A1126" i="6"/>
  <c r="C1125" i="6"/>
  <c r="B1125" i="6"/>
  <c r="AD23" i="5"/>
  <c r="AF23" i="5"/>
  <c r="AQ32" i="5"/>
  <c r="AO32" i="5"/>
  <c r="BB32" i="5"/>
  <c r="AZ32" i="5"/>
  <c r="BM32" i="5"/>
  <c r="BK32" i="5"/>
  <c r="AK66" i="1" l="1"/>
  <c r="I42" i="3"/>
  <c r="J42" i="3" s="1"/>
  <c r="H43" i="3"/>
  <c r="A1127" i="6"/>
  <c r="B1126" i="6"/>
  <c r="C1126" i="6"/>
  <c r="BG61" i="1"/>
  <c r="AC24" i="5"/>
  <c r="C24" i="5" s="1"/>
  <c r="X24" i="5"/>
  <c r="AA24" i="5" s="1"/>
  <c r="BJ33" i="5"/>
  <c r="F33" i="5" s="1"/>
  <c r="BJ70" i="1"/>
  <c r="BE33" i="5"/>
  <c r="BH33" i="5" s="1"/>
  <c r="BH70" i="1"/>
  <c r="AI33" i="5"/>
  <c r="AL33" i="5" s="1"/>
  <c r="AN33" i="5"/>
  <c r="D33" i="5" s="1"/>
  <c r="BI70" i="1"/>
  <c r="AT33" i="5"/>
  <c r="AW33" i="5" s="1"/>
  <c r="AY33" i="5"/>
  <c r="E33" i="5" s="1"/>
  <c r="AK67" i="1" l="1"/>
  <c r="I43" i="3"/>
  <c r="J43" i="3" s="1"/>
  <c r="H44" i="3"/>
  <c r="A1128" i="6"/>
  <c r="C1127" i="6"/>
  <c r="B1127" i="6"/>
  <c r="BO61" i="1"/>
  <c r="BL61" i="1"/>
  <c r="AE24" i="5"/>
  <c r="Z24" i="5"/>
  <c r="BA33" i="5"/>
  <c r="AV33" i="5"/>
  <c r="AP33" i="5"/>
  <c r="AK33" i="5"/>
  <c r="BL33" i="5"/>
  <c r="BG33" i="5"/>
  <c r="AK68" i="1" l="1"/>
  <c r="H45" i="3"/>
  <c r="I44" i="3"/>
  <c r="J44" i="3" s="1"/>
  <c r="A1129" i="6"/>
  <c r="C1128" i="6"/>
  <c r="B1128" i="6"/>
  <c r="AD24" i="5"/>
  <c r="AF24" i="5"/>
  <c r="AQ33" i="5"/>
  <c r="AO33" i="5"/>
  <c r="BM33" i="5"/>
  <c r="BK33" i="5"/>
  <c r="BB33" i="5"/>
  <c r="AZ33" i="5"/>
  <c r="AK69" i="1" l="1"/>
  <c r="H46" i="3"/>
  <c r="I45" i="3"/>
  <c r="J45" i="3" s="1"/>
  <c r="A1130" i="6"/>
  <c r="C1129" i="6"/>
  <c r="B1129" i="6"/>
  <c r="AC25" i="5"/>
  <c r="C25" i="5" s="1"/>
  <c r="G19" i="5" s="1"/>
  <c r="X25" i="5"/>
  <c r="AA25" i="5" s="1"/>
  <c r="BG62" i="1"/>
  <c r="BI71" i="1"/>
  <c r="AT34" i="5"/>
  <c r="AW34" i="5" s="1"/>
  <c r="AY34" i="5"/>
  <c r="E34" i="5" s="1"/>
  <c r="BE34" i="5"/>
  <c r="BH34" i="5" s="1"/>
  <c r="BJ34" i="5"/>
  <c r="F34" i="5" s="1"/>
  <c r="BJ71" i="1"/>
  <c r="AN34" i="5"/>
  <c r="D34" i="5" s="1"/>
  <c r="BH71" i="1"/>
  <c r="AI34" i="5"/>
  <c r="AL34" i="5" s="1"/>
  <c r="AK70" i="1" l="1"/>
  <c r="I46" i="3"/>
  <c r="J46" i="3" s="1"/>
  <c r="H47" i="3"/>
  <c r="A1131" i="6"/>
  <c r="C1130" i="6"/>
  <c r="B1130" i="6"/>
  <c r="BO62" i="1"/>
  <c r="BL62" i="1"/>
  <c r="AE25" i="5"/>
  <c r="Z25" i="5"/>
  <c r="BA34" i="5"/>
  <c r="AV34" i="5"/>
  <c r="AP34" i="5"/>
  <c r="AK34" i="5"/>
  <c r="BL34" i="5"/>
  <c r="BG34" i="5"/>
  <c r="AK71" i="1" l="1"/>
  <c r="I47" i="3"/>
  <c r="J47" i="3" s="1"/>
  <c r="H48" i="3"/>
  <c r="A1132" i="6"/>
  <c r="B1131" i="6"/>
  <c r="C1131" i="6"/>
  <c r="AD25" i="5"/>
  <c r="AF25" i="5"/>
  <c r="BM34" i="5"/>
  <c r="BK34" i="5"/>
  <c r="AQ34" i="5"/>
  <c r="AO34" i="5"/>
  <c r="BB34" i="5"/>
  <c r="AZ34" i="5"/>
  <c r="AK72" i="1" l="1"/>
  <c r="I48" i="3"/>
  <c r="J48" i="3" s="1"/>
  <c r="H49" i="3"/>
  <c r="A1133" i="6"/>
  <c r="C1132" i="6"/>
  <c r="B1132" i="6"/>
  <c r="AC26" i="5"/>
  <c r="C26" i="5" s="1"/>
  <c r="G20" i="5" s="1"/>
  <c r="X26" i="5"/>
  <c r="AA26" i="5" s="1"/>
  <c r="BG63" i="1"/>
  <c r="BI72" i="1"/>
  <c r="AT35" i="5"/>
  <c r="AW35" i="5" s="1"/>
  <c r="AY35" i="5"/>
  <c r="E35" i="5" s="1"/>
  <c r="BJ35" i="5"/>
  <c r="F35" i="5" s="1"/>
  <c r="BJ72" i="1"/>
  <c r="BE35" i="5"/>
  <c r="BH35" i="5" s="1"/>
  <c r="AN35" i="5"/>
  <c r="D35" i="5" s="1"/>
  <c r="BH72" i="1"/>
  <c r="AI35" i="5"/>
  <c r="AL35" i="5" s="1"/>
  <c r="AK73" i="1" l="1"/>
  <c r="I49" i="3"/>
  <c r="J49" i="3" s="1"/>
  <c r="H50" i="3"/>
  <c r="A1134" i="6"/>
  <c r="B1133" i="6"/>
  <c r="C1133" i="6"/>
  <c r="BL63" i="1"/>
  <c r="BO63" i="1"/>
  <c r="AE26" i="5"/>
  <c r="Z26" i="5"/>
  <c r="AP35" i="5"/>
  <c r="AK35" i="5"/>
  <c r="BL35" i="5"/>
  <c r="BG35" i="5"/>
  <c r="BA35" i="5"/>
  <c r="AV35" i="5"/>
  <c r="AK74" i="1" l="1"/>
  <c r="I50" i="3"/>
  <c r="J50" i="3" s="1"/>
  <c r="H51" i="3"/>
  <c r="A1135" i="6"/>
  <c r="B1134" i="6"/>
  <c r="C1134" i="6"/>
  <c r="AD26" i="5"/>
  <c r="AF26" i="5"/>
  <c r="BM35" i="5"/>
  <c r="BK35" i="5"/>
  <c r="AQ35" i="5"/>
  <c r="AO35" i="5"/>
  <c r="BB35" i="5"/>
  <c r="AZ35" i="5"/>
  <c r="AK75" i="1" l="1"/>
  <c r="I51" i="3"/>
  <c r="J51" i="3" s="1"/>
  <c r="H52" i="3"/>
  <c r="A1136" i="6"/>
  <c r="C1135" i="6"/>
  <c r="B1135" i="6"/>
  <c r="BG64" i="1"/>
  <c r="AC27" i="5"/>
  <c r="C27" i="5" s="1"/>
  <c r="G21" i="5" s="1"/>
  <c r="X27" i="5"/>
  <c r="AA27" i="5" s="1"/>
  <c r="AY36" i="5"/>
  <c r="E36" i="5" s="1"/>
  <c r="AT36" i="5"/>
  <c r="AW36" i="5" s="1"/>
  <c r="BI73" i="1"/>
  <c r="AN36" i="5"/>
  <c r="D36" i="5" s="1"/>
  <c r="AI36" i="5"/>
  <c r="AL36" i="5" s="1"/>
  <c r="BH73" i="1"/>
  <c r="BJ73" i="1"/>
  <c r="BJ36" i="5"/>
  <c r="F36" i="5" s="1"/>
  <c r="BE36" i="5"/>
  <c r="BH36" i="5" s="1"/>
  <c r="AK76" i="1" l="1"/>
  <c r="I52" i="3"/>
  <c r="J52" i="3" s="1"/>
  <c r="H53" i="3"/>
  <c r="A1137" i="6"/>
  <c r="C1136" i="6"/>
  <c r="B1136" i="6"/>
  <c r="AE27" i="5"/>
  <c r="Z27" i="5"/>
  <c r="BO64" i="1"/>
  <c r="BL64" i="1"/>
  <c r="AP36" i="5"/>
  <c r="AK36" i="5"/>
  <c r="BL36" i="5"/>
  <c r="BG36" i="5"/>
  <c r="BA36" i="5"/>
  <c r="AV36" i="5"/>
  <c r="AK77" i="1" l="1"/>
  <c r="H54" i="3"/>
  <c r="I53" i="3"/>
  <c r="J53" i="3" s="1"/>
  <c r="A1138" i="6"/>
  <c r="C1137" i="6"/>
  <c r="B1137" i="6"/>
  <c r="AD27" i="5"/>
  <c r="AF27" i="5"/>
  <c r="BB36" i="5"/>
  <c r="AZ36" i="5"/>
  <c r="BM36" i="5"/>
  <c r="BK36" i="5"/>
  <c r="AQ36" i="5"/>
  <c r="AO36" i="5"/>
  <c r="AK78" i="1" l="1"/>
  <c r="I54" i="3"/>
  <c r="J54" i="3" s="1"/>
  <c r="H55" i="3"/>
  <c r="A1139" i="6"/>
  <c r="C1138" i="6"/>
  <c r="B1138" i="6"/>
  <c r="X28" i="5"/>
  <c r="AA28" i="5" s="1"/>
  <c r="AC28" i="5"/>
  <c r="C28" i="5" s="1"/>
  <c r="G22" i="5" s="1"/>
  <c r="BP60" i="1" s="1"/>
  <c r="BQ60" i="1" s="1"/>
  <c r="AX60" i="1" s="1"/>
  <c r="AZ60" i="1" s="1"/>
  <c r="BG65" i="1"/>
  <c r="BJ74" i="1"/>
  <c r="BJ37" i="5"/>
  <c r="F37" i="5" s="1"/>
  <c r="BE37" i="5"/>
  <c r="BH37" i="5" s="1"/>
  <c r="AY37" i="5"/>
  <c r="E37" i="5" s="1"/>
  <c r="AT37" i="5"/>
  <c r="AW37" i="5" s="1"/>
  <c r="BI74" i="1"/>
  <c r="AN37" i="5"/>
  <c r="D37" i="5" s="1"/>
  <c r="BH74" i="1"/>
  <c r="AI37" i="5"/>
  <c r="AL37" i="5" s="1"/>
  <c r="AK79" i="1" l="1"/>
  <c r="I55" i="3"/>
  <c r="J55" i="3" s="1"/>
  <c r="H56" i="3"/>
  <c r="BM60" i="1"/>
  <c r="A1140" i="6"/>
  <c r="C1139" i="6"/>
  <c r="B1139" i="6"/>
  <c r="BO65" i="1"/>
  <c r="BL65" i="1"/>
  <c r="AE28" i="5"/>
  <c r="Z28" i="5"/>
  <c r="AP37" i="5"/>
  <c r="AK37" i="5"/>
  <c r="BL37" i="5"/>
  <c r="BG37" i="5"/>
  <c r="BA37" i="5"/>
  <c r="AV37" i="5"/>
  <c r="AK80" i="1" l="1"/>
  <c r="H57" i="3"/>
  <c r="I56" i="3"/>
  <c r="J56" i="3" s="1"/>
  <c r="DK60" i="1"/>
  <c r="DH60" i="1"/>
  <c r="DI60" i="1" s="1"/>
  <c r="DJ60" i="1"/>
  <c r="A1141" i="6"/>
  <c r="C1140" i="6"/>
  <c r="B1140" i="6"/>
  <c r="AD28" i="5"/>
  <c r="AF28" i="5"/>
  <c r="BB37" i="5"/>
  <c r="AZ37" i="5"/>
  <c r="BM37" i="5"/>
  <c r="BK37" i="5"/>
  <c r="AQ37" i="5"/>
  <c r="AO37" i="5"/>
  <c r="AK81" i="1" l="1"/>
  <c r="I57" i="3"/>
  <c r="J57" i="3" s="1"/>
  <c r="H58" i="3"/>
  <c r="A1142" i="6"/>
  <c r="C1141" i="6"/>
  <c r="B1141" i="6"/>
  <c r="BG66" i="1"/>
  <c r="AC29" i="5"/>
  <c r="C29" i="5" s="1"/>
  <c r="G23" i="5" s="1"/>
  <c r="BP61" i="1" s="1"/>
  <c r="BQ61" i="1" s="1"/>
  <c r="AX61" i="1" s="1"/>
  <c r="AZ61" i="1" s="1"/>
  <c r="X29" i="5"/>
  <c r="AA29" i="5" s="1"/>
  <c r="AN38" i="5"/>
  <c r="D38" i="5" s="1"/>
  <c r="BH75" i="1"/>
  <c r="AI38" i="5"/>
  <c r="AL38" i="5" s="1"/>
  <c r="AY38" i="5"/>
  <c r="E38" i="5" s="1"/>
  <c r="BI75" i="1"/>
  <c r="AT38" i="5"/>
  <c r="AW38" i="5" s="1"/>
  <c r="BJ38" i="5"/>
  <c r="F38" i="5" s="1"/>
  <c r="BE38" i="5"/>
  <c r="BH38" i="5" s="1"/>
  <c r="BJ75" i="1"/>
  <c r="AK82" i="1" l="1"/>
  <c r="I58" i="3"/>
  <c r="J58" i="3" s="1"/>
  <c r="H59" i="3"/>
  <c r="BM61" i="1"/>
  <c r="A1143" i="6"/>
  <c r="C1142" i="6"/>
  <c r="B1142" i="6"/>
  <c r="AE29" i="5"/>
  <c r="Z29" i="5"/>
  <c r="AD29" i="5" s="1"/>
  <c r="BL66" i="1"/>
  <c r="BO66" i="1"/>
  <c r="BA38" i="5"/>
  <c r="AV38" i="5"/>
  <c r="BL38" i="5"/>
  <c r="BG38" i="5"/>
  <c r="AP38" i="5"/>
  <c r="AK38" i="5"/>
  <c r="AK83" i="1" l="1"/>
  <c r="I59" i="3"/>
  <c r="J59" i="3" s="1"/>
  <c r="H60" i="3"/>
  <c r="DH61" i="1"/>
  <c r="DI61" i="1" s="1"/>
  <c r="DK61" i="1"/>
  <c r="DJ61" i="1"/>
  <c r="A1144" i="6"/>
  <c r="C1143" i="6"/>
  <c r="B1143" i="6"/>
  <c r="AF29" i="5"/>
  <c r="AQ38" i="5"/>
  <c r="AO38" i="5"/>
  <c r="BM38" i="5"/>
  <c r="BK38" i="5"/>
  <c r="BB38" i="5"/>
  <c r="AZ38" i="5"/>
  <c r="AK84" i="1" l="1"/>
  <c r="I60" i="3"/>
  <c r="J60" i="3" s="1"/>
  <c r="H61" i="3"/>
  <c r="A1145" i="6"/>
  <c r="C1144" i="6"/>
  <c r="B1144" i="6"/>
  <c r="BG67" i="1"/>
  <c r="X30" i="5"/>
  <c r="AA30" i="5" s="1"/>
  <c r="AC30" i="5"/>
  <c r="C30" i="5" s="1"/>
  <c r="G24" i="5" s="1"/>
  <c r="BP62" i="1" s="1"/>
  <c r="BQ62" i="1" s="1"/>
  <c r="AX62" i="1" s="1"/>
  <c r="AZ62" i="1" s="1"/>
  <c r="AY39" i="5"/>
  <c r="E39" i="5" s="1"/>
  <c r="BI76" i="1"/>
  <c r="AT39" i="5"/>
  <c r="AW39" i="5" s="1"/>
  <c r="BJ76" i="1"/>
  <c r="BJ39" i="5"/>
  <c r="F39" i="5" s="1"/>
  <c r="BE39" i="5"/>
  <c r="BH39" i="5" s="1"/>
  <c r="AN39" i="5"/>
  <c r="D39" i="5" s="1"/>
  <c r="AI39" i="5"/>
  <c r="AL39" i="5" s="1"/>
  <c r="BH76" i="1"/>
  <c r="AK85" i="1" l="1"/>
  <c r="H62" i="3"/>
  <c r="I61" i="3"/>
  <c r="J61" i="3" s="1"/>
  <c r="BM62" i="1"/>
  <c r="A1146" i="6"/>
  <c r="B1145" i="6"/>
  <c r="C1145" i="6"/>
  <c r="AE30" i="5"/>
  <c r="Z30" i="5"/>
  <c r="BL67" i="1"/>
  <c r="BO67" i="1"/>
  <c r="AP39" i="5"/>
  <c r="AK39" i="5"/>
  <c r="BL39" i="5"/>
  <c r="BG39" i="5"/>
  <c r="BA39" i="5"/>
  <c r="AV39" i="5"/>
  <c r="AK86" i="1" l="1"/>
  <c r="I62" i="3"/>
  <c r="J62" i="3" s="1"/>
  <c r="H63" i="3"/>
  <c r="DH62" i="1"/>
  <c r="DI62" i="1" s="1"/>
  <c r="DK62" i="1"/>
  <c r="DJ62" i="1"/>
  <c r="A1147" i="6"/>
  <c r="B1146" i="6"/>
  <c r="C1146" i="6"/>
  <c r="AD30" i="5"/>
  <c r="AF30" i="5"/>
  <c r="BB39" i="5"/>
  <c r="AZ39" i="5"/>
  <c r="BM39" i="5"/>
  <c r="BK39" i="5"/>
  <c r="AQ39" i="5"/>
  <c r="AO39" i="5"/>
  <c r="AK87" i="1" l="1"/>
  <c r="I63" i="3"/>
  <c r="J63" i="3" s="1"/>
  <c r="H64" i="3"/>
  <c r="A1148" i="6"/>
  <c r="C1147" i="6"/>
  <c r="B1147" i="6"/>
  <c r="BG68" i="1"/>
  <c r="AC31" i="5"/>
  <c r="C31" i="5" s="1"/>
  <c r="G25" i="5" s="1"/>
  <c r="BP63" i="1" s="1"/>
  <c r="BQ63" i="1" s="1"/>
  <c r="AX63" i="1" s="1"/>
  <c r="AZ63" i="1" s="1"/>
  <c r="X31" i="5"/>
  <c r="AA31" i="5" s="1"/>
  <c r="AN40" i="5"/>
  <c r="D40" i="5" s="1"/>
  <c r="AI40" i="5"/>
  <c r="AL40" i="5" s="1"/>
  <c r="BH77" i="1"/>
  <c r="BJ40" i="5"/>
  <c r="F40" i="5" s="1"/>
  <c r="BJ77" i="1"/>
  <c r="BE40" i="5"/>
  <c r="BH40" i="5" s="1"/>
  <c r="BI77" i="1"/>
  <c r="AY40" i="5"/>
  <c r="E40" i="5" s="1"/>
  <c r="AT40" i="5"/>
  <c r="AW40" i="5" s="1"/>
  <c r="AK88" i="1" l="1"/>
  <c r="H65" i="3"/>
  <c r="I64" i="3"/>
  <c r="J64" i="3" s="1"/>
  <c r="BM63" i="1"/>
  <c r="A1149" i="6"/>
  <c r="C1148" i="6"/>
  <c r="B1148" i="6"/>
  <c r="AE31" i="5"/>
  <c r="Z31" i="5"/>
  <c r="BL68" i="1"/>
  <c r="BO68" i="1"/>
  <c r="BL40" i="5"/>
  <c r="BG40" i="5"/>
  <c r="BA40" i="5"/>
  <c r="AV40" i="5"/>
  <c r="AP40" i="5"/>
  <c r="AK40" i="5"/>
  <c r="AK89" i="1" l="1"/>
  <c r="I65" i="3"/>
  <c r="J65" i="3" s="1"/>
  <c r="H66" i="3"/>
  <c r="DK63" i="1"/>
  <c r="DH63" i="1"/>
  <c r="DI63" i="1" s="1"/>
  <c r="DJ63" i="1"/>
  <c r="A1150" i="6"/>
  <c r="C1149" i="6"/>
  <c r="B1149" i="6"/>
  <c r="AD31" i="5"/>
  <c r="AF31" i="5"/>
  <c r="AQ40" i="5"/>
  <c r="AO40" i="5"/>
  <c r="BB40" i="5"/>
  <c r="AZ40" i="5"/>
  <c r="BM40" i="5"/>
  <c r="BK40" i="5"/>
  <c r="AK90" i="1" l="1"/>
  <c r="I66" i="3"/>
  <c r="J66" i="3" s="1"/>
  <c r="H67" i="3"/>
  <c r="A1151" i="6"/>
  <c r="B1150" i="6"/>
  <c r="C1150" i="6"/>
  <c r="X32" i="5"/>
  <c r="AA32" i="5" s="1"/>
  <c r="AC32" i="5"/>
  <c r="C32" i="5" s="1"/>
  <c r="G26" i="5" s="1"/>
  <c r="BP64" i="1" s="1"/>
  <c r="BQ64" i="1" s="1"/>
  <c r="AX64" i="1" s="1"/>
  <c r="AZ64" i="1" s="1"/>
  <c r="BG69" i="1"/>
  <c r="BJ41" i="5"/>
  <c r="F41" i="5" s="1"/>
  <c r="BE41" i="5"/>
  <c r="BH41" i="5" s="1"/>
  <c r="BJ78" i="1"/>
  <c r="BI78" i="1"/>
  <c r="AY41" i="5"/>
  <c r="E41" i="5" s="1"/>
  <c r="AT41" i="5"/>
  <c r="AW41" i="5" s="1"/>
  <c r="BH78" i="1"/>
  <c r="AN41" i="5"/>
  <c r="D41" i="5" s="1"/>
  <c r="AI41" i="5"/>
  <c r="AL41" i="5" s="1"/>
  <c r="AK91" i="1" l="1"/>
  <c r="I67" i="3"/>
  <c r="J67" i="3" s="1"/>
  <c r="H68" i="3"/>
  <c r="BM64" i="1"/>
  <c r="A1152" i="6"/>
  <c r="C1151" i="6"/>
  <c r="B1151" i="6"/>
  <c r="BO69" i="1"/>
  <c r="BL69" i="1"/>
  <c r="AE32" i="5"/>
  <c r="Z32" i="5"/>
  <c r="BA41" i="5"/>
  <c r="AV41" i="5"/>
  <c r="BL41" i="5"/>
  <c r="BG41" i="5"/>
  <c r="AP41" i="5"/>
  <c r="AK41" i="5"/>
  <c r="AK92" i="1" l="1"/>
  <c r="I68" i="3"/>
  <c r="J68" i="3" s="1"/>
  <c r="H69" i="3"/>
  <c r="DK64" i="1"/>
  <c r="DH64" i="1"/>
  <c r="DI64" i="1" s="1"/>
  <c r="DJ64" i="1"/>
  <c r="A1153" i="6"/>
  <c r="B1152" i="6"/>
  <c r="C1152" i="6"/>
  <c r="AD32" i="5"/>
  <c r="AF32" i="5"/>
  <c r="AQ41" i="5"/>
  <c r="AO41" i="5"/>
  <c r="BM41" i="5"/>
  <c r="BK41" i="5"/>
  <c r="BB41" i="5"/>
  <c r="AZ41" i="5"/>
  <c r="AK93" i="1" l="1"/>
  <c r="H70" i="3"/>
  <c r="I69" i="3"/>
  <c r="J69" i="3" s="1"/>
  <c r="A1154" i="6"/>
  <c r="B1153" i="6"/>
  <c r="C1153" i="6"/>
  <c r="X33" i="5"/>
  <c r="AA33" i="5" s="1"/>
  <c r="AC33" i="5"/>
  <c r="C33" i="5" s="1"/>
  <c r="G27" i="5" s="1"/>
  <c r="BP65" i="1" s="1"/>
  <c r="BQ65" i="1" s="1"/>
  <c r="AX65" i="1" s="1"/>
  <c r="AZ65" i="1" s="1"/>
  <c r="BG70" i="1"/>
  <c r="BJ79" i="1"/>
  <c r="BJ42" i="5"/>
  <c r="F42" i="5" s="1"/>
  <c r="BE42" i="5"/>
  <c r="BH42" i="5" s="1"/>
  <c r="BI79" i="1"/>
  <c r="AY42" i="5"/>
  <c r="E42" i="5" s="1"/>
  <c r="AT42" i="5"/>
  <c r="AW42" i="5" s="1"/>
  <c r="BH79" i="1"/>
  <c r="AI42" i="5"/>
  <c r="AL42" i="5" s="1"/>
  <c r="AN42" i="5"/>
  <c r="D42" i="5" s="1"/>
  <c r="AK94" i="1" l="1"/>
  <c r="I70" i="3"/>
  <c r="J70" i="3" s="1"/>
  <c r="H71" i="3"/>
  <c r="BM65" i="1"/>
  <c r="A1155" i="6"/>
  <c r="C1154" i="6"/>
  <c r="B1154" i="6"/>
  <c r="BL70" i="1"/>
  <c r="BO70" i="1"/>
  <c r="AE33" i="5"/>
  <c r="Z33" i="5"/>
  <c r="BA42" i="5"/>
  <c r="AV42" i="5"/>
  <c r="BL42" i="5"/>
  <c r="BG42" i="5"/>
  <c r="AP42" i="5"/>
  <c r="AK42" i="5"/>
  <c r="AK95" i="1" l="1"/>
  <c r="I71" i="3"/>
  <c r="J71" i="3" s="1"/>
  <c r="H72" i="3"/>
  <c r="DK65" i="1"/>
  <c r="DH65" i="1"/>
  <c r="DI65" i="1" s="1"/>
  <c r="DJ65" i="1"/>
  <c r="A1156" i="6"/>
  <c r="C1155" i="6"/>
  <c r="B1155" i="6"/>
  <c r="AD33" i="5"/>
  <c r="AF33" i="5"/>
  <c r="AQ42" i="5"/>
  <c r="AO42" i="5"/>
  <c r="BM42" i="5"/>
  <c r="BK42" i="5"/>
  <c r="BB42" i="5"/>
  <c r="AZ42" i="5"/>
  <c r="AK96" i="1" l="1"/>
  <c r="H73" i="3"/>
  <c r="I72" i="3"/>
  <c r="J72" i="3" s="1"/>
  <c r="A1157" i="6"/>
  <c r="C1156" i="6"/>
  <c r="B1156" i="6"/>
  <c r="AC34" i="5"/>
  <c r="C34" i="5" s="1"/>
  <c r="G28" i="5" s="1"/>
  <c r="BP66" i="1" s="1"/>
  <c r="BQ66" i="1" s="1"/>
  <c r="AX66" i="1" s="1"/>
  <c r="AZ66" i="1" s="1"/>
  <c r="BG71" i="1"/>
  <c r="X34" i="5"/>
  <c r="AA34" i="5" s="1"/>
  <c r="AN43" i="5"/>
  <c r="D43" i="5" s="1"/>
  <c r="AI43" i="5"/>
  <c r="AL43" i="5" s="1"/>
  <c r="BH80" i="1"/>
  <c r="AY43" i="5"/>
  <c r="E43" i="5" s="1"/>
  <c r="BI80" i="1"/>
  <c r="AT43" i="5"/>
  <c r="AW43" i="5" s="1"/>
  <c r="BJ43" i="5"/>
  <c r="F43" i="5" s="1"/>
  <c r="BJ80" i="1"/>
  <c r="BE43" i="5"/>
  <c r="BH43" i="5" s="1"/>
  <c r="AK97" i="1" l="1"/>
  <c r="I73" i="3"/>
  <c r="J73" i="3" s="1"/>
  <c r="H74" i="3"/>
  <c r="BM66" i="1"/>
  <c r="A1158" i="6"/>
  <c r="C1157" i="6"/>
  <c r="B1157" i="6"/>
  <c r="AE34" i="5"/>
  <c r="Z34" i="5"/>
  <c r="BL71" i="1"/>
  <c r="BO71" i="1"/>
  <c r="AP43" i="5"/>
  <c r="AK43" i="5"/>
  <c r="BA43" i="5"/>
  <c r="AV43" i="5"/>
  <c r="BL43" i="5"/>
  <c r="BG43" i="5"/>
  <c r="AK98" i="1" l="1"/>
  <c r="H75" i="3"/>
  <c r="I74" i="3"/>
  <c r="J74" i="3" s="1"/>
  <c r="DJ66" i="1"/>
  <c r="DH66" i="1"/>
  <c r="DI66" i="1" s="1"/>
  <c r="DK66" i="1"/>
  <c r="A1159" i="6"/>
  <c r="B1158" i="6"/>
  <c r="C1158" i="6"/>
  <c r="AD34" i="5"/>
  <c r="AF34" i="5"/>
  <c r="BB43" i="5"/>
  <c r="AZ43" i="5"/>
  <c r="BM43" i="5"/>
  <c r="BK43" i="5"/>
  <c r="AQ43" i="5"/>
  <c r="AO43" i="5"/>
  <c r="AK99" i="1" l="1"/>
  <c r="I75" i="3"/>
  <c r="J75" i="3" s="1"/>
  <c r="H76" i="3"/>
  <c r="A1160" i="6"/>
  <c r="B1159" i="6"/>
  <c r="C1159" i="6"/>
  <c r="X35" i="5"/>
  <c r="AA35" i="5" s="1"/>
  <c r="BG72" i="1"/>
  <c r="AC35" i="5"/>
  <c r="C35" i="5" s="1"/>
  <c r="G29" i="5" s="1"/>
  <c r="BP67" i="1" s="1"/>
  <c r="BQ67" i="1" s="1"/>
  <c r="AX67" i="1" s="1"/>
  <c r="AZ67" i="1" s="1"/>
  <c r="BH81" i="1"/>
  <c r="AN44" i="5"/>
  <c r="D44" i="5" s="1"/>
  <c r="AI44" i="5"/>
  <c r="AL44" i="5" s="1"/>
  <c r="BJ81" i="1"/>
  <c r="BJ44" i="5"/>
  <c r="F44" i="5" s="1"/>
  <c r="BE44" i="5"/>
  <c r="BH44" i="5" s="1"/>
  <c r="BI81" i="1"/>
  <c r="AY44" i="5"/>
  <c r="E44" i="5" s="1"/>
  <c r="AT44" i="5"/>
  <c r="AW44" i="5" s="1"/>
  <c r="AK100" i="1" l="1"/>
  <c r="I76" i="3"/>
  <c r="J76" i="3" s="1"/>
  <c r="H77" i="3"/>
  <c r="BM67" i="1"/>
  <c r="A1161" i="6"/>
  <c r="C1160" i="6"/>
  <c r="B1160" i="6"/>
  <c r="BL72" i="1"/>
  <c r="BO72" i="1"/>
  <c r="AE35" i="5"/>
  <c r="Z35" i="5"/>
  <c r="BL44" i="5"/>
  <c r="BG44" i="5"/>
  <c r="AP44" i="5"/>
  <c r="AK44" i="5"/>
  <c r="BA44" i="5"/>
  <c r="AV44" i="5"/>
  <c r="AK101" i="1" l="1"/>
  <c r="H78" i="3"/>
  <c r="I77" i="3"/>
  <c r="J77" i="3" s="1"/>
  <c r="DJ67" i="1"/>
  <c r="DK67" i="1"/>
  <c r="DH67" i="1"/>
  <c r="DI67" i="1" s="1"/>
  <c r="A1162" i="6"/>
  <c r="C1161" i="6"/>
  <c r="B1161" i="6"/>
  <c r="AD35" i="5"/>
  <c r="AF35" i="5"/>
  <c r="BB44" i="5"/>
  <c r="AZ44" i="5"/>
  <c r="AQ44" i="5"/>
  <c r="AO44" i="5"/>
  <c r="BM44" i="5"/>
  <c r="BK44" i="5"/>
  <c r="AK102" i="1" l="1"/>
  <c r="I78" i="3"/>
  <c r="J78" i="3" s="1"/>
  <c r="H79" i="3"/>
  <c r="A1163" i="6"/>
  <c r="C1162" i="6"/>
  <c r="B1162" i="6"/>
  <c r="X36" i="5"/>
  <c r="AA36" i="5" s="1"/>
  <c r="BG73" i="1"/>
  <c r="AC36" i="5"/>
  <c r="C36" i="5" s="1"/>
  <c r="G30" i="5" s="1"/>
  <c r="BP68" i="1" s="1"/>
  <c r="BQ68" i="1" s="1"/>
  <c r="AX68" i="1" s="1"/>
  <c r="AZ68" i="1" s="1"/>
  <c r="BJ82" i="1"/>
  <c r="BJ45" i="5"/>
  <c r="F45" i="5" s="1"/>
  <c r="BE45" i="5"/>
  <c r="BH45" i="5" s="1"/>
  <c r="AN45" i="5"/>
  <c r="D45" i="5" s="1"/>
  <c r="BH82" i="1"/>
  <c r="AI45" i="5"/>
  <c r="AL45" i="5" s="1"/>
  <c r="BI82" i="1"/>
  <c r="AY45" i="5"/>
  <c r="E45" i="5" s="1"/>
  <c r="AT45" i="5"/>
  <c r="AW45" i="5" s="1"/>
  <c r="AK103" i="1" l="1"/>
  <c r="H80" i="3"/>
  <c r="I79" i="3"/>
  <c r="J79" i="3" s="1"/>
  <c r="BM68" i="1"/>
  <c r="A1164" i="6"/>
  <c r="C1163" i="6"/>
  <c r="B1163" i="6"/>
  <c r="BO73" i="1"/>
  <c r="BL73" i="1"/>
  <c r="AE36" i="5"/>
  <c r="Z36" i="5"/>
  <c r="BA45" i="5"/>
  <c r="AV45" i="5"/>
  <c r="BL45" i="5"/>
  <c r="BG45" i="5"/>
  <c r="AP45" i="5"/>
  <c r="AK45" i="5"/>
  <c r="AK104" i="1" l="1"/>
  <c r="H81" i="3"/>
  <c r="I80" i="3"/>
  <c r="J80" i="3" s="1"/>
  <c r="DH68" i="1"/>
  <c r="DI68" i="1" s="1"/>
  <c r="DK68" i="1"/>
  <c r="DJ68" i="1"/>
  <c r="A1165" i="6"/>
  <c r="C1164" i="6"/>
  <c r="B1164" i="6"/>
  <c r="AD36" i="5"/>
  <c r="AF36" i="5"/>
  <c r="AQ45" i="5"/>
  <c r="AO45" i="5"/>
  <c r="BM45" i="5"/>
  <c r="BK45" i="5"/>
  <c r="BB45" i="5"/>
  <c r="AZ45" i="5"/>
  <c r="AK105" i="1" l="1"/>
  <c r="I81" i="3"/>
  <c r="J81" i="3" s="1"/>
  <c r="H82" i="3"/>
  <c r="A1166" i="6"/>
  <c r="C1165" i="6"/>
  <c r="B1165" i="6"/>
  <c r="X37" i="5"/>
  <c r="AA37" i="5" s="1"/>
  <c r="BG74" i="1"/>
  <c r="AC37" i="5"/>
  <c r="C37" i="5" s="1"/>
  <c r="G31" i="5" s="1"/>
  <c r="BP69" i="1" s="1"/>
  <c r="BQ69" i="1" s="1"/>
  <c r="AX69" i="1" s="1"/>
  <c r="AZ69" i="1" s="1"/>
  <c r="BJ83" i="1"/>
  <c r="BJ46" i="5"/>
  <c r="F46" i="5" s="1"/>
  <c r="BE46" i="5"/>
  <c r="BH46" i="5" s="1"/>
  <c r="BH83" i="1"/>
  <c r="AI46" i="5"/>
  <c r="AL46" i="5" s="1"/>
  <c r="AN46" i="5"/>
  <c r="D46" i="5" s="1"/>
  <c r="AT46" i="5"/>
  <c r="AW46" i="5" s="1"/>
  <c r="BI83" i="1"/>
  <c r="AY46" i="5"/>
  <c r="E46" i="5" s="1"/>
  <c r="AK106" i="1" l="1"/>
  <c r="I82" i="3"/>
  <c r="J82" i="3" s="1"/>
  <c r="H83" i="3"/>
  <c r="BM69" i="1"/>
  <c r="A1167" i="6"/>
  <c r="C1166" i="6"/>
  <c r="B1166" i="6"/>
  <c r="BO74" i="1"/>
  <c r="BL74" i="1"/>
  <c r="Z37" i="5"/>
  <c r="AE37" i="5"/>
  <c r="AP46" i="5"/>
  <c r="AK46" i="5"/>
  <c r="BA46" i="5"/>
  <c r="AV46" i="5"/>
  <c r="BL46" i="5"/>
  <c r="BG46" i="5"/>
  <c r="AK107" i="1" l="1"/>
  <c r="I83" i="3"/>
  <c r="J83" i="3" s="1"/>
  <c r="H84" i="3"/>
  <c r="DJ69" i="1"/>
  <c r="DK69" i="1"/>
  <c r="DH69" i="1"/>
  <c r="DI69" i="1" s="1"/>
  <c r="A1168" i="6"/>
  <c r="C1167" i="6"/>
  <c r="B1167" i="6"/>
  <c r="AD37" i="5"/>
  <c r="AF37" i="5"/>
  <c r="BM46" i="5"/>
  <c r="BK46" i="5"/>
  <c r="AQ46" i="5"/>
  <c r="AO46" i="5"/>
  <c r="BB46" i="5"/>
  <c r="AZ46" i="5"/>
  <c r="AK108" i="1" l="1"/>
  <c r="H85" i="3"/>
  <c r="I84" i="3"/>
  <c r="J84" i="3" s="1"/>
  <c r="A1169" i="6"/>
  <c r="C1168" i="6"/>
  <c r="B1168" i="6"/>
  <c r="X38" i="5"/>
  <c r="AA38" i="5" s="1"/>
  <c r="AC38" i="5"/>
  <c r="C38" i="5" s="1"/>
  <c r="G32" i="5" s="1"/>
  <c r="BP70" i="1" s="1"/>
  <c r="BQ70" i="1" s="1"/>
  <c r="AX70" i="1" s="1"/>
  <c r="AZ70" i="1" s="1"/>
  <c r="BG75" i="1"/>
  <c r="AY47" i="5"/>
  <c r="E47" i="5" s="1"/>
  <c r="BI84" i="1"/>
  <c r="AT47" i="5"/>
  <c r="AW47" i="5" s="1"/>
  <c r="BH84" i="1"/>
  <c r="AN47" i="5"/>
  <c r="D47" i="5" s="1"/>
  <c r="AI47" i="5"/>
  <c r="AL47" i="5" s="1"/>
  <c r="BJ84" i="1"/>
  <c r="BJ47" i="5"/>
  <c r="F47" i="5" s="1"/>
  <c r="BE47" i="5"/>
  <c r="BH47" i="5" s="1"/>
  <c r="AK109" i="1" l="1"/>
  <c r="H86" i="3"/>
  <c r="I85" i="3"/>
  <c r="J85" i="3" s="1"/>
  <c r="BM70" i="1"/>
  <c r="A1170" i="6"/>
  <c r="C1169" i="6"/>
  <c r="B1169" i="6"/>
  <c r="BO75" i="1"/>
  <c r="BL75" i="1"/>
  <c r="AE38" i="5"/>
  <c r="Z38" i="5"/>
  <c r="AP47" i="5"/>
  <c r="AK47" i="5"/>
  <c r="BL47" i="5"/>
  <c r="BG47" i="5"/>
  <c r="BA47" i="5"/>
  <c r="AV47" i="5"/>
  <c r="AK110" i="1" l="1"/>
  <c r="H87" i="3"/>
  <c r="I86" i="3"/>
  <c r="J86" i="3" s="1"/>
  <c r="DJ70" i="1"/>
  <c r="DH70" i="1"/>
  <c r="DI70" i="1" s="1"/>
  <c r="DK70" i="1"/>
  <c r="A1171" i="6"/>
  <c r="C1170" i="6"/>
  <c r="B1170" i="6"/>
  <c r="AD38" i="5"/>
  <c r="AF38" i="5"/>
  <c r="BB47" i="5"/>
  <c r="AZ47" i="5"/>
  <c r="BM47" i="5"/>
  <c r="BK47" i="5"/>
  <c r="AQ47" i="5"/>
  <c r="AO47" i="5"/>
  <c r="AK111" i="1" l="1"/>
  <c r="H88" i="3"/>
  <c r="I87" i="3"/>
  <c r="J87" i="3" s="1"/>
  <c r="A1172" i="6"/>
  <c r="C1171" i="6"/>
  <c r="B1171" i="6"/>
  <c r="AC39" i="5"/>
  <c r="C39" i="5" s="1"/>
  <c r="G33" i="5" s="1"/>
  <c r="BP71" i="1" s="1"/>
  <c r="BQ71" i="1" s="1"/>
  <c r="AX71" i="1" s="1"/>
  <c r="AZ71" i="1" s="1"/>
  <c r="BG76" i="1"/>
  <c r="X39" i="5"/>
  <c r="AA39" i="5" s="1"/>
  <c r="BE48" i="5"/>
  <c r="BH48" i="5" s="1"/>
  <c r="BJ85" i="1"/>
  <c r="BJ48" i="5"/>
  <c r="F48" i="5" s="1"/>
  <c r="AN48" i="5"/>
  <c r="D48" i="5" s="1"/>
  <c r="BH85" i="1"/>
  <c r="AI48" i="5"/>
  <c r="AL48" i="5" s="1"/>
  <c r="AY48" i="5"/>
  <c r="E48" i="5" s="1"/>
  <c r="BI85" i="1"/>
  <c r="AT48" i="5"/>
  <c r="AW48" i="5" s="1"/>
  <c r="AK112" i="1" l="1"/>
  <c r="H89" i="3"/>
  <c r="I88" i="3"/>
  <c r="J88" i="3" s="1"/>
  <c r="BM71" i="1"/>
  <c r="A1173" i="6"/>
  <c r="C1172" i="6"/>
  <c r="B1172" i="6"/>
  <c r="Z39" i="5"/>
  <c r="AE39" i="5"/>
  <c r="BO76" i="1"/>
  <c r="BL76" i="1"/>
  <c r="AP48" i="5"/>
  <c r="AK48" i="5"/>
  <c r="BL48" i="5"/>
  <c r="BG48" i="5"/>
  <c r="BA48" i="5"/>
  <c r="AV48" i="5"/>
  <c r="AK113" i="1" l="1"/>
  <c r="I89" i="3"/>
  <c r="J89" i="3" s="1"/>
  <c r="H90" i="3"/>
  <c r="DK71" i="1"/>
  <c r="DH71" i="1"/>
  <c r="DI71" i="1" s="1"/>
  <c r="DJ71" i="1"/>
  <c r="A1174" i="6"/>
  <c r="C1173" i="6"/>
  <c r="B1173" i="6"/>
  <c r="AD39" i="5"/>
  <c r="AF39" i="5"/>
  <c r="BB48" i="5"/>
  <c r="AZ48" i="5"/>
  <c r="BM48" i="5"/>
  <c r="BK48" i="5"/>
  <c r="AQ48" i="5"/>
  <c r="AO48" i="5"/>
  <c r="AK114" i="1" l="1"/>
  <c r="I90" i="3"/>
  <c r="J90" i="3" s="1"/>
  <c r="H91" i="3"/>
  <c r="A1175" i="6"/>
  <c r="B1174" i="6"/>
  <c r="C1174" i="6"/>
  <c r="X40" i="5"/>
  <c r="AA40" i="5" s="1"/>
  <c r="AC40" i="5"/>
  <c r="C40" i="5" s="1"/>
  <c r="G34" i="5" s="1"/>
  <c r="BP72" i="1" s="1"/>
  <c r="BQ72" i="1" s="1"/>
  <c r="AX72" i="1" s="1"/>
  <c r="AZ72" i="1" s="1"/>
  <c r="BG77" i="1"/>
  <c r="AY49" i="5"/>
  <c r="E49" i="5" s="1"/>
  <c r="BI86" i="1"/>
  <c r="AT49" i="5"/>
  <c r="AW49" i="5" s="1"/>
  <c r="AN49" i="5"/>
  <c r="D49" i="5" s="1"/>
  <c r="AI49" i="5"/>
  <c r="AL49" i="5" s="1"/>
  <c r="BH86" i="1"/>
  <c r="BJ49" i="5"/>
  <c r="F49" i="5" s="1"/>
  <c r="BJ86" i="1"/>
  <c r="BE49" i="5"/>
  <c r="BH49" i="5" s="1"/>
  <c r="AK115" i="1" l="1"/>
  <c r="I91" i="3"/>
  <c r="J91" i="3" s="1"/>
  <c r="H92" i="3"/>
  <c r="BM72" i="1"/>
  <c r="A1176" i="6"/>
  <c r="B1175" i="6"/>
  <c r="C1175" i="6"/>
  <c r="BO77" i="1"/>
  <c r="BL77" i="1"/>
  <c r="AE40" i="5"/>
  <c r="Z40" i="5"/>
  <c r="BL49" i="5"/>
  <c r="BG49" i="5"/>
  <c r="BA49" i="5"/>
  <c r="AV49" i="5"/>
  <c r="AP49" i="5"/>
  <c r="AK49" i="5"/>
  <c r="AK116" i="1" l="1"/>
  <c r="I92" i="3"/>
  <c r="J92" i="3" s="1"/>
  <c r="H93" i="3"/>
  <c r="DH72" i="1"/>
  <c r="DI72" i="1" s="1"/>
  <c r="DK72" i="1"/>
  <c r="DJ72" i="1"/>
  <c r="A1177" i="6"/>
  <c r="C1176" i="6"/>
  <c r="B1176" i="6"/>
  <c r="AD40" i="5"/>
  <c r="AF40" i="5"/>
  <c r="AQ49" i="5"/>
  <c r="AO49" i="5"/>
  <c r="BB49" i="5"/>
  <c r="AZ49" i="5"/>
  <c r="BM49" i="5"/>
  <c r="BK49" i="5"/>
  <c r="AK117" i="1" l="1"/>
  <c r="H94" i="3"/>
  <c r="I93" i="3"/>
  <c r="J93" i="3" s="1"/>
  <c r="A1178" i="6"/>
  <c r="B1177" i="6"/>
  <c r="C1177" i="6"/>
  <c r="X41" i="5"/>
  <c r="AA41" i="5" s="1"/>
  <c r="BG78" i="1"/>
  <c r="AC41" i="5"/>
  <c r="C41" i="5" s="1"/>
  <c r="G35" i="5" s="1"/>
  <c r="BP73" i="1" s="1"/>
  <c r="BQ73" i="1" s="1"/>
  <c r="AX73" i="1" s="1"/>
  <c r="AZ73" i="1" s="1"/>
  <c r="AY50" i="5"/>
  <c r="E50" i="5" s="1"/>
  <c r="BI87" i="1"/>
  <c r="AT50" i="5"/>
  <c r="AW50" i="5" s="1"/>
  <c r="AI50" i="5"/>
  <c r="AL50" i="5" s="1"/>
  <c r="AN50" i="5"/>
  <c r="D50" i="5" s="1"/>
  <c r="BH87" i="1"/>
  <c r="BJ50" i="5"/>
  <c r="F50" i="5" s="1"/>
  <c r="BE50" i="5"/>
  <c r="BH50" i="5" s="1"/>
  <c r="BJ87" i="1"/>
  <c r="AK118" i="1" l="1"/>
  <c r="I94" i="3"/>
  <c r="J94" i="3" s="1"/>
  <c r="H95" i="3"/>
  <c r="BM73" i="1"/>
  <c r="A1179" i="6"/>
  <c r="B1178" i="6"/>
  <c r="C1178" i="6"/>
  <c r="BO78" i="1"/>
  <c r="BL78" i="1"/>
  <c r="Z41" i="5"/>
  <c r="AD41" i="5" s="1"/>
  <c r="AE41" i="5"/>
  <c r="AP50" i="5"/>
  <c r="AK50" i="5"/>
  <c r="BA50" i="5"/>
  <c r="AV50" i="5"/>
  <c r="BL50" i="5"/>
  <c r="BG50" i="5"/>
  <c r="AK119" i="1" l="1"/>
  <c r="I95" i="3"/>
  <c r="J95" i="3" s="1"/>
  <c r="H96" i="3"/>
  <c r="DH73" i="1"/>
  <c r="DI73" i="1" s="1"/>
  <c r="DK73" i="1"/>
  <c r="DJ73" i="1"/>
  <c r="A1180" i="6"/>
  <c r="B1179" i="6"/>
  <c r="C1179" i="6"/>
  <c r="AF41" i="5"/>
  <c r="BB50" i="5"/>
  <c r="AZ50" i="5"/>
  <c r="BM50" i="5"/>
  <c r="BK50" i="5"/>
  <c r="AQ50" i="5"/>
  <c r="AO50" i="5"/>
  <c r="AK120" i="1" l="1"/>
  <c r="H97" i="3"/>
  <c r="I96" i="3"/>
  <c r="J96" i="3" s="1"/>
  <c r="A1181" i="6"/>
  <c r="B1180" i="6"/>
  <c r="C1180" i="6"/>
  <c r="BG79" i="1"/>
  <c r="AC42" i="5"/>
  <c r="C42" i="5" s="1"/>
  <c r="G36" i="5" s="1"/>
  <c r="BP74" i="1" s="1"/>
  <c r="BQ74" i="1" s="1"/>
  <c r="AX74" i="1" s="1"/>
  <c r="AZ74" i="1" s="1"/>
  <c r="X42" i="5"/>
  <c r="AA42" i="5" s="1"/>
  <c r="BH88" i="1"/>
  <c r="AN51" i="5"/>
  <c r="D51" i="5" s="1"/>
  <c r="AI51" i="5"/>
  <c r="AL51" i="5" s="1"/>
  <c r="BJ51" i="5"/>
  <c r="F51" i="5" s="1"/>
  <c r="BE51" i="5"/>
  <c r="BH51" i="5" s="1"/>
  <c r="BJ88" i="1"/>
  <c r="AY51" i="5"/>
  <c r="E51" i="5" s="1"/>
  <c r="BI88" i="1"/>
  <c r="AT51" i="5"/>
  <c r="AW51" i="5" s="1"/>
  <c r="AK121" i="1" l="1"/>
  <c r="I97" i="3"/>
  <c r="J97" i="3" s="1"/>
  <c r="H98" i="3"/>
  <c r="BM74" i="1"/>
  <c r="A1182" i="6"/>
  <c r="B1181" i="6"/>
  <c r="C1181" i="6"/>
  <c r="AE42" i="5"/>
  <c r="Z42" i="5"/>
  <c r="BL79" i="1"/>
  <c r="BO79" i="1"/>
  <c r="AP51" i="5"/>
  <c r="AK51" i="5"/>
  <c r="BA51" i="5"/>
  <c r="AV51" i="5"/>
  <c r="BL51" i="5"/>
  <c r="BG51" i="5"/>
  <c r="AK122" i="1" l="1"/>
  <c r="I98" i="3"/>
  <c r="J98" i="3" s="1"/>
  <c r="H99" i="3"/>
  <c r="DH74" i="1"/>
  <c r="DI74" i="1" s="1"/>
  <c r="DK74" i="1"/>
  <c r="DJ74" i="1"/>
  <c r="A1183" i="6"/>
  <c r="C1182" i="6"/>
  <c r="B1182" i="6"/>
  <c r="AD42" i="5"/>
  <c r="AF42" i="5"/>
  <c r="AQ51" i="5"/>
  <c r="AO51" i="5"/>
  <c r="BM51" i="5"/>
  <c r="BK51" i="5"/>
  <c r="BB51" i="5"/>
  <c r="AZ51" i="5"/>
  <c r="AK123" i="1" l="1"/>
  <c r="I99" i="3"/>
  <c r="J99" i="3" s="1"/>
  <c r="H100" i="3"/>
  <c r="A1184" i="6"/>
  <c r="C1183" i="6"/>
  <c r="B1183" i="6"/>
  <c r="AC43" i="5"/>
  <c r="C43" i="5" s="1"/>
  <c r="G37" i="5" s="1"/>
  <c r="BP75" i="1" s="1"/>
  <c r="BQ75" i="1" s="1"/>
  <c r="AX75" i="1" s="1"/>
  <c r="AZ75" i="1" s="1"/>
  <c r="BG80" i="1"/>
  <c r="X43" i="5"/>
  <c r="AA43" i="5" s="1"/>
  <c r="BJ89" i="1"/>
  <c r="BJ52" i="5"/>
  <c r="F52" i="5" s="1"/>
  <c r="BE52" i="5"/>
  <c r="BH52" i="5" s="1"/>
  <c r="BI89" i="1"/>
  <c r="AT52" i="5"/>
  <c r="AW52" i="5" s="1"/>
  <c r="AY52" i="5"/>
  <c r="E52" i="5" s="1"/>
  <c r="BH89" i="1"/>
  <c r="AN52" i="5"/>
  <c r="D52" i="5" s="1"/>
  <c r="AI52" i="5"/>
  <c r="AL52" i="5" s="1"/>
  <c r="AK124" i="1" l="1"/>
  <c r="I100" i="3"/>
  <c r="J100" i="3" s="1"/>
  <c r="H101" i="3"/>
  <c r="BM75" i="1"/>
  <c r="A1185" i="6"/>
  <c r="C1184" i="6"/>
  <c r="B1184" i="6"/>
  <c r="AE43" i="5"/>
  <c r="Z43" i="5"/>
  <c r="BL80" i="1"/>
  <c r="BO80" i="1"/>
  <c r="AP52" i="5"/>
  <c r="AK52" i="5"/>
  <c r="BA52" i="5"/>
  <c r="AV52" i="5"/>
  <c r="BL52" i="5"/>
  <c r="BG52" i="5"/>
  <c r="AK125" i="1" l="1"/>
  <c r="H102" i="3"/>
  <c r="I101" i="3"/>
  <c r="J101" i="3" s="1"/>
  <c r="DJ75" i="1"/>
  <c r="DK75" i="1"/>
  <c r="DH75" i="1"/>
  <c r="DI75" i="1" s="1"/>
  <c r="A1186" i="6"/>
  <c r="C1185" i="6"/>
  <c r="B1185" i="6"/>
  <c r="AD43" i="5"/>
  <c r="AF43" i="5"/>
  <c r="BM52" i="5"/>
  <c r="BK52" i="5"/>
  <c r="BB52" i="5"/>
  <c r="AZ52" i="5"/>
  <c r="AQ52" i="5"/>
  <c r="AO52" i="5"/>
  <c r="AK126" i="1" l="1"/>
  <c r="I102" i="3"/>
  <c r="J102" i="3" s="1"/>
  <c r="H103" i="3"/>
  <c r="A1187" i="6"/>
  <c r="C1186" i="6"/>
  <c r="B1186" i="6"/>
  <c r="X44" i="5"/>
  <c r="AA44" i="5" s="1"/>
  <c r="AC44" i="5"/>
  <c r="C44" i="5" s="1"/>
  <c r="G38" i="5" s="1"/>
  <c r="BP76" i="1" s="1"/>
  <c r="BQ76" i="1" s="1"/>
  <c r="AX76" i="1" s="1"/>
  <c r="AZ76" i="1" s="1"/>
  <c r="BG81" i="1"/>
  <c r="BH90" i="1"/>
  <c r="AN53" i="5"/>
  <c r="D53" i="5" s="1"/>
  <c r="AI53" i="5"/>
  <c r="AL53" i="5" s="1"/>
  <c r="AY53" i="5"/>
  <c r="E53" i="5" s="1"/>
  <c r="AT53" i="5"/>
  <c r="AW53" i="5" s="1"/>
  <c r="BI90" i="1"/>
  <c r="BJ53" i="5"/>
  <c r="F53" i="5" s="1"/>
  <c r="BJ90" i="1"/>
  <c r="BE53" i="5"/>
  <c r="BH53" i="5" s="1"/>
  <c r="AK127" i="1" l="1"/>
  <c r="I103" i="3"/>
  <c r="J103" i="3" s="1"/>
  <c r="H104" i="3"/>
  <c r="BM76" i="1"/>
  <c r="A1188" i="6"/>
  <c r="C1187" i="6"/>
  <c r="B1187" i="6"/>
  <c r="BO81" i="1"/>
  <c r="BL81" i="1"/>
  <c r="AE44" i="5"/>
  <c r="Z44" i="5"/>
  <c r="BA53" i="5"/>
  <c r="AV53" i="5"/>
  <c r="BL53" i="5"/>
  <c r="BG53" i="5"/>
  <c r="AP53" i="5"/>
  <c r="AK53" i="5"/>
  <c r="AK128" i="1" l="1"/>
  <c r="I104" i="3"/>
  <c r="J104" i="3" s="1"/>
  <c r="H105" i="3"/>
  <c r="DJ76" i="1"/>
  <c r="DH76" i="1"/>
  <c r="DI76" i="1" s="1"/>
  <c r="DK76" i="1"/>
  <c r="A1189" i="6"/>
  <c r="C1188" i="6"/>
  <c r="B1188" i="6"/>
  <c r="AD44" i="5"/>
  <c r="AF44" i="5"/>
  <c r="AQ53" i="5"/>
  <c r="AO53" i="5"/>
  <c r="BM53" i="5"/>
  <c r="BK53" i="5"/>
  <c r="BB53" i="5"/>
  <c r="AZ53" i="5"/>
  <c r="AK129" i="1" l="1"/>
  <c r="I105" i="3"/>
  <c r="J105" i="3" s="1"/>
  <c r="H106" i="3"/>
  <c r="A1190" i="6"/>
  <c r="C1189" i="6"/>
  <c r="B1189" i="6"/>
  <c r="X45" i="5"/>
  <c r="AA45" i="5" s="1"/>
  <c r="BG82" i="1"/>
  <c r="AC45" i="5"/>
  <c r="C45" i="5" s="1"/>
  <c r="G39" i="5" s="1"/>
  <c r="BP77" i="1" s="1"/>
  <c r="BQ77" i="1" s="1"/>
  <c r="AX77" i="1" s="1"/>
  <c r="AZ77" i="1" s="1"/>
  <c r="BI91" i="1"/>
  <c r="AY54" i="5"/>
  <c r="E54" i="5" s="1"/>
  <c r="AT54" i="5"/>
  <c r="AW54" i="5" s="1"/>
  <c r="BJ91" i="1"/>
  <c r="BJ54" i="5"/>
  <c r="F54" i="5" s="1"/>
  <c r="BE54" i="5"/>
  <c r="BH54" i="5" s="1"/>
  <c r="AN54" i="5"/>
  <c r="D54" i="5" s="1"/>
  <c r="AI54" i="5"/>
  <c r="AL54" i="5" s="1"/>
  <c r="BH91" i="1"/>
  <c r="AK130" i="1" l="1"/>
  <c r="H107" i="3"/>
  <c r="I106" i="3"/>
  <c r="J106" i="3" s="1"/>
  <c r="BM77" i="1"/>
  <c r="A1191" i="6"/>
  <c r="C1190" i="6"/>
  <c r="B1190" i="6"/>
  <c r="BO82" i="1"/>
  <c r="BL82" i="1"/>
  <c r="Z45" i="5"/>
  <c r="AE45" i="5"/>
  <c r="AP54" i="5"/>
  <c r="AK54" i="5"/>
  <c r="BL54" i="5"/>
  <c r="BG54" i="5"/>
  <c r="BA54" i="5"/>
  <c r="AV54" i="5"/>
  <c r="AK131" i="1" l="1"/>
  <c r="I107" i="3"/>
  <c r="J107" i="3" s="1"/>
  <c r="H108" i="3"/>
  <c r="DK77" i="1"/>
  <c r="DH77" i="1"/>
  <c r="DI77" i="1" s="1"/>
  <c r="DJ77" i="1"/>
  <c r="A1192" i="6"/>
  <c r="C1191" i="6"/>
  <c r="B1191" i="6"/>
  <c r="AD45" i="5"/>
  <c r="AF45" i="5"/>
  <c r="AQ54" i="5"/>
  <c r="AO54" i="5"/>
  <c r="BB54" i="5"/>
  <c r="AZ54" i="5"/>
  <c r="BM54" i="5"/>
  <c r="BK54" i="5"/>
  <c r="AK132" i="1" l="1"/>
  <c r="I108" i="3"/>
  <c r="J108" i="3" s="1"/>
  <c r="H109" i="3"/>
  <c r="A1193" i="6"/>
  <c r="C1192" i="6"/>
  <c r="B1192" i="6"/>
  <c r="X46" i="5"/>
  <c r="AA46" i="5" s="1"/>
  <c r="AC46" i="5"/>
  <c r="C46" i="5" s="1"/>
  <c r="G40" i="5" s="1"/>
  <c r="BP78" i="1" s="1"/>
  <c r="BQ78" i="1" s="1"/>
  <c r="AX78" i="1" s="1"/>
  <c r="AZ78" i="1" s="1"/>
  <c r="BG83" i="1"/>
  <c r="AY55" i="5"/>
  <c r="E55" i="5" s="1"/>
  <c r="BI92" i="1"/>
  <c r="AT55" i="5"/>
  <c r="AW55" i="5" s="1"/>
  <c r="BJ55" i="5"/>
  <c r="F55" i="5" s="1"/>
  <c r="BJ92" i="1"/>
  <c r="BE55" i="5"/>
  <c r="BH55" i="5" s="1"/>
  <c r="BH92" i="1"/>
  <c r="AN55" i="5"/>
  <c r="D55" i="5" s="1"/>
  <c r="AI55" i="5"/>
  <c r="AL55" i="5" s="1"/>
  <c r="AK133" i="1" l="1"/>
  <c r="H110" i="3"/>
  <c r="I109" i="3"/>
  <c r="J109" i="3" s="1"/>
  <c r="BM78" i="1"/>
  <c r="A1194" i="6"/>
  <c r="C1193" i="6"/>
  <c r="B1193" i="6"/>
  <c r="BL83" i="1"/>
  <c r="BO83" i="1"/>
  <c r="AE46" i="5"/>
  <c r="Z46" i="5"/>
  <c r="AP55" i="5"/>
  <c r="AK55" i="5"/>
  <c r="BA55" i="5"/>
  <c r="AV55" i="5"/>
  <c r="BL55" i="5"/>
  <c r="BG55" i="5"/>
  <c r="AK134" i="1" l="1"/>
  <c r="H111" i="3"/>
  <c r="I110" i="3"/>
  <c r="J110" i="3" s="1"/>
  <c r="DK78" i="1"/>
  <c r="DH78" i="1"/>
  <c r="DI78" i="1" s="1"/>
  <c r="DJ78" i="1"/>
  <c r="A1195" i="6"/>
  <c r="B1194" i="6"/>
  <c r="C1194" i="6"/>
  <c r="AD46" i="5"/>
  <c r="AF46" i="5"/>
  <c r="BM55" i="5"/>
  <c r="BK55" i="5"/>
  <c r="BB55" i="5"/>
  <c r="AZ55" i="5"/>
  <c r="AQ55" i="5"/>
  <c r="AO55" i="5"/>
  <c r="AK135" i="1" l="1"/>
  <c r="H112" i="3"/>
  <c r="I111" i="3"/>
  <c r="J111" i="3" s="1"/>
  <c r="A1196" i="6"/>
  <c r="B1195" i="6"/>
  <c r="C1195" i="6"/>
  <c r="X47" i="5"/>
  <c r="AA47" i="5" s="1"/>
  <c r="AC47" i="5"/>
  <c r="C47" i="5" s="1"/>
  <c r="G41" i="5" s="1"/>
  <c r="BP79" i="1" s="1"/>
  <c r="BQ79" i="1" s="1"/>
  <c r="AX79" i="1" s="1"/>
  <c r="AZ79" i="1" s="1"/>
  <c r="BG84" i="1"/>
  <c r="BJ93" i="1"/>
  <c r="BJ56" i="5"/>
  <c r="F56" i="5" s="1"/>
  <c r="BE56" i="5"/>
  <c r="BH56" i="5" s="1"/>
  <c r="AN56" i="5"/>
  <c r="D56" i="5" s="1"/>
  <c r="BH93" i="1"/>
  <c r="AI56" i="5"/>
  <c r="AL56" i="5" s="1"/>
  <c r="BI93" i="1"/>
  <c r="AT56" i="5"/>
  <c r="AW56" i="5" s="1"/>
  <c r="AY56" i="5"/>
  <c r="E56" i="5" s="1"/>
  <c r="AK136" i="1" l="1"/>
  <c r="H113" i="3"/>
  <c r="I112" i="3"/>
  <c r="J112" i="3" s="1"/>
  <c r="BM79" i="1"/>
  <c r="A1197" i="6"/>
  <c r="B1196" i="6"/>
  <c r="C1196" i="6"/>
  <c r="BL84" i="1"/>
  <c r="BO84" i="1"/>
  <c r="AE47" i="5"/>
  <c r="Z47" i="5"/>
  <c r="AD47" i="5" s="1"/>
  <c r="AP56" i="5"/>
  <c r="AK56" i="5"/>
  <c r="BA56" i="5"/>
  <c r="AV56" i="5"/>
  <c r="BL56" i="5"/>
  <c r="BG56" i="5"/>
  <c r="AK137" i="1" l="1"/>
  <c r="I113" i="3"/>
  <c r="J113" i="3" s="1"/>
  <c r="H114" i="3"/>
  <c r="DK79" i="1"/>
  <c r="DH79" i="1"/>
  <c r="DI79" i="1" s="1"/>
  <c r="DJ79" i="1"/>
  <c r="A1198" i="6"/>
  <c r="B1197" i="6"/>
  <c r="C1197" i="6"/>
  <c r="AF47" i="5"/>
  <c r="AQ56" i="5"/>
  <c r="AO56" i="5"/>
  <c r="BM56" i="5"/>
  <c r="BK56" i="5"/>
  <c r="BB56" i="5"/>
  <c r="AZ56" i="5"/>
  <c r="AK138" i="1" l="1"/>
  <c r="I114" i="3"/>
  <c r="J114" i="3" s="1"/>
  <c r="H115" i="3"/>
  <c r="A1199" i="6"/>
  <c r="C1198" i="6"/>
  <c r="B1198" i="6"/>
  <c r="AC48" i="5"/>
  <c r="C48" i="5" s="1"/>
  <c r="G42" i="5" s="1"/>
  <c r="BP80" i="1" s="1"/>
  <c r="BQ80" i="1" s="1"/>
  <c r="AX80" i="1" s="1"/>
  <c r="AZ80" i="1" s="1"/>
  <c r="X48" i="5"/>
  <c r="AA48" i="5" s="1"/>
  <c r="BG85" i="1"/>
  <c r="AY57" i="5"/>
  <c r="E57" i="5" s="1"/>
  <c r="BI94" i="1"/>
  <c r="AT57" i="5"/>
  <c r="AW57" i="5" s="1"/>
  <c r="BJ57" i="5"/>
  <c r="F57" i="5" s="1"/>
  <c r="BE57" i="5"/>
  <c r="BH57" i="5" s="1"/>
  <c r="BJ94" i="1"/>
  <c r="BH94" i="1"/>
  <c r="AN57" i="5"/>
  <c r="D57" i="5" s="1"/>
  <c r="AI57" i="5"/>
  <c r="AL57" i="5" s="1"/>
  <c r="AK139" i="1" l="1"/>
  <c r="I115" i="3"/>
  <c r="J115" i="3" s="1"/>
  <c r="H116" i="3"/>
  <c r="BM80" i="1"/>
  <c r="A1200" i="6"/>
  <c r="C1199" i="6"/>
  <c r="B1199" i="6"/>
  <c r="BO85" i="1"/>
  <c r="BL85" i="1"/>
  <c r="AE48" i="5"/>
  <c r="Z48" i="5"/>
  <c r="BL57" i="5"/>
  <c r="BG57" i="5"/>
  <c r="AP57" i="5"/>
  <c r="AK57" i="5"/>
  <c r="BA57" i="5"/>
  <c r="AV57" i="5"/>
  <c r="AK140" i="1" l="1"/>
  <c r="I116" i="3"/>
  <c r="J116" i="3" s="1"/>
  <c r="H117" i="3"/>
  <c r="DK80" i="1"/>
  <c r="DH80" i="1"/>
  <c r="DI80" i="1" s="1"/>
  <c r="DJ80" i="1"/>
  <c r="A1201" i="6"/>
  <c r="C1200" i="6"/>
  <c r="B1200" i="6"/>
  <c r="AD48" i="5"/>
  <c r="AF48" i="5"/>
  <c r="BM57" i="5"/>
  <c r="BK57" i="5"/>
  <c r="AQ57" i="5"/>
  <c r="AO57" i="5"/>
  <c r="BB57" i="5"/>
  <c r="AZ57" i="5"/>
  <c r="AK141" i="1" l="1"/>
  <c r="H118" i="3"/>
  <c r="I117" i="3"/>
  <c r="J117" i="3" s="1"/>
  <c r="A1202" i="6"/>
  <c r="C1201" i="6"/>
  <c r="B1201" i="6"/>
  <c r="X49" i="5"/>
  <c r="AA49" i="5" s="1"/>
  <c r="BG86" i="1"/>
  <c r="AC49" i="5"/>
  <c r="C49" i="5" s="1"/>
  <c r="G43" i="5" s="1"/>
  <c r="BP81" i="1" s="1"/>
  <c r="BQ81" i="1" s="1"/>
  <c r="AX81" i="1" s="1"/>
  <c r="AZ81" i="1" s="1"/>
  <c r="BI95" i="1"/>
  <c r="AY58" i="5"/>
  <c r="E58" i="5" s="1"/>
  <c r="AT58" i="5"/>
  <c r="AW58" i="5" s="1"/>
  <c r="BH95" i="1"/>
  <c r="AN58" i="5"/>
  <c r="D58" i="5" s="1"/>
  <c r="AI58" i="5"/>
  <c r="AL58" i="5" s="1"/>
  <c r="BJ58" i="5"/>
  <c r="F58" i="5" s="1"/>
  <c r="BE58" i="5"/>
  <c r="BH58" i="5" s="1"/>
  <c r="BJ95" i="1"/>
  <c r="AK142" i="1" l="1"/>
  <c r="I118" i="3"/>
  <c r="J118" i="3" s="1"/>
  <c r="H119" i="3"/>
  <c r="BM81" i="1"/>
  <c r="A1203" i="6"/>
  <c r="C1202" i="6"/>
  <c r="B1202" i="6"/>
  <c r="BO86" i="1"/>
  <c r="BL86" i="1"/>
  <c r="AE49" i="5"/>
  <c r="Z49" i="5"/>
  <c r="AP58" i="5"/>
  <c r="AK58" i="5"/>
  <c r="BA58" i="5"/>
  <c r="AV58" i="5"/>
  <c r="BL58" i="5"/>
  <c r="BG58" i="5"/>
  <c r="AK143" i="1" l="1"/>
  <c r="I119" i="3"/>
  <c r="J119" i="3" s="1"/>
  <c r="H120" i="3"/>
  <c r="DK81" i="1"/>
  <c r="DH81" i="1"/>
  <c r="DI81" i="1" s="1"/>
  <c r="DJ81" i="1"/>
  <c r="A1204" i="6"/>
  <c r="C1203" i="6"/>
  <c r="B1203" i="6"/>
  <c r="AD49" i="5"/>
  <c r="AF49" i="5"/>
  <c r="BM58" i="5"/>
  <c r="BK58" i="5"/>
  <c r="AQ58" i="5"/>
  <c r="AO58" i="5"/>
  <c r="BB58" i="5"/>
  <c r="AZ58" i="5"/>
  <c r="AK144" i="1" l="1"/>
  <c r="H121" i="3"/>
  <c r="I120" i="3"/>
  <c r="J120" i="3" s="1"/>
  <c r="A1205" i="6"/>
  <c r="C1204" i="6"/>
  <c r="B1204" i="6"/>
  <c r="BG87" i="1"/>
  <c r="AC50" i="5"/>
  <c r="C50" i="5" s="1"/>
  <c r="G44" i="5" s="1"/>
  <c r="BP82" i="1" s="1"/>
  <c r="BQ82" i="1" s="1"/>
  <c r="AX82" i="1" s="1"/>
  <c r="AZ82" i="1" s="1"/>
  <c r="X50" i="5"/>
  <c r="AA50" i="5" s="1"/>
  <c r="AY59" i="5"/>
  <c r="E59" i="5" s="1"/>
  <c r="BI96" i="1"/>
  <c r="AT59" i="5"/>
  <c r="AW59" i="5" s="1"/>
  <c r="AI59" i="5"/>
  <c r="AL59" i="5" s="1"/>
  <c r="BH96" i="1"/>
  <c r="AN59" i="5"/>
  <c r="D59" i="5" s="1"/>
  <c r="BJ59" i="5"/>
  <c r="F59" i="5" s="1"/>
  <c r="BE59" i="5"/>
  <c r="BH59" i="5" s="1"/>
  <c r="BJ96" i="1"/>
  <c r="AK145" i="1" l="1"/>
  <c r="I121" i="3"/>
  <c r="J121" i="3" s="1"/>
  <c r="H122" i="3"/>
  <c r="BM82" i="1"/>
  <c r="A1206" i="6"/>
  <c r="C1205" i="6"/>
  <c r="B1205" i="6"/>
  <c r="Z50" i="5"/>
  <c r="AE50" i="5"/>
  <c r="BO87" i="1"/>
  <c r="BL87" i="1"/>
  <c r="BA59" i="5"/>
  <c r="AV59" i="5"/>
  <c r="BL59" i="5"/>
  <c r="BG59" i="5"/>
  <c r="AP59" i="5"/>
  <c r="AK59" i="5"/>
  <c r="AK146" i="1" l="1"/>
  <c r="I122" i="3"/>
  <c r="J122" i="3" s="1"/>
  <c r="H123" i="3"/>
  <c r="DH82" i="1"/>
  <c r="DI82" i="1" s="1"/>
  <c r="DK82" i="1"/>
  <c r="DJ82" i="1"/>
  <c r="A1207" i="6"/>
  <c r="B1206" i="6"/>
  <c r="C1206" i="6"/>
  <c r="AD50" i="5"/>
  <c r="AF50" i="5"/>
  <c r="BM59" i="5"/>
  <c r="BK59" i="5"/>
  <c r="AQ59" i="5"/>
  <c r="AO59" i="5"/>
  <c r="BB59" i="5"/>
  <c r="AZ59" i="5"/>
  <c r="AK147" i="1" l="1"/>
  <c r="I123" i="3"/>
  <c r="J123" i="3" s="1"/>
  <c r="H124" i="3"/>
  <c r="A1208" i="6"/>
  <c r="C1207" i="6"/>
  <c r="B1207" i="6"/>
  <c r="X51" i="5"/>
  <c r="AA51" i="5" s="1"/>
  <c r="AC51" i="5"/>
  <c r="C51" i="5" s="1"/>
  <c r="G45" i="5" s="1"/>
  <c r="BP83" i="1" s="1"/>
  <c r="BQ83" i="1" s="1"/>
  <c r="AX83" i="1" s="1"/>
  <c r="AZ83" i="1" s="1"/>
  <c r="BG88" i="1"/>
  <c r="BH97" i="1"/>
  <c r="AN60" i="5"/>
  <c r="D60" i="5" s="1"/>
  <c r="AI60" i="5"/>
  <c r="AL60" i="5" s="1"/>
  <c r="BI97" i="1"/>
  <c r="AY60" i="5"/>
  <c r="E60" i="5" s="1"/>
  <c r="AT60" i="5"/>
  <c r="AW60" i="5" s="1"/>
  <c r="BJ97" i="1"/>
  <c r="BE60" i="5"/>
  <c r="BH60" i="5" s="1"/>
  <c r="BJ60" i="5"/>
  <c r="F60" i="5" s="1"/>
  <c r="AK148" i="1" l="1"/>
  <c r="I124" i="3"/>
  <c r="J124" i="3" s="1"/>
  <c r="H125" i="3"/>
  <c r="BM83" i="1"/>
  <c r="A1209" i="6"/>
  <c r="C1208" i="6"/>
  <c r="B1208" i="6"/>
  <c r="BO88" i="1"/>
  <c r="BL88" i="1"/>
  <c r="AE51" i="5"/>
  <c r="Z51" i="5"/>
  <c r="BA60" i="5"/>
  <c r="AV60" i="5"/>
  <c r="AP60" i="5"/>
  <c r="AK60" i="5"/>
  <c r="BL60" i="5"/>
  <c r="BG60" i="5"/>
  <c r="AK149" i="1" l="1"/>
  <c r="I125" i="3"/>
  <c r="J125" i="3" s="1"/>
  <c r="H126" i="3"/>
  <c r="DK83" i="1"/>
  <c r="DH83" i="1"/>
  <c r="DI83" i="1" s="1"/>
  <c r="DJ83" i="1"/>
  <c r="A1210" i="6"/>
  <c r="C1209" i="6"/>
  <c r="B1209" i="6"/>
  <c r="AD51" i="5"/>
  <c r="AF51" i="5"/>
  <c r="BM60" i="5"/>
  <c r="BK60" i="5"/>
  <c r="AQ60" i="5"/>
  <c r="AO60" i="5"/>
  <c r="BB60" i="5"/>
  <c r="AZ60" i="5"/>
  <c r="AK150" i="1" l="1"/>
  <c r="I126" i="3"/>
  <c r="J126" i="3" s="1"/>
  <c r="H127" i="3"/>
  <c r="A1211" i="6"/>
  <c r="C1210" i="6"/>
  <c r="B1210" i="6"/>
  <c r="BG89" i="1"/>
  <c r="AC52" i="5"/>
  <c r="C52" i="5" s="1"/>
  <c r="G46" i="5" s="1"/>
  <c r="BP84" i="1" s="1"/>
  <c r="BQ84" i="1" s="1"/>
  <c r="AX84" i="1" s="1"/>
  <c r="AZ84" i="1" s="1"/>
  <c r="X52" i="5"/>
  <c r="AA52" i="5" s="1"/>
  <c r="BJ61" i="5"/>
  <c r="F61" i="5" s="1"/>
  <c r="BJ98" i="1"/>
  <c r="BE61" i="5"/>
  <c r="BH61" i="5" s="1"/>
  <c r="AY61" i="5"/>
  <c r="E61" i="5" s="1"/>
  <c r="AT61" i="5"/>
  <c r="AW61" i="5" s="1"/>
  <c r="BI98" i="1"/>
  <c r="AN61" i="5"/>
  <c r="D61" i="5" s="1"/>
  <c r="AI61" i="5"/>
  <c r="AL61" i="5" s="1"/>
  <c r="BH98" i="1"/>
  <c r="AK151" i="1" l="1"/>
  <c r="H128" i="3"/>
  <c r="I127" i="3"/>
  <c r="J127" i="3" s="1"/>
  <c r="BM84" i="1"/>
  <c r="A1212" i="6"/>
  <c r="C1211" i="6"/>
  <c r="B1211" i="6"/>
  <c r="AE52" i="5"/>
  <c r="Z52" i="5"/>
  <c r="BL89" i="1"/>
  <c r="BO89" i="1"/>
  <c r="BL61" i="5"/>
  <c r="BG61" i="5"/>
  <c r="AP61" i="5"/>
  <c r="AK61" i="5"/>
  <c r="BA61" i="5"/>
  <c r="AV61" i="5"/>
  <c r="AK152" i="1" l="1"/>
  <c r="H129" i="3"/>
  <c r="I128" i="3"/>
  <c r="J128" i="3" s="1"/>
  <c r="DK84" i="1"/>
  <c r="DH84" i="1"/>
  <c r="DI84" i="1" s="1"/>
  <c r="DJ84" i="1"/>
  <c r="A1213" i="6"/>
  <c r="C1212" i="6"/>
  <c r="B1212" i="6"/>
  <c r="AD52" i="5"/>
  <c r="AF52" i="5"/>
  <c r="AQ61" i="5"/>
  <c r="AO61" i="5"/>
  <c r="BB61" i="5"/>
  <c r="AZ61" i="5"/>
  <c r="BM61" i="5"/>
  <c r="BK61" i="5"/>
  <c r="AK153" i="1" l="1"/>
  <c r="I129" i="3"/>
  <c r="J129" i="3" s="1"/>
  <c r="H130" i="3"/>
  <c r="A1214" i="6"/>
  <c r="C1213" i="6"/>
  <c r="B1213" i="6"/>
  <c r="AC53" i="5"/>
  <c r="C53" i="5" s="1"/>
  <c r="G47" i="5" s="1"/>
  <c r="BP85" i="1" s="1"/>
  <c r="BQ85" i="1" s="1"/>
  <c r="AX85" i="1" s="1"/>
  <c r="AZ85" i="1" s="1"/>
  <c r="BG90" i="1"/>
  <c r="X53" i="5"/>
  <c r="AA53" i="5" s="1"/>
  <c r="BJ62" i="5"/>
  <c r="F62" i="5" s="1"/>
  <c r="BE62" i="5"/>
  <c r="BH62" i="5" s="1"/>
  <c r="BJ99" i="1"/>
  <c r="AN62" i="5"/>
  <c r="D62" i="5" s="1"/>
  <c r="BH99" i="1"/>
  <c r="AI62" i="5"/>
  <c r="AL62" i="5" s="1"/>
  <c r="BI99" i="1"/>
  <c r="AY62" i="5"/>
  <c r="E62" i="5" s="1"/>
  <c r="AT62" i="5"/>
  <c r="AW62" i="5" s="1"/>
  <c r="AK154" i="1" l="1"/>
  <c r="H131" i="3"/>
  <c r="I130" i="3"/>
  <c r="J130" i="3" s="1"/>
  <c r="BM85" i="1"/>
  <c r="A1215" i="6"/>
  <c r="C1214" i="6"/>
  <c r="B1214" i="6"/>
  <c r="BL90" i="1"/>
  <c r="BO90" i="1"/>
  <c r="Z53" i="5"/>
  <c r="AE53" i="5"/>
  <c r="BA62" i="5"/>
  <c r="AV62" i="5"/>
  <c r="BL62" i="5"/>
  <c r="BG62" i="5"/>
  <c r="AP62" i="5"/>
  <c r="AK62" i="5"/>
  <c r="AK155" i="1" l="1"/>
  <c r="I131" i="3"/>
  <c r="J131" i="3" s="1"/>
  <c r="H132" i="3"/>
  <c r="DK85" i="1"/>
  <c r="DH85" i="1"/>
  <c r="DI85" i="1" s="1"/>
  <c r="DJ85" i="1"/>
  <c r="A1216" i="6"/>
  <c r="C1215" i="6"/>
  <c r="B1215" i="6"/>
  <c r="AD53" i="5"/>
  <c r="AF53" i="5"/>
  <c r="BB62" i="5"/>
  <c r="AZ62" i="5"/>
  <c r="AQ62" i="5"/>
  <c r="AO62" i="5"/>
  <c r="BM62" i="5"/>
  <c r="BK62" i="5"/>
  <c r="AK156" i="1" l="1"/>
  <c r="I132" i="3"/>
  <c r="J132" i="3" s="1"/>
  <c r="H133" i="3"/>
  <c r="A1217" i="6"/>
  <c r="C1216" i="6"/>
  <c r="B1216" i="6"/>
  <c r="X54" i="5"/>
  <c r="AA54" i="5" s="1"/>
  <c r="BG91" i="1"/>
  <c r="AC54" i="5"/>
  <c r="C54" i="5" s="1"/>
  <c r="G48" i="5" s="1"/>
  <c r="BP86" i="1" s="1"/>
  <c r="BQ86" i="1" s="1"/>
  <c r="AX86" i="1" s="1"/>
  <c r="AZ86" i="1" s="1"/>
  <c r="BJ100" i="1"/>
  <c r="BE63" i="5"/>
  <c r="BH63" i="5" s="1"/>
  <c r="BJ63" i="5"/>
  <c r="F63" i="5" s="1"/>
  <c r="AN63" i="5"/>
  <c r="D63" i="5" s="1"/>
  <c r="BH100" i="1"/>
  <c r="AI63" i="5"/>
  <c r="AL63" i="5" s="1"/>
  <c r="BI100" i="1"/>
  <c r="AY63" i="5"/>
  <c r="E63" i="5" s="1"/>
  <c r="AT63" i="5"/>
  <c r="AW63" i="5" s="1"/>
  <c r="AK157" i="1" l="1"/>
  <c r="H134" i="3"/>
  <c r="I133" i="3"/>
  <c r="J133" i="3" s="1"/>
  <c r="BM86" i="1"/>
  <c r="A1218" i="6"/>
  <c r="C1217" i="6"/>
  <c r="B1217" i="6"/>
  <c r="BO91" i="1"/>
  <c r="BL91" i="1"/>
  <c r="Z54" i="5"/>
  <c r="AE54" i="5"/>
  <c r="BA63" i="5"/>
  <c r="AV63" i="5"/>
  <c r="AP63" i="5"/>
  <c r="AK63" i="5"/>
  <c r="BL63" i="5"/>
  <c r="BG63" i="5"/>
  <c r="AK158" i="1" l="1"/>
  <c r="I134" i="3"/>
  <c r="J134" i="3" s="1"/>
  <c r="H135" i="3"/>
  <c r="DH86" i="1"/>
  <c r="DI86" i="1" s="1"/>
  <c r="DK86" i="1"/>
  <c r="DJ86" i="1"/>
  <c r="A1219" i="6"/>
  <c r="C1218" i="6"/>
  <c r="B1218" i="6"/>
  <c r="AD54" i="5"/>
  <c r="AF54" i="5"/>
  <c r="AQ63" i="5"/>
  <c r="AO63" i="5"/>
  <c r="BM63" i="5"/>
  <c r="BK63" i="5"/>
  <c r="BB63" i="5"/>
  <c r="AZ63" i="5"/>
  <c r="AK159" i="1" l="1"/>
  <c r="I135" i="3"/>
  <c r="J135" i="3" s="1"/>
  <c r="H136" i="3"/>
  <c r="A1220" i="6"/>
  <c r="C1219" i="6"/>
  <c r="B1219" i="6"/>
  <c r="X55" i="5"/>
  <c r="AA55" i="5" s="1"/>
  <c r="AC55" i="5"/>
  <c r="C55" i="5" s="1"/>
  <c r="G49" i="5" s="1"/>
  <c r="BP87" i="1" s="1"/>
  <c r="BQ87" i="1" s="1"/>
  <c r="AX87" i="1" s="1"/>
  <c r="AZ87" i="1" s="1"/>
  <c r="BG92" i="1"/>
  <c r="AY64" i="5"/>
  <c r="E64" i="5" s="1"/>
  <c r="BI101" i="1"/>
  <c r="AT64" i="5"/>
  <c r="AW64" i="5" s="1"/>
  <c r="BJ101" i="1"/>
  <c r="BJ64" i="5"/>
  <c r="F64" i="5" s="1"/>
  <c r="BE64" i="5"/>
  <c r="BH64" i="5" s="1"/>
  <c r="BH101" i="1"/>
  <c r="AI64" i="5"/>
  <c r="AL64" i="5" s="1"/>
  <c r="AN64" i="5"/>
  <c r="D64" i="5" s="1"/>
  <c r="AK160" i="1" l="1"/>
  <c r="H137" i="3"/>
  <c r="I136" i="3"/>
  <c r="J136" i="3" s="1"/>
  <c r="BM87" i="1"/>
  <c r="A1221" i="6"/>
  <c r="C1220" i="6"/>
  <c r="B1220" i="6"/>
  <c r="BL92" i="1"/>
  <c r="BO92" i="1"/>
  <c r="Z55" i="5"/>
  <c r="AE55" i="5"/>
  <c r="BL64" i="5"/>
  <c r="BG64" i="5"/>
  <c r="AP64" i="5"/>
  <c r="AK64" i="5"/>
  <c r="BA64" i="5"/>
  <c r="AV64" i="5"/>
  <c r="AK161" i="1" l="1"/>
  <c r="H138" i="3"/>
  <c r="I137" i="3"/>
  <c r="J137" i="3" s="1"/>
  <c r="DH87" i="1"/>
  <c r="DI87" i="1" s="1"/>
  <c r="DK87" i="1"/>
  <c r="DJ87" i="1"/>
  <c r="A1222" i="6"/>
  <c r="C1221" i="6"/>
  <c r="B1221" i="6"/>
  <c r="AD55" i="5"/>
  <c r="AF55" i="5"/>
  <c r="AQ64" i="5"/>
  <c r="AO64" i="5"/>
  <c r="BB64" i="5"/>
  <c r="AZ64" i="5"/>
  <c r="BM64" i="5"/>
  <c r="BK64" i="5"/>
  <c r="AK162" i="1" l="1"/>
  <c r="I138" i="3"/>
  <c r="J138" i="3" s="1"/>
  <c r="H139" i="3"/>
  <c r="A1223" i="6"/>
  <c r="B1222" i="6"/>
  <c r="C1222" i="6"/>
  <c r="BG93" i="1"/>
  <c r="AC56" i="5"/>
  <c r="C56" i="5" s="1"/>
  <c r="G50" i="5" s="1"/>
  <c r="BP88" i="1" s="1"/>
  <c r="BQ88" i="1" s="1"/>
  <c r="AX88" i="1" s="1"/>
  <c r="AZ88" i="1" s="1"/>
  <c r="X56" i="5"/>
  <c r="AA56" i="5" s="1"/>
  <c r="AT65" i="5"/>
  <c r="AW65" i="5" s="1"/>
  <c r="AY65" i="5"/>
  <c r="E65" i="5" s="1"/>
  <c r="BI102" i="1"/>
  <c r="BJ102" i="1"/>
  <c r="BJ65" i="5"/>
  <c r="F65" i="5" s="1"/>
  <c r="BE65" i="5"/>
  <c r="BH65" i="5" s="1"/>
  <c r="AN65" i="5"/>
  <c r="D65" i="5" s="1"/>
  <c r="BH102" i="1"/>
  <c r="AI65" i="5"/>
  <c r="AL65" i="5" s="1"/>
  <c r="AK163" i="1" l="1"/>
  <c r="H140" i="3"/>
  <c r="I139" i="3"/>
  <c r="J139" i="3" s="1"/>
  <c r="BM88" i="1"/>
  <c r="A1224" i="6"/>
  <c r="C1223" i="6"/>
  <c r="B1223" i="6"/>
  <c r="AE56" i="5"/>
  <c r="Z56" i="5"/>
  <c r="BO93" i="1"/>
  <c r="BL93" i="1"/>
  <c r="BL65" i="5"/>
  <c r="BG65" i="5"/>
  <c r="AP65" i="5"/>
  <c r="AK65" i="5"/>
  <c r="BA65" i="5"/>
  <c r="AV65" i="5"/>
  <c r="AK164" i="1" l="1"/>
  <c r="H141" i="3"/>
  <c r="I140" i="3"/>
  <c r="J140" i="3" s="1"/>
  <c r="DH88" i="1"/>
  <c r="DI88" i="1" s="1"/>
  <c r="DK88" i="1"/>
  <c r="DJ88" i="1"/>
  <c r="A1225" i="6"/>
  <c r="B1224" i="6"/>
  <c r="C1224" i="6"/>
  <c r="AD56" i="5"/>
  <c r="AF56" i="5"/>
  <c r="BB65" i="5"/>
  <c r="AZ65" i="5"/>
  <c r="AQ65" i="5"/>
  <c r="AO65" i="5"/>
  <c r="BM65" i="5"/>
  <c r="BK65" i="5"/>
  <c r="AK165" i="1" l="1"/>
  <c r="H142" i="3"/>
  <c r="I141" i="3"/>
  <c r="J141" i="3" s="1"/>
  <c r="A1226" i="6"/>
  <c r="B1225" i="6"/>
  <c r="C1225" i="6"/>
  <c r="AC57" i="5"/>
  <c r="C57" i="5" s="1"/>
  <c r="G51" i="5" s="1"/>
  <c r="BP89" i="1" s="1"/>
  <c r="BQ89" i="1" s="1"/>
  <c r="AX89" i="1" s="1"/>
  <c r="AZ89" i="1" s="1"/>
  <c r="X57" i="5"/>
  <c r="AA57" i="5" s="1"/>
  <c r="BG94" i="1"/>
  <c r="BJ66" i="5"/>
  <c r="F66" i="5" s="1"/>
  <c r="BJ103" i="1"/>
  <c r="BE66" i="5"/>
  <c r="BH66" i="5" s="1"/>
  <c r="BH103" i="1"/>
  <c r="AN66" i="5"/>
  <c r="D66" i="5" s="1"/>
  <c r="AI66" i="5"/>
  <c r="AL66" i="5" s="1"/>
  <c r="AY66" i="5"/>
  <c r="E66" i="5" s="1"/>
  <c r="BI103" i="1"/>
  <c r="AT66" i="5"/>
  <c r="AW66" i="5" s="1"/>
  <c r="AK166" i="1" l="1"/>
  <c r="H143" i="3"/>
  <c r="I142" i="3"/>
  <c r="J142" i="3" s="1"/>
  <c r="BM89" i="1"/>
  <c r="A1227" i="6"/>
  <c r="C1226" i="6"/>
  <c r="B1226" i="6"/>
  <c r="BO94" i="1"/>
  <c r="BL94" i="1"/>
  <c r="AE57" i="5"/>
  <c r="Z57" i="5"/>
  <c r="BA66" i="5"/>
  <c r="AV66" i="5"/>
  <c r="BL66" i="5"/>
  <c r="BG66" i="5"/>
  <c r="AP66" i="5"/>
  <c r="AK66" i="5"/>
  <c r="AK167" i="1" l="1"/>
  <c r="H144" i="3"/>
  <c r="I143" i="3"/>
  <c r="J143" i="3" s="1"/>
  <c r="DK89" i="1"/>
  <c r="DH89" i="1"/>
  <c r="DI89" i="1" s="1"/>
  <c r="DJ89" i="1"/>
  <c r="A1228" i="6"/>
  <c r="C1227" i="6"/>
  <c r="B1227" i="6"/>
  <c r="AD57" i="5"/>
  <c r="AF57" i="5"/>
  <c r="AQ66" i="5"/>
  <c r="AO66" i="5"/>
  <c r="BB66" i="5"/>
  <c r="AZ66" i="5"/>
  <c r="BM66" i="5"/>
  <c r="BK66" i="5"/>
  <c r="AK168" i="1" l="1"/>
  <c r="H145" i="3"/>
  <c r="I144" i="3"/>
  <c r="J144" i="3" s="1"/>
  <c r="A1229" i="6"/>
  <c r="C1228" i="6"/>
  <c r="B1228" i="6"/>
  <c r="AC58" i="5"/>
  <c r="C58" i="5" s="1"/>
  <c r="G52" i="5" s="1"/>
  <c r="BP90" i="1" s="1"/>
  <c r="BQ90" i="1" s="1"/>
  <c r="AX90" i="1" s="1"/>
  <c r="AZ90" i="1" s="1"/>
  <c r="X58" i="5"/>
  <c r="AA58" i="5" s="1"/>
  <c r="BG95" i="1"/>
  <c r="BJ67" i="5"/>
  <c r="F67" i="5" s="1"/>
  <c r="BJ104" i="1"/>
  <c r="BE67" i="5"/>
  <c r="BH67" i="5" s="1"/>
  <c r="AN67" i="5"/>
  <c r="D67" i="5" s="1"/>
  <c r="BH104" i="1"/>
  <c r="AI67" i="5"/>
  <c r="AL67" i="5" s="1"/>
  <c r="AY67" i="5"/>
  <c r="E67" i="5" s="1"/>
  <c r="BI104" i="1"/>
  <c r="AT67" i="5"/>
  <c r="AW67" i="5" s="1"/>
  <c r="AK169" i="1" l="1"/>
  <c r="H146" i="3"/>
  <c r="I145" i="3"/>
  <c r="J145" i="3" s="1"/>
  <c r="BM90" i="1"/>
  <c r="A1230" i="6"/>
  <c r="B1229" i="6"/>
  <c r="C1229" i="6"/>
  <c r="BO95" i="1"/>
  <c r="BL95" i="1"/>
  <c r="Z58" i="5"/>
  <c r="AE58" i="5"/>
  <c r="BA67" i="5"/>
  <c r="AV67" i="5"/>
  <c r="AP67" i="5"/>
  <c r="AK67" i="5"/>
  <c r="BL67" i="5"/>
  <c r="BG67" i="5"/>
  <c r="AK170" i="1" l="1"/>
  <c r="I146" i="3"/>
  <c r="J146" i="3" s="1"/>
  <c r="H147" i="3"/>
  <c r="DK90" i="1"/>
  <c r="DH90" i="1"/>
  <c r="DI90" i="1" s="1"/>
  <c r="DJ90" i="1"/>
  <c r="A1231" i="6"/>
  <c r="B1230" i="6"/>
  <c r="C1230" i="6"/>
  <c r="AD58" i="5"/>
  <c r="AF58" i="5"/>
  <c r="BM67" i="5"/>
  <c r="BK67" i="5"/>
  <c r="AQ67" i="5"/>
  <c r="AO67" i="5"/>
  <c r="BB67" i="5"/>
  <c r="AZ67" i="5"/>
  <c r="AK171" i="1" l="1"/>
  <c r="I147" i="3"/>
  <c r="J147" i="3" s="1"/>
  <c r="H148" i="3"/>
  <c r="A1232" i="6"/>
  <c r="B1231" i="6"/>
  <c r="C1231" i="6"/>
  <c r="X59" i="5"/>
  <c r="AA59" i="5" s="1"/>
  <c r="AC59" i="5"/>
  <c r="C59" i="5" s="1"/>
  <c r="G53" i="5" s="1"/>
  <c r="BP91" i="1" s="1"/>
  <c r="BQ91" i="1" s="1"/>
  <c r="AX91" i="1" s="1"/>
  <c r="AZ91" i="1" s="1"/>
  <c r="BG96" i="1"/>
  <c r="BH105" i="1"/>
  <c r="AN68" i="5"/>
  <c r="D68" i="5" s="1"/>
  <c r="AI68" i="5"/>
  <c r="AL68" i="5" s="1"/>
  <c r="BI105" i="1"/>
  <c r="AY68" i="5"/>
  <c r="E68" i="5" s="1"/>
  <c r="AT68" i="5"/>
  <c r="AW68" i="5" s="1"/>
  <c r="BJ68" i="5"/>
  <c r="F68" i="5" s="1"/>
  <c r="BJ105" i="1"/>
  <c r="BE68" i="5"/>
  <c r="BH68" i="5" s="1"/>
  <c r="AK172" i="1" l="1"/>
  <c r="I148" i="3"/>
  <c r="J148" i="3" s="1"/>
  <c r="H149" i="3"/>
  <c r="BM91" i="1"/>
  <c r="A1233" i="6"/>
  <c r="C1232" i="6"/>
  <c r="B1232" i="6"/>
  <c r="BO96" i="1"/>
  <c r="BL96" i="1"/>
  <c r="Z59" i="5"/>
  <c r="AE59" i="5"/>
  <c r="BL68" i="5"/>
  <c r="BG68" i="5"/>
  <c r="BA68" i="5"/>
  <c r="AV68" i="5"/>
  <c r="AP68" i="5"/>
  <c r="AK68" i="5"/>
  <c r="AK173" i="1" l="1"/>
  <c r="H150" i="3"/>
  <c r="I149" i="3"/>
  <c r="J149" i="3" s="1"/>
  <c r="DK91" i="1"/>
  <c r="DH91" i="1"/>
  <c r="DI91" i="1" s="1"/>
  <c r="DJ91" i="1"/>
  <c r="A1234" i="6"/>
  <c r="C1233" i="6"/>
  <c r="B1233" i="6"/>
  <c r="AD59" i="5"/>
  <c r="AF59" i="5"/>
  <c r="AQ68" i="5"/>
  <c r="AO68" i="5"/>
  <c r="BB68" i="5"/>
  <c r="AZ68" i="5"/>
  <c r="BM68" i="5"/>
  <c r="BK68" i="5"/>
  <c r="AK174" i="1" l="1"/>
  <c r="I150" i="3"/>
  <c r="J150" i="3" s="1"/>
  <c r="H151" i="3"/>
  <c r="A1235" i="6"/>
  <c r="C1234" i="6"/>
  <c r="B1234" i="6"/>
  <c r="X60" i="5"/>
  <c r="AA60" i="5" s="1"/>
  <c r="AC60" i="5"/>
  <c r="C60" i="5" s="1"/>
  <c r="G54" i="5" s="1"/>
  <c r="BP92" i="1" s="1"/>
  <c r="BQ92" i="1" s="1"/>
  <c r="AX92" i="1" s="1"/>
  <c r="AZ92" i="1" s="1"/>
  <c r="BG97" i="1"/>
  <c r="AY69" i="5"/>
  <c r="E69" i="5" s="1"/>
  <c r="AT69" i="5"/>
  <c r="AW69" i="5" s="1"/>
  <c r="BI106" i="1"/>
  <c r="BJ69" i="5"/>
  <c r="F69" i="5" s="1"/>
  <c r="BJ106" i="1"/>
  <c r="BE69" i="5"/>
  <c r="BH69" i="5" s="1"/>
  <c r="BH106" i="1"/>
  <c r="AN69" i="5"/>
  <c r="D69" i="5" s="1"/>
  <c r="AI69" i="5"/>
  <c r="AL69" i="5" s="1"/>
  <c r="AK175" i="1" l="1"/>
  <c r="H152" i="3"/>
  <c r="I151" i="3"/>
  <c r="J151" i="3" s="1"/>
  <c r="BM92" i="1"/>
  <c r="A1236" i="6"/>
  <c r="C1235" i="6"/>
  <c r="B1235" i="6"/>
  <c r="BO97" i="1"/>
  <c r="BL97" i="1"/>
  <c r="AE60" i="5"/>
  <c r="Z60" i="5"/>
  <c r="AP69" i="5"/>
  <c r="AK69" i="5"/>
  <c r="BL69" i="5"/>
  <c r="BG69" i="5"/>
  <c r="BA69" i="5"/>
  <c r="AV69" i="5"/>
  <c r="AK176" i="1" l="1"/>
  <c r="H153" i="3"/>
  <c r="I152" i="3"/>
  <c r="J152" i="3" s="1"/>
  <c r="DH92" i="1"/>
  <c r="DI92" i="1" s="1"/>
  <c r="DK92" i="1"/>
  <c r="DJ92" i="1"/>
  <c r="A1237" i="6"/>
  <c r="C1236" i="6"/>
  <c r="B1236" i="6"/>
  <c r="AD60" i="5"/>
  <c r="AF60" i="5"/>
  <c r="BB69" i="5"/>
  <c r="AZ69" i="5"/>
  <c r="AQ69" i="5"/>
  <c r="AO69" i="5"/>
  <c r="BM69" i="5"/>
  <c r="BK69" i="5"/>
  <c r="AK177" i="1" l="1"/>
  <c r="I153" i="3"/>
  <c r="J153" i="3" s="1"/>
  <c r="H154" i="3"/>
  <c r="A1238" i="6"/>
  <c r="C1237" i="6"/>
  <c r="B1237" i="6"/>
  <c r="X61" i="5"/>
  <c r="AA61" i="5" s="1"/>
  <c r="BG98" i="1"/>
  <c r="AC61" i="5"/>
  <c r="C61" i="5" s="1"/>
  <c r="G55" i="5" s="1"/>
  <c r="BP93" i="1" s="1"/>
  <c r="BQ93" i="1" s="1"/>
  <c r="AX93" i="1" s="1"/>
  <c r="AZ93" i="1" s="1"/>
  <c r="BE70" i="5"/>
  <c r="BH70" i="5" s="1"/>
  <c r="BJ107" i="1"/>
  <c r="BJ70" i="5"/>
  <c r="F70" i="5" s="1"/>
  <c r="AI70" i="5"/>
  <c r="AL70" i="5" s="1"/>
  <c r="BH107" i="1"/>
  <c r="AN70" i="5"/>
  <c r="D70" i="5" s="1"/>
  <c r="AT70" i="5"/>
  <c r="AW70" i="5" s="1"/>
  <c r="BI107" i="1"/>
  <c r="AY70" i="5"/>
  <c r="E70" i="5" s="1"/>
  <c r="AK178" i="1" l="1"/>
  <c r="I154" i="3"/>
  <c r="J154" i="3" s="1"/>
  <c r="H155" i="3"/>
  <c r="BM93" i="1"/>
  <c r="A1239" i="6"/>
  <c r="C1238" i="6"/>
  <c r="B1238" i="6"/>
  <c r="BO98" i="1"/>
  <c r="BL98" i="1"/>
  <c r="Z61" i="5"/>
  <c r="AE61" i="5"/>
  <c r="BA70" i="5"/>
  <c r="AV70" i="5"/>
  <c r="AP70" i="5"/>
  <c r="AK70" i="5"/>
  <c r="BL70" i="5"/>
  <c r="BG70" i="5"/>
  <c r="AK179" i="1" l="1"/>
  <c r="I155" i="3"/>
  <c r="J155" i="3" s="1"/>
  <c r="H156" i="3"/>
  <c r="DH93" i="1"/>
  <c r="DI93" i="1" s="1"/>
  <c r="DK93" i="1"/>
  <c r="DJ93" i="1"/>
  <c r="AO70" i="5"/>
  <c r="AQ70" i="5"/>
  <c r="AZ70" i="5"/>
  <c r="BB70" i="5"/>
  <c r="BK70" i="5"/>
  <c r="BM70" i="5"/>
  <c r="A1240" i="6"/>
  <c r="C1239" i="6"/>
  <c r="B1239" i="6"/>
  <c r="AD61" i="5"/>
  <c r="AF61" i="5"/>
  <c r="AK180" i="1" l="1"/>
  <c r="I156" i="3"/>
  <c r="J156" i="3" s="1"/>
  <c r="H157" i="3"/>
  <c r="AI71" i="5"/>
  <c r="AL71" i="5" s="1"/>
  <c r="AN71" i="5"/>
  <c r="D71" i="5" s="1"/>
  <c r="BH108" i="1"/>
  <c r="AY71" i="5"/>
  <c r="E71" i="5" s="1"/>
  <c r="BI108" i="1"/>
  <c r="AT71" i="5"/>
  <c r="AW71" i="5" s="1"/>
  <c r="BJ71" i="5"/>
  <c r="F71" i="5" s="1"/>
  <c r="BE71" i="5"/>
  <c r="BH71" i="5" s="1"/>
  <c r="BJ108" i="1"/>
  <c r="A1241" i="6"/>
  <c r="C1240" i="6"/>
  <c r="B1240" i="6"/>
  <c r="X62" i="5"/>
  <c r="AA62" i="5" s="1"/>
  <c r="AC62" i="5"/>
  <c r="C62" i="5" s="1"/>
  <c r="G56" i="5" s="1"/>
  <c r="BP94" i="1" s="1"/>
  <c r="BQ94" i="1" s="1"/>
  <c r="AX94" i="1" s="1"/>
  <c r="AZ94" i="1" s="1"/>
  <c r="BG99" i="1"/>
  <c r="AK181" i="1" l="1"/>
  <c r="H158" i="3"/>
  <c r="I157" i="3"/>
  <c r="J157" i="3" s="1"/>
  <c r="BM94" i="1"/>
  <c r="AK71" i="5"/>
  <c r="AP71" i="5"/>
  <c r="AV71" i="5"/>
  <c r="AZ71" i="5" s="1"/>
  <c r="BA71" i="5"/>
  <c r="BL71" i="5"/>
  <c r="BG71" i="5"/>
  <c r="BK71" i="5" s="1"/>
  <c r="A1242" i="6"/>
  <c r="B1241" i="6"/>
  <c r="C1241" i="6"/>
  <c r="BO99" i="1"/>
  <c r="BL99" i="1"/>
  <c r="Z62" i="5"/>
  <c r="AE62" i="5"/>
  <c r="AK182" i="1" l="1"/>
  <c r="I158" i="3"/>
  <c r="J158" i="3" s="1"/>
  <c r="H159" i="3"/>
  <c r="DK94" i="1"/>
  <c r="DH94" i="1"/>
  <c r="DI94" i="1" s="1"/>
  <c r="DJ94" i="1"/>
  <c r="AO71" i="5"/>
  <c r="AQ71" i="5"/>
  <c r="BB71" i="5"/>
  <c r="AY72" i="5" s="1"/>
  <c r="E72" i="5" s="1"/>
  <c r="BM71" i="5"/>
  <c r="A1243" i="6"/>
  <c r="B1242" i="6"/>
  <c r="C1242" i="6"/>
  <c r="AD62" i="5"/>
  <c r="AF62" i="5"/>
  <c r="AK183" i="1" l="1"/>
  <c r="H160" i="3"/>
  <c r="I159" i="3"/>
  <c r="J159" i="3" s="1"/>
  <c r="AN72" i="5"/>
  <c r="D72" i="5" s="1"/>
  <c r="BH109" i="1"/>
  <c r="AI72" i="5"/>
  <c r="AL72" i="5" s="1"/>
  <c r="BI109" i="1"/>
  <c r="AT72" i="5"/>
  <c r="AW72" i="5" s="1"/>
  <c r="AV72" i="5" s="1"/>
  <c r="BJ72" i="5"/>
  <c r="F72" i="5" s="1"/>
  <c r="BJ109" i="1"/>
  <c r="BE72" i="5"/>
  <c r="BH72" i="5" s="1"/>
  <c r="A1244" i="6"/>
  <c r="C1243" i="6"/>
  <c r="B1243" i="6"/>
  <c r="AC63" i="5"/>
  <c r="C63" i="5" s="1"/>
  <c r="G57" i="5" s="1"/>
  <c r="BP95" i="1" s="1"/>
  <c r="BQ95" i="1" s="1"/>
  <c r="AX95" i="1" s="1"/>
  <c r="AZ95" i="1" s="1"/>
  <c r="BG100" i="1"/>
  <c r="X63" i="5"/>
  <c r="AA63" i="5" s="1"/>
  <c r="AK184" i="1" l="1"/>
  <c r="H161" i="3"/>
  <c r="I160" i="3"/>
  <c r="J160" i="3" s="1"/>
  <c r="BM95" i="1"/>
  <c r="AP72" i="5"/>
  <c r="AK72" i="5"/>
  <c r="AO72" i="5" s="1"/>
  <c r="BA72" i="5"/>
  <c r="AZ72" i="5"/>
  <c r="BB72" i="5"/>
  <c r="BI110" i="1" s="1"/>
  <c r="BG72" i="5"/>
  <c r="BK72" i="5" s="1"/>
  <c r="BL72" i="5"/>
  <c r="A1245" i="6"/>
  <c r="C1244" i="6"/>
  <c r="B1244" i="6"/>
  <c r="AE63" i="5"/>
  <c r="Z63" i="5"/>
  <c r="AD63" i="5" s="1"/>
  <c r="BO100" i="1"/>
  <c r="BL100" i="1"/>
  <c r="AK185" i="1" l="1"/>
  <c r="I161" i="3"/>
  <c r="J161" i="3" s="1"/>
  <c r="H162" i="3"/>
  <c r="DJ95" i="1"/>
  <c r="DK95" i="1"/>
  <c r="DH95" i="1"/>
  <c r="DI95" i="1" s="1"/>
  <c r="AQ72" i="5"/>
  <c r="AT73" i="5"/>
  <c r="AW73" i="5" s="1"/>
  <c r="AV73" i="5" s="1"/>
  <c r="AZ73" i="5" s="1"/>
  <c r="AY73" i="5"/>
  <c r="E73" i="5" s="1"/>
  <c r="BM72" i="5"/>
  <c r="BE73" i="5" s="1"/>
  <c r="BH73" i="5" s="1"/>
  <c r="A1246" i="6"/>
  <c r="C1245" i="6"/>
  <c r="B1245" i="6"/>
  <c r="AF63" i="5"/>
  <c r="AK186" i="1" l="1"/>
  <c r="I162" i="3"/>
  <c r="J162" i="3" s="1"/>
  <c r="H163" i="3"/>
  <c r="BH110" i="1"/>
  <c r="AN73" i="5"/>
  <c r="D73" i="5" s="1"/>
  <c r="AI73" i="5"/>
  <c r="AL73" i="5" s="1"/>
  <c r="BA73" i="5"/>
  <c r="BB73" i="5"/>
  <c r="BI111" i="1" s="1"/>
  <c r="AY74" i="5"/>
  <c r="E74" i="5" s="1"/>
  <c r="BJ110" i="1"/>
  <c r="BJ73" i="5"/>
  <c r="F73" i="5" s="1"/>
  <c r="BL73" i="5"/>
  <c r="BG73" i="5"/>
  <c r="BK73" i="5" s="1"/>
  <c r="A1247" i="6"/>
  <c r="C1246" i="6"/>
  <c r="B1246" i="6"/>
  <c r="BG101" i="1"/>
  <c r="X64" i="5"/>
  <c r="AA64" i="5" s="1"/>
  <c r="AC64" i="5"/>
  <c r="C64" i="5" s="1"/>
  <c r="G58" i="5" s="1"/>
  <c r="BP96" i="1" s="1"/>
  <c r="BQ96" i="1" s="1"/>
  <c r="AX96" i="1" s="1"/>
  <c r="AZ96" i="1" s="1"/>
  <c r="AK187" i="1" l="1"/>
  <c r="I163" i="3"/>
  <c r="J163" i="3" s="1"/>
  <c r="H164" i="3"/>
  <c r="BM96" i="1"/>
  <c r="AP73" i="5"/>
  <c r="AK73" i="5"/>
  <c r="AT74" i="5"/>
  <c r="AW74" i="5" s="1"/>
  <c r="BA74" i="5" s="1"/>
  <c r="BM73" i="5"/>
  <c r="BJ74" i="5" s="1"/>
  <c r="F74" i="5" s="1"/>
  <c r="A1248" i="6"/>
  <c r="C1247" i="6"/>
  <c r="B1247" i="6"/>
  <c r="AE64" i="5"/>
  <c r="Z64" i="5"/>
  <c r="BO101" i="1"/>
  <c r="BL101" i="1"/>
  <c r="AK188" i="1" l="1"/>
  <c r="H165" i="3"/>
  <c r="I164" i="3"/>
  <c r="J164" i="3" s="1"/>
  <c r="DK96" i="1"/>
  <c r="DH96" i="1"/>
  <c r="DI96" i="1" s="1"/>
  <c r="DJ96" i="1"/>
  <c r="AO73" i="5"/>
  <c r="AQ73" i="5"/>
  <c r="AV74" i="5"/>
  <c r="AZ74" i="5" s="1"/>
  <c r="BE74" i="5"/>
  <c r="BH74" i="5" s="1"/>
  <c r="BG74" i="5" s="1"/>
  <c r="BJ111" i="1"/>
  <c r="A1249" i="6"/>
  <c r="C1248" i="6"/>
  <c r="B1248" i="6"/>
  <c r="AD64" i="5"/>
  <c r="AF64" i="5"/>
  <c r="AK189" i="1" l="1"/>
  <c r="H166" i="3"/>
  <c r="I165" i="3"/>
  <c r="J165" i="3" s="1"/>
  <c r="BB74" i="5"/>
  <c r="AT75" i="5" s="1"/>
  <c r="AW75" i="5" s="1"/>
  <c r="AI74" i="5"/>
  <c r="AL74" i="5" s="1"/>
  <c r="AN74" i="5"/>
  <c r="D74" i="5" s="1"/>
  <c r="BH111" i="1"/>
  <c r="BL74" i="5"/>
  <c r="BK74" i="5"/>
  <c r="BM74" i="5"/>
  <c r="A1250" i="6"/>
  <c r="C1249" i="6"/>
  <c r="B1249" i="6"/>
  <c r="AC65" i="5"/>
  <c r="C65" i="5" s="1"/>
  <c r="G59" i="5" s="1"/>
  <c r="BP97" i="1" s="1"/>
  <c r="BQ97" i="1" s="1"/>
  <c r="AX97" i="1" s="1"/>
  <c r="AZ97" i="1" s="1"/>
  <c r="BG102" i="1"/>
  <c r="X65" i="5"/>
  <c r="AA65" i="5" s="1"/>
  <c r="AK190" i="1" l="1"/>
  <c r="H167" i="3"/>
  <c r="I166" i="3"/>
  <c r="J166" i="3" s="1"/>
  <c r="BM97" i="1"/>
  <c r="BI112" i="1"/>
  <c r="AY75" i="5"/>
  <c r="E75" i="5" s="1"/>
  <c r="AP74" i="5"/>
  <c r="AK74" i="5"/>
  <c r="BA75" i="5"/>
  <c r="AV75" i="5"/>
  <c r="BE75" i="5"/>
  <c r="BH75" i="5" s="1"/>
  <c r="BJ75" i="5"/>
  <c r="F75" i="5" s="1"/>
  <c r="BJ112" i="1"/>
  <c r="A1251" i="6"/>
  <c r="C1250" i="6"/>
  <c r="B1250" i="6"/>
  <c r="AE65" i="5"/>
  <c r="Z65" i="5"/>
  <c r="AD65" i="5" s="1"/>
  <c r="BO102" i="1"/>
  <c r="BL102" i="1"/>
  <c r="AK191" i="1" l="1"/>
  <c r="I167" i="3"/>
  <c r="J167" i="3" s="1"/>
  <c r="H168" i="3"/>
  <c r="DJ97" i="1"/>
  <c r="DH97" i="1"/>
  <c r="DI97" i="1" s="1"/>
  <c r="DK97" i="1"/>
  <c r="AO74" i="5"/>
  <c r="AQ74" i="5"/>
  <c r="AZ75" i="5"/>
  <c r="BB75" i="5"/>
  <c r="BL75" i="5"/>
  <c r="BG75" i="5"/>
  <c r="A1252" i="6"/>
  <c r="C1251" i="6"/>
  <c r="B1251" i="6"/>
  <c r="AF65" i="5"/>
  <c r="AK192" i="1" l="1"/>
  <c r="H169" i="3"/>
  <c r="I168" i="3"/>
  <c r="J168" i="3" s="1"/>
  <c r="AI75" i="5"/>
  <c r="AL75" i="5" s="1"/>
  <c r="BH112" i="1"/>
  <c r="AN75" i="5"/>
  <c r="D75" i="5" s="1"/>
  <c r="AY76" i="5"/>
  <c r="E76" i="5" s="1"/>
  <c r="AT76" i="5"/>
  <c r="AW76" i="5" s="1"/>
  <c r="BI113" i="1"/>
  <c r="BK75" i="5"/>
  <c r="BM75" i="5"/>
  <c r="A1253" i="6"/>
  <c r="C1252" i="6"/>
  <c r="B1252" i="6"/>
  <c r="AC66" i="5"/>
  <c r="C66" i="5" s="1"/>
  <c r="G60" i="5" s="1"/>
  <c r="BP98" i="1" s="1"/>
  <c r="BQ98" i="1" s="1"/>
  <c r="AX98" i="1" s="1"/>
  <c r="AZ98" i="1" s="1"/>
  <c r="BG103" i="1"/>
  <c r="X66" i="5"/>
  <c r="AA66" i="5" s="1"/>
  <c r="AK193" i="1" l="1"/>
  <c r="I169" i="3"/>
  <c r="J169" i="3" s="1"/>
  <c r="H170" i="3"/>
  <c r="BM98" i="1"/>
  <c r="AP75" i="5"/>
  <c r="AK75" i="5"/>
  <c r="BA76" i="5"/>
  <c r="AV76" i="5"/>
  <c r="AZ76" i="5" s="1"/>
  <c r="BJ113" i="1"/>
  <c r="BJ76" i="5"/>
  <c r="F76" i="5" s="1"/>
  <c r="BE76" i="5"/>
  <c r="BH76" i="5" s="1"/>
  <c r="A1254" i="6"/>
  <c r="C1253" i="6"/>
  <c r="B1253" i="6"/>
  <c r="Z66" i="5"/>
  <c r="AE66" i="5"/>
  <c r="BO103" i="1"/>
  <c r="BL103" i="1"/>
  <c r="AK194" i="1" l="1"/>
  <c r="H171" i="3"/>
  <c r="I170" i="3"/>
  <c r="J170" i="3" s="1"/>
  <c r="DK98" i="1"/>
  <c r="DH98" i="1"/>
  <c r="DI98" i="1" s="1"/>
  <c r="DJ98" i="1"/>
  <c r="AO75" i="5"/>
  <c r="AQ75" i="5"/>
  <c r="BB76" i="5"/>
  <c r="BG76" i="5"/>
  <c r="BL76" i="5"/>
  <c r="A1255" i="6"/>
  <c r="B1254" i="6"/>
  <c r="C1254" i="6"/>
  <c r="AD66" i="5"/>
  <c r="AF66" i="5"/>
  <c r="AK195" i="1" l="1"/>
  <c r="I171" i="3"/>
  <c r="J171" i="3" s="1"/>
  <c r="H172" i="3"/>
  <c r="AN76" i="5"/>
  <c r="D76" i="5" s="1"/>
  <c r="BH113" i="1"/>
  <c r="AI76" i="5"/>
  <c r="AL76" i="5" s="1"/>
  <c r="BI114" i="1"/>
  <c r="AT77" i="5"/>
  <c r="AW77" i="5" s="1"/>
  <c r="AY77" i="5"/>
  <c r="E77" i="5" s="1"/>
  <c r="BK76" i="5"/>
  <c r="BM76" i="5"/>
  <c r="A1256" i="6"/>
  <c r="B1255" i="6"/>
  <c r="C1255" i="6"/>
  <c r="X67" i="5"/>
  <c r="AA67" i="5" s="1"/>
  <c r="BG104" i="1"/>
  <c r="AC67" i="5"/>
  <c r="C67" i="5" s="1"/>
  <c r="G61" i="5" s="1"/>
  <c r="BP99" i="1" s="1"/>
  <c r="BQ99" i="1" s="1"/>
  <c r="AX99" i="1" s="1"/>
  <c r="AZ99" i="1" s="1"/>
  <c r="AK196" i="1" l="1"/>
  <c r="I172" i="3"/>
  <c r="J172" i="3" s="1"/>
  <c r="H173" i="3"/>
  <c r="BM99" i="1"/>
  <c r="AP76" i="5"/>
  <c r="AK76" i="5"/>
  <c r="AO76" i="5" s="1"/>
  <c r="BA77" i="5"/>
  <c r="AV77" i="5"/>
  <c r="BJ114" i="1"/>
  <c r="BJ77" i="5"/>
  <c r="F77" i="5" s="1"/>
  <c r="BE77" i="5"/>
  <c r="BH77" i="5" s="1"/>
  <c r="A1257" i="6"/>
  <c r="B1256" i="6"/>
  <c r="C1256" i="6"/>
  <c r="BO104" i="1"/>
  <c r="BL104" i="1"/>
  <c r="Z67" i="5"/>
  <c r="AE67" i="5"/>
  <c r="AQ76" i="5" l="1"/>
  <c r="BH114" i="1" s="1"/>
  <c r="AK197" i="1"/>
  <c r="H174" i="3"/>
  <c r="I173" i="3"/>
  <c r="J173" i="3" s="1"/>
  <c r="DK99" i="1"/>
  <c r="DH99" i="1"/>
  <c r="DI99" i="1" s="1"/>
  <c r="DJ99" i="1"/>
  <c r="AZ77" i="5"/>
  <c r="BB77" i="5"/>
  <c r="BL77" i="5"/>
  <c r="BG77" i="5"/>
  <c r="BK77" i="5" s="1"/>
  <c r="A1258" i="6"/>
  <c r="C1257" i="6"/>
  <c r="B1257" i="6"/>
  <c r="AD67" i="5"/>
  <c r="AF67" i="5"/>
  <c r="AN77" i="5" l="1"/>
  <c r="D77" i="5" s="1"/>
  <c r="AI77" i="5"/>
  <c r="AL77" i="5" s="1"/>
  <c r="AP77" i="5" s="1"/>
  <c r="AK198" i="1"/>
  <c r="I174" i="3"/>
  <c r="J174" i="3" s="1"/>
  <c r="H175" i="3"/>
  <c r="BI115" i="1"/>
  <c r="AY78" i="5"/>
  <c r="E78" i="5" s="1"/>
  <c r="AT78" i="5"/>
  <c r="AW78" i="5" s="1"/>
  <c r="BM77" i="5"/>
  <c r="A1259" i="6"/>
  <c r="C1258" i="6"/>
  <c r="B1258" i="6"/>
  <c r="X68" i="5"/>
  <c r="AA68" i="5" s="1"/>
  <c r="BG105" i="1"/>
  <c r="AC68" i="5"/>
  <c r="C68" i="5" s="1"/>
  <c r="G62" i="5" s="1"/>
  <c r="BP100" i="1" s="1"/>
  <c r="BQ100" i="1" s="1"/>
  <c r="AX100" i="1" s="1"/>
  <c r="AZ100" i="1" s="1"/>
  <c r="AK77" i="5" l="1"/>
  <c r="AO77" i="5" s="1"/>
  <c r="AK199" i="1"/>
  <c r="H176" i="3"/>
  <c r="I175" i="3"/>
  <c r="J175" i="3" s="1"/>
  <c r="BM100" i="1"/>
  <c r="BA78" i="5"/>
  <c r="AV78" i="5"/>
  <c r="BE78" i="5"/>
  <c r="BH78" i="5" s="1"/>
  <c r="BJ78" i="5"/>
  <c r="F78" i="5" s="1"/>
  <c r="BJ115" i="1"/>
  <c r="A1260" i="6"/>
  <c r="C1259" i="6"/>
  <c r="B1259" i="6"/>
  <c r="BO105" i="1"/>
  <c r="BL105" i="1"/>
  <c r="AE68" i="5"/>
  <c r="Z68" i="5"/>
  <c r="AQ77" i="5" l="1"/>
  <c r="AN78" i="5" s="1"/>
  <c r="D78" i="5" s="1"/>
  <c r="AK200" i="1"/>
  <c r="I176" i="3"/>
  <c r="J176" i="3" s="1"/>
  <c r="H177" i="3"/>
  <c r="DK100" i="1"/>
  <c r="DH100" i="1"/>
  <c r="DI100" i="1" s="1"/>
  <c r="DJ100" i="1"/>
  <c r="AZ78" i="5"/>
  <c r="BB78" i="5"/>
  <c r="BG78" i="5"/>
  <c r="BK78" i="5" s="1"/>
  <c r="BL78" i="5"/>
  <c r="A1261" i="6"/>
  <c r="C1260" i="6"/>
  <c r="B1260" i="6"/>
  <c r="AD68" i="5"/>
  <c r="AF68" i="5"/>
  <c r="AI78" i="5" l="1"/>
  <c r="AL78" i="5" s="1"/>
  <c r="AP78" i="5" s="1"/>
  <c r="BH115" i="1"/>
  <c r="AK201" i="1"/>
  <c r="I177" i="3"/>
  <c r="J177" i="3" s="1"/>
  <c r="H178" i="3"/>
  <c r="AY79" i="5"/>
  <c r="E79" i="5" s="1"/>
  <c r="BI116" i="1"/>
  <c r="AT79" i="5"/>
  <c r="AW79" i="5" s="1"/>
  <c r="BM78" i="5"/>
  <c r="A1262" i="6"/>
  <c r="C1261" i="6"/>
  <c r="B1261" i="6"/>
  <c r="AC69" i="5"/>
  <c r="C69" i="5" s="1"/>
  <c r="G63" i="5" s="1"/>
  <c r="BP101" i="1" s="1"/>
  <c r="BQ101" i="1" s="1"/>
  <c r="AX101" i="1" s="1"/>
  <c r="AZ101" i="1" s="1"/>
  <c r="X69" i="5"/>
  <c r="AA69" i="5" s="1"/>
  <c r="BG106" i="1"/>
  <c r="AK78" i="5" l="1"/>
  <c r="AO78" i="5" s="1"/>
  <c r="AK202" i="1"/>
  <c r="I178" i="3"/>
  <c r="J178" i="3" s="1"/>
  <c r="H179" i="3"/>
  <c r="BM101" i="1"/>
  <c r="AV79" i="5"/>
  <c r="AZ79" i="5" s="1"/>
  <c r="BA79" i="5"/>
  <c r="BJ116" i="1"/>
  <c r="BJ79" i="5"/>
  <c r="F79" i="5" s="1"/>
  <c r="BE79" i="5"/>
  <c r="BH79" i="5" s="1"/>
  <c r="A1263" i="6"/>
  <c r="C1262" i="6"/>
  <c r="B1262" i="6"/>
  <c r="BO106" i="1"/>
  <c r="BL106" i="1"/>
  <c r="AE69" i="5"/>
  <c r="Z69" i="5"/>
  <c r="AQ78" i="5" l="1"/>
  <c r="AK203" i="1"/>
  <c r="I179" i="3"/>
  <c r="J179" i="3" s="1"/>
  <c r="H180" i="3"/>
  <c r="DH101" i="1"/>
  <c r="DI101" i="1" s="1"/>
  <c r="DK101" i="1"/>
  <c r="DJ101" i="1"/>
  <c r="BB79" i="5"/>
  <c r="BL79" i="5"/>
  <c r="BG79" i="5"/>
  <c r="A1264" i="6"/>
  <c r="C1263" i="6"/>
  <c r="B1263" i="6"/>
  <c r="AD69" i="5"/>
  <c r="AF69" i="5"/>
  <c r="AN79" i="5" l="1"/>
  <c r="D79" i="5" s="1"/>
  <c r="BH116" i="1"/>
  <c r="AI79" i="5"/>
  <c r="AL79" i="5" s="1"/>
  <c r="AK204" i="1"/>
  <c r="I180" i="3"/>
  <c r="J180" i="3" s="1"/>
  <c r="H181" i="3"/>
  <c r="AT80" i="5"/>
  <c r="AW80" i="5" s="1"/>
  <c r="AY80" i="5"/>
  <c r="E80" i="5" s="1"/>
  <c r="BI117" i="1"/>
  <c r="BK79" i="5"/>
  <c r="BM79" i="5"/>
  <c r="A1265" i="6"/>
  <c r="C1264" i="6"/>
  <c r="B1264" i="6"/>
  <c r="BG107" i="1"/>
  <c r="AC70" i="5"/>
  <c r="C70" i="5" s="1"/>
  <c r="G64" i="5" s="1"/>
  <c r="BP102" i="1" s="1"/>
  <c r="BQ102" i="1" s="1"/>
  <c r="AX102" i="1" s="1"/>
  <c r="AZ102" i="1" s="1"/>
  <c r="X70" i="5"/>
  <c r="AA70" i="5" s="1"/>
  <c r="AP79" i="5" l="1"/>
  <c r="AK79" i="5"/>
  <c r="AK205" i="1"/>
  <c r="I181" i="3"/>
  <c r="J181" i="3" s="1"/>
  <c r="H182" i="3"/>
  <c r="BM102" i="1"/>
  <c r="AV80" i="5"/>
  <c r="BA80" i="5"/>
  <c r="BJ117" i="1"/>
  <c r="BJ80" i="5"/>
  <c r="F80" i="5" s="1"/>
  <c r="BE80" i="5"/>
  <c r="BH80" i="5" s="1"/>
  <c r="A1266" i="6"/>
  <c r="C1265" i="6"/>
  <c r="B1265" i="6"/>
  <c r="Z70" i="5"/>
  <c r="AD70" i="5" s="1"/>
  <c r="AE70" i="5"/>
  <c r="BL107" i="1"/>
  <c r="BO107" i="1"/>
  <c r="AO79" i="5" l="1"/>
  <c r="AQ79" i="5"/>
  <c r="AK206" i="1"/>
  <c r="I182" i="3"/>
  <c r="J182" i="3" s="1"/>
  <c r="H183" i="3"/>
  <c r="DH102" i="1"/>
  <c r="DI102" i="1" s="1"/>
  <c r="DK102" i="1"/>
  <c r="DJ102" i="1"/>
  <c r="AZ80" i="5"/>
  <c r="BB80" i="5"/>
  <c r="BG80" i="5"/>
  <c r="BK80" i="5" s="1"/>
  <c r="BL80" i="5"/>
  <c r="A1267" i="6"/>
  <c r="C1266" i="6"/>
  <c r="B1266" i="6"/>
  <c r="AF70" i="5"/>
  <c r="AC71" i="5" s="1"/>
  <c r="C71" i="5" s="1"/>
  <c r="G65" i="5" s="1"/>
  <c r="BP103" i="1" s="1"/>
  <c r="BQ103" i="1" s="1"/>
  <c r="AX103" i="1" s="1"/>
  <c r="AZ103" i="1" s="1"/>
  <c r="AI80" i="5" l="1"/>
  <c r="AL80" i="5" s="1"/>
  <c r="BH117" i="1"/>
  <c r="AN80" i="5"/>
  <c r="D80" i="5" s="1"/>
  <c r="AK207" i="1"/>
  <c r="H184" i="3"/>
  <c r="I183" i="3"/>
  <c r="J183" i="3" s="1"/>
  <c r="BM103" i="1"/>
  <c r="BI118" i="1"/>
  <c r="AT81" i="5"/>
  <c r="AW81" i="5" s="1"/>
  <c r="AY81" i="5"/>
  <c r="E81" i="5" s="1"/>
  <c r="BM80" i="5"/>
  <c r="BJ118" i="1" s="1"/>
  <c r="A1268" i="6"/>
  <c r="C1267" i="6"/>
  <c r="B1267" i="6"/>
  <c r="X71" i="5"/>
  <c r="AA71" i="5" s="1"/>
  <c r="AE71" i="5" s="1"/>
  <c r="BG108" i="1"/>
  <c r="BL108" i="1" s="1"/>
  <c r="AP80" i="5" l="1"/>
  <c r="AK80" i="5"/>
  <c r="AK208" i="1"/>
  <c r="I184" i="3"/>
  <c r="J184" i="3" s="1"/>
  <c r="H185" i="3"/>
  <c r="DK103" i="1"/>
  <c r="DH103" i="1"/>
  <c r="DI103" i="1" s="1"/>
  <c r="DJ103" i="1"/>
  <c r="BA81" i="5"/>
  <c r="AV81" i="5"/>
  <c r="BJ81" i="5"/>
  <c r="F81" i="5" s="1"/>
  <c r="BE81" i="5"/>
  <c r="BH81" i="5" s="1"/>
  <c r="BG81" i="5" s="1"/>
  <c r="A1269" i="6"/>
  <c r="C1268" i="6"/>
  <c r="B1268" i="6"/>
  <c r="BO108" i="1"/>
  <c r="Z71" i="5"/>
  <c r="AD71" i="5" s="1"/>
  <c r="AO80" i="5" l="1"/>
  <c r="AQ80" i="5"/>
  <c r="AK209" i="1"/>
  <c r="I185" i="3"/>
  <c r="J185" i="3" s="1"/>
  <c r="H186" i="3"/>
  <c r="AZ81" i="5"/>
  <c r="BB81" i="5"/>
  <c r="BL81" i="5"/>
  <c r="BK81" i="5"/>
  <c r="BM81" i="5"/>
  <c r="A1270" i="6"/>
  <c r="C1269" i="6"/>
  <c r="B1269" i="6"/>
  <c r="AF71" i="5"/>
  <c r="AC72" i="5" s="1"/>
  <c r="C72" i="5" s="1"/>
  <c r="G66" i="5" s="1"/>
  <c r="BP104" i="1" s="1"/>
  <c r="BQ104" i="1" s="1"/>
  <c r="AX104" i="1" s="1"/>
  <c r="AZ104" i="1" s="1"/>
  <c r="AI81" i="5" l="1"/>
  <c r="AL81" i="5" s="1"/>
  <c r="AN81" i="5"/>
  <c r="D81" i="5" s="1"/>
  <c r="BH118" i="1"/>
  <c r="AK210" i="1"/>
  <c r="I186" i="3"/>
  <c r="J186" i="3" s="1"/>
  <c r="H187" i="3"/>
  <c r="BM104" i="1"/>
  <c r="AT82" i="5"/>
  <c r="AW82" i="5" s="1"/>
  <c r="AY82" i="5"/>
  <c r="E82" i="5" s="1"/>
  <c r="BI119" i="1"/>
  <c r="BE82" i="5"/>
  <c r="BH82" i="5" s="1"/>
  <c r="BJ82" i="5"/>
  <c r="F82" i="5" s="1"/>
  <c r="BJ119" i="1"/>
  <c r="A1271" i="6"/>
  <c r="B1270" i="6"/>
  <c r="C1270" i="6"/>
  <c r="X72" i="5"/>
  <c r="AA72" i="5" s="1"/>
  <c r="AE72" i="5" s="1"/>
  <c r="BG109" i="1"/>
  <c r="BL109" i="1" s="1"/>
  <c r="AK81" i="5" l="1"/>
  <c r="AP81" i="5"/>
  <c r="AK211" i="1"/>
  <c r="H188" i="3"/>
  <c r="I187" i="3"/>
  <c r="J187" i="3" s="1"/>
  <c r="DK104" i="1"/>
  <c r="DH104" i="1"/>
  <c r="DI104" i="1" s="1"/>
  <c r="DJ104" i="1"/>
  <c r="BA82" i="5"/>
  <c r="AV82" i="5"/>
  <c r="BG82" i="5"/>
  <c r="BL82" i="5"/>
  <c r="A1272" i="6"/>
  <c r="B1271" i="6"/>
  <c r="C1271" i="6"/>
  <c r="Z72" i="5"/>
  <c r="AD72" i="5" s="1"/>
  <c r="BO109" i="1"/>
  <c r="AO81" i="5" l="1"/>
  <c r="AQ81" i="5"/>
  <c r="AK212" i="1"/>
  <c r="I188" i="3"/>
  <c r="J188" i="3" s="1"/>
  <c r="H189" i="3"/>
  <c r="AZ82" i="5"/>
  <c r="BB82" i="5"/>
  <c r="BK82" i="5"/>
  <c r="BM82" i="5"/>
  <c r="A1273" i="6"/>
  <c r="B1272" i="6"/>
  <c r="C1272" i="6"/>
  <c r="AF72" i="5"/>
  <c r="X73" i="5" s="1"/>
  <c r="AA73" i="5" s="1"/>
  <c r="BH119" i="1" l="1"/>
  <c r="AN82" i="5"/>
  <c r="D82" i="5" s="1"/>
  <c r="AI82" i="5"/>
  <c r="AL82" i="5" s="1"/>
  <c r="AK213" i="1"/>
  <c r="H190" i="3"/>
  <c r="I189" i="3"/>
  <c r="J189" i="3" s="1"/>
  <c r="BI120" i="1"/>
  <c r="AY83" i="5"/>
  <c r="E83" i="5" s="1"/>
  <c r="AT83" i="5"/>
  <c r="AW83" i="5" s="1"/>
  <c r="BJ120" i="1"/>
  <c r="BJ83" i="5"/>
  <c r="F83" i="5" s="1"/>
  <c r="BE83" i="5"/>
  <c r="BH83" i="5" s="1"/>
  <c r="A1274" i="6"/>
  <c r="B1273" i="6"/>
  <c r="C1273" i="6"/>
  <c r="BG110" i="1"/>
  <c r="BL110" i="1" s="1"/>
  <c r="AC73" i="5"/>
  <c r="C73" i="5" s="1"/>
  <c r="G67" i="5" s="1"/>
  <c r="BP105" i="1" s="1"/>
  <c r="BQ105" i="1" s="1"/>
  <c r="AX105" i="1" s="1"/>
  <c r="AZ105" i="1" s="1"/>
  <c r="AE73" i="5"/>
  <c r="Z73" i="5"/>
  <c r="AP82" i="5" l="1"/>
  <c r="AK82" i="5"/>
  <c r="AK214" i="1"/>
  <c r="I190" i="3"/>
  <c r="J190" i="3" s="1"/>
  <c r="H191" i="3"/>
  <c r="BM105" i="1"/>
  <c r="AV83" i="5"/>
  <c r="AZ83" i="5" s="1"/>
  <c r="BA83" i="5"/>
  <c r="BG83" i="5"/>
  <c r="BK83" i="5" s="1"/>
  <c r="BL83" i="5"/>
  <c r="A1275" i="6"/>
  <c r="B1274" i="6"/>
  <c r="C1274" i="6"/>
  <c r="BO110" i="1"/>
  <c r="AD73" i="5"/>
  <c r="AF73" i="5"/>
  <c r="AO82" i="5" l="1"/>
  <c r="AQ82" i="5"/>
  <c r="AK215" i="1"/>
  <c r="H192" i="3"/>
  <c r="I191" i="3"/>
  <c r="J191" i="3" s="1"/>
  <c r="DK105" i="1"/>
  <c r="DH105" i="1"/>
  <c r="DI105" i="1" s="1"/>
  <c r="DJ105" i="1"/>
  <c r="BB83" i="5"/>
  <c r="BM83" i="5"/>
  <c r="A1276" i="6"/>
  <c r="B1275" i="6"/>
  <c r="C1275" i="6"/>
  <c r="AC74" i="5"/>
  <c r="C74" i="5" s="1"/>
  <c r="G68" i="5" s="1"/>
  <c r="BP106" i="1" s="1"/>
  <c r="BQ106" i="1" s="1"/>
  <c r="AX106" i="1" s="1"/>
  <c r="AZ106" i="1" s="1"/>
  <c r="X74" i="5"/>
  <c r="AA74" i="5" s="1"/>
  <c r="BG111" i="1"/>
  <c r="AN83" i="5" l="1"/>
  <c r="D83" i="5" s="1"/>
  <c r="AI83" i="5"/>
  <c r="AL83" i="5" s="1"/>
  <c r="BH120" i="1"/>
  <c r="AK216" i="1"/>
  <c r="H193" i="3"/>
  <c r="I192" i="3"/>
  <c r="J192" i="3" s="1"/>
  <c r="BM106" i="1"/>
  <c r="AT84" i="5"/>
  <c r="AW84" i="5" s="1"/>
  <c r="BI121" i="1"/>
  <c r="AY84" i="5"/>
  <c r="E84" i="5" s="1"/>
  <c r="BJ121" i="1"/>
  <c r="BJ84" i="5"/>
  <c r="F84" i="5" s="1"/>
  <c r="BE84" i="5"/>
  <c r="BH84" i="5" s="1"/>
  <c r="A1277" i="6"/>
  <c r="B1276" i="6"/>
  <c r="C1276" i="6"/>
  <c r="BL111" i="1"/>
  <c r="BO111" i="1"/>
  <c r="Z74" i="5"/>
  <c r="AE74" i="5"/>
  <c r="AK83" i="5" l="1"/>
  <c r="AP83" i="5"/>
  <c r="AK217" i="1"/>
  <c r="I193" i="3"/>
  <c r="J193" i="3" s="1"/>
  <c r="H194" i="3"/>
  <c r="DK106" i="1"/>
  <c r="DH106" i="1"/>
  <c r="DI106" i="1" s="1"/>
  <c r="DJ106" i="1"/>
  <c r="BA84" i="5"/>
  <c r="AV84" i="5"/>
  <c r="BL84" i="5"/>
  <c r="BG84" i="5"/>
  <c r="BK84" i="5" s="1"/>
  <c r="A1278" i="6"/>
  <c r="B1277" i="6"/>
  <c r="C1277" i="6"/>
  <c r="AD74" i="5"/>
  <c r="AF74" i="5"/>
  <c r="AO83" i="5" l="1"/>
  <c r="AQ83" i="5"/>
  <c r="AK218" i="1"/>
  <c r="I194" i="3"/>
  <c r="J194" i="3" s="1"/>
  <c r="H195" i="3"/>
  <c r="AZ84" i="5"/>
  <c r="BB84" i="5"/>
  <c r="BM84" i="5"/>
  <c r="BJ122" i="1" s="1"/>
  <c r="A1279" i="6"/>
  <c r="C1278" i="6"/>
  <c r="B1278" i="6"/>
  <c r="BG112" i="1"/>
  <c r="X75" i="5"/>
  <c r="AA75" i="5" s="1"/>
  <c r="AC75" i="5"/>
  <c r="C75" i="5" s="1"/>
  <c r="G69" i="5" s="1"/>
  <c r="BP107" i="1" s="1"/>
  <c r="BQ107" i="1" s="1"/>
  <c r="AX107" i="1" s="1"/>
  <c r="AZ107" i="1" s="1"/>
  <c r="BH121" i="1" l="1"/>
  <c r="AN84" i="5"/>
  <c r="D84" i="5" s="1"/>
  <c r="AI84" i="5"/>
  <c r="AL84" i="5" s="1"/>
  <c r="AK219" i="1"/>
  <c r="I195" i="3"/>
  <c r="J195" i="3" s="1"/>
  <c r="H196" i="3"/>
  <c r="BM107" i="1"/>
  <c r="BI122" i="1"/>
  <c r="AT85" i="5"/>
  <c r="AW85" i="5" s="1"/>
  <c r="AY85" i="5"/>
  <c r="E85" i="5" s="1"/>
  <c r="BJ85" i="5"/>
  <c r="F85" i="5" s="1"/>
  <c r="BE85" i="5"/>
  <c r="BH85" i="5" s="1"/>
  <c r="BL85" i="5" s="1"/>
  <c r="A1280" i="6"/>
  <c r="C1279" i="6"/>
  <c r="B1279" i="6"/>
  <c r="Z75" i="5"/>
  <c r="AE75" i="5"/>
  <c r="BL112" i="1"/>
  <c r="BO112" i="1"/>
  <c r="AP84" i="5" l="1"/>
  <c r="AK84" i="5"/>
  <c r="AK220" i="1"/>
  <c r="H197" i="3"/>
  <c r="I196" i="3"/>
  <c r="J196" i="3" s="1"/>
  <c r="DK107" i="1"/>
  <c r="DH107" i="1"/>
  <c r="DI107" i="1" s="1"/>
  <c r="DJ107" i="1"/>
  <c r="BA85" i="5"/>
  <c r="AV85" i="5"/>
  <c r="BG85" i="5"/>
  <c r="BK85" i="5" s="1"/>
  <c r="A1281" i="6"/>
  <c r="C1280" i="6"/>
  <c r="B1280" i="6"/>
  <c r="AD75" i="5"/>
  <c r="AF75" i="5"/>
  <c r="AO84" i="5" l="1"/>
  <c r="AQ84" i="5"/>
  <c r="AK221" i="1"/>
  <c r="H198" i="3"/>
  <c r="I197" i="3"/>
  <c r="J197" i="3" s="1"/>
  <c r="AZ85" i="5"/>
  <c r="BB85" i="5"/>
  <c r="BM85" i="5"/>
  <c r="BJ86" i="5" s="1"/>
  <c r="F86" i="5" s="1"/>
  <c r="A1282" i="6"/>
  <c r="C1281" i="6"/>
  <c r="B1281" i="6"/>
  <c r="X76" i="5"/>
  <c r="AA76" i="5" s="1"/>
  <c r="BG113" i="1"/>
  <c r="AC76" i="5"/>
  <c r="C76" i="5" s="1"/>
  <c r="G70" i="5" s="1"/>
  <c r="BP108" i="1" s="1"/>
  <c r="BQ108" i="1" s="1"/>
  <c r="AX108" i="1" s="1"/>
  <c r="AZ108" i="1" s="1"/>
  <c r="AN85" i="5" l="1"/>
  <c r="D85" i="5" s="1"/>
  <c r="BH122" i="1"/>
  <c r="AI85" i="5"/>
  <c r="AL85" i="5" s="1"/>
  <c r="AK222" i="1"/>
  <c r="I198" i="3"/>
  <c r="J198" i="3" s="1"/>
  <c r="H199" i="3"/>
  <c r="BM108" i="1"/>
  <c r="AY86" i="5"/>
  <c r="E86" i="5" s="1"/>
  <c r="AT86" i="5"/>
  <c r="AW86" i="5" s="1"/>
  <c r="BI123" i="1"/>
  <c r="BE86" i="5"/>
  <c r="BH86" i="5" s="1"/>
  <c r="BG86" i="5" s="1"/>
  <c r="BK86" i="5" s="1"/>
  <c r="BJ123" i="1"/>
  <c r="A1283" i="6"/>
  <c r="C1282" i="6"/>
  <c r="B1282" i="6"/>
  <c r="BO113" i="1"/>
  <c r="BL113" i="1"/>
  <c r="Z76" i="5"/>
  <c r="AE76" i="5"/>
  <c r="AP85" i="5" l="1"/>
  <c r="AK85" i="5"/>
  <c r="AK223" i="1"/>
  <c r="H200" i="3"/>
  <c r="I199" i="3"/>
  <c r="J199" i="3" s="1"/>
  <c r="DK108" i="1"/>
  <c r="DH108" i="1"/>
  <c r="DI108" i="1" s="1"/>
  <c r="DJ108" i="1"/>
  <c r="BA86" i="5"/>
  <c r="AV86" i="5"/>
  <c r="BM86" i="5"/>
  <c r="BJ124" i="1" s="1"/>
  <c r="BL86" i="5"/>
  <c r="A1284" i="6"/>
  <c r="C1283" i="6"/>
  <c r="B1283" i="6"/>
  <c r="AD76" i="5"/>
  <c r="AF76" i="5"/>
  <c r="AO85" i="5" l="1"/>
  <c r="AQ85" i="5"/>
  <c r="AK224" i="1"/>
  <c r="H201" i="3"/>
  <c r="I200" i="3"/>
  <c r="J200" i="3" s="1"/>
  <c r="AZ86" i="5"/>
  <c r="BB86" i="5"/>
  <c r="BJ87" i="5"/>
  <c r="F87" i="5" s="1"/>
  <c r="BE87" i="5"/>
  <c r="BH87" i="5" s="1"/>
  <c r="BG87" i="5" s="1"/>
  <c r="A1285" i="6"/>
  <c r="C1284" i="6"/>
  <c r="B1284" i="6"/>
  <c r="AC77" i="5"/>
  <c r="C77" i="5" s="1"/>
  <c r="G71" i="5" s="1"/>
  <c r="BP109" i="1" s="1"/>
  <c r="BQ109" i="1" s="1"/>
  <c r="AX109" i="1" s="1"/>
  <c r="AZ109" i="1" s="1"/>
  <c r="X77" i="5"/>
  <c r="AA77" i="5" s="1"/>
  <c r="BG114" i="1"/>
  <c r="AI86" i="5" l="1"/>
  <c r="AL86" i="5" s="1"/>
  <c r="AN86" i="5"/>
  <c r="D86" i="5" s="1"/>
  <c r="BH123" i="1"/>
  <c r="AK225" i="1"/>
  <c r="I201" i="3"/>
  <c r="J201" i="3" s="1"/>
  <c r="H202" i="3"/>
  <c r="BM109" i="1"/>
  <c r="AY87" i="5"/>
  <c r="E87" i="5" s="1"/>
  <c r="BI124" i="1"/>
  <c r="AT87" i="5"/>
  <c r="AW87" i="5" s="1"/>
  <c r="BL87" i="5"/>
  <c r="BK87" i="5"/>
  <c r="BM87" i="5"/>
  <c r="A1286" i="6"/>
  <c r="C1285" i="6"/>
  <c r="B1285" i="6"/>
  <c r="BO114" i="1"/>
  <c r="BL114" i="1"/>
  <c r="Z77" i="5"/>
  <c r="AE77" i="5"/>
  <c r="AP86" i="5" l="1"/>
  <c r="AK86" i="5"/>
  <c r="AO86" i="5" s="1"/>
  <c r="AK226" i="1"/>
  <c r="I202" i="3"/>
  <c r="J202" i="3" s="1"/>
  <c r="H203" i="3"/>
  <c r="DH109" i="1"/>
  <c r="DI109" i="1" s="1"/>
  <c r="DK109" i="1"/>
  <c r="DJ109" i="1"/>
  <c r="AV87" i="5"/>
  <c r="BA87" i="5"/>
  <c r="BE88" i="5"/>
  <c r="BH88" i="5" s="1"/>
  <c r="BJ125" i="1"/>
  <c r="BJ88" i="5"/>
  <c r="F88" i="5" s="1"/>
  <c r="A1287" i="6"/>
  <c r="C1286" i="6"/>
  <c r="B1286" i="6"/>
  <c r="AD77" i="5"/>
  <c r="AF77" i="5"/>
  <c r="AQ86" i="5" l="1"/>
  <c r="AK227" i="1"/>
  <c r="I203" i="3"/>
  <c r="J203" i="3" s="1"/>
  <c r="H204" i="3"/>
  <c r="AZ87" i="5"/>
  <c r="BB87" i="5"/>
  <c r="BG88" i="5"/>
  <c r="BL88" i="5"/>
  <c r="A1288" i="6"/>
  <c r="C1287" i="6"/>
  <c r="B1287" i="6"/>
  <c r="AC78" i="5"/>
  <c r="C78" i="5" s="1"/>
  <c r="G72" i="5" s="1"/>
  <c r="BP110" i="1" s="1"/>
  <c r="BQ110" i="1" s="1"/>
  <c r="AX110" i="1" s="1"/>
  <c r="AZ110" i="1" s="1"/>
  <c r="X78" i="5"/>
  <c r="AA78" i="5" s="1"/>
  <c r="BG115" i="1"/>
  <c r="AN87" i="5" l="1"/>
  <c r="D87" i="5" s="1"/>
  <c r="AI87" i="5"/>
  <c r="AL87" i="5" s="1"/>
  <c r="BH124" i="1"/>
  <c r="AK228" i="1"/>
  <c r="H205" i="3"/>
  <c r="I204" i="3"/>
  <c r="J204" i="3" s="1"/>
  <c r="BM110" i="1"/>
  <c r="AY88" i="5"/>
  <c r="E88" i="5" s="1"/>
  <c r="AT88" i="5"/>
  <c r="AW88" i="5" s="1"/>
  <c r="BI125" i="1"/>
  <c r="BK88" i="5"/>
  <c r="BM88" i="5"/>
  <c r="A1289" i="6"/>
  <c r="C1288" i="6"/>
  <c r="B1288" i="6"/>
  <c r="BL115" i="1"/>
  <c r="BO115" i="1"/>
  <c r="AE78" i="5"/>
  <c r="Z78" i="5"/>
  <c r="AP87" i="5" l="1"/>
  <c r="AK87" i="5"/>
  <c r="AK229" i="1"/>
  <c r="H206" i="3"/>
  <c r="I205" i="3"/>
  <c r="J205" i="3" s="1"/>
  <c r="DK110" i="1"/>
  <c r="DH110" i="1"/>
  <c r="DI110" i="1" s="1"/>
  <c r="DJ110" i="1"/>
  <c r="AD78" i="5"/>
  <c r="AF78" i="5"/>
  <c r="BA88" i="5"/>
  <c r="AV88" i="5"/>
  <c r="BE89" i="5"/>
  <c r="BH89" i="5" s="1"/>
  <c r="BJ89" i="5"/>
  <c r="F89" i="5" s="1"/>
  <c r="BJ126" i="1"/>
  <c r="A1290" i="6"/>
  <c r="C1289" i="6"/>
  <c r="B1289" i="6"/>
  <c r="AO87" i="5" l="1"/>
  <c r="AQ87" i="5"/>
  <c r="AK230" i="1"/>
  <c r="I206" i="3"/>
  <c r="J206" i="3" s="1"/>
  <c r="H207" i="3"/>
  <c r="BG116" i="1"/>
  <c r="X79" i="5"/>
  <c r="AA79" i="5" s="1"/>
  <c r="AC79" i="5"/>
  <c r="C79" i="5" s="1"/>
  <c r="G73" i="5" s="1"/>
  <c r="BP111" i="1" s="1"/>
  <c r="BQ111" i="1" s="1"/>
  <c r="AX111" i="1" s="1"/>
  <c r="AZ111" i="1" s="1"/>
  <c r="AZ88" i="5"/>
  <c r="BB88" i="5"/>
  <c r="BG89" i="5"/>
  <c r="BK89" i="5" s="1"/>
  <c r="BL89" i="5"/>
  <c r="A1291" i="6"/>
  <c r="C1290" i="6"/>
  <c r="B1290" i="6"/>
  <c r="BH125" i="1" l="1"/>
  <c r="AI88" i="5"/>
  <c r="AL88" i="5" s="1"/>
  <c r="AN88" i="5"/>
  <c r="D88" i="5" s="1"/>
  <c r="AK231" i="1"/>
  <c r="I207" i="3"/>
  <c r="J207" i="3" s="1"/>
  <c r="H208" i="3"/>
  <c r="BM111" i="1"/>
  <c r="AE79" i="5"/>
  <c r="Z79" i="5"/>
  <c r="BO116" i="1"/>
  <c r="BL116" i="1"/>
  <c r="AY89" i="5"/>
  <c r="E89" i="5" s="1"/>
  <c r="BI126" i="1"/>
  <c r="AT89" i="5"/>
  <c r="AW89" i="5" s="1"/>
  <c r="BM89" i="5"/>
  <c r="A1292" i="6"/>
  <c r="C1291" i="6"/>
  <c r="B1291" i="6"/>
  <c r="AK88" i="5" l="1"/>
  <c r="AP88" i="5"/>
  <c r="AK232" i="1"/>
  <c r="I208" i="3"/>
  <c r="J208" i="3" s="1"/>
  <c r="H209" i="3"/>
  <c r="DH111" i="1"/>
  <c r="DI111" i="1" s="1"/>
  <c r="DK111" i="1"/>
  <c r="DJ111" i="1"/>
  <c r="AD79" i="5"/>
  <c r="AF79" i="5"/>
  <c r="BA89" i="5"/>
  <c r="AV89" i="5"/>
  <c r="AZ89" i="5" s="1"/>
  <c r="BJ127" i="1"/>
  <c r="BJ90" i="5"/>
  <c r="F90" i="5" s="1"/>
  <c r="BE90" i="5"/>
  <c r="BH90" i="5" s="1"/>
  <c r="A1293" i="6"/>
  <c r="C1292" i="6"/>
  <c r="B1292" i="6"/>
  <c r="AO88" i="5" l="1"/>
  <c r="AQ88" i="5"/>
  <c r="AK233" i="1"/>
  <c r="H210" i="3"/>
  <c r="I209" i="3"/>
  <c r="J209" i="3" s="1"/>
  <c r="BG117" i="1"/>
  <c r="AC80" i="5"/>
  <c r="C80" i="5" s="1"/>
  <c r="G74" i="5" s="1"/>
  <c r="BP112" i="1" s="1"/>
  <c r="BQ112" i="1" s="1"/>
  <c r="AX112" i="1" s="1"/>
  <c r="AZ112" i="1" s="1"/>
  <c r="X80" i="5"/>
  <c r="AA80" i="5" s="1"/>
  <c r="BB89" i="5"/>
  <c r="AY90" i="5" s="1"/>
  <c r="E90" i="5" s="1"/>
  <c r="BG90" i="5"/>
  <c r="BK90" i="5" s="1"/>
  <c r="BL90" i="5"/>
  <c r="A1294" i="6"/>
  <c r="C1293" i="6"/>
  <c r="B1293" i="6"/>
  <c r="AN89" i="5" l="1"/>
  <c r="D89" i="5" s="1"/>
  <c r="AI89" i="5"/>
  <c r="AL89" i="5" s="1"/>
  <c r="BH126" i="1"/>
  <c r="BI127" i="1"/>
  <c r="AK234" i="1"/>
  <c r="I210" i="3"/>
  <c r="J210" i="3" s="1"/>
  <c r="H211" i="3"/>
  <c r="BM112" i="1"/>
  <c r="AT90" i="5"/>
  <c r="AW90" i="5" s="1"/>
  <c r="BA90" i="5" s="1"/>
  <c r="AE80" i="5"/>
  <c r="Z80" i="5"/>
  <c r="BL117" i="1"/>
  <c r="BO117" i="1"/>
  <c r="BM90" i="5"/>
  <c r="BJ91" i="5" s="1"/>
  <c r="F91" i="5" s="1"/>
  <c r="A1295" i="6"/>
  <c r="C1294" i="6"/>
  <c r="B1294" i="6"/>
  <c r="AK89" i="5" l="1"/>
  <c r="AP89" i="5"/>
  <c r="AK235" i="1"/>
  <c r="I211" i="3"/>
  <c r="J211" i="3" s="1"/>
  <c r="H212" i="3"/>
  <c r="DK112" i="1"/>
  <c r="DH112" i="1"/>
  <c r="DI112" i="1" s="1"/>
  <c r="DJ112" i="1"/>
  <c r="AV90" i="5"/>
  <c r="AZ90" i="5" s="1"/>
  <c r="AD80" i="5"/>
  <c r="AF80" i="5"/>
  <c r="BE91" i="5"/>
  <c r="BH91" i="5" s="1"/>
  <c r="BL91" i="5" s="1"/>
  <c r="BJ128" i="1"/>
  <c r="A1296" i="6"/>
  <c r="C1295" i="6"/>
  <c r="B1295" i="6"/>
  <c r="AO89" i="5" l="1"/>
  <c r="AQ89" i="5"/>
  <c r="AK236" i="1"/>
  <c r="I212" i="3"/>
  <c r="J212" i="3" s="1"/>
  <c r="H213" i="3"/>
  <c r="BB90" i="5"/>
  <c r="AT91" i="5" s="1"/>
  <c r="AW91" i="5" s="1"/>
  <c r="X81" i="5"/>
  <c r="AA81" i="5" s="1"/>
  <c r="BG118" i="1"/>
  <c r="AC81" i="5"/>
  <c r="C81" i="5" s="1"/>
  <c r="G75" i="5" s="1"/>
  <c r="BP113" i="1" s="1"/>
  <c r="BQ113" i="1" s="1"/>
  <c r="AX113" i="1" s="1"/>
  <c r="AZ113" i="1" s="1"/>
  <c r="BG91" i="5"/>
  <c r="BK91" i="5" s="1"/>
  <c r="A1297" i="6"/>
  <c r="C1296" i="6"/>
  <c r="B1296" i="6"/>
  <c r="AN90" i="5" l="1"/>
  <c r="D90" i="5" s="1"/>
  <c r="AI90" i="5"/>
  <c r="AL90" i="5" s="1"/>
  <c r="BH127" i="1"/>
  <c r="AK237" i="1"/>
  <c r="H214" i="3"/>
  <c r="I213" i="3"/>
  <c r="J213" i="3" s="1"/>
  <c r="BM113" i="1"/>
  <c r="AY91" i="5"/>
  <c r="E91" i="5" s="1"/>
  <c r="BI128" i="1"/>
  <c r="BL118" i="1"/>
  <c r="BO118" i="1"/>
  <c r="Z81" i="5"/>
  <c r="AE81" i="5"/>
  <c r="AV91" i="5"/>
  <c r="AZ91" i="5" s="1"/>
  <c r="BA91" i="5"/>
  <c r="BM91" i="5"/>
  <c r="A1298" i="6"/>
  <c r="C1297" i="6"/>
  <c r="B1297" i="6"/>
  <c r="AK90" i="5" l="1"/>
  <c r="AP90" i="5"/>
  <c r="AK238" i="1"/>
  <c r="H215" i="3"/>
  <c r="I214" i="3"/>
  <c r="J214" i="3" s="1"/>
  <c r="DH113" i="1"/>
  <c r="DI113" i="1" s="1"/>
  <c r="DK113" i="1"/>
  <c r="DJ113" i="1"/>
  <c r="AD81" i="5"/>
  <c r="AF81" i="5"/>
  <c r="BB91" i="5"/>
  <c r="BI129" i="1" s="1"/>
  <c r="BE92" i="5"/>
  <c r="BH92" i="5" s="1"/>
  <c r="BJ129" i="1"/>
  <c r="BJ92" i="5"/>
  <c r="F92" i="5" s="1"/>
  <c r="A1299" i="6"/>
  <c r="C1298" i="6"/>
  <c r="B1298" i="6"/>
  <c r="AO90" i="5" l="1"/>
  <c r="AQ90" i="5"/>
  <c r="AK239" i="1"/>
  <c r="H216" i="3"/>
  <c r="I215" i="3"/>
  <c r="J215" i="3" s="1"/>
  <c r="BG119" i="1"/>
  <c r="X82" i="5"/>
  <c r="AA82" i="5" s="1"/>
  <c r="AC82" i="5"/>
  <c r="C82" i="5" s="1"/>
  <c r="G76" i="5" s="1"/>
  <c r="BP114" i="1" s="1"/>
  <c r="BQ114" i="1" s="1"/>
  <c r="AX114" i="1" s="1"/>
  <c r="AZ114" i="1" s="1"/>
  <c r="AT92" i="5"/>
  <c r="AW92" i="5" s="1"/>
  <c r="BA92" i="5" s="1"/>
  <c r="AY92" i="5"/>
  <c r="E92" i="5" s="1"/>
  <c r="BG92" i="5"/>
  <c r="BL92" i="5"/>
  <c r="A1300" i="6"/>
  <c r="C1299" i="6"/>
  <c r="B1299" i="6"/>
  <c r="BH128" i="1" l="1"/>
  <c r="AI91" i="5"/>
  <c r="AL91" i="5" s="1"/>
  <c r="AN91" i="5"/>
  <c r="D91" i="5" s="1"/>
  <c r="AK240" i="1"/>
  <c r="H217" i="3"/>
  <c r="I216" i="3"/>
  <c r="J216" i="3" s="1"/>
  <c r="BM114" i="1"/>
  <c r="AV92" i="5"/>
  <c r="AZ92" i="5" s="1"/>
  <c r="AE82" i="5"/>
  <c r="Z82" i="5"/>
  <c r="BL119" i="1"/>
  <c r="BO119" i="1"/>
  <c r="BK92" i="5"/>
  <c r="BM92" i="5"/>
  <c r="A1301" i="6"/>
  <c r="C1300" i="6"/>
  <c r="B1300" i="6"/>
  <c r="AQ91" i="5" l="1"/>
  <c r="AP91" i="5"/>
  <c r="AK91" i="5"/>
  <c r="AO91" i="5" s="1"/>
  <c r="AK241" i="1"/>
  <c r="I217" i="3"/>
  <c r="J217" i="3" s="1"/>
  <c r="H218" i="3"/>
  <c r="DH114" i="1"/>
  <c r="DI114" i="1" s="1"/>
  <c r="DK114" i="1"/>
  <c r="DJ114" i="1"/>
  <c r="BB92" i="5"/>
  <c r="AY93" i="5" s="1"/>
  <c r="E93" i="5" s="1"/>
  <c r="AD82" i="5"/>
  <c r="AF82" i="5"/>
  <c r="BJ130" i="1"/>
  <c r="BJ93" i="5"/>
  <c r="F93" i="5" s="1"/>
  <c r="BE93" i="5"/>
  <c r="BH93" i="5" s="1"/>
  <c r="A1302" i="6"/>
  <c r="C1301" i="6"/>
  <c r="B1301" i="6"/>
  <c r="AN92" i="5" l="1"/>
  <c r="D92" i="5" s="1"/>
  <c r="AI92" i="5"/>
  <c r="BH129" i="1"/>
  <c r="AK242" i="1"/>
  <c r="I218" i="3"/>
  <c r="J218" i="3" s="1"/>
  <c r="H219" i="3"/>
  <c r="AT93" i="5"/>
  <c r="AW93" i="5" s="1"/>
  <c r="BA93" i="5" s="1"/>
  <c r="BI130" i="1"/>
  <c r="BG120" i="1"/>
  <c r="AC83" i="5"/>
  <c r="C83" i="5" s="1"/>
  <c r="G77" i="5" s="1"/>
  <c r="BP115" i="1" s="1"/>
  <c r="BQ115" i="1" s="1"/>
  <c r="AX115" i="1" s="1"/>
  <c r="AZ115" i="1" s="1"/>
  <c r="X83" i="5"/>
  <c r="AA83" i="5" s="1"/>
  <c r="BG93" i="5"/>
  <c r="BL93" i="5"/>
  <c r="A1303" i="6"/>
  <c r="B1302" i="6"/>
  <c r="C1302" i="6"/>
  <c r="AL92" i="5" l="1"/>
  <c r="AK243" i="1"/>
  <c r="H220" i="3"/>
  <c r="I219" i="3"/>
  <c r="J219" i="3" s="1"/>
  <c r="BM115" i="1"/>
  <c r="AV93" i="5"/>
  <c r="AZ93" i="5" s="1"/>
  <c r="BB93" i="5"/>
  <c r="AT94" i="5" s="1"/>
  <c r="AW94" i="5" s="1"/>
  <c r="AV94" i="5" s="1"/>
  <c r="AE83" i="5"/>
  <c r="Z83" i="5"/>
  <c r="AD83" i="5" s="1"/>
  <c r="BO120" i="1"/>
  <c r="BL120" i="1"/>
  <c r="AF83" i="5"/>
  <c r="BK93" i="5"/>
  <c r="BM93" i="5"/>
  <c r="A1304" i="6"/>
  <c r="B1303" i="6"/>
  <c r="C1303" i="6"/>
  <c r="AK92" i="5" l="1"/>
  <c r="AP92" i="5"/>
  <c r="AK244" i="1"/>
  <c r="H221" i="3"/>
  <c r="I220" i="3"/>
  <c r="J220" i="3" s="1"/>
  <c r="DH115" i="1"/>
  <c r="DI115" i="1" s="1"/>
  <c r="DK115" i="1"/>
  <c r="DJ115" i="1"/>
  <c r="BA94" i="5"/>
  <c r="AY94" i="5"/>
  <c r="E94" i="5" s="1"/>
  <c r="BI131" i="1"/>
  <c r="AC84" i="5"/>
  <c r="C84" i="5" s="1"/>
  <c r="G78" i="5" s="1"/>
  <c r="BP116" i="1" s="1"/>
  <c r="BQ116" i="1" s="1"/>
  <c r="AX116" i="1" s="1"/>
  <c r="AZ116" i="1" s="1"/>
  <c r="X84" i="5"/>
  <c r="AA84" i="5" s="1"/>
  <c r="BG121" i="1"/>
  <c r="AZ94" i="5"/>
  <c r="BB94" i="5"/>
  <c r="BJ131" i="1"/>
  <c r="BJ94" i="5"/>
  <c r="F94" i="5" s="1"/>
  <c r="BE94" i="5"/>
  <c r="BH94" i="5" s="1"/>
  <c r="A1305" i="6"/>
  <c r="C1304" i="6"/>
  <c r="B1304" i="6"/>
  <c r="AO92" i="5" l="1"/>
  <c r="AQ92" i="5"/>
  <c r="AK245" i="1"/>
  <c r="I221" i="3"/>
  <c r="J221" i="3" s="1"/>
  <c r="H222" i="3"/>
  <c r="BM116" i="1"/>
  <c r="BO121" i="1"/>
  <c r="BL121" i="1"/>
  <c r="AE84" i="5"/>
  <c r="Z84" i="5"/>
  <c r="AD84" i="5" s="1"/>
  <c r="BI132" i="1"/>
  <c r="AY95" i="5"/>
  <c r="E95" i="5" s="1"/>
  <c r="AT95" i="5"/>
  <c r="AW95" i="5" s="1"/>
  <c r="BG94" i="5"/>
  <c r="BL94" i="5"/>
  <c r="A1306" i="6"/>
  <c r="C1305" i="6"/>
  <c r="B1305" i="6"/>
  <c r="BH130" i="1" l="1"/>
  <c r="AN93" i="5"/>
  <c r="D93" i="5" s="1"/>
  <c r="AI93" i="5"/>
  <c r="AL93" i="5" s="1"/>
  <c r="AK246" i="1"/>
  <c r="H223" i="3"/>
  <c r="I222" i="3"/>
  <c r="J222" i="3" s="1"/>
  <c r="DH116" i="1"/>
  <c r="DI116" i="1" s="1"/>
  <c r="DK116" i="1"/>
  <c r="DJ116" i="1"/>
  <c r="AF84" i="5"/>
  <c r="BG122" i="1"/>
  <c r="AC85" i="5"/>
  <c r="C85" i="5" s="1"/>
  <c r="G79" i="5" s="1"/>
  <c r="BP117" i="1" s="1"/>
  <c r="BQ117" i="1" s="1"/>
  <c r="AX117" i="1" s="1"/>
  <c r="AZ117" i="1" s="1"/>
  <c r="X85" i="5"/>
  <c r="AA85" i="5" s="1"/>
  <c r="AV95" i="5"/>
  <c r="BA95" i="5"/>
  <c r="BK94" i="5"/>
  <c r="BM94" i="5"/>
  <c r="A1307" i="6"/>
  <c r="C1306" i="6"/>
  <c r="B1306" i="6"/>
  <c r="AP93" i="5" l="1"/>
  <c r="AK93" i="5"/>
  <c r="AK247" i="1"/>
  <c r="I223" i="3"/>
  <c r="J223" i="3" s="1"/>
  <c r="H224" i="3"/>
  <c r="BM117" i="1"/>
  <c r="AE85" i="5"/>
  <c r="Z85" i="5"/>
  <c r="BL122" i="1"/>
  <c r="BO122" i="1"/>
  <c r="AZ95" i="5"/>
  <c r="BB95" i="5"/>
  <c r="BJ95" i="5"/>
  <c r="F95" i="5" s="1"/>
  <c r="BE95" i="5"/>
  <c r="BH95" i="5" s="1"/>
  <c r="BJ132" i="1"/>
  <c r="A1308" i="6"/>
  <c r="C1307" i="6"/>
  <c r="B1307" i="6"/>
  <c r="AO93" i="5" l="1"/>
  <c r="AQ93" i="5"/>
  <c r="AK248" i="1"/>
  <c r="H225" i="3"/>
  <c r="I224" i="3"/>
  <c r="J224" i="3" s="1"/>
  <c r="DH117" i="1"/>
  <c r="DI117" i="1" s="1"/>
  <c r="DK117" i="1"/>
  <c r="DJ117" i="1"/>
  <c r="AD85" i="5"/>
  <c r="AF85" i="5"/>
  <c r="AY96" i="5"/>
  <c r="E96" i="5" s="1"/>
  <c r="AT96" i="5"/>
  <c r="AW96" i="5" s="1"/>
  <c r="BI133" i="1"/>
  <c r="BL95" i="5"/>
  <c r="BG95" i="5"/>
  <c r="A1309" i="6"/>
  <c r="C1308" i="6"/>
  <c r="B1308" i="6"/>
  <c r="BH131" i="1" l="1"/>
  <c r="AN94" i="5"/>
  <c r="D94" i="5" s="1"/>
  <c r="AI94" i="5"/>
  <c r="AL94" i="5" s="1"/>
  <c r="AK249" i="1"/>
  <c r="I225" i="3"/>
  <c r="J225" i="3" s="1"/>
  <c r="H226" i="3"/>
  <c r="BG123" i="1"/>
  <c r="X86" i="5"/>
  <c r="AA86" i="5" s="1"/>
  <c r="AC86" i="5"/>
  <c r="C86" i="5" s="1"/>
  <c r="G80" i="5" s="1"/>
  <c r="BP118" i="1" s="1"/>
  <c r="BQ118" i="1" s="1"/>
  <c r="AX118" i="1" s="1"/>
  <c r="AZ118" i="1" s="1"/>
  <c r="AV96" i="5"/>
  <c r="BA96" i="5"/>
  <c r="BK95" i="5"/>
  <c r="BM95" i="5"/>
  <c r="A1310" i="6"/>
  <c r="C1309" i="6"/>
  <c r="B1309" i="6"/>
  <c r="AK94" i="5" l="1"/>
  <c r="AP94" i="5"/>
  <c r="AK250" i="1"/>
  <c r="H227" i="3"/>
  <c r="I226" i="3"/>
  <c r="J226" i="3" s="1"/>
  <c r="BM118" i="1"/>
  <c r="AE86" i="5"/>
  <c r="Z86" i="5"/>
  <c r="AD86" i="5" s="1"/>
  <c r="BL123" i="1"/>
  <c r="BO123" i="1"/>
  <c r="AZ96" i="5"/>
  <c r="BB96" i="5"/>
  <c r="BJ96" i="5"/>
  <c r="F96" i="5" s="1"/>
  <c r="BJ133" i="1"/>
  <c r="BE96" i="5"/>
  <c r="BH96" i="5" s="1"/>
  <c r="A1311" i="6"/>
  <c r="C1310" i="6"/>
  <c r="B1310" i="6"/>
  <c r="AO94" i="5" l="1"/>
  <c r="AQ94" i="5"/>
  <c r="AK251" i="1"/>
  <c r="H228" i="3"/>
  <c r="I227" i="3"/>
  <c r="J227" i="3" s="1"/>
  <c r="DK118" i="1"/>
  <c r="DH118" i="1"/>
  <c r="DI118" i="1" s="1"/>
  <c r="DJ118" i="1"/>
  <c r="AF86" i="5"/>
  <c r="BI134" i="1"/>
  <c r="AT97" i="5"/>
  <c r="AW97" i="5" s="1"/>
  <c r="AY97" i="5"/>
  <c r="E97" i="5" s="1"/>
  <c r="BG96" i="5"/>
  <c r="BL96" i="5"/>
  <c r="A1312" i="6"/>
  <c r="C1311" i="6"/>
  <c r="B1311" i="6"/>
  <c r="AI95" i="5" l="1"/>
  <c r="AL95" i="5" s="1"/>
  <c r="AN95" i="5"/>
  <c r="D95" i="5" s="1"/>
  <c r="BH132" i="1"/>
  <c r="AK252" i="1"/>
  <c r="H229" i="3"/>
  <c r="I228" i="3"/>
  <c r="J228" i="3" s="1"/>
  <c r="X87" i="5"/>
  <c r="AA87" i="5" s="1"/>
  <c r="BG124" i="1"/>
  <c r="AC87" i="5"/>
  <c r="C87" i="5" s="1"/>
  <c r="G81" i="5" s="1"/>
  <c r="BP119" i="1" s="1"/>
  <c r="BQ119" i="1" s="1"/>
  <c r="AX119" i="1" s="1"/>
  <c r="AZ119" i="1" s="1"/>
  <c r="BA97" i="5"/>
  <c r="AV97" i="5"/>
  <c r="BM96" i="5"/>
  <c r="BK96" i="5"/>
  <c r="A1313" i="6"/>
  <c r="B1312" i="6"/>
  <c r="C1312" i="6"/>
  <c r="AQ95" i="5" l="1"/>
  <c r="AP95" i="5"/>
  <c r="AK95" i="5"/>
  <c r="AO95" i="5" s="1"/>
  <c r="AK253" i="1"/>
  <c r="I229" i="3"/>
  <c r="J229" i="3" s="1"/>
  <c r="H230" i="3"/>
  <c r="BM119" i="1"/>
  <c r="BL124" i="1"/>
  <c r="BO124" i="1"/>
  <c r="AE87" i="5"/>
  <c r="Z87" i="5"/>
  <c r="AD87" i="5" s="1"/>
  <c r="AF87" i="5"/>
  <c r="AZ97" i="5"/>
  <c r="BB97" i="5"/>
  <c r="BE97" i="5"/>
  <c r="BH97" i="5" s="1"/>
  <c r="BJ97" i="5"/>
  <c r="F97" i="5" s="1"/>
  <c r="BJ134" i="1"/>
  <c r="A1314" i="6"/>
  <c r="B1313" i="6"/>
  <c r="C1313" i="6"/>
  <c r="AN96" i="5" l="1"/>
  <c r="D96" i="5" s="1"/>
  <c r="BH133" i="1"/>
  <c r="AI96" i="5"/>
  <c r="AL96" i="5" s="1"/>
  <c r="AK254" i="1"/>
  <c r="H231" i="3"/>
  <c r="I230" i="3"/>
  <c r="J230" i="3" s="1"/>
  <c r="DK119" i="1"/>
  <c r="DH119" i="1"/>
  <c r="DI119" i="1" s="1"/>
  <c r="DJ119" i="1"/>
  <c r="BG125" i="1"/>
  <c r="X88" i="5"/>
  <c r="AA88" i="5" s="1"/>
  <c r="AC88" i="5"/>
  <c r="C88" i="5" s="1"/>
  <c r="G82" i="5" s="1"/>
  <c r="BP120" i="1" s="1"/>
  <c r="BQ120" i="1" s="1"/>
  <c r="AX120" i="1" s="1"/>
  <c r="AZ120" i="1" s="1"/>
  <c r="AY98" i="5"/>
  <c r="E98" i="5" s="1"/>
  <c r="AT98" i="5"/>
  <c r="AW98" i="5" s="1"/>
  <c r="BI135" i="1"/>
  <c r="BG97" i="5"/>
  <c r="BL97" i="5"/>
  <c r="A1315" i="6"/>
  <c r="C1314" i="6"/>
  <c r="B1314" i="6"/>
  <c r="AK96" i="5" l="1"/>
  <c r="AP96" i="5"/>
  <c r="AK255" i="1"/>
  <c r="H232" i="3"/>
  <c r="I231" i="3"/>
  <c r="J231" i="3" s="1"/>
  <c r="BM120" i="1"/>
  <c r="AE88" i="5"/>
  <c r="Z88" i="5"/>
  <c r="BO125" i="1"/>
  <c r="BL125" i="1"/>
  <c r="AV98" i="5"/>
  <c r="AZ98" i="5" s="1"/>
  <c r="BA98" i="5"/>
  <c r="BM97" i="5"/>
  <c r="BK97" i="5"/>
  <c r="A1316" i="6"/>
  <c r="C1315" i="6"/>
  <c r="B1315" i="6"/>
  <c r="AO96" i="5" l="1"/>
  <c r="AQ96" i="5"/>
  <c r="AK256" i="1"/>
  <c r="H233" i="3"/>
  <c r="I232" i="3"/>
  <c r="J232" i="3" s="1"/>
  <c r="DK120" i="1"/>
  <c r="DH120" i="1"/>
  <c r="DI120" i="1" s="1"/>
  <c r="DJ120" i="1"/>
  <c r="AD88" i="5"/>
  <c r="AF88" i="5"/>
  <c r="BB98" i="5"/>
  <c r="BJ98" i="5"/>
  <c r="F98" i="5" s="1"/>
  <c r="BJ135" i="1"/>
  <c r="BE98" i="5"/>
  <c r="BH98" i="5" s="1"/>
  <c r="A1317" i="6"/>
  <c r="B1316" i="6"/>
  <c r="C1316" i="6"/>
  <c r="AI97" i="5" l="1"/>
  <c r="AN97" i="5"/>
  <c r="D97" i="5" s="1"/>
  <c r="BH134" i="1"/>
  <c r="AK257" i="1"/>
  <c r="I233" i="3"/>
  <c r="J233" i="3" s="1"/>
  <c r="H234" i="3"/>
  <c r="BG126" i="1"/>
  <c r="X89" i="5"/>
  <c r="AA89" i="5" s="1"/>
  <c r="AC89" i="5"/>
  <c r="C89" i="5" s="1"/>
  <c r="G83" i="5" s="1"/>
  <c r="BP121" i="1" s="1"/>
  <c r="BQ121" i="1" s="1"/>
  <c r="AX121" i="1" s="1"/>
  <c r="AZ121" i="1" s="1"/>
  <c r="BI136" i="1"/>
  <c r="AT99" i="5"/>
  <c r="AW99" i="5" s="1"/>
  <c r="AY99" i="5"/>
  <c r="E99" i="5" s="1"/>
  <c r="BL98" i="5"/>
  <c r="BG98" i="5"/>
  <c r="A1318" i="6"/>
  <c r="C1317" i="6"/>
  <c r="B1317" i="6"/>
  <c r="AL97" i="5" l="1"/>
  <c r="AK258" i="1"/>
  <c r="I234" i="3"/>
  <c r="J234" i="3" s="1"/>
  <c r="H235" i="3"/>
  <c r="BM121" i="1"/>
  <c r="Z89" i="5"/>
  <c r="AE89" i="5"/>
  <c r="BL126" i="1"/>
  <c r="BO126" i="1"/>
  <c r="AV99" i="5"/>
  <c r="AZ99" i="5" s="1"/>
  <c r="BA99" i="5"/>
  <c r="BK98" i="5"/>
  <c r="BM98" i="5"/>
  <c r="A1319" i="6"/>
  <c r="B1318" i="6"/>
  <c r="C1318" i="6"/>
  <c r="AP97" i="5" l="1"/>
  <c r="AK97" i="5"/>
  <c r="AK259" i="1"/>
  <c r="I235" i="3"/>
  <c r="J235" i="3" s="1"/>
  <c r="H236" i="3"/>
  <c r="DJ121" i="1"/>
  <c r="DK121" i="1"/>
  <c r="DH121" i="1"/>
  <c r="DI121" i="1" s="1"/>
  <c r="AD89" i="5"/>
  <c r="AF89" i="5"/>
  <c r="BB99" i="5"/>
  <c r="AT100" i="5" s="1"/>
  <c r="AW100" i="5" s="1"/>
  <c r="BJ99" i="5"/>
  <c r="F99" i="5" s="1"/>
  <c r="BJ136" i="1"/>
  <c r="BE99" i="5"/>
  <c r="BH99" i="5" s="1"/>
  <c r="A1320" i="6"/>
  <c r="C1319" i="6"/>
  <c r="B1319" i="6"/>
  <c r="AO97" i="5" l="1"/>
  <c r="AQ97" i="5"/>
  <c r="AK260" i="1"/>
  <c r="I236" i="3"/>
  <c r="J236" i="3" s="1"/>
  <c r="H237" i="3"/>
  <c r="BG127" i="1"/>
  <c r="AC90" i="5"/>
  <c r="C90" i="5" s="1"/>
  <c r="G84" i="5" s="1"/>
  <c r="BP122" i="1" s="1"/>
  <c r="BQ122" i="1" s="1"/>
  <c r="AX122" i="1" s="1"/>
  <c r="AZ122" i="1" s="1"/>
  <c r="X90" i="5"/>
  <c r="AA90" i="5" s="1"/>
  <c r="AY100" i="5"/>
  <c r="E100" i="5" s="1"/>
  <c r="BI137" i="1"/>
  <c r="BA100" i="5"/>
  <c r="AV100" i="5"/>
  <c r="AZ100" i="5" s="1"/>
  <c r="BL99" i="5"/>
  <c r="BG99" i="5"/>
  <c r="BK99" i="5" s="1"/>
  <c r="A1321" i="6"/>
  <c r="C1320" i="6"/>
  <c r="B1320" i="6"/>
  <c r="AI98" i="5" l="1"/>
  <c r="AL98" i="5" s="1"/>
  <c r="AN98" i="5"/>
  <c r="D98" i="5" s="1"/>
  <c r="BH135" i="1"/>
  <c r="AK261" i="1"/>
  <c r="H238" i="3"/>
  <c r="I237" i="3"/>
  <c r="J237" i="3" s="1"/>
  <c r="BM122" i="1"/>
  <c r="AE90" i="5"/>
  <c r="Z90" i="5"/>
  <c r="AD90" i="5" s="1"/>
  <c r="BL127" i="1"/>
  <c r="BO127" i="1"/>
  <c r="BB100" i="5"/>
  <c r="AT101" i="5" s="1"/>
  <c r="AW101" i="5" s="1"/>
  <c r="BM99" i="5"/>
  <c r="BJ137" i="1" s="1"/>
  <c r="A1322" i="6"/>
  <c r="C1321" i="6"/>
  <c r="B1321" i="6"/>
  <c r="AP98" i="5" l="1"/>
  <c r="AK98" i="5"/>
  <c r="AK262" i="1"/>
  <c r="I238" i="3"/>
  <c r="J238" i="3" s="1"/>
  <c r="H239" i="3"/>
  <c r="DK122" i="1"/>
  <c r="DH122" i="1"/>
  <c r="DI122" i="1" s="1"/>
  <c r="DJ122" i="1"/>
  <c r="BI138" i="1"/>
  <c r="AY101" i="5"/>
  <c r="E101" i="5" s="1"/>
  <c r="AF90" i="5"/>
  <c r="AC91" i="5" s="1"/>
  <c r="C91" i="5" s="1"/>
  <c r="G85" i="5" s="1"/>
  <c r="BP123" i="1" s="1"/>
  <c r="BQ123" i="1" s="1"/>
  <c r="AX123" i="1" s="1"/>
  <c r="AZ123" i="1" s="1"/>
  <c r="AV101" i="5"/>
  <c r="AZ101" i="5" s="1"/>
  <c r="BA101" i="5"/>
  <c r="BE100" i="5"/>
  <c r="BH100" i="5" s="1"/>
  <c r="BJ100" i="5"/>
  <c r="F100" i="5" s="1"/>
  <c r="A1323" i="6"/>
  <c r="C1322" i="6"/>
  <c r="B1322" i="6"/>
  <c r="AO98" i="5" l="1"/>
  <c r="AQ98" i="5"/>
  <c r="X91" i="5"/>
  <c r="AA91" i="5" s="1"/>
  <c r="Z91" i="5" s="1"/>
  <c r="AK263" i="1"/>
  <c r="I239" i="3"/>
  <c r="J239" i="3" s="1"/>
  <c r="H240" i="3"/>
  <c r="BM123" i="1"/>
  <c r="BG128" i="1"/>
  <c r="BO128" i="1"/>
  <c r="BL128" i="1"/>
  <c r="BB101" i="5"/>
  <c r="BG100" i="5"/>
  <c r="BL100" i="5"/>
  <c r="A1324" i="6"/>
  <c r="C1323" i="6"/>
  <c r="B1323" i="6"/>
  <c r="AN99" i="5" l="1"/>
  <c r="D99" i="5" s="1"/>
  <c r="AI99" i="5"/>
  <c r="AL99" i="5" s="1"/>
  <c r="BH136" i="1"/>
  <c r="AE91" i="5"/>
  <c r="AK264" i="1"/>
  <c r="H241" i="3"/>
  <c r="I240" i="3"/>
  <c r="J240" i="3" s="1"/>
  <c r="DK123" i="1"/>
  <c r="DH123" i="1"/>
  <c r="DI123" i="1" s="1"/>
  <c r="DJ123" i="1"/>
  <c r="AD91" i="5"/>
  <c r="AF91" i="5"/>
  <c r="AT102" i="5"/>
  <c r="AW102" i="5" s="1"/>
  <c r="AY102" i="5"/>
  <c r="E102" i="5" s="1"/>
  <c r="BI139" i="1"/>
  <c r="BK100" i="5"/>
  <c r="BM100" i="5"/>
  <c r="A1325" i="6"/>
  <c r="C1324" i="6"/>
  <c r="B1324" i="6"/>
  <c r="AP99" i="5" l="1"/>
  <c r="AK99" i="5"/>
  <c r="AK265" i="1"/>
  <c r="I241" i="3"/>
  <c r="J241" i="3" s="1"/>
  <c r="H242" i="3"/>
  <c r="BG129" i="1"/>
  <c r="X92" i="5"/>
  <c r="AA92" i="5" s="1"/>
  <c r="AC92" i="5"/>
  <c r="C92" i="5" s="1"/>
  <c r="G86" i="5" s="1"/>
  <c r="BP124" i="1" s="1"/>
  <c r="BQ124" i="1" s="1"/>
  <c r="AX124" i="1" s="1"/>
  <c r="AZ124" i="1" s="1"/>
  <c r="BA102" i="5"/>
  <c r="AV102" i="5"/>
  <c r="BJ138" i="1"/>
  <c r="BJ101" i="5"/>
  <c r="F101" i="5" s="1"/>
  <c r="BE101" i="5"/>
  <c r="BH101" i="5" s="1"/>
  <c r="A1326" i="6"/>
  <c r="C1325" i="6"/>
  <c r="B1325" i="6"/>
  <c r="AO99" i="5" l="1"/>
  <c r="AQ99" i="5"/>
  <c r="AK266" i="1"/>
  <c r="I242" i="3"/>
  <c r="J242" i="3" s="1"/>
  <c r="H243" i="3"/>
  <c r="BM124" i="1"/>
  <c r="AE92" i="5"/>
  <c r="Z92" i="5"/>
  <c r="AD92" i="5" s="1"/>
  <c r="BO129" i="1"/>
  <c r="BL129" i="1"/>
  <c r="AZ102" i="5"/>
  <c r="BB102" i="5"/>
  <c r="BL101" i="5"/>
  <c r="BG101" i="5"/>
  <c r="A1327" i="6"/>
  <c r="C1326" i="6"/>
  <c r="B1326" i="6"/>
  <c r="BH137" i="1" l="1"/>
  <c r="AI100" i="5"/>
  <c r="AL100" i="5" s="1"/>
  <c r="AN100" i="5"/>
  <c r="D100" i="5" s="1"/>
  <c r="AK267" i="1"/>
  <c r="I243" i="3"/>
  <c r="J243" i="3" s="1"/>
  <c r="H244" i="3"/>
  <c r="DH124" i="1"/>
  <c r="DI124" i="1" s="1"/>
  <c r="DK124" i="1"/>
  <c r="DJ124" i="1"/>
  <c r="AF92" i="5"/>
  <c r="BG130" i="1" s="1"/>
  <c r="AT103" i="5"/>
  <c r="AW103" i="5" s="1"/>
  <c r="AY103" i="5"/>
  <c r="E103" i="5" s="1"/>
  <c r="BI140" i="1"/>
  <c r="BK101" i="5"/>
  <c r="BM101" i="5"/>
  <c r="A1328" i="6"/>
  <c r="C1327" i="6"/>
  <c r="B1327" i="6"/>
  <c r="AP100" i="5" l="1"/>
  <c r="AK100" i="5"/>
  <c r="AK268" i="1"/>
  <c r="H245" i="3"/>
  <c r="I244" i="3"/>
  <c r="J244" i="3" s="1"/>
  <c r="AC93" i="5"/>
  <c r="C93" i="5" s="1"/>
  <c r="G87" i="5" s="1"/>
  <c r="BP125" i="1" s="1"/>
  <c r="BQ125" i="1" s="1"/>
  <c r="AX125" i="1" s="1"/>
  <c r="AZ125" i="1" s="1"/>
  <c r="X93" i="5"/>
  <c r="AA93" i="5" s="1"/>
  <c r="AE93" i="5" s="1"/>
  <c r="BO130" i="1"/>
  <c r="BL130" i="1"/>
  <c r="AV103" i="5"/>
  <c r="BA103" i="5"/>
  <c r="BJ139" i="1"/>
  <c r="BJ102" i="5"/>
  <c r="F102" i="5" s="1"/>
  <c r="BE102" i="5"/>
  <c r="BH102" i="5" s="1"/>
  <c r="A1329" i="6"/>
  <c r="C1328" i="6"/>
  <c r="B1328" i="6"/>
  <c r="AO100" i="5" l="1"/>
  <c r="AQ100" i="5"/>
  <c r="AK269" i="1"/>
  <c r="I245" i="3"/>
  <c r="J245" i="3" s="1"/>
  <c r="H246" i="3"/>
  <c r="BM125" i="1"/>
  <c r="Z93" i="5"/>
  <c r="AD93" i="5" s="1"/>
  <c r="AZ103" i="5"/>
  <c r="BB103" i="5"/>
  <c r="BG102" i="5"/>
  <c r="BL102" i="5"/>
  <c r="A1330" i="6"/>
  <c r="C1329" i="6"/>
  <c r="B1329" i="6"/>
  <c r="AN101" i="5" l="1"/>
  <c r="D101" i="5" s="1"/>
  <c r="BH138" i="1"/>
  <c r="AI101" i="5"/>
  <c r="AL101" i="5" s="1"/>
  <c r="AK270" i="1"/>
  <c r="H247" i="3"/>
  <c r="I246" i="3"/>
  <c r="J246" i="3" s="1"/>
  <c r="DH125" i="1"/>
  <c r="DI125" i="1" s="1"/>
  <c r="DK125" i="1"/>
  <c r="DJ125" i="1"/>
  <c r="AF93" i="5"/>
  <c r="AC94" i="5" s="1"/>
  <c r="C94" i="5" s="1"/>
  <c r="G88" i="5" s="1"/>
  <c r="BP126" i="1" s="1"/>
  <c r="BQ126" i="1" s="1"/>
  <c r="AX126" i="1" s="1"/>
  <c r="AZ126" i="1" s="1"/>
  <c r="AT104" i="5"/>
  <c r="AW104" i="5" s="1"/>
  <c r="AY104" i="5"/>
  <c r="E104" i="5" s="1"/>
  <c r="BI141" i="1"/>
  <c r="BK102" i="5"/>
  <c r="BM102" i="5"/>
  <c r="A1331" i="6"/>
  <c r="C1330" i="6"/>
  <c r="B1330" i="6"/>
  <c r="AK101" i="5" l="1"/>
  <c r="AP101" i="5"/>
  <c r="AK271" i="1"/>
  <c r="H248" i="3"/>
  <c r="I247" i="3"/>
  <c r="J247" i="3" s="1"/>
  <c r="BM126" i="1"/>
  <c r="X94" i="5"/>
  <c r="AA94" i="5" s="1"/>
  <c r="AE94" i="5" s="1"/>
  <c r="BG131" i="1"/>
  <c r="BL131" i="1" s="1"/>
  <c r="BA104" i="5"/>
  <c r="AV104" i="5"/>
  <c r="BJ140" i="1"/>
  <c r="BJ103" i="5"/>
  <c r="F103" i="5" s="1"/>
  <c r="BE103" i="5"/>
  <c r="BH103" i="5" s="1"/>
  <c r="A1332" i="6"/>
  <c r="C1331" i="6"/>
  <c r="B1331" i="6"/>
  <c r="AO101" i="5" l="1"/>
  <c r="AQ101" i="5"/>
  <c r="BO131" i="1"/>
  <c r="AK272" i="1"/>
  <c r="I248" i="3"/>
  <c r="J248" i="3" s="1"/>
  <c r="H249" i="3"/>
  <c r="DK126" i="1"/>
  <c r="DH126" i="1"/>
  <c r="DI126" i="1" s="1"/>
  <c r="DJ126" i="1"/>
  <c r="Z94" i="5"/>
  <c r="AD94" i="5" s="1"/>
  <c r="AZ104" i="5"/>
  <c r="BB104" i="5"/>
  <c r="BG103" i="5"/>
  <c r="BL103" i="5"/>
  <c r="A1333" i="6"/>
  <c r="C1332" i="6"/>
  <c r="B1332" i="6"/>
  <c r="AI102" i="5" l="1"/>
  <c r="AL102" i="5" s="1"/>
  <c r="AN102" i="5"/>
  <c r="D102" i="5" s="1"/>
  <c r="BH139" i="1"/>
  <c r="AK273" i="1"/>
  <c r="H250" i="3"/>
  <c r="I249" i="3"/>
  <c r="J249" i="3" s="1"/>
  <c r="AF94" i="5"/>
  <c r="AC95" i="5"/>
  <c r="C95" i="5" s="1"/>
  <c r="G89" i="5" s="1"/>
  <c r="BP127" i="1" s="1"/>
  <c r="BQ127" i="1" s="1"/>
  <c r="AX127" i="1" s="1"/>
  <c r="AZ127" i="1" s="1"/>
  <c r="BG132" i="1"/>
  <c r="X95" i="5"/>
  <c r="AA95" i="5" s="1"/>
  <c r="AT105" i="5"/>
  <c r="AW105" i="5" s="1"/>
  <c r="AY105" i="5"/>
  <c r="E105" i="5" s="1"/>
  <c r="BI142" i="1"/>
  <c r="BK103" i="5"/>
  <c r="BM103" i="5"/>
  <c r="A1334" i="6"/>
  <c r="C1333" i="6"/>
  <c r="B1333" i="6"/>
  <c r="AK102" i="5" l="1"/>
  <c r="AO102" i="5" s="1"/>
  <c r="AP102" i="5"/>
  <c r="AK274" i="1"/>
  <c r="I250" i="3"/>
  <c r="J250" i="3" s="1"/>
  <c r="H251" i="3"/>
  <c r="BM127" i="1"/>
  <c r="AE95" i="5"/>
  <c r="Z95" i="5"/>
  <c r="BO132" i="1"/>
  <c r="BL132" i="1"/>
  <c r="BA105" i="5"/>
  <c r="AV105" i="5"/>
  <c r="AZ105" i="5" s="1"/>
  <c r="BJ141" i="1"/>
  <c r="BJ104" i="5"/>
  <c r="F104" i="5" s="1"/>
  <c r="BE104" i="5"/>
  <c r="BH104" i="5" s="1"/>
  <c r="A1335" i="6"/>
  <c r="C1334" i="6"/>
  <c r="B1334" i="6"/>
  <c r="AQ102" i="5" l="1"/>
  <c r="AK275" i="1"/>
  <c r="I251" i="3"/>
  <c r="J251" i="3" s="1"/>
  <c r="H252" i="3"/>
  <c r="DH127" i="1"/>
  <c r="DI127" i="1" s="1"/>
  <c r="DK127" i="1"/>
  <c r="DJ127" i="1"/>
  <c r="AD95" i="5"/>
  <c r="AF95" i="5"/>
  <c r="BB105" i="5"/>
  <c r="BL104" i="5"/>
  <c r="BG104" i="5"/>
  <c r="A1336" i="6"/>
  <c r="C1335" i="6"/>
  <c r="B1335" i="6"/>
  <c r="AN103" i="5" l="1"/>
  <c r="D103" i="5" s="1"/>
  <c r="BH140" i="1"/>
  <c r="AI103" i="5"/>
  <c r="AL103" i="5" s="1"/>
  <c r="AK276" i="1"/>
  <c r="H253" i="3"/>
  <c r="I252" i="3"/>
  <c r="J252" i="3" s="1"/>
  <c r="AC96" i="5"/>
  <c r="C96" i="5" s="1"/>
  <c r="G90" i="5" s="1"/>
  <c r="BP128" i="1" s="1"/>
  <c r="BQ128" i="1" s="1"/>
  <c r="AX128" i="1" s="1"/>
  <c r="AZ128" i="1" s="1"/>
  <c r="BG133" i="1"/>
  <c r="X96" i="5"/>
  <c r="AA96" i="5" s="1"/>
  <c r="AT106" i="5"/>
  <c r="AW106" i="5" s="1"/>
  <c r="BI143" i="1"/>
  <c r="AY106" i="5"/>
  <c r="E106" i="5" s="1"/>
  <c r="BK104" i="5"/>
  <c r="BM104" i="5"/>
  <c r="A1337" i="6"/>
  <c r="C1336" i="6"/>
  <c r="B1336" i="6"/>
  <c r="AP103" i="5" l="1"/>
  <c r="AK103" i="5"/>
  <c r="AK277" i="1"/>
  <c r="H254" i="3"/>
  <c r="I253" i="3"/>
  <c r="J253" i="3" s="1"/>
  <c r="BM128" i="1"/>
  <c r="Z96" i="5"/>
  <c r="AE96" i="5"/>
  <c r="BO133" i="1"/>
  <c r="BL133" i="1"/>
  <c r="BA106" i="5"/>
  <c r="AV106" i="5"/>
  <c r="AZ106" i="5" s="1"/>
  <c r="BE105" i="5"/>
  <c r="BH105" i="5" s="1"/>
  <c r="BJ142" i="1"/>
  <c r="BJ105" i="5"/>
  <c r="F105" i="5" s="1"/>
  <c r="A1338" i="6"/>
  <c r="B1337" i="6"/>
  <c r="C1337" i="6"/>
  <c r="AO103" i="5" l="1"/>
  <c r="AQ103" i="5"/>
  <c r="AK278" i="1"/>
  <c r="H255" i="3"/>
  <c r="I254" i="3"/>
  <c r="J254" i="3" s="1"/>
  <c r="DH128" i="1"/>
  <c r="DI128" i="1" s="1"/>
  <c r="DK128" i="1"/>
  <c r="DJ128" i="1"/>
  <c r="AD96" i="5"/>
  <c r="AF96" i="5"/>
  <c r="BB106" i="5"/>
  <c r="BL105" i="5"/>
  <c r="BG105" i="5"/>
  <c r="A1339" i="6"/>
  <c r="B1338" i="6"/>
  <c r="C1338" i="6"/>
  <c r="AI104" i="5" l="1"/>
  <c r="AL104" i="5" s="1"/>
  <c r="BH141" i="1"/>
  <c r="AN104" i="5"/>
  <c r="D104" i="5" s="1"/>
  <c r="AK279" i="1"/>
  <c r="H256" i="3"/>
  <c r="I255" i="3"/>
  <c r="J255" i="3" s="1"/>
  <c r="BG134" i="1"/>
  <c r="AC97" i="5"/>
  <c r="C97" i="5" s="1"/>
  <c r="G91" i="5" s="1"/>
  <c r="BP129" i="1" s="1"/>
  <c r="BQ129" i="1" s="1"/>
  <c r="AX129" i="1" s="1"/>
  <c r="AZ129" i="1" s="1"/>
  <c r="X97" i="5"/>
  <c r="AA97" i="5" s="1"/>
  <c r="AT107" i="5"/>
  <c r="AW107" i="5" s="1"/>
  <c r="AY107" i="5"/>
  <c r="E107" i="5" s="1"/>
  <c r="BI144" i="1"/>
  <c r="BK105" i="5"/>
  <c r="BM105" i="5"/>
  <c r="A1340" i="6"/>
  <c r="B1339" i="6"/>
  <c r="C1339" i="6"/>
  <c r="AP104" i="5" l="1"/>
  <c r="AK104" i="5"/>
  <c r="AK280" i="1"/>
  <c r="I256" i="3"/>
  <c r="J256" i="3" s="1"/>
  <c r="H257" i="3"/>
  <c r="BM129" i="1"/>
  <c r="AE97" i="5"/>
  <c r="Z97" i="5"/>
  <c r="BL134" i="1"/>
  <c r="BO134" i="1"/>
  <c r="AV107" i="5"/>
  <c r="BA107" i="5"/>
  <c r="BE106" i="5"/>
  <c r="BH106" i="5" s="1"/>
  <c r="BJ143" i="1"/>
  <c r="BJ106" i="5"/>
  <c r="F106" i="5" s="1"/>
  <c r="A1341" i="6"/>
  <c r="B1340" i="6"/>
  <c r="C1340" i="6"/>
  <c r="AO104" i="5" l="1"/>
  <c r="AQ104" i="5"/>
  <c r="AK281" i="1"/>
  <c r="H258" i="3"/>
  <c r="I257" i="3"/>
  <c r="J257" i="3" s="1"/>
  <c r="DK129" i="1"/>
  <c r="DH129" i="1"/>
  <c r="DI129" i="1" s="1"/>
  <c r="DJ129" i="1"/>
  <c r="AD97" i="5"/>
  <c r="AF97" i="5"/>
  <c r="AZ107" i="5"/>
  <c r="BB107" i="5"/>
  <c r="BL106" i="5"/>
  <c r="BG106" i="5"/>
  <c r="A1342" i="6"/>
  <c r="B1341" i="6"/>
  <c r="C1341" i="6"/>
  <c r="BH142" i="1" l="1"/>
  <c r="AI105" i="5"/>
  <c r="AL105" i="5" s="1"/>
  <c r="AN105" i="5"/>
  <c r="D105" i="5" s="1"/>
  <c r="AK282" i="1"/>
  <c r="H259" i="3"/>
  <c r="I258" i="3"/>
  <c r="J258" i="3" s="1"/>
  <c r="BG135" i="1"/>
  <c r="AC98" i="5"/>
  <c r="C98" i="5" s="1"/>
  <c r="G92" i="5" s="1"/>
  <c r="BP130" i="1" s="1"/>
  <c r="BQ130" i="1" s="1"/>
  <c r="AX130" i="1" s="1"/>
  <c r="AZ130" i="1" s="1"/>
  <c r="X98" i="5"/>
  <c r="AA98" i="5" s="1"/>
  <c r="AT108" i="5"/>
  <c r="AW108" i="5" s="1"/>
  <c r="BI145" i="1"/>
  <c r="AY108" i="5"/>
  <c r="E108" i="5" s="1"/>
  <c r="BK106" i="5"/>
  <c r="BM106" i="5"/>
  <c r="A1343" i="6"/>
  <c r="B1342" i="6"/>
  <c r="C1342" i="6"/>
  <c r="AP105" i="5" l="1"/>
  <c r="AK105" i="5"/>
  <c r="AK283" i="1"/>
  <c r="H260" i="3"/>
  <c r="I259" i="3"/>
  <c r="J259" i="3" s="1"/>
  <c r="BM130" i="1"/>
  <c r="AE98" i="5"/>
  <c r="Z98" i="5"/>
  <c r="BL135" i="1"/>
  <c r="BO135" i="1"/>
  <c r="BA108" i="5"/>
  <c r="AV108" i="5"/>
  <c r="AZ108" i="5" s="1"/>
  <c r="BJ144" i="1"/>
  <c r="BJ107" i="5"/>
  <c r="F107" i="5" s="1"/>
  <c r="BE107" i="5"/>
  <c r="BH107" i="5" s="1"/>
  <c r="A1344" i="6"/>
  <c r="C1343" i="6"/>
  <c r="B1343" i="6"/>
  <c r="AO105" i="5" l="1"/>
  <c r="AQ105" i="5"/>
  <c r="AK284" i="1"/>
  <c r="I260" i="3"/>
  <c r="J260" i="3" s="1"/>
  <c r="H261" i="3"/>
  <c r="DH130" i="1"/>
  <c r="DI130" i="1" s="1"/>
  <c r="DK130" i="1"/>
  <c r="DJ130" i="1"/>
  <c r="AD98" i="5"/>
  <c r="AF98" i="5"/>
  <c r="BB108" i="5"/>
  <c r="BG107" i="5"/>
  <c r="BL107" i="5"/>
  <c r="A1345" i="6"/>
  <c r="C1344" i="6"/>
  <c r="B1344" i="6"/>
  <c r="AI106" i="5" l="1"/>
  <c r="AL106" i="5" s="1"/>
  <c r="BH143" i="1"/>
  <c r="AN106" i="5"/>
  <c r="D106" i="5" s="1"/>
  <c r="AK285" i="1"/>
  <c r="I261" i="3"/>
  <c r="J261" i="3" s="1"/>
  <c r="H262" i="3"/>
  <c r="X99" i="5"/>
  <c r="AA99" i="5" s="1"/>
  <c r="AC99" i="5"/>
  <c r="C99" i="5" s="1"/>
  <c r="G93" i="5" s="1"/>
  <c r="BP131" i="1" s="1"/>
  <c r="BQ131" i="1" s="1"/>
  <c r="AX131" i="1" s="1"/>
  <c r="AZ131" i="1" s="1"/>
  <c r="BG136" i="1"/>
  <c r="AY109" i="5"/>
  <c r="E109" i="5" s="1"/>
  <c r="BI146" i="1"/>
  <c r="AT109" i="5"/>
  <c r="AW109" i="5" s="1"/>
  <c r="BK107" i="5"/>
  <c r="BM107" i="5"/>
  <c r="A1346" i="6"/>
  <c r="C1345" i="6"/>
  <c r="B1345" i="6"/>
  <c r="AP106" i="5" l="1"/>
  <c r="AK106" i="5"/>
  <c r="AO106" i="5" s="1"/>
  <c r="AK286" i="1"/>
  <c r="H263" i="3"/>
  <c r="I262" i="3"/>
  <c r="J262" i="3" s="1"/>
  <c r="BM131" i="1"/>
  <c r="BO136" i="1"/>
  <c r="BL136" i="1"/>
  <c r="AE99" i="5"/>
  <c r="Z99" i="5"/>
  <c r="BA109" i="5"/>
  <c r="AV109" i="5"/>
  <c r="BJ145" i="1"/>
  <c r="BJ108" i="5"/>
  <c r="F108" i="5" s="1"/>
  <c r="BE108" i="5"/>
  <c r="BH108" i="5" s="1"/>
  <c r="A1347" i="6"/>
  <c r="C1346" i="6"/>
  <c r="B1346" i="6"/>
  <c r="AQ106" i="5" l="1"/>
  <c r="AK287" i="1"/>
  <c r="H264" i="3"/>
  <c r="I263" i="3"/>
  <c r="J263" i="3" s="1"/>
  <c r="DK131" i="1"/>
  <c r="DH131" i="1"/>
  <c r="DI131" i="1" s="1"/>
  <c r="DJ131" i="1"/>
  <c r="AD99" i="5"/>
  <c r="AF99" i="5"/>
  <c r="AZ109" i="5"/>
  <c r="BB109" i="5"/>
  <c r="BL108" i="5"/>
  <c r="BG108" i="5"/>
  <c r="A1348" i="6"/>
  <c r="C1347" i="6"/>
  <c r="B1347" i="6"/>
  <c r="BH144" i="1" l="1"/>
  <c r="AN107" i="5"/>
  <c r="D107" i="5" s="1"/>
  <c r="AI107" i="5"/>
  <c r="AL107" i="5" s="1"/>
  <c r="AK288" i="1"/>
  <c r="I264" i="3"/>
  <c r="J264" i="3" s="1"/>
  <c r="H265" i="3"/>
  <c r="BG137" i="1"/>
  <c r="AC100" i="5"/>
  <c r="C100" i="5" s="1"/>
  <c r="G94" i="5" s="1"/>
  <c r="BP132" i="1" s="1"/>
  <c r="BQ132" i="1" s="1"/>
  <c r="AX132" i="1" s="1"/>
  <c r="AZ132" i="1" s="1"/>
  <c r="X100" i="5"/>
  <c r="AA100" i="5" s="1"/>
  <c r="AY110" i="5"/>
  <c r="E110" i="5" s="1"/>
  <c r="AT110" i="5"/>
  <c r="AW110" i="5" s="1"/>
  <c r="BI147" i="1"/>
  <c r="BK108" i="5"/>
  <c r="BM108" i="5"/>
  <c r="A1349" i="6"/>
  <c r="C1348" i="6"/>
  <c r="B1348" i="6"/>
  <c r="AK107" i="5" l="1"/>
  <c r="AP107" i="5"/>
  <c r="AK289" i="1"/>
  <c r="I265" i="3"/>
  <c r="J265" i="3" s="1"/>
  <c r="H266" i="3"/>
  <c r="BM132" i="1"/>
  <c r="AE100" i="5"/>
  <c r="Z100" i="5"/>
  <c r="AD100" i="5" s="1"/>
  <c r="BL137" i="1"/>
  <c r="BO137" i="1"/>
  <c r="AV110" i="5"/>
  <c r="BA110" i="5"/>
  <c r="BE109" i="5"/>
  <c r="BH109" i="5" s="1"/>
  <c r="BJ146" i="1"/>
  <c r="BJ109" i="5"/>
  <c r="F109" i="5" s="1"/>
  <c r="A1350" i="6"/>
  <c r="C1349" i="6"/>
  <c r="B1349" i="6"/>
  <c r="AO107" i="5" l="1"/>
  <c r="AQ107" i="5"/>
  <c r="AK290" i="1"/>
  <c r="H267" i="3"/>
  <c r="I266" i="3"/>
  <c r="J266" i="3" s="1"/>
  <c r="DH132" i="1"/>
  <c r="DI132" i="1" s="1"/>
  <c r="DK132" i="1"/>
  <c r="DJ132" i="1"/>
  <c r="AF100" i="5"/>
  <c r="BG138" i="1" s="1"/>
  <c r="AZ110" i="5"/>
  <c r="BB110" i="5"/>
  <c r="BL109" i="5"/>
  <c r="BG109" i="5"/>
  <c r="BK109" i="5" s="1"/>
  <c r="A1351" i="6"/>
  <c r="B1350" i="6"/>
  <c r="C1350" i="6"/>
  <c r="BH145" i="1" l="1"/>
  <c r="AI108" i="5"/>
  <c r="AL108" i="5" s="1"/>
  <c r="AN108" i="5"/>
  <c r="D108" i="5" s="1"/>
  <c r="AQ108" i="5"/>
  <c r="AK291" i="1"/>
  <c r="I267" i="3"/>
  <c r="J267" i="3" s="1"/>
  <c r="H268" i="3"/>
  <c r="X101" i="5"/>
  <c r="AA101" i="5" s="1"/>
  <c r="AE101" i="5" s="1"/>
  <c r="AC101" i="5"/>
  <c r="C101" i="5" s="1"/>
  <c r="G95" i="5" s="1"/>
  <c r="BP133" i="1" s="1"/>
  <c r="BQ133" i="1" s="1"/>
  <c r="AX133" i="1" s="1"/>
  <c r="AZ133" i="1" s="1"/>
  <c r="Z101" i="5"/>
  <c r="AD101" i="5" s="1"/>
  <c r="BO138" i="1"/>
  <c r="BL138" i="1"/>
  <c r="AY111" i="5"/>
  <c r="E111" i="5" s="1"/>
  <c r="BI148" i="1"/>
  <c r="AT111" i="5"/>
  <c r="AW111" i="5" s="1"/>
  <c r="BM109" i="5"/>
  <c r="BJ147" i="1" s="1"/>
  <c r="A1352" i="6"/>
  <c r="B1351" i="6"/>
  <c r="C1351" i="6"/>
  <c r="BH146" i="1" l="1"/>
  <c r="AI109" i="5"/>
  <c r="AL109" i="5" s="1"/>
  <c r="AN109" i="5"/>
  <c r="D109" i="5" s="1"/>
  <c r="AQ109" i="5"/>
  <c r="AK108" i="5"/>
  <c r="AO108" i="5" s="1"/>
  <c r="AP108" i="5"/>
  <c r="AK292" i="1"/>
  <c r="I268" i="3"/>
  <c r="J268" i="3" s="1"/>
  <c r="H269" i="3"/>
  <c r="BM133" i="1"/>
  <c r="AQ110" i="5"/>
  <c r="AF101" i="5"/>
  <c r="AV111" i="5"/>
  <c r="BA111" i="5"/>
  <c r="BJ110" i="5"/>
  <c r="F110" i="5" s="1"/>
  <c r="BE110" i="5"/>
  <c r="BH110" i="5" s="1"/>
  <c r="BG110" i="5" s="1"/>
  <c r="A1353" i="6"/>
  <c r="C1352" i="6"/>
  <c r="B1352" i="6"/>
  <c r="AK109" i="5" l="1"/>
  <c r="AO109" i="5" s="1"/>
  <c r="AP109" i="5"/>
  <c r="AN110" i="5"/>
  <c r="D110" i="5" s="1"/>
  <c r="AI110" i="5"/>
  <c r="AL110" i="5" s="1"/>
  <c r="BH147" i="1"/>
  <c r="AK293" i="1"/>
  <c r="H270" i="3"/>
  <c r="I269" i="3"/>
  <c r="J269" i="3" s="1"/>
  <c r="DK133" i="1"/>
  <c r="DH133" i="1"/>
  <c r="DI133" i="1" s="1"/>
  <c r="DJ133" i="1"/>
  <c r="AN111" i="5"/>
  <c r="D111" i="5" s="1"/>
  <c r="AI111" i="5"/>
  <c r="AL111" i="5" s="1"/>
  <c r="BH148" i="1"/>
  <c r="BG139" i="1"/>
  <c r="AC102" i="5"/>
  <c r="C102" i="5" s="1"/>
  <c r="G96" i="5" s="1"/>
  <c r="BP134" i="1" s="1"/>
  <c r="BQ134" i="1" s="1"/>
  <c r="AX134" i="1" s="1"/>
  <c r="AZ134" i="1" s="1"/>
  <c r="X102" i="5"/>
  <c r="AA102" i="5" s="1"/>
  <c r="AZ111" i="5"/>
  <c r="BB111" i="5"/>
  <c r="BL110" i="5"/>
  <c r="BK110" i="5"/>
  <c r="BM110" i="5"/>
  <c r="A1354" i="6"/>
  <c r="C1353" i="6"/>
  <c r="B1353" i="6"/>
  <c r="AP110" i="5" l="1"/>
  <c r="AK110" i="5"/>
  <c r="AO110" i="5" s="1"/>
  <c r="AK294" i="1"/>
  <c r="I270" i="3"/>
  <c r="J270" i="3" s="1"/>
  <c r="H271" i="3"/>
  <c r="BM134" i="1"/>
  <c r="AK111" i="5"/>
  <c r="AP111" i="5"/>
  <c r="Z102" i="5"/>
  <c r="AE102" i="5"/>
  <c r="BO139" i="1"/>
  <c r="BL139" i="1"/>
  <c r="AY112" i="5"/>
  <c r="E112" i="5" s="1"/>
  <c r="BI149" i="1"/>
  <c r="AT112" i="5"/>
  <c r="AW112" i="5" s="1"/>
  <c r="BJ148" i="1"/>
  <c r="BE111" i="5"/>
  <c r="BH111" i="5" s="1"/>
  <c r="BJ111" i="5"/>
  <c r="F111" i="5" s="1"/>
  <c r="A1355" i="6"/>
  <c r="C1354" i="6"/>
  <c r="B1354" i="6"/>
  <c r="AK295" i="1" l="1"/>
  <c r="I271" i="3"/>
  <c r="J271" i="3" s="1"/>
  <c r="H272" i="3"/>
  <c r="DK134" i="1"/>
  <c r="DH134" i="1"/>
  <c r="DI134" i="1" s="1"/>
  <c r="DJ134" i="1"/>
  <c r="AO111" i="5"/>
  <c r="AQ111" i="5"/>
  <c r="AD102" i="5"/>
  <c r="AF102" i="5"/>
  <c r="AV112" i="5"/>
  <c r="BA112" i="5"/>
  <c r="BG111" i="5"/>
  <c r="BL111" i="5"/>
  <c r="A1356" i="6"/>
  <c r="C1355" i="6"/>
  <c r="B1355" i="6"/>
  <c r="AK296" i="1" l="1"/>
  <c r="I272" i="3"/>
  <c r="J272" i="3" s="1"/>
  <c r="H273" i="3"/>
  <c r="BH149" i="1"/>
  <c r="AN112" i="5"/>
  <c r="D112" i="5" s="1"/>
  <c r="AI112" i="5"/>
  <c r="AL112" i="5" s="1"/>
  <c r="X103" i="5"/>
  <c r="AA103" i="5" s="1"/>
  <c r="AC103" i="5"/>
  <c r="C103" i="5" s="1"/>
  <c r="G97" i="5" s="1"/>
  <c r="BP135" i="1" s="1"/>
  <c r="BQ135" i="1" s="1"/>
  <c r="AX135" i="1" s="1"/>
  <c r="AZ135" i="1" s="1"/>
  <c r="BG140" i="1"/>
  <c r="AZ112" i="5"/>
  <c r="BB112" i="5"/>
  <c r="BK111" i="5"/>
  <c r="BM111" i="5"/>
  <c r="A1357" i="6"/>
  <c r="C1356" i="6"/>
  <c r="B1356" i="6"/>
  <c r="AK297" i="1" l="1"/>
  <c r="H274" i="3"/>
  <c r="I273" i="3"/>
  <c r="J273" i="3" s="1"/>
  <c r="BM135" i="1"/>
  <c r="AK112" i="5"/>
  <c r="AO112" i="5" s="1"/>
  <c r="AP112" i="5"/>
  <c r="AE103" i="5"/>
  <c r="Z103" i="5"/>
  <c r="AD103" i="5" s="1"/>
  <c r="BO140" i="1"/>
  <c r="BL140" i="1"/>
  <c r="AT113" i="5"/>
  <c r="AW113" i="5" s="1"/>
  <c r="BI150" i="1"/>
  <c r="AY113" i="5"/>
  <c r="E113" i="5" s="1"/>
  <c r="BE112" i="5"/>
  <c r="BH112" i="5" s="1"/>
  <c r="BJ112" i="5"/>
  <c r="F112" i="5" s="1"/>
  <c r="BJ149" i="1"/>
  <c r="A1358" i="6"/>
  <c r="C1357" i="6"/>
  <c r="B1357" i="6"/>
  <c r="AK298" i="1" l="1"/>
  <c r="I274" i="3"/>
  <c r="J274" i="3" s="1"/>
  <c r="H275" i="3"/>
  <c r="DH135" i="1"/>
  <c r="DI135" i="1" s="1"/>
  <c r="DK135" i="1"/>
  <c r="DJ135" i="1"/>
  <c r="AQ112" i="5"/>
  <c r="AF103" i="5"/>
  <c r="AV113" i="5"/>
  <c r="AZ113" i="5" s="1"/>
  <c r="BA113" i="5"/>
  <c r="BL112" i="5"/>
  <c r="BG112" i="5"/>
  <c r="A1359" i="6"/>
  <c r="C1358" i="6"/>
  <c r="B1358" i="6"/>
  <c r="AK299" i="1" l="1"/>
  <c r="I275" i="3"/>
  <c r="J275" i="3" s="1"/>
  <c r="H276" i="3"/>
  <c r="BH150" i="1"/>
  <c r="AI113" i="5"/>
  <c r="AL113" i="5" s="1"/>
  <c r="AN113" i="5"/>
  <c r="D113" i="5" s="1"/>
  <c r="AC104" i="5"/>
  <c r="C104" i="5" s="1"/>
  <c r="G98" i="5" s="1"/>
  <c r="BP136" i="1" s="1"/>
  <c r="BQ136" i="1" s="1"/>
  <c r="AX136" i="1" s="1"/>
  <c r="AZ136" i="1" s="1"/>
  <c r="BG141" i="1"/>
  <c r="X104" i="5"/>
  <c r="AA104" i="5" s="1"/>
  <c r="BB113" i="5"/>
  <c r="AY114" i="5" s="1"/>
  <c r="E114" i="5" s="1"/>
  <c r="BK112" i="5"/>
  <c r="BM112" i="5"/>
  <c r="A1360" i="6"/>
  <c r="C1359" i="6"/>
  <c r="B1359" i="6"/>
  <c r="AK300" i="1" l="1"/>
  <c r="H277" i="3"/>
  <c r="I276" i="3"/>
  <c r="J276" i="3" s="1"/>
  <c r="BM136" i="1"/>
  <c r="AP113" i="5"/>
  <c r="AK113" i="5"/>
  <c r="AE104" i="5"/>
  <c r="Z104" i="5"/>
  <c r="AD104" i="5" s="1"/>
  <c r="BO141" i="1"/>
  <c r="BL141" i="1"/>
  <c r="AT114" i="5"/>
  <c r="AW114" i="5" s="1"/>
  <c r="AV114" i="5" s="1"/>
  <c r="AZ114" i="5" s="1"/>
  <c r="BI151" i="1"/>
  <c r="BE113" i="5"/>
  <c r="BH113" i="5" s="1"/>
  <c r="BJ113" i="5"/>
  <c r="F113" i="5" s="1"/>
  <c r="BJ150" i="1"/>
  <c r="A1361" i="6"/>
  <c r="C1360" i="6"/>
  <c r="B1360" i="6"/>
  <c r="AK301" i="1" l="1"/>
  <c r="I277" i="3"/>
  <c r="J277" i="3" s="1"/>
  <c r="H278" i="3"/>
  <c r="DH136" i="1"/>
  <c r="DI136" i="1" s="1"/>
  <c r="DK136" i="1"/>
  <c r="DJ136" i="1"/>
  <c r="AF104" i="5"/>
  <c r="AC105" i="5" s="1"/>
  <c r="C105" i="5" s="1"/>
  <c r="G99" i="5" s="1"/>
  <c r="BP137" i="1" s="1"/>
  <c r="BQ137" i="1" s="1"/>
  <c r="AX137" i="1" s="1"/>
  <c r="AZ137" i="1" s="1"/>
  <c r="AO113" i="5"/>
  <c r="AQ113" i="5"/>
  <c r="BG142" i="1"/>
  <c r="X105" i="5"/>
  <c r="AA105" i="5" s="1"/>
  <c r="BA114" i="5"/>
  <c r="BB114" i="5"/>
  <c r="BG113" i="5"/>
  <c r="BL113" i="5"/>
  <c r="A1362" i="6"/>
  <c r="C1361" i="6"/>
  <c r="B1361" i="6"/>
  <c r="AK302" i="1" l="1"/>
  <c r="H279" i="3"/>
  <c r="I278" i="3"/>
  <c r="J278" i="3" s="1"/>
  <c r="BM137" i="1"/>
  <c r="AN114" i="5"/>
  <c r="D114" i="5" s="1"/>
  <c r="AI114" i="5"/>
  <c r="AL114" i="5" s="1"/>
  <c r="BH151" i="1"/>
  <c r="BL142" i="1"/>
  <c r="BO142" i="1"/>
  <c r="Z105" i="5"/>
  <c r="AE105" i="5"/>
  <c r="AT115" i="5"/>
  <c r="AW115" i="5" s="1"/>
  <c r="BI152" i="1"/>
  <c r="AY115" i="5"/>
  <c r="E115" i="5" s="1"/>
  <c r="BK113" i="5"/>
  <c r="BM113" i="5"/>
  <c r="A1363" i="6"/>
  <c r="C1362" i="6"/>
  <c r="B1362" i="6"/>
  <c r="AK303" i="1" l="1"/>
  <c r="H280" i="3"/>
  <c r="I279" i="3"/>
  <c r="J279" i="3" s="1"/>
  <c r="DH137" i="1"/>
  <c r="DI137" i="1" s="1"/>
  <c r="DK137" i="1"/>
  <c r="DJ137" i="1"/>
  <c r="AK114" i="5"/>
  <c r="AP114" i="5"/>
  <c r="AD105" i="5"/>
  <c r="AF105" i="5"/>
  <c r="AV115" i="5"/>
  <c r="AZ115" i="5" s="1"/>
  <c r="BA115" i="5"/>
  <c r="BJ151" i="1"/>
  <c r="BJ114" i="5"/>
  <c r="F114" i="5" s="1"/>
  <c r="BE114" i="5"/>
  <c r="BH114" i="5" s="1"/>
  <c r="A1364" i="6"/>
  <c r="C1363" i="6"/>
  <c r="B1363" i="6"/>
  <c r="AK304" i="1" l="1"/>
  <c r="I280" i="3"/>
  <c r="J280" i="3" s="1"/>
  <c r="H281" i="3"/>
  <c r="AO114" i="5"/>
  <c r="AQ114" i="5"/>
  <c r="X106" i="5"/>
  <c r="AA106" i="5" s="1"/>
  <c r="AC106" i="5"/>
  <c r="C106" i="5" s="1"/>
  <c r="G100" i="5" s="1"/>
  <c r="BP138" i="1" s="1"/>
  <c r="BQ138" i="1" s="1"/>
  <c r="AX138" i="1" s="1"/>
  <c r="AZ138" i="1" s="1"/>
  <c r="BG143" i="1"/>
  <c r="BB115" i="5"/>
  <c r="BG114" i="5"/>
  <c r="BL114" i="5"/>
  <c r="A1365" i="6"/>
  <c r="C1364" i="6"/>
  <c r="B1364" i="6"/>
  <c r="AK305" i="1" l="1"/>
  <c r="I281" i="3"/>
  <c r="J281" i="3" s="1"/>
  <c r="H282" i="3"/>
  <c r="BM138" i="1"/>
  <c r="AN115" i="5"/>
  <c r="D115" i="5" s="1"/>
  <c r="AI115" i="5"/>
  <c r="AL115" i="5" s="1"/>
  <c r="BH152" i="1"/>
  <c r="BO143" i="1"/>
  <c r="BL143" i="1"/>
  <c r="AE106" i="5"/>
  <c r="Z106" i="5"/>
  <c r="AD106" i="5" s="1"/>
  <c r="AT116" i="5"/>
  <c r="AW116" i="5" s="1"/>
  <c r="BI153" i="1"/>
  <c r="AY116" i="5"/>
  <c r="E116" i="5" s="1"/>
  <c r="BK114" i="5"/>
  <c r="BM114" i="5"/>
  <c r="A1366" i="6"/>
  <c r="C1365" i="6"/>
  <c r="B1365" i="6"/>
  <c r="AK306" i="1" l="1"/>
  <c r="H283" i="3"/>
  <c r="I282" i="3"/>
  <c r="J282" i="3" s="1"/>
  <c r="DH138" i="1"/>
  <c r="DI138" i="1" s="1"/>
  <c r="DK138" i="1"/>
  <c r="DJ138" i="1"/>
  <c r="AF106" i="5"/>
  <c r="BG144" i="1" s="1"/>
  <c r="AP115" i="5"/>
  <c r="AK115" i="5"/>
  <c r="BA116" i="5"/>
  <c r="AV116" i="5"/>
  <c r="AZ116" i="5" s="1"/>
  <c r="BJ115" i="5"/>
  <c r="F115" i="5" s="1"/>
  <c r="BJ152" i="1"/>
  <c r="BE115" i="5"/>
  <c r="BH115" i="5" s="1"/>
  <c r="A1367" i="6"/>
  <c r="B1366" i="6"/>
  <c r="C1366" i="6"/>
  <c r="AK307" i="1" l="1"/>
  <c r="H284" i="3"/>
  <c r="I283" i="3"/>
  <c r="J283" i="3" s="1"/>
  <c r="X107" i="5"/>
  <c r="AA107" i="5" s="1"/>
  <c r="AC107" i="5"/>
  <c r="C107" i="5" s="1"/>
  <c r="G101" i="5" s="1"/>
  <c r="BP139" i="1" s="1"/>
  <c r="BQ139" i="1" s="1"/>
  <c r="AX139" i="1" s="1"/>
  <c r="AZ139" i="1" s="1"/>
  <c r="AO115" i="5"/>
  <c r="AQ115" i="5"/>
  <c r="BL144" i="1"/>
  <c r="BO144" i="1"/>
  <c r="Z107" i="5"/>
  <c r="AD107" i="5" s="1"/>
  <c r="AE107" i="5"/>
  <c r="BB116" i="5"/>
  <c r="BG115" i="5"/>
  <c r="BL115" i="5"/>
  <c r="A1368" i="6"/>
  <c r="B1367" i="6"/>
  <c r="C1367" i="6"/>
  <c r="AK308" i="1" l="1"/>
  <c r="I284" i="3"/>
  <c r="J284" i="3" s="1"/>
  <c r="H285" i="3"/>
  <c r="BM139" i="1"/>
  <c r="AN116" i="5"/>
  <c r="D116" i="5" s="1"/>
  <c r="AI116" i="5"/>
  <c r="AL116" i="5" s="1"/>
  <c r="BH153" i="1"/>
  <c r="AF107" i="5"/>
  <c r="AY117" i="5"/>
  <c r="E117" i="5" s="1"/>
  <c r="AT117" i="5"/>
  <c r="AW117" i="5" s="1"/>
  <c r="BI154" i="1"/>
  <c r="BK115" i="5"/>
  <c r="BM115" i="5"/>
  <c r="A1369" i="6"/>
  <c r="B1368" i="6"/>
  <c r="C1368" i="6"/>
  <c r="AK309" i="1" l="1"/>
  <c r="I285" i="3"/>
  <c r="J285" i="3" s="1"/>
  <c r="H286" i="3"/>
  <c r="DK139" i="1"/>
  <c r="DH139" i="1"/>
  <c r="DI139" i="1" s="1"/>
  <c r="DJ139" i="1"/>
  <c r="AK116" i="5"/>
  <c r="AP116" i="5"/>
  <c r="BG145" i="1"/>
  <c r="X108" i="5"/>
  <c r="AA108" i="5" s="1"/>
  <c r="AC108" i="5"/>
  <c r="C108" i="5" s="1"/>
  <c r="G102" i="5" s="1"/>
  <c r="BP140" i="1" s="1"/>
  <c r="BQ140" i="1" s="1"/>
  <c r="AX140" i="1" s="1"/>
  <c r="AZ140" i="1" s="1"/>
  <c r="AV117" i="5"/>
  <c r="AZ117" i="5" s="1"/>
  <c r="BA117" i="5"/>
  <c r="BJ116" i="5"/>
  <c r="F116" i="5" s="1"/>
  <c r="BE116" i="5"/>
  <c r="BH116" i="5" s="1"/>
  <c r="BJ153" i="1"/>
  <c r="A1370" i="6"/>
  <c r="B1369" i="6"/>
  <c r="C1369" i="6"/>
  <c r="AK310" i="1" l="1"/>
  <c r="H287" i="3"/>
  <c r="I286" i="3"/>
  <c r="J286" i="3" s="1"/>
  <c r="BM140" i="1"/>
  <c r="AO116" i="5"/>
  <c r="AQ116" i="5"/>
  <c r="AE108" i="5"/>
  <c r="Z108" i="5"/>
  <c r="BO145" i="1"/>
  <c r="BL145" i="1"/>
  <c r="BB117" i="5"/>
  <c r="AT118" i="5" s="1"/>
  <c r="AW118" i="5" s="1"/>
  <c r="BL116" i="5"/>
  <c r="BG116" i="5"/>
  <c r="A1371" i="6"/>
  <c r="B1370" i="6"/>
  <c r="C1370" i="6"/>
  <c r="AK311" i="1" l="1"/>
  <c r="I287" i="3"/>
  <c r="J287" i="3" s="1"/>
  <c r="H288" i="3"/>
  <c r="DH140" i="1"/>
  <c r="DI140" i="1" s="1"/>
  <c r="DK140" i="1"/>
  <c r="DJ140" i="1"/>
  <c r="AY118" i="5"/>
  <c r="E118" i="5" s="1"/>
  <c r="AN117" i="5"/>
  <c r="D117" i="5" s="1"/>
  <c r="BH154" i="1"/>
  <c r="AI117" i="5"/>
  <c r="AL117" i="5" s="1"/>
  <c r="AD108" i="5"/>
  <c r="AF108" i="5"/>
  <c r="BI155" i="1"/>
  <c r="BA118" i="5"/>
  <c r="AV118" i="5"/>
  <c r="BK116" i="5"/>
  <c r="BM116" i="5"/>
  <c r="A1372" i="6"/>
  <c r="B1371" i="6"/>
  <c r="C1371" i="6"/>
  <c r="AK312" i="1" l="1"/>
  <c r="I288" i="3"/>
  <c r="J288" i="3" s="1"/>
  <c r="H289" i="3"/>
  <c r="AP117" i="5"/>
  <c r="AK117" i="5"/>
  <c r="AC109" i="5"/>
  <c r="C109" i="5" s="1"/>
  <c r="G103" i="5" s="1"/>
  <c r="BP141" i="1" s="1"/>
  <c r="BQ141" i="1" s="1"/>
  <c r="AX141" i="1" s="1"/>
  <c r="AZ141" i="1" s="1"/>
  <c r="X109" i="5"/>
  <c r="AA109" i="5" s="1"/>
  <c r="BG146" i="1"/>
  <c r="AZ118" i="5"/>
  <c r="BB118" i="5"/>
  <c r="BJ117" i="5"/>
  <c r="F117" i="5" s="1"/>
  <c r="BE117" i="5"/>
  <c r="BH117" i="5" s="1"/>
  <c r="BJ154" i="1"/>
  <c r="A1373" i="6"/>
  <c r="B1372" i="6"/>
  <c r="C1372" i="6"/>
  <c r="AK313" i="1" l="1"/>
  <c r="H290" i="3"/>
  <c r="I289" i="3"/>
  <c r="J289" i="3" s="1"/>
  <c r="BM141" i="1"/>
  <c r="AO117" i="5"/>
  <c r="AQ117" i="5"/>
  <c r="BO146" i="1"/>
  <c r="BL146" i="1"/>
  <c r="AE109" i="5"/>
  <c r="Z109" i="5"/>
  <c r="AD109" i="5" s="1"/>
  <c r="AT119" i="5"/>
  <c r="AW119" i="5" s="1"/>
  <c r="AY119" i="5"/>
  <c r="E119" i="5" s="1"/>
  <c r="BI156" i="1"/>
  <c r="BL117" i="5"/>
  <c r="BG117" i="5"/>
  <c r="A1374" i="6"/>
  <c r="C1373" i="6"/>
  <c r="B1373" i="6"/>
  <c r="AK314" i="1" l="1"/>
  <c r="I290" i="3"/>
  <c r="J290" i="3" s="1"/>
  <c r="H291" i="3"/>
  <c r="DH141" i="1"/>
  <c r="DI141" i="1" s="1"/>
  <c r="DK141" i="1"/>
  <c r="DJ141" i="1"/>
  <c r="AF109" i="5"/>
  <c r="X110" i="5" s="1"/>
  <c r="AA110" i="5" s="1"/>
  <c r="AI118" i="5"/>
  <c r="AL118" i="5" s="1"/>
  <c r="AN118" i="5"/>
  <c r="D118" i="5" s="1"/>
  <c r="BH155" i="1"/>
  <c r="BA119" i="5"/>
  <c r="AV119" i="5"/>
  <c r="AZ119" i="5" s="1"/>
  <c r="BK117" i="5"/>
  <c r="BM117" i="5"/>
  <c r="A1375" i="6"/>
  <c r="C1374" i="6"/>
  <c r="B1374" i="6"/>
  <c r="AK315" i="1" l="1"/>
  <c r="I291" i="3"/>
  <c r="J291" i="3" s="1"/>
  <c r="H292" i="3"/>
  <c r="AC110" i="5"/>
  <c r="C110" i="5" s="1"/>
  <c r="G104" i="5" s="1"/>
  <c r="BP142" i="1" s="1"/>
  <c r="BQ142" i="1" s="1"/>
  <c r="AX142" i="1" s="1"/>
  <c r="AZ142" i="1" s="1"/>
  <c r="BG147" i="1"/>
  <c r="BO147" i="1" s="1"/>
  <c r="AK118" i="5"/>
  <c r="AO118" i="5" s="1"/>
  <c r="AP118" i="5"/>
  <c r="Z110" i="5"/>
  <c r="AD110" i="5" s="1"/>
  <c r="AE110" i="5"/>
  <c r="BB119" i="5"/>
  <c r="AT120" i="5" s="1"/>
  <c r="AW120" i="5" s="1"/>
  <c r="BE118" i="5"/>
  <c r="BH118" i="5" s="1"/>
  <c r="BJ155" i="1"/>
  <c r="BJ118" i="5"/>
  <c r="F118" i="5" s="1"/>
  <c r="A1376" i="6"/>
  <c r="C1375" i="6"/>
  <c r="B1375" i="6"/>
  <c r="I292" i="3" l="1"/>
  <c r="J292" i="3" s="1"/>
  <c r="H293" i="3"/>
  <c r="BM142" i="1"/>
  <c r="BL147" i="1"/>
  <c r="AY120" i="5"/>
  <c r="E120" i="5" s="1"/>
  <c r="BI157" i="1"/>
  <c r="AQ118" i="5"/>
  <c r="AF110" i="5"/>
  <c r="BA120" i="5"/>
  <c r="AV120" i="5"/>
  <c r="AZ120" i="5" s="1"/>
  <c r="BG118" i="5"/>
  <c r="BL118" i="5"/>
  <c r="A1377" i="6"/>
  <c r="C1376" i="6"/>
  <c r="B1376" i="6"/>
  <c r="I293" i="3" l="1"/>
  <c r="J293" i="3" s="1"/>
  <c r="H294" i="3"/>
  <c r="DH142" i="1"/>
  <c r="DI142" i="1" s="1"/>
  <c r="DK142" i="1"/>
  <c r="DJ142" i="1"/>
  <c r="BH156" i="1"/>
  <c r="AN119" i="5"/>
  <c r="D119" i="5" s="1"/>
  <c r="AI119" i="5"/>
  <c r="AL119" i="5" s="1"/>
  <c r="AC111" i="5"/>
  <c r="C111" i="5" s="1"/>
  <c r="G105" i="5" s="1"/>
  <c r="BP143" i="1" s="1"/>
  <c r="BQ143" i="1" s="1"/>
  <c r="AX143" i="1" s="1"/>
  <c r="AZ143" i="1" s="1"/>
  <c r="BG148" i="1"/>
  <c r="X111" i="5"/>
  <c r="AA111" i="5" s="1"/>
  <c r="BB120" i="5"/>
  <c r="AY121" i="5" s="1"/>
  <c r="E121" i="5" s="1"/>
  <c r="BK118" i="5"/>
  <c r="BM118" i="5"/>
  <c r="A1378" i="6"/>
  <c r="C1377" i="6"/>
  <c r="B1377" i="6"/>
  <c r="I294" i="3" l="1"/>
  <c r="J294" i="3" s="1"/>
  <c r="H295" i="3"/>
  <c r="BM143" i="1"/>
  <c r="AK119" i="5"/>
  <c r="AP119" i="5"/>
  <c r="AE111" i="5"/>
  <c r="Z111" i="5"/>
  <c r="BL148" i="1"/>
  <c r="BO148" i="1"/>
  <c r="AT121" i="5"/>
  <c r="AW121" i="5" s="1"/>
  <c r="BA121" i="5" s="1"/>
  <c r="BI158" i="1"/>
  <c r="BE119" i="5"/>
  <c r="BH119" i="5" s="1"/>
  <c r="BJ156" i="1"/>
  <c r="BJ119" i="5"/>
  <c r="F119" i="5" s="1"/>
  <c r="A1379" i="6"/>
  <c r="C1378" i="6"/>
  <c r="B1378" i="6"/>
  <c r="H296" i="3" l="1"/>
  <c r="I295" i="3"/>
  <c r="J295" i="3" s="1"/>
  <c r="DJ143" i="1"/>
  <c r="DH143" i="1"/>
  <c r="DI143" i="1" s="1"/>
  <c r="DK143" i="1"/>
  <c r="AV121" i="5"/>
  <c r="AZ121" i="5" s="1"/>
  <c r="AO119" i="5"/>
  <c r="AQ119" i="5"/>
  <c r="AD111" i="5"/>
  <c r="AF111" i="5"/>
  <c r="BG119" i="5"/>
  <c r="BL119" i="5"/>
  <c r="A1380" i="6"/>
  <c r="C1379" i="6"/>
  <c r="B1379" i="6"/>
  <c r="I296" i="3" l="1"/>
  <c r="J296" i="3" s="1"/>
  <c r="H297" i="3"/>
  <c r="BB121" i="5"/>
  <c r="BI159" i="1" s="1"/>
  <c r="BH157" i="1"/>
  <c r="AI120" i="5"/>
  <c r="AL120" i="5" s="1"/>
  <c r="AN120" i="5"/>
  <c r="D120" i="5" s="1"/>
  <c r="X112" i="5"/>
  <c r="AA112" i="5" s="1"/>
  <c r="AC112" i="5"/>
  <c r="C112" i="5" s="1"/>
  <c r="G106" i="5" s="1"/>
  <c r="BP144" i="1" s="1"/>
  <c r="BQ144" i="1" s="1"/>
  <c r="AX144" i="1" s="1"/>
  <c r="AZ144" i="1" s="1"/>
  <c r="BG149" i="1"/>
  <c r="BK119" i="5"/>
  <c r="BM119" i="5"/>
  <c r="A1381" i="6"/>
  <c r="C1380" i="6"/>
  <c r="B1380" i="6"/>
  <c r="I297" i="3" l="1"/>
  <c r="J297" i="3" s="1"/>
  <c r="H298" i="3"/>
  <c r="BM144" i="1"/>
  <c r="AT122" i="5"/>
  <c r="AW122" i="5" s="1"/>
  <c r="BA122" i="5" s="1"/>
  <c r="AY122" i="5"/>
  <c r="E122" i="5" s="1"/>
  <c r="AP120" i="5"/>
  <c r="AK120" i="5"/>
  <c r="AO120" i="5" s="1"/>
  <c r="BL149" i="1"/>
  <c r="BO149" i="1"/>
  <c r="Z112" i="5"/>
  <c r="AE112" i="5"/>
  <c r="BJ157" i="1"/>
  <c r="BE120" i="5"/>
  <c r="BH120" i="5" s="1"/>
  <c r="BJ120" i="5"/>
  <c r="F120" i="5" s="1"/>
  <c r="A1382" i="6"/>
  <c r="C1381" i="6"/>
  <c r="B1381" i="6"/>
  <c r="H299" i="3" l="1"/>
  <c r="I298" i="3"/>
  <c r="J298" i="3" s="1"/>
  <c r="DK144" i="1"/>
  <c r="DH144" i="1"/>
  <c r="DI144" i="1" s="1"/>
  <c r="DJ144" i="1"/>
  <c r="AQ120" i="5"/>
  <c r="AN121" i="5" s="1"/>
  <c r="D121" i="5" s="1"/>
  <c r="AV122" i="5"/>
  <c r="AZ122" i="5" s="1"/>
  <c r="AD112" i="5"/>
  <c r="AF112" i="5"/>
  <c r="BB122" i="5"/>
  <c r="BG120" i="5"/>
  <c r="BK120" i="5" s="1"/>
  <c r="BL120" i="5"/>
  <c r="A1383" i="6"/>
  <c r="B1382" i="6"/>
  <c r="C1382" i="6"/>
  <c r="H300" i="3" l="1"/>
  <c r="I299" i="3"/>
  <c r="J299" i="3" s="1"/>
  <c r="BH158" i="1"/>
  <c r="AI121" i="5"/>
  <c r="AL121" i="5" s="1"/>
  <c r="AP121" i="5" s="1"/>
  <c r="AC113" i="5"/>
  <c r="C113" i="5" s="1"/>
  <c r="G107" i="5" s="1"/>
  <c r="BP145" i="1" s="1"/>
  <c r="BQ145" i="1" s="1"/>
  <c r="AX145" i="1" s="1"/>
  <c r="AZ145" i="1" s="1"/>
  <c r="X113" i="5"/>
  <c r="AA113" i="5" s="1"/>
  <c r="BG150" i="1"/>
  <c r="AY123" i="5"/>
  <c r="E123" i="5" s="1"/>
  <c r="BI160" i="1"/>
  <c r="AT123" i="5"/>
  <c r="AW123" i="5" s="1"/>
  <c r="AV123" i="5" s="1"/>
  <c r="AZ123" i="5" s="1"/>
  <c r="BM120" i="5"/>
  <c r="BJ158" i="1" s="1"/>
  <c r="A1384" i="6"/>
  <c r="B1383" i="6"/>
  <c r="C1383" i="6"/>
  <c r="H301" i="3" l="1"/>
  <c r="I300" i="3"/>
  <c r="J300" i="3" s="1"/>
  <c r="BM145" i="1"/>
  <c r="AK121" i="5"/>
  <c r="AO121" i="5" s="1"/>
  <c r="AQ121" i="5"/>
  <c r="BO150" i="1"/>
  <c r="BL150" i="1"/>
  <c r="AE113" i="5"/>
  <c r="Z113" i="5"/>
  <c r="AD113" i="5" s="1"/>
  <c r="BA123" i="5"/>
  <c r="BB123" i="5"/>
  <c r="AY124" i="5" s="1"/>
  <c r="E124" i="5" s="1"/>
  <c r="BE121" i="5"/>
  <c r="BH121" i="5" s="1"/>
  <c r="BL121" i="5" s="1"/>
  <c r="BJ121" i="5"/>
  <c r="F121" i="5" s="1"/>
  <c r="A1385" i="6"/>
  <c r="C1384" i="6"/>
  <c r="B1384" i="6"/>
  <c r="I301" i="3" l="1"/>
  <c r="J301" i="3" s="1"/>
  <c r="H302" i="3"/>
  <c r="DK145" i="1"/>
  <c r="DH145" i="1"/>
  <c r="DI145" i="1" s="1"/>
  <c r="DJ145" i="1"/>
  <c r="AI122" i="5"/>
  <c r="AL122" i="5" s="1"/>
  <c r="AN122" i="5"/>
  <c r="D122" i="5" s="1"/>
  <c r="BH159" i="1"/>
  <c r="AF113" i="5"/>
  <c r="BI161" i="1"/>
  <c r="AT124" i="5"/>
  <c r="AW124" i="5" s="1"/>
  <c r="BA124" i="5" s="1"/>
  <c r="BG121" i="5"/>
  <c r="BK121" i="5" s="1"/>
  <c r="BM121" i="5"/>
  <c r="BE122" i="5" s="1"/>
  <c r="BH122" i="5" s="1"/>
  <c r="A1386" i="6"/>
  <c r="C1385" i="6"/>
  <c r="B1385" i="6"/>
  <c r="I302" i="3" l="1"/>
  <c r="J302" i="3" s="1"/>
  <c r="H303" i="3"/>
  <c r="AK122" i="5"/>
  <c r="AP122" i="5"/>
  <c r="AC114" i="5"/>
  <c r="C114" i="5" s="1"/>
  <c r="G108" i="5" s="1"/>
  <c r="BP146" i="1" s="1"/>
  <c r="BQ146" i="1" s="1"/>
  <c r="AX146" i="1" s="1"/>
  <c r="AZ146" i="1" s="1"/>
  <c r="BG151" i="1"/>
  <c r="X114" i="5"/>
  <c r="AA114" i="5" s="1"/>
  <c r="AV124" i="5"/>
  <c r="AZ124" i="5" s="1"/>
  <c r="BJ159" i="1"/>
  <c r="BJ122" i="5"/>
  <c r="F122" i="5" s="1"/>
  <c r="BG122" i="5"/>
  <c r="BK122" i="5" s="1"/>
  <c r="BL122" i="5"/>
  <c r="A1387" i="6"/>
  <c r="C1386" i="6"/>
  <c r="B1386" i="6"/>
  <c r="I303" i="3" l="1"/>
  <c r="J303" i="3" s="1"/>
  <c r="H304" i="3"/>
  <c r="BM146" i="1"/>
  <c r="BB124" i="5"/>
  <c r="AY125" i="5" s="1"/>
  <c r="E125" i="5" s="1"/>
  <c r="AO122" i="5"/>
  <c r="AQ122" i="5"/>
  <c r="AE114" i="5"/>
  <c r="Z114" i="5"/>
  <c r="BO151" i="1"/>
  <c r="BL151" i="1"/>
  <c r="BM122" i="5"/>
  <c r="A1388" i="6"/>
  <c r="C1387" i="6"/>
  <c r="B1387" i="6"/>
  <c r="I304" i="3" l="1"/>
  <c r="J304" i="3" s="1"/>
  <c r="H305" i="3"/>
  <c r="DK146" i="1"/>
  <c r="DH146" i="1"/>
  <c r="DI146" i="1" s="1"/>
  <c r="DJ146" i="1"/>
  <c r="BI162" i="1"/>
  <c r="AT125" i="5"/>
  <c r="AW125" i="5" s="1"/>
  <c r="BA125" i="5" s="1"/>
  <c r="AN123" i="5"/>
  <c r="D123" i="5" s="1"/>
  <c r="AI123" i="5"/>
  <c r="AL123" i="5" s="1"/>
  <c r="BH160" i="1"/>
  <c r="AD114" i="5"/>
  <c r="AF114" i="5"/>
  <c r="BJ123" i="5"/>
  <c r="F123" i="5" s="1"/>
  <c r="BE123" i="5"/>
  <c r="BH123" i="5" s="1"/>
  <c r="BJ160" i="1"/>
  <c r="A1389" i="6"/>
  <c r="C1388" i="6"/>
  <c r="B1388" i="6"/>
  <c r="H306" i="3" l="1"/>
  <c r="I305" i="3"/>
  <c r="J305" i="3" s="1"/>
  <c r="AV125" i="5"/>
  <c r="AZ125" i="5" s="1"/>
  <c r="BB125" i="5"/>
  <c r="AY126" i="5" s="1"/>
  <c r="E126" i="5" s="1"/>
  <c r="AK123" i="5"/>
  <c r="AP123" i="5"/>
  <c r="BG152" i="1"/>
  <c r="X115" i="5"/>
  <c r="AA115" i="5" s="1"/>
  <c r="AC115" i="5"/>
  <c r="C115" i="5" s="1"/>
  <c r="G109" i="5" s="1"/>
  <c r="BP147" i="1" s="1"/>
  <c r="BQ147" i="1" s="1"/>
  <c r="AX147" i="1" s="1"/>
  <c r="AZ147" i="1" s="1"/>
  <c r="BL123" i="5"/>
  <c r="BG123" i="5"/>
  <c r="BK123" i="5" s="1"/>
  <c r="A1390" i="6"/>
  <c r="C1389" i="6"/>
  <c r="B1389" i="6"/>
  <c r="I306" i="3" l="1"/>
  <c r="J306" i="3" s="1"/>
  <c r="H307" i="3"/>
  <c r="BM147" i="1"/>
  <c r="AT126" i="5"/>
  <c r="AW126" i="5" s="1"/>
  <c r="BA126" i="5" s="1"/>
  <c r="BI163" i="1"/>
  <c r="AO123" i="5"/>
  <c r="AQ123" i="5"/>
  <c r="AE115" i="5"/>
  <c r="Z115" i="5"/>
  <c r="AD115" i="5" s="1"/>
  <c r="BO152" i="1"/>
  <c r="BL152" i="1"/>
  <c r="BM123" i="5"/>
  <c r="BE124" i="5" s="1"/>
  <c r="BH124" i="5" s="1"/>
  <c r="A1391" i="6"/>
  <c r="C1390" i="6"/>
  <c r="B1390" i="6"/>
  <c r="I307" i="3" l="1"/>
  <c r="J307" i="3" s="1"/>
  <c r="H308" i="3"/>
  <c r="DH147" i="1"/>
  <c r="DI147" i="1" s="1"/>
  <c r="DK147" i="1"/>
  <c r="DJ147" i="1"/>
  <c r="AV126" i="5"/>
  <c r="AZ126" i="5" s="1"/>
  <c r="AN124" i="5"/>
  <c r="D124" i="5" s="1"/>
  <c r="BH161" i="1"/>
  <c r="AI124" i="5"/>
  <c r="AL124" i="5" s="1"/>
  <c r="AF115" i="5"/>
  <c r="BJ161" i="1"/>
  <c r="BJ124" i="5"/>
  <c r="F124" i="5" s="1"/>
  <c r="BL124" i="5"/>
  <c r="BG124" i="5"/>
  <c r="A1392" i="6"/>
  <c r="C1391" i="6"/>
  <c r="B1391" i="6"/>
  <c r="I308" i="3" l="1"/>
  <c r="J308" i="3" s="1"/>
  <c r="H309" i="3"/>
  <c r="BB126" i="5"/>
  <c r="BI164" i="1" s="1"/>
  <c r="AK124" i="5"/>
  <c r="AO124" i="5" s="1"/>
  <c r="AP124" i="5"/>
  <c r="BG153" i="1"/>
  <c r="AC116" i="5"/>
  <c r="C116" i="5" s="1"/>
  <c r="G110" i="5" s="1"/>
  <c r="BP148" i="1" s="1"/>
  <c r="BQ148" i="1" s="1"/>
  <c r="AX148" i="1" s="1"/>
  <c r="AZ148" i="1" s="1"/>
  <c r="X116" i="5"/>
  <c r="AA116" i="5" s="1"/>
  <c r="BK124" i="5"/>
  <c r="BM124" i="5"/>
  <c r="A1393" i="6"/>
  <c r="C1392" i="6"/>
  <c r="B1392" i="6"/>
  <c r="I309" i="3" l="1"/>
  <c r="J309" i="3" s="1"/>
  <c r="H310" i="3"/>
  <c r="BM148" i="1"/>
  <c r="AY127" i="5"/>
  <c r="E127" i="5" s="1"/>
  <c r="AT127" i="5"/>
  <c r="AW127" i="5" s="1"/>
  <c r="AQ124" i="5"/>
  <c r="Z116" i="5"/>
  <c r="AD116" i="5" s="1"/>
  <c r="AE116" i="5"/>
  <c r="BO153" i="1"/>
  <c r="BL153" i="1"/>
  <c r="AV127" i="5"/>
  <c r="AZ127" i="5" s="1"/>
  <c r="BA127" i="5"/>
  <c r="BE125" i="5"/>
  <c r="BH125" i="5" s="1"/>
  <c r="BJ162" i="1"/>
  <c r="BJ125" i="5"/>
  <c r="F125" i="5" s="1"/>
  <c r="A1394" i="6"/>
  <c r="C1393" i="6"/>
  <c r="B1393" i="6"/>
  <c r="H311" i="3" l="1"/>
  <c r="I310" i="3"/>
  <c r="J310" i="3" s="1"/>
  <c r="DK148" i="1"/>
  <c r="DH148" i="1"/>
  <c r="DI148" i="1" s="1"/>
  <c r="DJ148" i="1"/>
  <c r="AN125" i="5"/>
  <c r="D125" i="5" s="1"/>
  <c r="BH162" i="1"/>
  <c r="AI125" i="5"/>
  <c r="AL125" i="5" s="1"/>
  <c r="AF116" i="5"/>
  <c r="BB127" i="5"/>
  <c r="BL125" i="5"/>
  <c r="BG125" i="5"/>
  <c r="A1395" i="6"/>
  <c r="C1394" i="6"/>
  <c r="B1394" i="6"/>
  <c r="I311" i="3" l="1"/>
  <c r="J311" i="3" s="1"/>
  <c r="H312" i="3"/>
  <c r="AK125" i="5"/>
  <c r="AP125" i="5"/>
  <c r="X117" i="5"/>
  <c r="AA117" i="5" s="1"/>
  <c r="AC117" i="5"/>
  <c r="C117" i="5" s="1"/>
  <c r="G111" i="5" s="1"/>
  <c r="BP149" i="1" s="1"/>
  <c r="BQ149" i="1" s="1"/>
  <c r="AX149" i="1" s="1"/>
  <c r="AZ149" i="1" s="1"/>
  <c r="BG154" i="1"/>
  <c r="AT128" i="5"/>
  <c r="AW128" i="5" s="1"/>
  <c r="BI165" i="1"/>
  <c r="AY128" i="5"/>
  <c r="E128" i="5" s="1"/>
  <c r="BK125" i="5"/>
  <c r="BM125" i="5"/>
  <c r="A1396" i="6"/>
  <c r="C1395" i="6"/>
  <c r="B1395" i="6"/>
  <c r="I312" i="3" l="1"/>
  <c r="J312" i="3" s="1"/>
  <c r="H313" i="3"/>
  <c r="BM149" i="1"/>
  <c r="AO125" i="5"/>
  <c r="AQ125" i="5"/>
  <c r="AE117" i="5"/>
  <c r="Z117" i="5"/>
  <c r="AD117" i="5" s="1"/>
  <c r="BO154" i="1"/>
  <c r="BL154" i="1"/>
  <c r="BA128" i="5"/>
  <c r="AV128" i="5"/>
  <c r="BJ126" i="5"/>
  <c r="F126" i="5" s="1"/>
  <c r="BE126" i="5"/>
  <c r="BH126" i="5" s="1"/>
  <c r="BJ163" i="1"/>
  <c r="A1397" i="6"/>
  <c r="C1396" i="6"/>
  <c r="B1396" i="6"/>
  <c r="H314" i="3" l="1"/>
  <c r="I313" i="3"/>
  <c r="J313" i="3" s="1"/>
  <c r="DH149" i="1"/>
  <c r="DI149" i="1" s="1"/>
  <c r="DK149" i="1"/>
  <c r="DJ149" i="1"/>
  <c r="BH163" i="1"/>
  <c r="AN126" i="5"/>
  <c r="D126" i="5" s="1"/>
  <c r="AI126" i="5"/>
  <c r="AL126" i="5" s="1"/>
  <c r="AF117" i="5"/>
  <c r="AZ128" i="5"/>
  <c r="BB128" i="5"/>
  <c r="BG126" i="5"/>
  <c r="BK126" i="5" s="1"/>
  <c r="BL126" i="5"/>
  <c r="A1398" i="6"/>
  <c r="C1397" i="6"/>
  <c r="B1397" i="6"/>
  <c r="I314" i="3" l="1"/>
  <c r="J314" i="3" s="1"/>
  <c r="H315" i="3"/>
  <c r="AP126" i="5"/>
  <c r="AK126" i="5"/>
  <c r="AC118" i="5"/>
  <c r="C118" i="5" s="1"/>
  <c r="G112" i="5" s="1"/>
  <c r="BP150" i="1" s="1"/>
  <c r="BQ150" i="1" s="1"/>
  <c r="AX150" i="1" s="1"/>
  <c r="AZ150" i="1" s="1"/>
  <c r="X118" i="5"/>
  <c r="AA118" i="5" s="1"/>
  <c r="BG155" i="1"/>
  <c r="AT129" i="5"/>
  <c r="AW129" i="5" s="1"/>
  <c r="AY129" i="5"/>
  <c r="E129" i="5" s="1"/>
  <c r="BI166" i="1"/>
  <c r="BM126" i="5"/>
  <c r="BE127" i="5" s="1"/>
  <c r="BH127" i="5" s="1"/>
  <c r="A1399" i="6"/>
  <c r="C1398" i="6"/>
  <c r="B1398" i="6"/>
  <c r="H316" i="3" l="1"/>
  <c r="I315" i="3"/>
  <c r="J315" i="3" s="1"/>
  <c r="BM150" i="1"/>
  <c r="AO126" i="5"/>
  <c r="AQ126" i="5"/>
  <c r="BO155" i="1"/>
  <c r="BL155" i="1"/>
  <c r="Z118" i="5"/>
  <c r="AE118" i="5"/>
  <c r="AV129" i="5"/>
  <c r="AZ129" i="5" s="1"/>
  <c r="BA129" i="5"/>
  <c r="BJ164" i="1"/>
  <c r="BJ127" i="5"/>
  <c r="F127" i="5" s="1"/>
  <c r="BL127" i="5"/>
  <c r="BG127" i="5"/>
  <c r="A1400" i="6"/>
  <c r="C1399" i="6"/>
  <c r="B1399" i="6"/>
  <c r="H317" i="3" l="1"/>
  <c r="I316" i="3"/>
  <c r="J316" i="3" s="1"/>
  <c r="DH150" i="1"/>
  <c r="DI150" i="1" s="1"/>
  <c r="DK150" i="1"/>
  <c r="DJ150" i="1"/>
  <c r="BB129" i="5"/>
  <c r="AT130" i="5" s="1"/>
  <c r="AW130" i="5" s="1"/>
  <c r="BH164" i="1"/>
  <c r="AI127" i="5"/>
  <c r="AL127" i="5" s="1"/>
  <c r="AN127" i="5"/>
  <c r="D127" i="5" s="1"/>
  <c r="AD118" i="5"/>
  <c r="AF118" i="5"/>
  <c r="BK127" i="5"/>
  <c r="BM127" i="5"/>
  <c r="A1401" i="6"/>
  <c r="B1400" i="6"/>
  <c r="C1400" i="6"/>
  <c r="H318" i="3" l="1"/>
  <c r="I317" i="3"/>
  <c r="J317" i="3" s="1"/>
  <c r="BI167" i="1"/>
  <c r="AY130" i="5"/>
  <c r="E130" i="5" s="1"/>
  <c r="AP127" i="5"/>
  <c r="AK127" i="5"/>
  <c r="AO127" i="5" s="1"/>
  <c r="BG156" i="1"/>
  <c r="AC119" i="5"/>
  <c r="C119" i="5" s="1"/>
  <c r="G113" i="5" s="1"/>
  <c r="BP151" i="1" s="1"/>
  <c r="BQ151" i="1" s="1"/>
  <c r="AX151" i="1" s="1"/>
  <c r="AZ151" i="1" s="1"/>
  <c r="X119" i="5"/>
  <c r="AA119" i="5" s="1"/>
  <c r="AV130" i="5"/>
  <c r="BA130" i="5"/>
  <c r="BJ128" i="5"/>
  <c r="F128" i="5" s="1"/>
  <c r="BJ165" i="1"/>
  <c r="BE128" i="5"/>
  <c r="BH128" i="5" s="1"/>
  <c r="A1402" i="6"/>
  <c r="B1401" i="6"/>
  <c r="C1401" i="6"/>
  <c r="H319" i="3" l="1"/>
  <c r="I318" i="3"/>
  <c r="J318" i="3" s="1"/>
  <c r="BM151" i="1"/>
  <c r="AQ127" i="5"/>
  <c r="AI128" i="5" s="1"/>
  <c r="AL128" i="5" s="1"/>
  <c r="AE119" i="5"/>
  <c r="Z119" i="5"/>
  <c r="BO156" i="1"/>
  <c r="BL156" i="1"/>
  <c r="AZ130" i="5"/>
  <c r="BB130" i="5"/>
  <c r="BG128" i="5"/>
  <c r="BK128" i="5" s="1"/>
  <c r="BL128" i="5"/>
  <c r="A1403" i="6"/>
  <c r="B1402" i="6"/>
  <c r="C1402" i="6"/>
  <c r="I319" i="3" l="1"/>
  <c r="J319" i="3" s="1"/>
  <c r="H320" i="3"/>
  <c r="DJ151" i="1"/>
  <c r="DK151" i="1"/>
  <c r="DH151" i="1"/>
  <c r="DI151" i="1" s="1"/>
  <c r="BH165" i="1"/>
  <c r="AN128" i="5"/>
  <c r="D128" i="5" s="1"/>
  <c r="AK128" i="5"/>
  <c r="AO128" i="5" s="1"/>
  <c r="AP128" i="5"/>
  <c r="AD119" i="5"/>
  <c r="AF119" i="5"/>
  <c r="AY131" i="5"/>
  <c r="E131" i="5" s="1"/>
  <c r="AT131" i="5"/>
  <c r="AW131" i="5" s="1"/>
  <c r="BI168" i="1"/>
  <c r="BM128" i="5"/>
  <c r="BE129" i="5" s="1"/>
  <c r="BH129" i="5" s="1"/>
  <c r="A1404" i="6"/>
  <c r="B1403" i="6"/>
  <c r="C1403" i="6"/>
  <c r="I320" i="3" l="1"/>
  <c r="J320" i="3" s="1"/>
  <c r="H321" i="3"/>
  <c r="AQ128" i="5"/>
  <c r="BG157" i="1"/>
  <c r="AC120" i="5"/>
  <c r="C120" i="5" s="1"/>
  <c r="G114" i="5" s="1"/>
  <c r="BP152" i="1" s="1"/>
  <c r="BQ152" i="1" s="1"/>
  <c r="AX152" i="1" s="1"/>
  <c r="AZ152" i="1" s="1"/>
  <c r="X120" i="5"/>
  <c r="AA120" i="5" s="1"/>
  <c r="BA131" i="5"/>
  <c r="AV131" i="5"/>
  <c r="AZ131" i="5" s="1"/>
  <c r="BJ166" i="1"/>
  <c r="BJ129" i="5"/>
  <c r="F129" i="5" s="1"/>
  <c r="BG129" i="5"/>
  <c r="BK129" i="5" s="1"/>
  <c r="BL129" i="5"/>
  <c r="A1405" i="6"/>
  <c r="B1404" i="6"/>
  <c r="C1404" i="6"/>
  <c r="I321" i="3" l="1"/>
  <c r="J321" i="3" s="1"/>
  <c r="H322" i="3"/>
  <c r="BM152" i="1"/>
  <c r="AN129" i="5"/>
  <c r="D129" i="5" s="1"/>
  <c r="BH166" i="1"/>
  <c r="AI129" i="5"/>
  <c r="AL129" i="5" s="1"/>
  <c r="AE120" i="5"/>
  <c r="Z120" i="5"/>
  <c r="BO157" i="1"/>
  <c r="BL157" i="1"/>
  <c r="BB131" i="5"/>
  <c r="BM129" i="5"/>
  <c r="A1406" i="6"/>
  <c r="B1405" i="6"/>
  <c r="C1405" i="6"/>
  <c r="I322" i="3" l="1"/>
  <c r="J322" i="3" s="1"/>
  <c r="H323" i="3"/>
  <c r="DK152" i="1"/>
  <c r="DH152" i="1"/>
  <c r="DI152" i="1" s="1"/>
  <c r="DJ152" i="1"/>
  <c r="AK129" i="5"/>
  <c r="AP129" i="5"/>
  <c r="AD120" i="5"/>
  <c r="AF120" i="5"/>
  <c r="BI169" i="1"/>
  <c r="AT132" i="5"/>
  <c r="AW132" i="5" s="1"/>
  <c r="AY132" i="5"/>
  <c r="E132" i="5" s="1"/>
  <c r="BJ130" i="5"/>
  <c r="F130" i="5" s="1"/>
  <c r="BJ167" i="1"/>
  <c r="BE130" i="5"/>
  <c r="BH130" i="5" s="1"/>
  <c r="A1407" i="6"/>
  <c r="B1406" i="6"/>
  <c r="C1406" i="6"/>
  <c r="H324" i="3" l="1"/>
  <c r="I323" i="3"/>
  <c r="J323" i="3" s="1"/>
  <c r="AO129" i="5"/>
  <c r="AQ129" i="5"/>
  <c r="BG158" i="1"/>
  <c r="X121" i="5"/>
  <c r="AA121" i="5" s="1"/>
  <c r="AC121" i="5"/>
  <c r="C121" i="5" s="1"/>
  <c r="G115" i="5" s="1"/>
  <c r="BP153" i="1" s="1"/>
  <c r="BQ153" i="1" s="1"/>
  <c r="AX153" i="1" s="1"/>
  <c r="AZ153" i="1" s="1"/>
  <c r="AV132" i="5"/>
  <c r="AZ132" i="5" s="1"/>
  <c r="BA132" i="5"/>
  <c r="BG130" i="5"/>
  <c r="BK130" i="5" s="1"/>
  <c r="BL130" i="5"/>
  <c r="A1408" i="6"/>
  <c r="B1407" i="6"/>
  <c r="C1407" i="6"/>
  <c r="I324" i="3" l="1"/>
  <c r="J324" i="3" s="1"/>
  <c r="H325" i="3"/>
  <c r="BM153" i="1"/>
  <c r="BH167" i="1"/>
  <c r="AI130" i="5"/>
  <c r="AL130" i="5" s="1"/>
  <c r="AN130" i="5"/>
  <c r="D130" i="5" s="1"/>
  <c r="AE121" i="5"/>
  <c r="Z121" i="5"/>
  <c r="BL158" i="1"/>
  <c r="BO158" i="1"/>
  <c r="BB132" i="5"/>
  <c r="BM130" i="5"/>
  <c r="BE131" i="5" s="1"/>
  <c r="BH131" i="5" s="1"/>
  <c r="A1409" i="6"/>
  <c r="C1408" i="6"/>
  <c r="B1408" i="6"/>
  <c r="I325" i="3" l="1"/>
  <c r="J325" i="3" s="1"/>
  <c r="H326" i="3"/>
  <c r="DK153" i="1"/>
  <c r="DH153" i="1"/>
  <c r="DI153" i="1" s="1"/>
  <c r="DJ153" i="1"/>
  <c r="AP130" i="5"/>
  <c r="AK130" i="5"/>
  <c r="AO130" i="5" s="1"/>
  <c r="AD121" i="5"/>
  <c r="AF121" i="5"/>
  <c r="AY133" i="5"/>
  <c r="E133" i="5" s="1"/>
  <c r="AT133" i="5"/>
  <c r="AW133" i="5" s="1"/>
  <c r="BI170" i="1"/>
  <c r="BJ131" i="5"/>
  <c r="F131" i="5" s="1"/>
  <c r="BJ168" i="1"/>
  <c r="BG131" i="5"/>
  <c r="BK131" i="5" s="1"/>
  <c r="BL131" i="5"/>
  <c r="A1410" i="6"/>
  <c r="C1409" i="6"/>
  <c r="B1409" i="6"/>
  <c r="H327" i="3" l="1"/>
  <c r="I326" i="3"/>
  <c r="J326" i="3" s="1"/>
  <c r="AQ130" i="5"/>
  <c r="AN131" i="5" s="1"/>
  <c r="D131" i="5" s="1"/>
  <c r="X122" i="5"/>
  <c r="AA122" i="5" s="1"/>
  <c r="AC122" i="5"/>
  <c r="C122" i="5" s="1"/>
  <c r="G116" i="5" s="1"/>
  <c r="BP154" i="1" s="1"/>
  <c r="BQ154" i="1" s="1"/>
  <c r="AX154" i="1" s="1"/>
  <c r="AZ154" i="1" s="1"/>
  <c r="BG159" i="1"/>
  <c r="BA133" i="5"/>
  <c r="AV133" i="5"/>
  <c r="BM131" i="5"/>
  <c r="A1411" i="6"/>
  <c r="C1410" i="6"/>
  <c r="B1410" i="6"/>
  <c r="I327" i="3" l="1"/>
  <c r="J327" i="3" s="1"/>
  <c r="H328" i="3"/>
  <c r="BM154" i="1"/>
  <c r="BH168" i="1"/>
  <c r="AI131" i="5"/>
  <c r="AL131" i="5" s="1"/>
  <c r="AP131" i="5" s="1"/>
  <c r="BO159" i="1"/>
  <c r="BL159" i="1"/>
  <c r="Z122" i="5"/>
  <c r="AE122" i="5"/>
  <c r="AZ133" i="5"/>
  <c r="BB133" i="5"/>
  <c r="BE132" i="5"/>
  <c r="BH132" i="5" s="1"/>
  <c r="BJ132" i="5"/>
  <c r="F132" i="5" s="1"/>
  <c r="BJ169" i="1"/>
  <c r="A1412" i="6"/>
  <c r="C1411" i="6"/>
  <c r="B1411" i="6"/>
  <c r="I328" i="3" l="1"/>
  <c r="J328" i="3" s="1"/>
  <c r="H329" i="3"/>
  <c r="DH154" i="1"/>
  <c r="DI154" i="1" s="1"/>
  <c r="DK154" i="1"/>
  <c r="DJ154" i="1"/>
  <c r="AK131" i="5"/>
  <c r="AO131" i="5" s="1"/>
  <c r="AQ131" i="5"/>
  <c r="BH169" i="1" s="1"/>
  <c r="AD122" i="5"/>
  <c r="AF122" i="5"/>
  <c r="AY134" i="5"/>
  <c r="E134" i="5" s="1"/>
  <c r="AT134" i="5"/>
  <c r="AW134" i="5" s="1"/>
  <c r="BI171" i="1"/>
  <c r="BL132" i="5"/>
  <c r="BG132" i="5"/>
  <c r="A1413" i="6"/>
  <c r="C1412" i="6"/>
  <c r="B1412" i="6"/>
  <c r="I329" i="3" l="1"/>
  <c r="J329" i="3" s="1"/>
  <c r="H330" i="3"/>
  <c r="AI132" i="5"/>
  <c r="AL132" i="5" s="1"/>
  <c r="AK132" i="5" s="1"/>
  <c r="AO132" i="5" s="1"/>
  <c r="AN132" i="5"/>
  <c r="D132" i="5" s="1"/>
  <c r="X123" i="5"/>
  <c r="AA123" i="5" s="1"/>
  <c r="BG160" i="1"/>
  <c r="AC123" i="5"/>
  <c r="C123" i="5" s="1"/>
  <c r="G117" i="5" s="1"/>
  <c r="BP155" i="1" s="1"/>
  <c r="BQ155" i="1" s="1"/>
  <c r="AX155" i="1" s="1"/>
  <c r="AZ155" i="1" s="1"/>
  <c r="AV134" i="5"/>
  <c r="AZ134" i="5" s="1"/>
  <c r="BA134" i="5"/>
  <c r="BB134" i="5"/>
  <c r="BK132" i="5"/>
  <c r="BM132" i="5"/>
  <c r="A1414" i="6"/>
  <c r="C1413" i="6"/>
  <c r="B1413" i="6"/>
  <c r="I330" i="3" l="1"/>
  <c r="J330" i="3" s="1"/>
  <c r="H331" i="3"/>
  <c r="BM155" i="1"/>
  <c r="AP132" i="5"/>
  <c r="AQ132" i="5"/>
  <c r="BL160" i="1"/>
  <c r="BO160" i="1"/>
  <c r="AE123" i="5"/>
  <c r="Z123" i="5"/>
  <c r="BI172" i="1"/>
  <c r="AT135" i="5"/>
  <c r="AW135" i="5" s="1"/>
  <c r="AY135" i="5"/>
  <c r="E135" i="5" s="1"/>
  <c r="BE133" i="5"/>
  <c r="BH133" i="5" s="1"/>
  <c r="BJ170" i="1"/>
  <c r="BJ133" i="5"/>
  <c r="F133" i="5" s="1"/>
  <c r="A1415" i="6"/>
  <c r="C1414" i="6"/>
  <c r="B1414" i="6"/>
  <c r="I331" i="3" l="1"/>
  <c r="J331" i="3" s="1"/>
  <c r="H332" i="3"/>
  <c r="DH155" i="1"/>
  <c r="DI155" i="1" s="1"/>
  <c r="DK155" i="1"/>
  <c r="DJ155" i="1"/>
  <c r="AI133" i="5"/>
  <c r="AL133" i="5" s="1"/>
  <c r="AN133" i="5"/>
  <c r="D133" i="5" s="1"/>
  <c r="BH170" i="1"/>
  <c r="AD123" i="5"/>
  <c r="AF123" i="5"/>
  <c r="AV135" i="5"/>
  <c r="AZ135" i="5" s="1"/>
  <c r="BA135" i="5"/>
  <c r="BL133" i="5"/>
  <c r="BG133" i="5"/>
  <c r="BK133" i="5" s="1"/>
  <c r="A1416" i="6"/>
  <c r="C1415" i="6"/>
  <c r="B1415" i="6"/>
  <c r="H333" i="3" l="1"/>
  <c r="I332" i="3"/>
  <c r="J332" i="3" s="1"/>
  <c r="AP133" i="5"/>
  <c r="AK133" i="5"/>
  <c r="X124" i="5"/>
  <c r="AA124" i="5" s="1"/>
  <c r="AC124" i="5"/>
  <c r="C124" i="5" s="1"/>
  <c r="G118" i="5" s="1"/>
  <c r="BP156" i="1" s="1"/>
  <c r="BQ156" i="1" s="1"/>
  <c r="AX156" i="1" s="1"/>
  <c r="AZ156" i="1" s="1"/>
  <c r="BG161" i="1"/>
  <c r="BB135" i="5"/>
  <c r="AY136" i="5" s="1"/>
  <c r="E136" i="5" s="1"/>
  <c r="BM133" i="5"/>
  <c r="BE134" i="5" s="1"/>
  <c r="BH134" i="5" s="1"/>
  <c r="A1417" i="6"/>
  <c r="C1416" i="6"/>
  <c r="B1416" i="6"/>
  <c r="H334" i="3" l="1"/>
  <c r="I333" i="3"/>
  <c r="J333" i="3" s="1"/>
  <c r="BM156" i="1"/>
  <c r="AT136" i="5"/>
  <c r="AW136" i="5" s="1"/>
  <c r="AV136" i="5" s="1"/>
  <c r="AZ136" i="5" s="1"/>
  <c r="AO133" i="5"/>
  <c r="AQ133" i="5"/>
  <c r="BI173" i="1"/>
  <c r="BO161" i="1"/>
  <c r="BL161" i="1"/>
  <c r="AE124" i="5"/>
  <c r="Z124" i="5"/>
  <c r="BJ171" i="1"/>
  <c r="BJ134" i="5"/>
  <c r="F134" i="5" s="1"/>
  <c r="BL134" i="5"/>
  <c r="BG134" i="5"/>
  <c r="A1418" i="6"/>
  <c r="C1417" i="6"/>
  <c r="B1417" i="6"/>
  <c r="I334" i="3" l="1"/>
  <c r="J334" i="3" s="1"/>
  <c r="H335" i="3"/>
  <c r="DH156" i="1"/>
  <c r="DI156" i="1" s="1"/>
  <c r="DK156" i="1"/>
  <c r="DJ156" i="1"/>
  <c r="BB136" i="5"/>
  <c r="BI174" i="1" s="1"/>
  <c r="BA136" i="5"/>
  <c r="AI134" i="5"/>
  <c r="AL134" i="5" s="1"/>
  <c r="AN134" i="5"/>
  <c r="D134" i="5" s="1"/>
  <c r="BH171" i="1"/>
  <c r="AD124" i="5"/>
  <c r="AF124" i="5"/>
  <c r="BK134" i="5"/>
  <c r="BM134" i="5"/>
  <c r="A1419" i="6"/>
  <c r="C1418" i="6"/>
  <c r="B1418" i="6"/>
  <c r="I335" i="3" l="1"/>
  <c r="J335" i="3" s="1"/>
  <c r="H336" i="3"/>
  <c r="AT137" i="5"/>
  <c r="AW137" i="5" s="1"/>
  <c r="BA137" i="5" s="1"/>
  <c r="AY137" i="5"/>
  <c r="E137" i="5" s="1"/>
  <c r="AK134" i="5"/>
  <c r="AO134" i="5" s="1"/>
  <c r="AP134" i="5"/>
  <c r="BG162" i="1"/>
  <c r="X125" i="5"/>
  <c r="AA125" i="5" s="1"/>
  <c r="AC125" i="5"/>
  <c r="C125" i="5" s="1"/>
  <c r="G119" i="5" s="1"/>
  <c r="BP157" i="1" s="1"/>
  <c r="BQ157" i="1" s="1"/>
  <c r="AX157" i="1" s="1"/>
  <c r="AZ157" i="1" s="1"/>
  <c r="BJ135" i="5"/>
  <c r="F135" i="5" s="1"/>
  <c r="BE135" i="5"/>
  <c r="BH135" i="5" s="1"/>
  <c r="BJ172" i="1"/>
  <c r="A1420" i="6"/>
  <c r="C1419" i="6"/>
  <c r="B1419" i="6"/>
  <c r="I336" i="3" l="1"/>
  <c r="J336" i="3" s="1"/>
  <c r="H337" i="3"/>
  <c r="BM157" i="1"/>
  <c r="AV137" i="5"/>
  <c r="AZ137" i="5" s="1"/>
  <c r="AQ134" i="5"/>
  <c r="Z125" i="5"/>
  <c r="AE125" i="5"/>
  <c r="BL162" i="1"/>
  <c r="BO162" i="1"/>
  <c r="BB137" i="5"/>
  <c r="BG135" i="5"/>
  <c r="BK135" i="5" s="1"/>
  <c r="BL135" i="5"/>
  <c r="A1421" i="6"/>
  <c r="C1420" i="6"/>
  <c r="B1420" i="6"/>
  <c r="I337" i="3" l="1"/>
  <c r="J337" i="3" s="1"/>
  <c r="H338" i="3"/>
  <c r="DK157" i="1"/>
  <c r="DH157" i="1"/>
  <c r="DI157" i="1" s="1"/>
  <c r="DJ157" i="1"/>
  <c r="BH172" i="1"/>
  <c r="AI135" i="5"/>
  <c r="AL135" i="5" s="1"/>
  <c r="AN135" i="5"/>
  <c r="D135" i="5" s="1"/>
  <c r="AD125" i="5"/>
  <c r="AF125" i="5"/>
  <c r="AY138" i="5"/>
  <c r="E138" i="5" s="1"/>
  <c r="AT138" i="5"/>
  <c r="AW138" i="5" s="1"/>
  <c r="BI175" i="1"/>
  <c r="BM135" i="5"/>
  <c r="BJ136" i="5" s="1"/>
  <c r="F136" i="5" s="1"/>
  <c r="A1422" i="6"/>
  <c r="C1421" i="6"/>
  <c r="B1421" i="6"/>
  <c r="I338" i="3" l="1"/>
  <c r="J338" i="3" s="1"/>
  <c r="H339" i="3"/>
  <c r="AK135" i="5"/>
  <c r="AP135" i="5"/>
  <c r="AC126" i="5"/>
  <c r="C126" i="5" s="1"/>
  <c r="G120" i="5" s="1"/>
  <c r="BP158" i="1" s="1"/>
  <c r="BQ158" i="1" s="1"/>
  <c r="AX158" i="1" s="1"/>
  <c r="AZ158" i="1" s="1"/>
  <c r="X126" i="5"/>
  <c r="AA126" i="5" s="1"/>
  <c r="BG163" i="1"/>
  <c r="AV138" i="5"/>
  <c r="AZ138" i="5" s="1"/>
  <c r="BA138" i="5"/>
  <c r="BB138" i="5"/>
  <c r="BE136" i="5"/>
  <c r="BH136" i="5" s="1"/>
  <c r="BL136" i="5" s="1"/>
  <c r="BJ173" i="1"/>
  <c r="A1423" i="6"/>
  <c r="C1422" i="6"/>
  <c r="B1422" i="6"/>
  <c r="H340" i="3" l="1"/>
  <c r="I339" i="3"/>
  <c r="J339" i="3" s="1"/>
  <c r="BM158" i="1"/>
  <c r="AO135" i="5"/>
  <c r="AQ135" i="5"/>
  <c r="BO163" i="1"/>
  <c r="BL163" i="1"/>
  <c r="Z126" i="5"/>
  <c r="AD126" i="5" s="1"/>
  <c r="AE126" i="5"/>
  <c r="AY139" i="5"/>
  <c r="E139" i="5" s="1"/>
  <c r="BI176" i="1"/>
  <c r="AT139" i="5"/>
  <c r="AW139" i="5" s="1"/>
  <c r="BG136" i="5"/>
  <c r="BK136" i="5" s="1"/>
  <c r="BM136" i="5"/>
  <c r="A1424" i="6"/>
  <c r="C1423" i="6"/>
  <c r="B1423" i="6"/>
  <c r="H341" i="3" l="1"/>
  <c r="I340" i="3"/>
  <c r="J340" i="3" s="1"/>
  <c r="DH158" i="1"/>
  <c r="DI158" i="1" s="1"/>
  <c r="DK158" i="1"/>
  <c r="DJ158" i="1"/>
  <c r="AF126" i="5"/>
  <c r="AC127" i="5" s="1"/>
  <c r="C127" i="5" s="1"/>
  <c r="G121" i="5" s="1"/>
  <c r="BP159" i="1" s="1"/>
  <c r="AI136" i="5"/>
  <c r="AL136" i="5" s="1"/>
  <c r="BH173" i="1"/>
  <c r="AN136" i="5"/>
  <c r="D136" i="5" s="1"/>
  <c r="BA139" i="5"/>
  <c r="AV139" i="5"/>
  <c r="AZ139" i="5" s="1"/>
  <c r="BB139" i="5"/>
  <c r="BE137" i="5"/>
  <c r="BH137" i="5" s="1"/>
  <c r="BJ174" i="1"/>
  <c r="BJ137" i="5"/>
  <c r="F137" i="5" s="1"/>
  <c r="A1425" i="6"/>
  <c r="C1424" i="6"/>
  <c r="B1424" i="6"/>
  <c r="BQ159" i="1" l="1"/>
  <c r="AX159" i="1" s="1"/>
  <c r="I341" i="3"/>
  <c r="J341" i="3" s="1"/>
  <c r="H342" i="3"/>
  <c r="BG164" i="1"/>
  <c r="BO164" i="1" s="1"/>
  <c r="X127" i="5"/>
  <c r="AA127" i="5" s="1"/>
  <c r="Z127" i="5" s="1"/>
  <c r="AD127" i="5" s="1"/>
  <c r="AK136" i="5"/>
  <c r="AP136" i="5"/>
  <c r="BI177" i="1"/>
  <c r="AY140" i="5"/>
  <c r="E140" i="5" s="1"/>
  <c r="AT140" i="5"/>
  <c r="AW140" i="5" s="1"/>
  <c r="BL137" i="5"/>
  <c r="BG137" i="5"/>
  <c r="A1426" i="6"/>
  <c r="C1425" i="6"/>
  <c r="B1425" i="6"/>
  <c r="AZ159" i="1" l="1"/>
  <c r="BM159" i="1" s="1"/>
  <c r="DK159" i="1"/>
  <c r="I342" i="3"/>
  <c r="J342" i="3" s="1"/>
  <c r="H343" i="3"/>
  <c r="AE127" i="5"/>
  <c r="BL164" i="1"/>
  <c r="AO136" i="5"/>
  <c r="AQ136" i="5"/>
  <c r="AF127" i="5"/>
  <c r="BA140" i="5"/>
  <c r="AV140" i="5"/>
  <c r="AZ140" i="5" s="1"/>
  <c r="BB140" i="5"/>
  <c r="BK137" i="5"/>
  <c r="BM137" i="5"/>
  <c r="A1427" i="6"/>
  <c r="C1426" i="6"/>
  <c r="B1426" i="6"/>
  <c r="DJ159" i="1" l="1"/>
  <c r="DH159" i="1"/>
  <c r="DI159" i="1" s="1"/>
  <c r="H344" i="3"/>
  <c r="I343" i="3"/>
  <c r="J343" i="3" s="1"/>
  <c r="BH174" i="1"/>
  <c r="AN137" i="5"/>
  <c r="D137" i="5" s="1"/>
  <c r="AI137" i="5"/>
  <c r="AL137" i="5" s="1"/>
  <c r="X128" i="5"/>
  <c r="AA128" i="5" s="1"/>
  <c r="BG165" i="1"/>
  <c r="AC128" i="5"/>
  <c r="C128" i="5" s="1"/>
  <c r="G122" i="5" s="1"/>
  <c r="BP160" i="1" s="1"/>
  <c r="AY141" i="5"/>
  <c r="E141" i="5" s="1"/>
  <c r="BI178" i="1"/>
  <c r="AT141" i="5"/>
  <c r="AW141" i="5" s="1"/>
  <c r="BE138" i="5"/>
  <c r="BH138" i="5" s="1"/>
  <c r="BJ138" i="5"/>
  <c r="F138" i="5" s="1"/>
  <c r="BJ175" i="1"/>
  <c r="A1428" i="6"/>
  <c r="C1427" i="6"/>
  <c r="B1427" i="6"/>
  <c r="BQ160" i="1" l="1"/>
  <c r="AX160" i="1" s="1"/>
  <c r="I344" i="3"/>
  <c r="J344" i="3" s="1"/>
  <c r="H345" i="3"/>
  <c r="AP137" i="5"/>
  <c r="AK137" i="5"/>
  <c r="BL165" i="1"/>
  <c r="BO165" i="1"/>
  <c r="AE128" i="5"/>
  <c r="Z128" i="5"/>
  <c r="AD128" i="5" s="1"/>
  <c r="AF128" i="5"/>
  <c r="AV141" i="5"/>
  <c r="AZ141" i="5" s="1"/>
  <c r="BA141" i="5"/>
  <c r="BL138" i="5"/>
  <c r="BG138" i="5"/>
  <c r="BK138" i="5" s="1"/>
  <c r="BM138" i="5"/>
  <c r="A1429" i="6"/>
  <c r="C1428" i="6"/>
  <c r="B1428" i="6"/>
  <c r="AZ160" i="1" l="1"/>
  <c r="BM160" i="1" s="1"/>
  <c r="DK160" i="1"/>
  <c r="I345" i="3"/>
  <c r="J345" i="3" s="1"/>
  <c r="H346" i="3"/>
  <c r="AO137" i="5"/>
  <c r="AQ137" i="5"/>
  <c r="AC129" i="5"/>
  <c r="C129" i="5" s="1"/>
  <c r="G123" i="5" s="1"/>
  <c r="BP161" i="1" s="1"/>
  <c r="BG166" i="1"/>
  <c r="X129" i="5"/>
  <c r="AA129" i="5" s="1"/>
  <c r="BB141" i="5"/>
  <c r="BJ176" i="1"/>
  <c r="BJ139" i="5"/>
  <c r="F139" i="5" s="1"/>
  <c r="BE139" i="5"/>
  <c r="BH139" i="5" s="1"/>
  <c r="A1430" i="6"/>
  <c r="C1429" i="6"/>
  <c r="B1429" i="6"/>
  <c r="DJ160" i="1" l="1"/>
  <c r="DH160" i="1"/>
  <c r="DI160" i="1" s="1"/>
  <c r="BQ161" i="1"/>
  <c r="AX161" i="1" s="1"/>
  <c r="I346" i="3"/>
  <c r="J346" i="3" s="1"/>
  <c r="H347" i="3"/>
  <c r="AI138" i="5"/>
  <c r="AL138" i="5" s="1"/>
  <c r="AN138" i="5"/>
  <c r="D138" i="5" s="1"/>
  <c r="BH175" i="1"/>
  <c r="BL166" i="1"/>
  <c r="BO166" i="1"/>
  <c r="Z129" i="5"/>
  <c r="AE129" i="5"/>
  <c r="BB142" i="5"/>
  <c r="AY142" i="5"/>
  <c r="E142" i="5" s="1"/>
  <c r="BI179" i="1"/>
  <c r="AT142" i="5"/>
  <c r="AW142" i="5" s="1"/>
  <c r="BL139" i="5"/>
  <c r="BG139" i="5"/>
  <c r="BK139" i="5" s="1"/>
  <c r="BM139" i="5"/>
  <c r="A1431" i="6"/>
  <c r="B1430" i="6"/>
  <c r="C1430" i="6"/>
  <c r="AZ161" i="1" l="1"/>
  <c r="BM161" i="1" s="1"/>
  <c r="DH161" i="1"/>
  <c r="DI161" i="1" s="1"/>
  <c r="I347" i="3"/>
  <c r="J347" i="3" s="1"/>
  <c r="H348" i="3"/>
  <c r="DJ161" i="1"/>
  <c r="AK138" i="5"/>
  <c r="AP138" i="5"/>
  <c r="AD129" i="5"/>
  <c r="AF129" i="5"/>
  <c r="AV142" i="5"/>
  <c r="AZ142" i="5" s="1"/>
  <c r="BA142" i="5"/>
  <c r="BI180" i="1"/>
  <c r="AT143" i="5"/>
  <c r="AW143" i="5" s="1"/>
  <c r="BB143" i="5"/>
  <c r="AY143" i="5"/>
  <c r="E143" i="5" s="1"/>
  <c r="BJ177" i="1"/>
  <c r="BJ140" i="5"/>
  <c r="F140" i="5" s="1"/>
  <c r="BE140" i="5"/>
  <c r="BH140" i="5" s="1"/>
  <c r="A1432" i="6"/>
  <c r="B1431" i="6"/>
  <c r="C1431" i="6"/>
  <c r="DK161" i="1" l="1"/>
  <c r="I348" i="3"/>
  <c r="J348" i="3" s="1"/>
  <c r="H349" i="3"/>
  <c r="AO138" i="5"/>
  <c r="AQ138" i="5"/>
  <c r="AC130" i="5"/>
  <c r="C130" i="5" s="1"/>
  <c r="G124" i="5" s="1"/>
  <c r="BP162" i="1" s="1"/>
  <c r="X130" i="5"/>
  <c r="AA130" i="5" s="1"/>
  <c r="BG167" i="1"/>
  <c r="AT144" i="5"/>
  <c r="AW144" i="5" s="1"/>
  <c r="BB144" i="5"/>
  <c r="AY144" i="5"/>
  <c r="E144" i="5" s="1"/>
  <c r="BI181" i="1"/>
  <c r="BA143" i="5"/>
  <c r="AV143" i="5"/>
  <c r="AZ143" i="5" s="1"/>
  <c r="BM140" i="5"/>
  <c r="BL140" i="5"/>
  <c r="BG140" i="5"/>
  <c r="BK140" i="5" s="1"/>
  <c r="A1433" i="6"/>
  <c r="B1432" i="6"/>
  <c r="C1432" i="6"/>
  <c r="BQ162" i="1" l="1"/>
  <c r="AX162" i="1" s="1"/>
  <c r="I349" i="3"/>
  <c r="J349" i="3" s="1"/>
  <c r="H350" i="3"/>
  <c r="AN139" i="5"/>
  <c r="D139" i="5" s="1"/>
  <c r="AI139" i="5"/>
  <c r="AL139" i="5" s="1"/>
  <c r="BH176" i="1"/>
  <c r="BO167" i="1"/>
  <c r="BL167" i="1"/>
  <c r="AE130" i="5"/>
  <c r="Z130" i="5"/>
  <c r="AV144" i="5"/>
  <c r="AZ144" i="5" s="1"/>
  <c r="BA144" i="5"/>
  <c r="BB145" i="5"/>
  <c r="BI182" i="1"/>
  <c r="AY145" i="5"/>
  <c r="E145" i="5" s="1"/>
  <c r="AT145" i="5"/>
  <c r="AW145" i="5" s="1"/>
  <c r="BJ178" i="1"/>
  <c r="BJ141" i="5"/>
  <c r="F141" i="5" s="1"/>
  <c r="BE141" i="5"/>
  <c r="BH141" i="5" s="1"/>
  <c r="BL141" i="5" s="1"/>
  <c r="A1434" i="6"/>
  <c r="C1433" i="6"/>
  <c r="B1433" i="6"/>
  <c r="AZ162" i="1" l="1"/>
  <c r="BM162" i="1" s="1"/>
  <c r="DK162" i="1"/>
  <c r="H351" i="3"/>
  <c r="I350" i="3"/>
  <c r="J350" i="3" s="1"/>
  <c r="AP139" i="5"/>
  <c r="AK139" i="5"/>
  <c r="AD130" i="5"/>
  <c r="AF130" i="5"/>
  <c r="BA145" i="5"/>
  <c r="AV145" i="5"/>
  <c r="AZ145" i="5" s="1"/>
  <c r="AT146" i="5"/>
  <c r="AW146" i="5" s="1"/>
  <c r="BB146" i="5"/>
  <c r="BI183" i="1"/>
  <c r="AY146" i="5"/>
  <c r="E146" i="5" s="1"/>
  <c r="BG141" i="5"/>
  <c r="BK141" i="5" s="1"/>
  <c r="BM141" i="5"/>
  <c r="A1435" i="6"/>
  <c r="C1434" i="6"/>
  <c r="B1434" i="6"/>
  <c r="DJ162" i="1" l="1"/>
  <c r="DH162" i="1"/>
  <c r="DI162" i="1" s="1"/>
  <c r="I351" i="3"/>
  <c r="J351" i="3" s="1"/>
  <c r="H352" i="3"/>
  <c r="AO139" i="5"/>
  <c r="AQ139" i="5"/>
  <c r="X131" i="5"/>
  <c r="AA131" i="5" s="1"/>
  <c r="BG168" i="1"/>
  <c r="AC131" i="5"/>
  <c r="C131" i="5" s="1"/>
  <c r="G125" i="5" s="1"/>
  <c r="BP163" i="1" s="1"/>
  <c r="AT147" i="5"/>
  <c r="AW147" i="5" s="1"/>
  <c r="AY147" i="5"/>
  <c r="BB147" i="5"/>
  <c r="BI184" i="1"/>
  <c r="BA146" i="5"/>
  <c r="AV146" i="5"/>
  <c r="AZ146" i="5" s="1"/>
  <c r="BM142" i="5"/>
  <c r="BE142" i="5"/>
  <c r="BH142" i="5" s="1"/>
  <c r="BJ179" i="1"/>
  <c r="BJ142" i="5"/>
  <c r="F142" i="5" s="1"/>
  <c r="A1436" i="6"/>
  <c r="C1435" i="6"/>
  <c r="B1435" i="6"/>
  <c r="BQ163" i="1" l="1"/>
  <c r="AX163" i="1" s="1"/>
  <c r="I352" i="3"/>
  <c r="J352" i="3" s="1"/>
  <c r="H353" i="3"/>
  <c r="AN140" i="5"/>
  <c r="D140" i="5" s="1"/>
  <c r="AI140" i="5"/>
  <c r="AL140" i="5" s="1"/>
  <c r="BH177" i="1"/>
  <c r="BO168" i="1"/>
  <c r="BL168" i="1"/>
  <c r="AE131" i="5"/>
  <c r="Z131" i="5"/>
  <c r="BB148" i="5"/>
  <c r="BI186" i="1" s="1"/>
  <c r="AT148" i="5"/>
  <c r="AW148" i="5" s="1"/>
  <c r="AY148" i="5"/>
  <c r="BI185" i="1"/>
  <c r="AV147" i="5"/>
  <c r="AZ147" i="5" s="1"/>
  <c r="BA147" i="5"/>
  <c r="BL142" i="5"/>
  <c r="BG142" i="5"/>
  <c r="BK142" i="5" s="1"/>
  <c r="BM143" i="5"/>
  <c r="BJ180" i="1"/>
  <c r="BE143" i="5"/>
  <c r="BH143" i="5" s="1"/>
  <c r="BJ143" i="5"/>
  <c r="F143" i="5" s="1"/>
  <c r="A1437" i="6"/>
  <c r="C1436" i="6"/>
  <c r="B1436" i="6"/>
  <c r="AZ163" i="1" l="1"/>
  <c r="BM163" i="1" s="1"/>
  <c r="DH163" i="1"/>
  <c r="DI163" i="1" s="1"/>
  <c r="I353" i="3"/>
  <c r="J353" i="3" s="1"/>
  <c r="H354" i="3"/>
  <c r="AP140" i="5"/>
  <c r="AK140" i="5"/>
  <c r="AO140" i="5" s="1"/>
  <c r="AD131" i="5"/>
  <c r="AF131" i="5"/>
  <c r="BA148" i="5"/>
  <c r="AV148" i="5"/>
  <c r="AZ148" i="5" s="1"/>
  <c r="BJ144" i="5"/>
  <c r="F144" i="5" s="1"/>
  <c r="BJ181" i="1"/>
  <c r="BM144" i="5"/>
  <c r="BE144" i="5"/>
  <c r="BH144" i="5" s="1"/>
  <c r="BL143" i="5"/>
  <c r="BG143" i="5"/>
  <c r="BK143" i="5" s="1"/>
  <c r="A1438" i="6"/>
  <c r="C1437" i="6"/>
  <c r="B1437" i="6"/>
  <c r="DJ163" i="1" l="1"/>
  <c r="DK163" i="1"/>
  <c r="H355" i="3"/>
  <c r="I354" i="3"/>
  <c r="J354" i="3" s="1"/>
  <c r="AQ140" i="5"/>
  <c r="X132" i="5"/>
  <c r="AA132" i="5" s="1"/>
  <c r="AC132" i="5"/>
  <c r="C132" i="5" s="1"/>
  <c r="G126" i="5" s="1"/>
  <c r="BP164" i="1" s="1"/>
  <c r="BG169" i="1"/>
  <c r="BM145" i="5"/>
  <c r="BJ145" i="5"/>
  <c r="F145" i="5" s="1"/>
  <c r="BJ182" i="1"/>
  <c r="BE145" i="5"/>
  <c r="BH145" i="5" s="1"/>
  <c r="BL144" i="5"/>
  <c r="BG144" i="5"/>
  <c r="BK144" i="5" s="1"/>
  <c r="A1439" i="6"/>
  <c r="B1438" i="6"/>
  <c r="C1438" i="6"/>
  <c r="BQ164" i="1" l="1"/>
  <c r="AX164" i="1" s="1"/>
  <c r="I355" i="3"/>
  <c r="J355" i="3" s="1"/>
  <c r="H356" i="3"/>
  <c r="AI141" i="5"/>
  <c r="AL141" i="5" s="1"/>
  <c r="AN141" i="5"/>
  <c r="D141" i="5" s="1"/>
  <c r="BH178" i="1"/>
  <c r="BL169" i="1"/>
  <c r="BO169" i="1"/>
  <c r="AE132" i="5"/>
  <c r="Z132" i="5"/>
  <c r="AD132" i="5" s="1"/>
  <c r="BG145" i="5"/>
  <c r="BK145" i="5" s="1"/>
  <c r="BL145" i="5"/>
  <c r="BE146" i="5"/>
  <c r="BH146" i="5" s="1"/>
  <c r="BM146" i="5"/>
  <c r="BJ146" i="5"/>
  <c r="F146" i="5" s="1"/>
  <c r="BJ183" i="1"/>
  <c r="A1440" i="6"/>
  <c r="B1439" i="6"/>
  <c r="C1439" i="6"/>
  <c r="AZ164" i="1" l="1"/>
  <c r="BM164" i="1" s="1"/>
  <c r="DH164" i="1"/>
  <c r="DI164" i="1" s="1"/>
  <c r="I356" i="3"/>
  <c r="J356" i="3" s="1"/>
  <c r="H357" i="3"/>
  <c r="AP141" i="5"/>
  <c r="AK141" i="5"/>
  <c r="AF132" i="5"/>
  <c r="BG146" i="5"/>
  <c r="BK146" i="5" s="1"/>
  <c r="BL146" i="5"/>
  <c r="BE147" i="5"/>
  <c r="BH147" i="5" s="1"/>
  <c r="BM147" i="5"/>
  <c r="BJ147" i="5"/>
  <c r="BJ184" i="1"/>
  <c r="A1441" i="6"/>
  <c r="C1440" i="6"/>
  <c r="B1440" i="6"/>
  <c r="DJ164" i="1" l="1"/>
  <c r="DK164" i="1"/>
  <c r="H358" i="3"/>
  <c r="I357" i="3"/>
  <c r="J357" i="3" s="1"/>
  <c r="AO141" i="5"/>
  <c r="AQ141" i="5"/>
  <c r="X133" i="5"/>
  <c r="AA133" i="5" s="1"/>
  <c r="BG170" i="1"/>
  <c r="AC133" i="5"/>
  <c r="C133" i="5" s="1"/>
  <c r="G127" i="5" s="1"/>
  <c r="BP165" i="1" s="1"/>
  <c r="BL147" i="5"/>
  <c r="BG147" i="5"/>
  <c r="BK147" i="5" s="1"/>
  <c r="BJ185" i="1"/>
  <c r="BM148" i="5"/>
  <c r="BJ186" i="1" s="1"/>
  <c r="BE148" i="5"/>
  <c r="BH148" i="5" s="1"/>
  <c r="BJ148" i="5"/>
  <c r="A1442" i="6"/>
  <c r="C1441" i="6"/>
  <c r="B1441" i="6"/>
  <c r="BQ165" i="1" l="1"/>
  <c r="AX165" i="1" s="1"/>
  <c r="I358" i="3"/>
  <c r="J358" i="3" s="1"/>
  <c r="H359" i="3"/>
  <c r="AQ142" i="5"/>
  <c r="AI142" i="5"/>
  <c r="AL142" i="5" s="1"/>
  <c r="AN142" i="5"/>
  <c r="D142" i="5" s="1"/>
  <c r="BH179" i="1"/>
  <c r="BO170" i="1"/>
  <c r="BL170" i="1"/>
  <c r="Z133" i="5"/>
  <c r="AE133" i="5"/>
  <c r="BL148" i="5"/>
  <c r="BG148" i="5"/>
  <c r="BK148" i="5" s="1"/>
  <c r="A1443" i="6"/>
  <c r="C1442" i="6"/>
  <c r="B1442" i="6"/>
  <c r="AZ165" i="1" l="1"/>
  <c r="BM165" i="1" s="1"/>
  <c r="DH165" i="1"/>
  <c r="DI165" i="1" s="1"/>
  <c r="H360" i="3"/>
  <c r="I359" i="3"/>
  <c r="J359" i="3" s="1"/>
  <c r="AQ143" i="5"/>
  <c r="AI143" i="5"/>
  <c r="AL143" i="5" s="1"/>
  <c r="AN143" i="5"/>
  <c r="D143" i="5" s="1"/>
  <c r="BH180" i="1"/>
  <c r="AP142" i="5"/>
  <c r="AK142" i="5"/>
  <c r="AO142" i="5" s="1"/>
  <c r="AD133" i="5"/>
  <c r="AF133" i="5"/>
  <c r="A1444" i="6"/>
  <c r="C1443" i="6"/>
  <c r="B1443" i="6"/>
  <c r="DJ165" i="1" l="1"/>
  <c r="DK165" i="1"/>
  <c r="I360" i="3"/>
  <c r="J360" i="3" s="1"/>
  <c r="H361" i="3"/>
  <c r="BH181" i="1"/>
  <c r="AI144" i="5"/>
  <c r="AL144" i="5" s="1"/>
  <c r="AN144" i="5"/>
  <c r="D144" i="5" s="1"/>
  <c r="AQ144" i="5"/>
  <c r="AP143" i="5"/>
  <c r="AK143" i="5"/>
  <c r="AO143" i="5" s="1"/>
  <c r="X134" i="5"/>
  <c r="AA134" i="5" s="1"/>
  <c r="AC134" i="5"/>
  <c r="C134" i="5" s="1"/>
  <c r="G128" i="5" s="1"/>
  <c r="BP166" i="1" s="1"/>
  <c r="BG171" i="1"/>
  <c r="A1445" i="6"/>
  <c r="C1444" i="6"/>
  <c r="B1444" i="6"/>
  <c r="BQ166" i="1" l="1"/>
  <c r="AX166" i="1" s="1"/>
  <c r="I361" i="3"/>
  <c r="J361" i="3" s="1"/>
  <c r="H362" i="3"/>
  <c r="AK144" i="5"/>
  <c r="AO144" i="5" s="1"/>
  <c r="AP144" i="5"/>
  <c r="AQ145" i="5"/>
  <c r="AN145" i="5"/>
  <c r="D145" i="5" s="1"/>
  <c r="BH182" i="1"/>
  <c r="AI145" i="5"/>
  <c r="AL145" i="5" s="1"/>
  <c r="BL171" i="1"/>
  <c r="BO171" i="1"/>
  <c r="AE134" i="5"/>
  <c r="Z134" i="5"/>
  <c r="A1446" i="6"/>
  <c r="C1445" i="6"/>
  <c r="B1445" i="6"/>
  <c r="AZ166" i="1" l="1"/>
  <c r="BM166" i="1" s="1"/>
  <c r="DJ166" i="1"/>
  <c r="I362" i="3"/>
  <c r="J362" i="3" s="1"/>
  <c r="H363" i="3"/>
  <c r="AK145" i="5"/>
  <c r="AO145" i="5" s="1"/>
  <c r="AP145" i="5"/>
  <c r="AI146" i="5"/>
  <c r="AL146" i="5" s="1"/>
  <c r="AQ146" i="5"/>
  <c r="AN146" i="5"/>
  <c r="D146" i="5" s="1"/>
  <c r="BH183" i="1"/>
  <c r="AD134" i="5"/>
  <c r="AF134" i="5"/>
  <c r="A1447" i="6"/>
  <c r="B1446" i="6"/>
  <c r="C1446" i="6"/>
  <c r="DH166" i="1" l="1"/>
  <c r="DI166" i="1" s="1"/>
  <c r="DK166" i="1"/>
  <c r="H364" i="3"/>
  <c r="I363" i="3"/>
  <c r="J363" i="3" s="1"/>
  <c r="AQ147" i="5"/>
  <c r="AI147" i="5"/>
  <c r="AL147" i="5" s="1"/>
  <c r="AN147" i="5"/>
  <c r="BH184" i="1"/>
  <c r="AP146" i="5"/>
  <c r="AK146" i="5"/>
  <c r="AO146" i="5" s="1"/>
  <c r="X135" i="5"/>
  <c r="AA135" i="5" s="1"/>
  <c r="BG172" i="1"/>
  <c r="AC135" i="5"/>
  <c r="C135" i="5" s="1"/>
  <c r="G129" i="5" s="1"/>
  <c r="BP167" i="1" s="1"/>
  <c r="A1448" i="6"/>
  <c r="B1447" i="6"/>
  <c r="C1447" i="6"/>
  <c r="BQ167" i="1" l="1"/>
  <c r="AX167" i="1" s="1"/>
  <c r="I364" i="3"/>
  <c r="J364" i="3" s="1"/>
  <c r="H365" i="3"/>
  <c r="AK147" i="5"/>
  <c r="AO147" i="5" s="1"/>
  <c r="AP147" i="5"/>
  <c r="BH185" i="1"/>
  <c r="AQ148" i="5"/>
  <c r="BH186" i="1" s="1"/>
  <c r="AI148" i="5"/>
  <c r="AL148" i="5" s="1"/>
  <c r="AN148" i="5"/>
  <c r="BO172" i="1"/>
  <c r="BL172" i="1"/>
  <c r="AE135" i="5"/>
  <c r="Z135" i="5"/>
  <c r="A1449" i="6"/>
  <c r="B1448" i="6"/>
  <c r="C1448" i="6"/>
  <c r="AZ167" i="1" l="1"/>
  <c r="BM167" i="1" s="1"/>
  <c r="DH167" i="1"/>
  <c r="DI167" i="1" s="1"/>
  <c r="I365" i="3"/>
  <c r="J365" i="3" s="1"/>
  <c r="H366" i="3"/>
  <c r="AK148" i="5"/>
  <c r="AO148" i="5" s="1"/>
  <c r="AP148" i="5"/>
  <c r="AD135" i="5"/>
  <c r="AF135" i="5"/>
  <c r="A1450" i="6"/>
  <c r="B1449" i="6"/>
  <c r="C1449" i="6"/>
  <c r="DJ167" i="1" l="1"/>
  <c r="DK167" i="1"/>
  <c r="I366" i="3"/>
  <c r="J366" i="3" s="1"/>
  <c r="H367" i="3"/>
  <c r="AC136" i="5"/>
  <c r="C136" i="5" s="1"/>
  <c r="G130" i="5" s="1"/>
  <c r="BP168" i="1" s="1"/>
  <c r="BG173" i="1"/>
  <c r="X136" i="5"/>
  <c r="AA136" i="5" s="1"/>
  <c r="A1451" i="6"/>
  <c r="B1450" i="6"/>
  <c r="C1450" i="6"/>
  <c r="BQ168" i="1" l="1"/>
  <c r="AX168" i="1" s="1"/>
  <c r="H368" i="3"/>
  <c r="I367" i="3"/>
  <c r="J367" i="3" s="1"/>
  <c r="BO173" i="1"/>
  <c r="BL173" i="1"/>
  <c r="Z136" i="5"/>
  <c r="AD136" i="5" s="1"/>
  <c r="AE136" i="5"/>
  <c r="A1452" i="6"/>
  <c r="B1451" i="6"/>
  <c r="C1451" i="6"/>
  <c r="AZ168" i="1" l="1"/>
  <c r="BM168" i="1" s="1"/>
  <c r="DH168" i="1"/>
  <c r="DI168" i="1" s="1"/>
  <c r="H369" i="3"/>
  <c r="I368" i="3"/>
  <c r="J368" i="3" s="1"/>
  <c r="AF136" i="5"/>
  <c r="A1453" i="6"/>
  <c r="C1452" i="6"/>
  <c r="B1452" i="6"/>
  <c r="DJ168" i="1" l="1"/>
  <c r="DK168" i="1"/>
  <c r="H370" i="3"/>
  <c r="I369" i="3"/>
  <c r="J369" i="3" s="1"/>
  <c r="AC137" i="5"/>
  <c r="C137" i="5" s="1"/>
  <c r="G131" i="5" s="1"/>
  <c r="BP169" i="1" s="1"/>
  <c r="BG174" i="1"/>
  <c r="X137" i="5"/>
  <c r="AA137" i="5" s="1"/>
  <c r="A1454" i="6"/>
  <c r="C1453" i="6"/>
  <c r="B1453" i="6"/>
  <c r="BQ169" i="1" l="1"/>
  <c r="AX169" i="1" s="1"/>
  <c r="H371" i="3"/>
  <c r="I370" i="3"/>
  <c r="J370" i="3" s="1"/>
  <c r="AE137" i="5"/>
  <c r="Z137" i="5"/>
  <c r="AD137" i="5" s="1"/>
  <c r="BL174" i="1"/>
  <c r="BO174" i="1"/>
  <c r="A1455" i="6"/>
  <c r="C1454" i="6"/>
  <c r="B1454" i="6"/>
  <c r="AZ169" i="1" l="1"/>
  <c r="BM169" i="1" s="1"/>
  <c r="DK169" i="1"/>
  <c r="I371" i="3"/>
  <c r="J371" i="3" s="1"/>
  <c r="H372" i="3"/>
  <c r="AF137" i="5"/>
  <c r="A1456" i="6"/>
  <c r="C1455" i="6"/>
  <c r="B1455" i="6"/>
  <c r="DJ169" i="1" l="1"/>
  <c r="DH169" i="1"/>
  <c r="DI169" i="1" s="1"/>
  <c r="I372" i="3"/>
  <c r="J372" i="3" s="1"/>
  <c r="H373" i="3"/>
  <c r="X138" i="5"/>
  <c r="AA138" i="5" s="1"/>
  <c r="AC138" i="5"/>
  <c r="C138" i="5" s="1"/>
  <c r="G132" i="5" s="1"/>
  <c r="BP170" i="1" s="1"/>
  <c r="BG175" i="1"/>
  <c r="A1457" i="6"/>
  <c r="C1456" i="6"/>
  <c r="B1456" i="6"/>
  <c r="BQ170" i="1" l="1"/>
  <c r="AX170" i="1" s="1"/>
  <c r="AZ170" i="1" s="1"/>
  <c r="BM170" i="1" s="1"/>
  <c r="H374" i="3"/>
  <c r="I373" i="3"/>
  <c r="J373" i="3" s="1"/>
  <c r="BL175" i="1"/>
  <c r="BO175" i="1"/>
  <c r="AE138" i="5"/>
  <c r="Z138" i="5"/>
  <c r="A1458" i="6"/>
  <c r="C1457" i="6"/>
  <c r="B1457" i="6"/>
  <c r="DH170" i="1" l="1"/>
  <c r="DI170" i="1" s="1"/>
  <c r="H375" i="3"/>
  <c r="I374" i="3"/>
  <c r="J374" i="3" s="1"/>
  <c r="AD138" i="5"/>
  <c r="AF138" i="5"/>
  <c r="A1459" i="6"/>
  <c r="C1458" i="6"/>
  <c r="B1458" i="6"/>
  <c r="DJ170" i="1" l="1"/>
  <c r="DK170" i="1"/>
  <c r="I375" i="3"/>
  <c r="J375" i="3" s="1"/>
  <c r="H376" i="3"/>
  <c r="BG176" i="1"/>
  <c r="X139" i="5"/>
  <c r="AA139" i="5" s="1"/>
  <c r="AC139" i="5"/>
  <c r="C139" i="5" s="1"/>
  <c r="G133" i="5" s="1"/>
  <c r="BP171" i="1" s="1"/>
  <c r="A1460" i="6"/>
  <c r="C1459" i="6"/>
  <c r="B1459" i="6"/>
  <c r="BQ171" i="1" l="1"/>
  <c r="AX171" i="1" s="1"/>
  <c r="I376" i="3"/>
  <c r="J376" i="3" s="1"/>
  <c r="H377" i="3"/>
  <c r="AE139" i="5"/>
  <c r="Z139" i="5"/>
  <c r="BO176" i="1"/>
  <c r="BL176" i="1"/>
  <c r="C1460" i="6"/>
  <c r="B1460" i="6"/>
  <c r="H2" i="6" s="1"/>
  <c r="AZ171" i="1" l="1"/>
  <c r="BM171" i="1" s="1"/>
  <c r="DH171" i="1"/>
  <c r="DI171" i="1" s="1"/>
  <c r="I377" i="3"/>
  <c r="J377" i="3" s="1"/>
  <c r="H378" i="3"/>
  <c r="AD139" i="5"/>
  <c r="AF139" i="5"/>
  <c r="DJ171" i="1" l="1"/>
  <c r="DK171" i="1"/>
  <c r="I378" i="3"/>
  <c r="J378" i="3" s="1"/>
  <c r="H379" i="3"/>
  <c r="X140" i="5"/>
  <c r="AA140" i="5" s="1"/>
  <c r="BG177" i="1"/>
  <c r="AC140" i="5"/>
  <c r="C140" i="5" s="1"/>
  <c r="G134" i="5" s="1"/>
  <c r="BP172" i="1" s="1"/>
  <c r="BQ172" i="1" l="1"/>
  <c r="AX172" i="1" s="1"/>
  <c r="I379" i="3"/>
  <c r="J379" i="3" s="1"/>
  <c r="H380" i="3"/>
  <c r="BO177" i="1"/>
  <c r="BL177" i="1"/>
  <c r="AE140" i="5"/>
  <c r="Z140" i="5"/>
  <c r="AD140" i="5" s="1"/>
  <c r="AZ172" i="1" l="1"/>
  <c r="BM172" i="1" s="1"/>
  <c r="DK172" i="1"/>
  <c r="H381" i="3"/>
  <c r="I380" i="3"/>
  <c r="J380" i="3" s="1"/>
  <c r="AF140" i="5"/>
  <c r="DJ172" i="1" l="1"/>
  <c r="DH172" i="1"/>
  <c r="DI172" i="1" s="1"/>
  <c r="I381" i="3"/>
  <c r="J381" i="3" s="1"/>
  <c r="H382" i="3"/>
  <c r="AC141" i="5"/>
  <c r="C141" i="5" s="1"/>
  <c r="G135" i="5" s="1"/>
  <c r="BP173" i="1" s="1"/>
  <c r="BG178" i="1"/>
  <c r="X141" i="5"/>
  <c r="AA141" i="5" s="1"/>
  <c r="BQ173" i="1" l="1"/>
  <c r="AX173" i="1" s="1"/>
  <c r="H383" i="3"/>
  <c r="I382" i="3"/>
  <c r="J382" i="3" s="1"/>
  <c r="BL178" i="1"/>
  <c r="BO178" i="1"/>
  <c r="Z141" i="5"/>
  <c r="AE141" i="5"/>
  <c r="AZ173" i="1" l="1"/>
  <c r="BM173" i="1" s="1"/>
  <c r="DK173" i="1"/>
  <c r="I383" i="3"/>
  <c r="J383" i="3" s="1"/>
  <c r="H384" i="3"/>
  <c r="AD141" i="5"/>
  <c r="AF141" i="5"/>
  <c r="DJ173" i="1" l="1"/>
  <c r="DH173" i="1"/>
  <c r="DI173" i="1" s="1"/>
  <c r="I384" i="3"/>
  <c r="J384" i="3" s="1"/>
  <c r="H385" i="3"/>
  <c r="AF142" i="5"/>
  <c r="AC142" i="5"/>
  <c r="C142" i="5" s="1"/>
  <c r="G136" i="5" s="1"/>
  <c r="BP174" i="1" s="1"/>
  <c r="X142" i="5"/>
  <c r="AA142" i="5" s="1"/>
  <c r="BG179" i="1"/>
  <c r="BQ174" i="1" l="1"/>
  <c r="AX174" i="1" s="1"/>
  <c r="I385" i="3"/>
  <c r="J385" i="3" s="1"/>
  <c r="H386" i="3"/>
  <c r="BL179" i="1"/>
  <c r="BO179" i="1"/>
  <c r="AE142" i="5"/>
  <c r="Z142" i="5"/>
  <c r="AD142" i="5" s="1"/>
  <c r="AF143" i="5"/>
  <c r="BG180" i="1"/>
  <c r="AC143" i="5"/>
  <c r="C143" i="5" s="1"/>
  <c r="G137" i="5" s="1"/>
  <c r="BP175" i="1" s="1"/>
  <c r="X143" i="5"/>
  <c r="AA143" i="5" s="1"/>
  <c r="AZ174" i="1" l="1"/>
  <c r="BM174" i="1" s="1"/>
  <c r="DK174" i="1"/>
  <c r="BQ175" i="1"/>
  <c r="AX175" i="1" s="1"/>
  <c r="H387" i="3"/>
  <c r="I386" i="3"/>
  <c r="J386" i="3" s="1"/>
  <c r="DJ174" i="1"/>
  <c r="Z143" i="5"/>
  <c r="AD143" i="5" s="1"/>
  <c r="AE143" i="5"/>
  <c r="BL180" i="1"/>
  <c r="BO180" i="1"/>
  <c r="AF144" i="5"/>
  <c r="X144" i="5"/>
  <c r="AA144" i="5" s="1"/>
  <c r="AC144" i="5"/>
  <c r="C144" i="5" s="1"/>
  <c r="G138" i="5" s="1"/>
  <c r="BP176" i="1" s="1"/>
  <c r="BG181" i="1"/>
  <c r="DH174" i="1" l="1"/>
  <c r="DI174" i="1" s="1"/>
  <c r="AZ175" i="1"/>
  <c r="BM175" i="1" s="1"/>
  <c r="DJ175" i="1"/>
  <c r="BQ176" i="1"/>
  <c r="AX176" i="1" s="1"/>
  <c r="H388" i="3"/>
  <c r="I387" i="3"/>
  <c r="J387" i="3" s="1"/>
  <c r="DK175" i="1"/>
  <c r="DH175" i="1"/>
  <c r="DI175" i="1" s="1"/>
  <c r="BL181" i="1"/>
  <c r="BO181" i="1"/>
  <c r="AF145" i="5"/>
  <c r="AC145" i="5"/>
  <c r="C145" i="5" s="1"/>
  <c r="G139" i="5" s="1"/>
  <c r="BP177" i="1" s="1"/>
  <c r="X145" i="5"/>
  <c r="AA145" i="5" s="1"/>
  <c r="BG182" i="1"/>
  <c r="AE144" i="5"/>
  <c r="Z144" i="5"/>
  <c r="AD144" i="5" s="1"/>
  <c r="AZ176" i="1" l="1"/>
  <c r="BM176" i="1" s="1"/>
  <c r="DH176" i="1"/>
  <c r="DI176" i="1" s="1"/>
  <c r="BQ177" i="1"/>
  <c r="AX177" i="1" s="1"/>
  <c r="I388" i="3"/>
  <c r="J388" i="3" s="1"/>
  <c r="H389" i="3"/>
  <c r="AE145" i="5"/>
  <c r="Z145" i="5"/>
  <c r="AD145" i="5" s="1"/>
  <c r="BL182" i="1"/>
  <c r="BO182" i="1"/>
  <c r="AF146" i="5"/>
  <c r="AC146" i="5"/>
  <c r="C146" i="5" s="1"/>
  <c r="G140" i="5" s="1"/>
  <c r="BP178" i="1" s="1"/>
  <c r="BG183" i="1"/>
  <c r="X146" i="5"/>
  <c r="AA146" i="5" s="1"/>
  <c r="DJ176" i="1" l="1"/>
  <c r="DK176" i="1"/>
  <c r="AZ177" i="1"/>
  <c r="BM177" i="1" s="1"/>
  <c r="DH177" i="1"/>
  <c r="DI177" i="1" s="1"/>
  <c r="BQ178" i="1"/>
  <c r="AX178" i="1" s="1"/>
  <c r="H390" i="3"/>
  <c r="I389" i="3"/>
  <c r="J389" i="3" s="1"/>
  <c r="DK177" i="1"/>
  <c r="DJ177" i="1"/>
  <c r="AE146" i="5"/>
  <c r="Z146" i="5"/>
  <c r="AD146" i="5" s="1"/>
  <c r="BL183" i="1"/>
  <c r="BO183" i="1"/>
  <c r="X147" i="5"/>
  <c r="AA147" i="5" s="1"/>
  <c r="BG184" i="1"/>
  <c r="AF147" i="5"/>
  <c r="AC147" i="5"/>
  <c r="AZ178" i="1" l="1"/>
  <c r="BM178" i="1" s="1"/>
  <c r="DK178" i="1"/>
  <c r="AX179" i="1"/>
  <c r="AZ179" i="1" s="1"/>
  <c r="BM179" i="1" s="1"/>
  <c r="H391" i="3"/>
  <c r="I390" i="3"/>
  <c r="J390" i="3" s="1"/>
  <c r="BL184" i="1"/>
  <c r="BO184" i="1"/>
  <c r="AF148" i="5"/>
  <c r="BG186" i="1" s="1"/>
  <c r="X148" i="5"/>
  <c r="AA148" i="5" s="1"/>
  <c r="BG185" i="1"/>
  <c r="AC148" i="5"/>
  <c r="AE147" i="5"/>
  <c r="Z147" i="5"/>
  <c r="AD147" i="5" s="1"/>
  <c r="DH179" i="1" l="1"/>
  <c r="DI179" i="1" s="1"/>
  <c r="AX180" i="1"/>
  <c r="AZ180" i="1" s="1"/>
  <c r="BM180" i="1" s="1"/>
  <c r="DJ178" i="1"/>
  <c r="DH178" i="1"/>
  <c r="DI178" i="1" s="1"/>
  <c r="H392" i="3"/>
  <c r="I391" i="3"/>
  <c r="J391" i="3" s="1"/>
  <c r="BL186" i="1"/>
  <c r="BO186" i="1"/>
  <c r="BO185" i="1"/>
  <c r="BL185" i="1"/>
  <c r="Z148" i="5"/>
  <c r="AD148" i="5" s="1"/>
  <c r="AE148" i="5"/>
  <c r="DJ180" i="1" l="1"/>
  <c r="AX181" i="1"/>
  <c r="AZ181" i="1" s="1"/>
  <c r="DJ179" i="1"/>
  <c r="DK179" i="1"/>
  <c r="I392" i="3"/>
  <c r="J392" i="3" s="1"/>
  <c r="H393" i="3"/>
  <c r="DH180" i="1"/>
  <c r="DI180" i="1" s="1"/>
  <c r="DK180" i="1"/>
  <c r="AX182" i="1"/>
  <c r="AZ182" i="1" s="1"/>
  <c r="BM181" i="1"/>
  <c r="I393" i="3" l="1"/>
  <c r="J393" i="3" s="1"/>
  <c r="H394" i="3"/>
  <c r="AX183" i="1"/>
  <c r="AZ183" i="1" s="1"/>
  <c r="BM182" i="1"/>
  <c r="DJ182" i="1"/>
  <c r="DK181" i="1"/>
  <c r="DH181" i="1"/>
  <c r="DI181" i="1" s="1"/>
  <c r="DJ181" i="1"/>
  <c r="H395" i="3" l="1"/>
  <c r="I394" i="3"/>
  <c r="J394" i="3" s="1"/>
  <c r="DK182" i="1"/>
  <c r="DH182" i="1"/>
  <c r="DI182" i="1" s="1"/>
  <c r="AX184" i="1"/>
  <c r="AZ184" i="1" s="1"/>
  <c r="BM183" i="1"/>
  <c r="I395" i="3" l="1"/>
  <c r="J395" i="3" s="1"/>
  <c r="H396" i="3"/>
  <c r="DH183" i="1"/>
  <c r="DI183" i="1" s="1"/>
  <c r="DK183" i="1"/>
  <c r="DJ183" i="1"/>
  <c r="AX185" i="1"/>
  <c r="AZ185" i="1" s="1"/>
  <c r="BM184" i="1"/>
  <c r="DJ184" i="1"/>
  <c r="I396" i="3" l="1"/>
  <c r="J396" i="3" s="1"/>
  <c r="H397" i="3"/>
  <c r="DK184" i="1"/>
  <c r="DH184" i="1"/>
  <c r="DI184" i="1" s="1"/>
  <c r="AX186" i="1"/>
  <c r="AZ186" i="1" s="1"/>
  <c r="BM185" i="1"/>
  <c r="H398" i="3" l="1"/>
  <c r="I397" i="3"/>
  <c r="J397" i="3" s="1"/>
  <c r="DJ185" i="1"/>
  <c r="DK185" i="1"/>
  <c r="DH185" i="1"/>
  <c r="DI185" i="1" s="1"/>
  <c r="AX187" i="1"/>
  <c r="AZ187" i="1" s="1"/>
  <c r="BM186" i="1"/>
  <c r="DJ186" i="1"/>
  <c r="I398" i="3" l="1"/>
  <c r="J398" i="3" s="1"/>
  <c r="H399" i="3"/>
  <c r="AX188" i="1"/>
  <c r="AZ188" i="1" s="1"/>
  <c r="BM187" i="1"/>
  <c r="DH186" i="1"/>
  <c r="DI186" i="1" s="1"/>
  <c r="DK186" i="1"/>
  <c r="I399" i="3" l="1"/>
  <c r="J399" i="3" s="1"/>
  <c r="H400" i="3"/>
  <c r="DJ187" i="1"/>
  <c r="DK187" i="1"/>
  <c r="DH187" i="1"/>
  <c r="DI187" i="1" s="1"/>
  <c r="AX189" i="1"/>
  <c r="AZ189" i="1" s="1"/>
  <c r="BM188" i="1"/>
  <c r="H401" i="3" l="1"/>
  <c r="I400" i="3"/>
  <c r="J400" i="3" s="1"/>
  <c r="DH188" i="1"/>
  <c r="DI188" i="1" s="1"/>
  <c r="DK188" i="1"/>
  <c r="DJ188" i="1"/>
  <c r="AX190" i="1"/>
  <c r="AZ190" i="1" s="1"/>
  <c r="BM189" i="1"/>
  <c r="H402" i="3" l="1"/>
  <c r="I401" i="3"/>
  <c r="J401" i="3" s="1"/>
  <c r="AX191" i="1"/>
  <c r="AZ191" i="1" s="1"/>
  <c r="BM190" i="1"/>
  <c r="DJ189" i="1"/>
  <c r="DH189" i="1"/>
  <c r="DI189" i="1" s="1"/>
  <c r="DK189" i="1"/>
  <c r="I402" i="3" l="1"/>
  <c r="J402" i="3" s="1"/>
  <c r="H403" i="3"/>
  <c r="DK190" i="1"/>
  <c r="DH190" i="1"/>
  <c r="DI190" i="1" s="1"/>
  <c r="AX192" i="1"/>
  <c r="AZ192" i="1" s="1"/>
  <c r="BM191" i="1"/>
  <c r="DJ190" i="1"/>
  <c r="H404" i="3" l="1"/>
  <c r="I403" i="3"/>
  <c r="J403" i="3" s="1"/>
  <c r="DK191" i="1"/>
  <c r="DH191" i="1"/>
  <c r="DI191" i="1" s="1"/>
  <c r="DJ191" i="1"/>
  <c r="AX193" i="1"/>
  <c r="AZ193" i="1" s="1"/>
  <c r="BM192" i="1"/>
  <c r="I404" i="3" l="1"/>
  <c r="J404" i="3" s="1"/>
  <c r="H405" i="3"/>
  <c r="DH192" i="1"/>
  <c r="DI192" i="1" s="1"/>
  <c r="DK192" i="1"/>
  <c r="AX194" i="1"/>
  <c r="AZ194" i="1" s="1"/>
  <c r="BM193" i="1"/>
  <c r="DJ192" i="1"/>
  <c r="I405" i="3" l="1"/>
  <c r="J405" i="3" s="1"/>
  <c r="H406" i="3"/>
  <c r="DH193" i="1"/>
  <c r="DI193" i="1" s="1"/>
  <c r="DK193" i="1"/>
  <c r="AX195" i="1"/>
  <c r="AZ195" i="1" s="1"/>
  <c r="BM194" i="1"/>
  <c r="DJ194" i="1"/>
  <c r="DJ193" i="1"/>
  <c r="H407" i="3" l="1"/>
  <c r="I406" i="3"/>
  <c r="J406" i="3" s="1"/>
  <c r="DH194" i="1"/>
  <c r="DI194" i="1" s="1"/>
  <c r="DK194" i="1"/>
  <c r="AX196" i="1"/>
  <c r="AZ196" i="1" s="1"/>
  <c r="DJ195" i="1"/>
  <c r="BM195" i="1"/>
  <c r="I407" i="3" l="1"/>
  <c r="J407" i="3" s="1"/>
  <c r="H408" i="3"/>
  <c r="DK195" i="1"/>
  <c r="DH195" i="1"/>
  <c r="DI195" i="1" s="1"/>
  <c r="AX197" i="1"/>
  <c r="AZ197" i="1" s="1"/>
  <c r="BM196" i="1"/>
  <c r="I408" i="3" l="1"/>
  <c r="J408" i="3" s="1"/>
  <c r="H409" i="3"/>
  <c r="DJ196" i="1"/>
  <c r="AX198" i="1"/>
  <c r="AZ198" i="1" s="1"/>
  <c r="BM197" i="1"/>
  <c r="DH196" i="1"/>
  <c r="DI196" i="1" s="1"/>
  <c r="DK196" i="1"/>
  <c r="I409" i="3" l="1"/>
  <c r="J409" i="3" s="1"/>
  <c r="H410" i="3"/>
  <c r="DK197" i="1"/>
  <c r="DH197" i="1"/>
  <c r="DI197" i="1" s="1"/>
  <c r="AX199" i="1"/>
  <c r="AZ199" i="1" s="1"/>
  <c r="BM198" i="1"/>
  <c r="DJ197" i="1"/>
  <c r="H411" i="3" l="1"/>
  <c r="I410" i="3"/>
  <c r="J410" i="3" s="1"/>
  <c r="DK198" i="1"/>
  <c r="DH198" i="1"/>
  <c r="DI198" i="1" s="1"/>
  <c r="DJ198" i="1"/>
  <c r="AX200" i="1"/>
  <c r="AZ200" i="1" s="1"/>
  <c r="BM199" i="1"/>
  <c r="I411" i="3" l="1"/>
  <c r="J411" i="3" s="1"/>
  <c r="H412" i="3"/>
  <c r="DH199" i="1"/>
  <c r="DI199" i="1" s="1"/>
  <c r="DK199" i="1"/>
  <c r="DJ199" i="1"/>
  <c r="AX201" i="1"/>
  <c r="AZ201" i="1" s="1"/>
  <c r="DJ200" i="1"/>
  <c r="BM200" i="1"/>
  <c r="I412" i="3" l="1"/>
  <c r="J412" i="3" s="1"/>
  <c r="H413" i="3"/>
  <c r="DH200" i="1"/>
  <c r="DI200" i="1" s="1"/>
  <c r="DK200" i="1"/>
  <c r="AX202" i="1"/>
  <c r="AZ202" i="1" s="1"/>
  <c r="BM201" i="1"/>
  <c r="DJ201" i="1"/>
  <c r="I413" i="3" l="1"/>
  <c r="J413" i="3" s="1"/>
  <c r="H414" i="3"/>
  <c r="DH201" i="1"/>
  <c r="DI201" i="1" s="1"/>
  <c r="DK201" i="1"/>
  <c r="AX203" i="1"/>
  <c r="AZ203" i="1" s="1"/>
  <c r="BM202" i="1"/>
  <c r="I414" i="3" l="1"/>
  <c r="J414" i="3" s="1"/>
  <c r="H415" i="3"/>
  <c r="DH202" i="1"/>
  <c r="DI202" i="1" s="1"/>
  <c r="DK202" i="1"/>
  <c r="DJ202" i="1"/>
  <c r="AX204" i="1"/>
  <c r="AZ204" i="1" s="1"/>
  <c r="DJ203" i="1"/>
  <c r="BM203" i="1"/>
  <c r="I415" i="3" l="1"/>
  <c r="J415" i="3" s="1"/>
  <c r="H416" i="3"/>
  <c r="AX205" i="1"/>
  <c r="AZ205" i="1" s="1"/>
  <c r="BM204" i="1"/>
  <c r="DK203" i="1"/>
  <c r="DH203" i="1"/>
  <c r="DI203" i="1" s="1"/>
  <c r="I416" i="3" l="1"/>
  <c r="J416" i="3" s="1"/>
  <c r="H417" i="3"/>
  <c r="DJ204" i="1"/>
  <c r="DK204" i="1"/>
  <c r="DH204" i="1"/>
  <c r="DI204" i="1" s="1"/>
  <c r="AX206" i="1"/>
  <c r="AZ206" i="1" s="1"/>
  <c r="BM205" i="1"/>
  <c r="H418" i="3" l="1"/>
  <c r="I417" i="3"/>
  <c r="J417" i="3" s="1"/>
  <c r="DJ205" i="1"/>
  <c r="DH205" i="1"/>
  <c r="DI205" i="1" s="1"/>
  <c r="DK205" i="1"/>
  <c r="AX207" i="1"/>
  <c r="AZ207" i="1" s="1"/>
  <c r="BM206" i="1"/>
  <c r="H419" i="3" l="1"/>
  <c r="I418" i="3"/>
  <c r="J418" i="3" s="1"/>
  <c r="DH206" i="1"/>
  <c r="DI206" i="1" s="1"/>
  <c r="DK206" i="1"/>
  <c r="AX208" i="1"/>
  <c r="AZ208" i="1" s="1"/>
  <c r="BM207" i="1"/>
  <c r="DJ206" i="1"/>
  <c r="H420" i="3" l="1"/>
  <c r="I419" i="3"/>
  <c r="J419" i="3" s="1"/>
  <c r="DJ207" i="1"/>
  <c r="DK207" i="1"/>
  <c r="DH207" i="1"/>
  <c r="DI207" i="1" s="1"/>
  <c r="AX209" i="1"/>
  <c r="AZ209" i="1" s="1"/>
  <c r="BM208" i="1"/>
  <c r="I420" i="3" l="1"/>
  <c r="J420" i="3" s="1"/>
  <c r="H421" i="3"/>
  <c r="DJ208" i="1"/>
  <c r="DK208" i="1"/>
  <c r="DH208" i="1"/>
  <c r="DI208" i="1" s="1"/>
  <c r="AX210" i="1"/>
  <c r="AZ210" i="1" s="1"/>
  <c r="DJ209" i="1"/>
  <c r="BM209" i="1"/>
  <c r="I421" i="3" l="1"/>
  <c r="J421" i="3" s="1"/>
  <c r="H422" i="3"/>
  <c r="DH209" i="1"/>
  <c r="DI209" i="1" s="1"/>
  <c r="DK209" i="1"/>
  <c r="AX211" i="1"/>
  <c r="AZ211" i="1" s="1"/>
  <c r="BM210" i="1"/>
  <c r="H423" i="3" l="1"/>
  <c r="I422" i="3"/>
  <c r="J422" i="3" s="1"/>
  <c r="DK210" i="1"/>
  <c r="DH210" i="1"/>
  <c r="DI210" i="1" s="1"/>
  <c r="DJ210" i="1"/>
  <c r="AX212" i="1"/>
  <c r="AZ212" i="1" s="1"/>
  <c r="BM211" i="1"/>
  <c r="DJ211" i="1"/>
  <c r="I423" i="3" l="1"/>
  <c r="J423" i="3" s="1"/>
  <c r="H424" i="3"/>
  <c r="DH211" i="1"/>
  <c r="DI211" i="1" s="1"/>
  <c r="DK211" i="1"/>
  <c r="AX213" i="1"/>
  <c r="AZ213" i="1" s="1"/>
  <c r="BM212" i="1"/>
  <c r="H425" i="3" l="1"/>
  <c r="I424" i="3"/>
  <c r="J424" i="3" s="1"/>
  <c r="DJ212" i="1"/>
  <c r="DH212" i="1"/>
  <c r="DI212" i="1" s="1"/>
  <c r="DK212" i="1"/>
  <c r="AX214" i="1"/>
  <c r="AZ214" i="1" s="1"/>
  <c r="DJ213" i="1"/>
  <c r="BM213" i="1"/>
  <c r="H426" i="3" l="1"/>
  <c r="I425" i="3"/>
  <c r="J425" i="3" s="1"/>
  <c r="AX215" i="1"/>
  <c r="AZ215" i="1" s="1"/>
  <c r="BM214" i="1"/>
  <c r="DH213" i="1"/>
  <c r="DI213" i="1" s="1"/>
  <c r="DK213" i="1"/>
  <c r="I426" i="3" l="1"/>
  <c r="J426" i="3" s="1"/>
  <c r="H427" i="3"/>
  <c r="DJ214" i="1"/>
  <c r="DK214" i="1"/>
  <c r="DH214" i="1"/>
  <c r="DI214" i="1" s="1"/>
  <c r="AX216" i="1"/>
  <c r="AZ216" i="1" s="1"/>
  <c r="BM215" i="1"/>
  <c r="I427" i="3" l="1"/>
  <c r="J427" i="3" s="1"/>
  <c r="H428" i="3"/>
  <c r="DK215" i="1"/>
  <c r="DH215" i="1"/>
  <c r="DI215" i="1" s="1"/>
  <c r="DJ215" i="1"/>
  <c r="AX217" i="1"/>
  <c r="AZ217" i="1" s="1"/>
  <c r="DJ216" i="1"/>
  <c r="BM216" i="1"/>
  <c r="H429" i="3" l="1"/>
  <c r="I428" i="3"/>
  <c r="J428" i="3" s="1"/>
  <c r="AX218" i="1"/>
  <c r="AZ218" i="1" s="1"/>
  <c r="BM217" i="1"/>
  <c r="DH216" i="1"/>
  <c r="DI216" i="1" s="1"/>
  <c r="DK216" i="1"/>
  <c r="H430" i="3" l="1"/>
  <c r="I429" i="3"/>
  <c r="J429" i="3" s="1"/>
  <c r="DJ217" i="1"/>
  <c r="DH217" i="1"/>
  <c r="DI217" i="1" s="1"/>
  <c r="DK217" i="1"/>
  <c r="AX219" i="1"/>
  <c r="AZ219" i="1" s="1"/>
  <c r="BM218" i="1"/>
  <c r="I430" i="3" l="1"/>
  <c r="J430" i="3" s="1"/>
  <c r="H431" i="3"/>
  <c r="AX220" i="1"/>
  <c r="AZ220" i="1" s="1"/>
  <c r="BM219" i="1"/>
  <c r="DH218" i="1"/>
  <c r="DI218" i="1" s="1"/>
  <c r="DK218" i="1"/>
  <c r="DJ218" i="1"/>
  <c r="I431" i="3" l="1"/>
  <c r="J431" i="3" s="1"/>
  <c r="H432" i="3"/>
  <c r="DJ219" i="1"/>
  <c r="DH219" i="1"/>
  <c r="DI219" i="1" s="1"/>
  <c r="DK219" i="1"/>
  <c r="AX221" i="1"/>
  <c r="AZ221" i="1" s="1"/>
  <c r="BM220" i="1"/>
  <c r="H433" i="3" l="1"/>
  <c r="I432" i="3"/>
  <c r="J432" i="3" s="1"/>
  <c r="DH220" i="1"/>
  <c r="DI220" i="1" s="1"/>
  <c r="DK220" i="1"/>
  <c r="DJ220" i="1"/>
  <c r="AX222" i="1"/>
  <c r="AZ222" i="1" s="1"/>
  <c r="BM221" i="1"/>
  <c r="H434" i="3" l="1"/>
  <c r="I433" i="3"/>
  <c r="J433" i="3" s="1"/>
  <c r="AX223" i="1"/>
  <c r="AZ223" i="1" s="1"/>
  <c r="DJ222" i="1"/>
  <c r="BM222" i="1"/>
  <c r="DH221" i="1"/>
  <c r="DI221" i="1" s="1"/>
  <c r="DK221" i="1"/>
  <c r="DJ221" i="1"/>
  <c r="I434" i="3" l="1"/>
  <c r="J434" i="3" s="1"/>
  <c r="H435" i="3"/>
  <c r="DH222" i="1"/>
  <c r="DI222" i="1" s="1"/>
  <c r="DK222" i="1"/>
  <c r="AX224" i="1"/>
  <c r="AZ224" i="1" s="1"/>
  <c r="BM223" i="1"/>
  <c r="H436" i="3" l="1"/>
  <c r="I435" i="3"/>
  <c r="J435" i="3" s="1"/>
  <c r="DH223" i="1"/>
  <c r="DI223" i="1" s="1"/>
  <c r="DK223" i="1"/>
  <c r="DJ223" i="1"/>
  <c r="AX225" i="1"/>
  <c r="AZ225" i="1" s="1"/>
  <c r="BM224" i="1"/>
  <c r="I436" i="3" l="1"/>
  <c r="J436" i="3" s="1"/>
  <c r="H437" i="3"/>
  <c r="DK224" i="1"/>
  <c r="DH224" i="1"/>
  <c r="DI224" i="1" s="1"/>
  <c r="DJ224" i="1"/>
  <c r="AX226" i="1"/>
  <c r="AZ226" i="1" s="1"/>
  <c r="BM225" i="1"/>
  <c r="I437" i="3" l="1"/>
  <c r="J437" i="3" s="1"/>
  <c r="H438" i="3"/>
  <c r="AX227" i="1"/>
  <c r="AZ227" i="1" s="1"/>
  <c r="BM226" i="1"/>
  <c r="DJ226" i="1"/>
  <c r="DJ225" i="1"/>
  <c r="DH225" i="1"/>
  <c r="DI225" i="1" s="1"/>
  <c r="DK225" i="1"/>
  <c r="I438" i="3" l="1"/>
  <c r="J438" i="3" s="1"/>
  <c r="H439" i="3"/>
  <c r="DH226" i="1"/>
  <c r="DI226" i="1" s="1"/>
  <c r="DK226" i="1"/>
  <c r="AX228" i="1"/>
  <c r="AZ228" i="1" s="1"/>
  <c r="BM227" i="1"/>
  <c r="I439" i="3" l="1"/>
  <c r="J439" i="3" s="1"/>
  <c r="H440" i="3"/>
  <c r="DK227" i="1"/>
  <c r="DH227" i="1"/>
  <c r="DI227" i="1" s="1"/>
  <c r="DJ227" i="1"/>
  <c r="AX229" i="1"/>
  <c r="AZ229" i="1" s="1"/>
  <c r="BM228" i="1"/>
  <c r="H441" i="3" l="1"/>
  <c r="I440" i="3"/>
  <c r="J440" i="3" s="1"/>
  <c r="DK228" i="1"/>
  <c r="DH228" i="1"/>
  <c r="DI228" i="1" s="1"/>
  <c r="DJ228" i="1"/>
  <c r="AX230" i="1"/>
  <c r="AZ230" i="1" s="1"/>
  <c r="BM229" i="1"/>
  <c r="H442" i="3" l="1"/>
  <c r="I441" i="3"/>
  <c r="J441" i="3" s="1"/>
  <c r="DK229" i="1"/>
  <c r="DH229" i="1"/>
  <c r="DI229" i="1" s="1"/>
  <c r="DJ229" i="1"/>
  <c r="AX231" i="1"/>
  <c r="AZ231" i="1" s="1"/>
  <c r="BM230" i="1"/>
  <c r="I442" i="3" l="1"/>
  <c r="J442" i="3" s="1"/>
  <c r="H443" i="3"/>
  <c r="DK230" i="1"/>
  <c r="DH230" i="1"/>
  <c r="DI230" i="1" s="1"/>
  <c r="AX232" i="1"/>
  <c r="AZ232" i="1" s="1"/>
  <c r="BM231" i="1"/>
  <c r="DJ231" i="1"/>
  <c r="DJ230" i="1"/>
  <c r="I443" i="3" l="1"/>
  <c r="J443" i="3" s="1"/>
  <c r="H444" i="3"/>
  <c r="DK231" i="1"/>
  <c r="DH231" i="1"/>
  <c r="DI231" i="1" s="1"/>
  <c r="AX233" i="1"/>
  <c r="AZ233" i="1" s="1"/>
  <c r="BM232" i="1"/>
  <c r="H445" i="3" l="1"/>
  <c r="I444" i="3"/>
  <c r="J444" i="3" s="1"/>
  <c r="DH232" i="1"/>
  <c r="DI232" i="1" s="1"/>
  <c r="DK232" i="1"/>
  <c r="AX234" i="1"/>
  <c r="AZ234" i="1" s="1"/>
  <c r="BM233" i="1"/>
  <c r="DJ232" i="1"/>
  <c r="I445" i="3" l="1"/>
  <c r="J445" i="3" s="1"/>
  <c r="H446" i="3"/>
  <c r="DJ233" i="1"/>
  <c r="DK233" i="1"/>
  <c r="DH233" i="1"/>
  <c r="DI233" i="1" s="1"/>
  <c r="AX235" i="1"/>
  <c r="AZ235" i="1" s="1"/>
  <c r="BM234" i="1"/>
  <c r="I446" i="3" l="1"/>
  <c r="J446" i="3" s="1"/>
  <c r="H447" i="3"/>
  <c r="AX236" i="1"/>
  <c r="AZ236" i="1" s="1"/>
  <c r="BM235" i="1"/>
  <c r="DK234" i="1"/>
  <c r="DH234" i="1"/>
  <c r="DI234" i="1" s="1"/>
  <c r="DJ234" i="1"/>
  <c r="I447" i="3" l="1"/>
  <c r="J447" i="3" s="1"/>
  <c r="H448" i="3"/>
  <c r="DJ235" i="1"/>
  <c r="DH235" i="1"/>
  <c r="DI235" i="1" s="1"/>
  <c r="DK235" i="1"/>
  <c r="AX237" i="1"/>
  <c r="AZ237" i="1" s="1"/>
  <c r="BM236" i="1"/>
  <c r="H449" i="3" l="1"/>
  <c r="I448" i="3"/>
  <c r="J448" i="3" s="1"/>
  <c r="DJ236" i="1"/>
  <c r="DH236" i="1"/>
  <c r="DI236" i="1" s="1"/>
  <c r="DK236" i="1"/>
  <c r="AX238" i="1"/>
  <c r="AZ238" i="1" s="1"/>
  <c r="BM237" i="1"/>
  <c r="H450" i="3" l="1"/>
  <c r="I449" i="3"/>
  <c r="J449" i="3" s="1"/>
  <c r="DJ237" i="1"/>
  <c r="DK237" i="1"/>
  <c r="DH237" i="1"/>
  <c r="DI237" i="1" s="1"/>
  <c r="AX239" i="1"/>
  <c r="AZ239" i="1" s="1"/>
  <c r="BM238" i="1"/>
  <c r="H451" i="3" l="1"/>
  <c r="I450" i="3"/>
  <c r="J450" i="3" s="1"/>
  <c r="AX240" i="1"/>
  <c r="AZ240" i="1" s="1"/>
  <c r="BM239" i="1"/>
  <c r="DH238" i="1"/>
  <c r="DI238" i="1" s="1"/>
  <c r="DK238" i="1"/>
  <c r="DJ238" i="1"/>
  <c r="I451" i="3" l="1"/>
  <c r="J451" i="3" s="1"/>
  <c r="H452" i="3"/>
  <c r="DJ239" i="1"/>
  <c r="DK239" i="1"/>
  <c r="DH239" i="1"/>
  <c r="DI239" i="1" s="1"/>
  <c r="AX241" i="1"/>
  <c r="AZ241" i="1" s="1"/>
  <c r="BM240" i="1"/>
  <c r="I452" i="3" l="1"/>
  <c r="J452" i="3" s="1"/>
  <c r="H453" i="3"/>
  <c r="DH240" i="1"/>
  <c r="DI240" i="1" s="1"/>
  <c r="DK240" i="1"/>
  <c r="DJ240" i="1"/>
  <c r="AX242" i="1"/>
  <c r="AZ242" i="1" s="1"/>
  <c r="BM241" i="1"/>
  <c r="H454" i="3" l="1"/>
  <c r="I453" i="3"/>
  <c r="J453" i="3" s="1"/>
  <c r="AX243" i="1"/>
  <c r="AZ243" i="1" s="1"/>
  <c r="DJ242" i="1"/>
  <c r="BM242" i="1"/>
  <c r="DJ241" i="1"/>
  <c r="DH241" i="1"/>
  <c r="DI241" i="1" s="1"/>
  <c r="DK241" i="1"/>
  <c r="I454" i="3" l="1"/>
  <c r="J454" i="3" s="1"/>
  <c r="H455" i="3"/>
  <c r="DK242" i="1"/>
  <c r="DH242" i="1"/>
  <c r="DI242" i="1" s="1"/>
  <c r="AX244" i="1"/>
  <c r="AZ244" i="1" s="1"/>
  <c r="BM243" i="1"/>
  <c r="I455" i="3" l="1"/>
  <c r="J455" i="3" s="1"/>
  <c r="H456" i="3"/>
  <c r="DH243" i="1"/>
  <c r="DI243" i="1" s="1"/>
  <c r="DK243" i="1"/>
  <c r="DJ243" i="1"/>
  <c r="AX245" i="1"/>
  <c r="AZ245" i="1" s="1"/>
  <c r="BM244" i="1"/>
  <c r="I456" i="3" l="1"/>
  <c r="J456" i="3" s="1"/>
  <c r="H457" i="3"/>
  <c r="DK244" i="1"/>
  <c r="DH244" i="1"/>
  <c r="DI244" i="1" s="1"/>
  <c r="AX246" i="1"/>
  <c r="AZ246" i="1" s="1"/>
  <c r="BM245" i="1"/>
  <c r="DJ244" i="1"/>
  <c r="H458" i="3" l="1"/>
  <c r="I457" i="3"/>
  <c r="J457" i="3" s="1"/>
  <c r="AX247" i="1"/>
  <c r="AZ247" i="1" s="1"/>
  <c r="BM246" i="1"/>
  <c r="DH245" i="1"/>
  <c r="DI245" i="1" s="1"/>
  <c r="DK245" i="1"/>
  <c r="DJ245" i="1"/>
  <c r="H459" i="3" l="1"/>
  <c r="I458" i="3"/>
  <c r="J458" i="3" s="1"/>
  <c r="DK246" i="1"/>
  <c r="DH246" i="1"/>
  <c r="DI246" i="1" s="1"/>
  <c r="AX248" i="1"/>
  <c r="AZ248" i="1" s="1"/>
  <c r="BM247" i="1"/>
  <c r="DJ246" i="1"/>
  <c r="I459" i="3" l="1"/>
  <c r="J459" i="3" s="1"/>
  <c r="H460" i="3"/>
  <c r="DJ247" i="1"/>
  <c r="DK247" i="1"/>
  <c r="DH247" i="1"/>
  <c r="DI247" i="1" s="1"/>
  <c r="AX249" i="1"/>
  <c r="AZ249" i="1" s="1"/>
  <c r="DJ248" i="1"/>
  <c r="BM248" i="1"/>
  <c r="I460" i="3" l="1"/>
  <c r="J460" i="3" s="1"/>
  <c r="H461" i="3"/>
  <c r="AX250" i="1"/>
  <c r="AZ250" i="1" s="1"/>
  <c r="BM249" i="1"/>
  <c r="DH248" i="1"/>
  <c r="DI248" i="1" s="1"/>
  <c r="DK248" i="1"/>
  <c r="H462" i="3" l="1"/>
  <c r="I461" i="3"/>
  <c r="J461" i="3" s="1"/>
  <c r="DJ249" i="1"/>
  <c r="DH249" i="1"/>
  <c r="DI249" i="1" s="1"/>
  <c r="DK249" i="1"/>
  <c r="AX251" i="1"/>
  <c r="AZ251" i="1" s="1"/>
  <c r="BM250" i="1"/>
  <c r="H463" i="3" l="1"/>
  <c r="I462" i="3"/>
  <c r="J462" i="3" s="1"/>
  <c r="DK250" i="1"/>
  <c r="DH250" i="1"/>
  <c r="DI250" i="1" s="1"/>
  <c r="DJ250" i="1"/>
  <c r="AX252" i="1"/>
  <c r="AZ252" i="1" s="1"/>
  <c r="BM251" i="1"/>
  <c r="I463" i="3" l="1"/>
  <c r="J463" i="3" s="1"/>
  <c r="H464" i="3"/>
  <c r="AX253" i="1"/>
  <c r="AZ253" i="1" s="1"/>
  <c r="BM252" i="1"/>
  <c r="DJ251" i="1"/>
  <c r="DH251" i="1"/>
  <c r="DI251" i="1" s="1"/>
  <c r="DK251" i="1"/>
  <c r="I464" i="3" l="1"/>
  <c r="J464" i="3" s="1"/>
  <c r="H465" i="3"/>
  <c r="DK252" i="1"/>
  <c r="DH252" i="1"/>
  <c r="DI252" i="1" s="1"/>
  <c r="AX254" i="1"/>
  <c r="AZ254" i="1" s="1"/>
  <c r="BM253" i="1"/>
  <c r="DJ252" i="1"/>
  <c r="H466" i="3" l="1"/>
  <c r="I465" i="3"/>
  <c r="J465" i="3" s="1"/>
  <c r="DJ253" i="1"/>
  <c r="DH253" i="1"/>
  <c r="DI253" i="1" s="1"/>
  <c r="DK253" i="1"/>
  <c r="AX255" i="1"/>
  <c r="AZ255" i="1" s="1"/>
  <c r="BM254" i="1"/>
  <c r="H467" i="3" l="1"/>
  <c r="I466" i="3"/>
  <c r="J466" i="3" s="1"/>
  <c r="AX256" i="1"/>
  <c r="AZ256" i="1" s="1"/>
  <c r="DJ255" i="1"/>
  <c r="BM255" i="1"/>
  <c r="DJ254" i="1"/>
  <c r="DH254" i="1"/>
  <c r="DI254" i="1" s="1"/>
  <c r="DK254" i="1"/>
  <c r="I467" i="3" l="1"/>
  <c r="J467" i="3" s="1"/>
  <c r="H468" i="3"/>
  <c r="DH255" i="1"/>
  <c r="DI255" i="1" s="1"/>
  <c r="DK255" i="1"/>
  <c r="AX257" i="1"/>
  <c r="AZ257" i="1" s="1"/>
  <c r="BM256" i="1"/>
  <c r="I468" i="3" l="1"/>
  <c r="J468" i="3" s="1"/>
  <c r="H469" i="3"/>
  <c r="DH256" i="1"/>
  <c r="DI256" i="1" s="1"/>
  <c r="DK256" i="1"/>
  <c r="DJ256" i="1"/>
  <c r="AX258" i="1"/>
  <c r="AZ258" i="1" s="1"/>
  <c r="DJ257" i="1"/>
  <c r="BM257" i="1"/>
  <c r="H470" i="3" l="1"/>
  <c r="I469" i="3"/>
  <c r="J469" i="3" s="1"/>
  <c r="DK257" i="1"/>
  <c r="DH257" i="1"/>
  <c r="DI257" i="1" s="1"/>
  <c r="AX259" i="1"/>
  <c r="AZ259" i="1" s="1"/>
  <c r="DJ258" i="1"/>
  <c r="BM258" i="1"/>
  <c r="I470" i="3" l="1"/>
  <c r="J470" i="3" s="1"/>
  <c r="H471" i="3"/>
  <c r="AX260" i="1"/>
  <c r="AZ260" i="1" s="1"/>
  <c r="BM259" i="1"/>
  <c r="DH258" i="1"/>
  <c r="DI258" i="1" s="1"/>
  <c r="DK258" i="1"/>
  <c r="I471" i="3" l="1"/>
  <c r="J471" i="3" s="1"/>
  <c r="H472" i="3"/>
  <c r="AX261" i="1"/>
  <c r="AZ261" i="1" s="1"/>
  <c r="BM260" i="1"/>
  <c r="DJ259" i="1"/>
  <c r="DH259" i="1"/>
  <c r="DI259" i="1" s="1"/>
  <c r="DK259" i="1"/>
  <c r="I472" i="3" l="1"/>
  <c r="J472" i="3" s="1"/>
  <c r="H473" i="3"/>
  <c r="AX262" i="1"/>
  <c r="AZ262" i="1" s="1"/>
  <c r="BM261" i="1"/>
  <c r="DK260" i="1"/>
  <c r="DH260" i="1"/>
  <c r="DI260" i="1" s="1"/>
  <c r="DJ260" i="1"/>
  <c r="H474" i="3" l="1"/>
  <c r="I473" i="3"/>
  <c r="J473" i="3" s="1"/>
  <c r="AX263" i="1"/>
  <c r="AZ263" i="1" s="1"/>
  <c r="BM262" i="1"/>
  <c r="DK261" i="1"/>
  <c r="DH261" i="1"/>
  <c r="DI261" i="1" s="1"/>
  <c r="DJ261" i="1"/>
  <c r="I474" i="3" l="1"/>
  <c r="J474" i="3" s="1"/>
  <c r="H475" i="3"/>
  <c r="DK262" i="1"/>
  <c r="DH262" i="1"/>
  <c r="DI262" i="1" s="1"/>
  <c r="DJ262" i="1"/>
  <c r="AX264" i="1"/>
  <c r="AZ264" i="1" s="1"/>
  <c r="BM263" i="1"/>
  <c r="I475" i="3" l="1"/>
  <c r="J475" i="3" s="1"/>
  <c r="H476" i="3"/>
  <c r="DH263" i="1"/>
  <c r="DI263" i="1" s="1"/>
  <c r="DK263" i="1"/>
  <c r="DJ263" i="1"/>
  <c r="AX265" i="1"/>
  <c r="AZ265" i="1" s="1"/>
  <c r="BM264" i="1"/>
  <c r="I476" i="3" l="1"/>
  <c r="J476" i="3" s="1"/>
  <c r="H477" i="3"/>
  <c r="DJ264" i="1"/>
  <c r="DK264" i="1"/>
  <c r="DH264" i="1"/>
  <c r="DI264" i="1" s="1"/>
  <c r="AX266" i="1"/>
  <c r="AZ266" i="1" s="1"/>
  <c r="DJ265" i="1"/>
  <c r="BM265" i="1"/>
  <c r="H478" i="3" l="1"/>
  <c r="I477" i="3"/>
  <c r="J477" i="3" s="1"/>
  <c r="DH265" i="1"/>
  <c r="DI265" i="1" s="1"/>
  <c r="DK265" i="1"/>
  <c r="AX267" i="1"/>
  <c r="AZ267" i="1" s="1"/>
  <c r="BM266" i="1"/>
  <c r="I478" i="3" l="1"/>
  <c r="J478" i="3" s="1"/>
  <c r="H479" i="3"/>
  <c r="AX268" i="1"/>
  <c r="AZ268" i="1" s="1"/>
  <c r="DJ267" i="1"/>
  <c r="BM267" i="1"/>
  <c r="DJ266" i="1"/>
  <c r="DK266" i="1"/>
  <c r="DH266" i="1"/>
  <c r="DI266" i="1" s="1"/>
  <c r="I479" i="3" l="1"/>
  <c r="J479" i="3" s="1"/>
  <c r="H480" i="3"/>
  <c r="DH267" i="1"/>
  <c r="DI267" i="1" s="1"/>
  <c r="DK267" i="1"/>
  <c r="AX269" i="1"/>
  <c r="AZ269" i="1" s="1"/>
  <c r="BM268" i="1"/>
  <c r="H481" i="3" l="1"/>
  <c r="I480" i="3"/>
  <c r="J480" i="3" s="1"/>
  <c r="AX270" i="1"/>
  <c r="AZ270" i="1" s="1"/>
  <c r="DJ269" i="1"/>
  <c r="BM269" i="1"/>
  <c r="DJ268" i="1"/>
  <c r="DK268" i="1"/>
  <c r="DH268" i="1"/>
  <c r="DI268" i="1" s="1"/>
  <c r="H482" i="3" l="1"/>
  <c r="I481" i="3"/>
  <c r="J481" i="3" s="1"/>
  <c r="DK269" i="1"/>
  <c r="DH269" i="1"/>
  <c r="DI269" i="1" s="1"/>
  <c r="AX271" i="1"/>
  <c r="AZ271" i="1" s="1"/>
  <c r="BM270" i="1"/>
  <c r="I482" i="3" l="1"/>
  <c r="J482" i="3" s="1"/>
  <c r="H483" i="3"/>
  <c r="DJ270" i="1"/>
  <c r="DH270" i="1"/>
  <c r="DI270" i="1" s="1"/>
  <c r="DK270" i="1"/>
  <c r="AX272" i="1"/>
  <c r="AZ272" i="1" s="1"/>
  <c r="BM271" i="1"/>
  <c r="H484" i="3" l="1"/>
  <c r="I483" i="3"/>
  <c r="J483" i="3" s="1"/>
  <c r="AX273" i="1"/>
  <c r="AZ273" i="1" s="1"/>
  <c r="BM272" i="1"/>
  <c r="DJ272" i="1"/>
  <c r="DJ271" i="1"/>
  <c r="DK271" i="1"/>
  <c r="DH271" i="1"/>
  <c r="DI271" i="1" s="1"/>
  <c r="I484" i="3" l="1"/>
  <c r="J484" i="3" s="1"/>
  <c r="H485" i="3"/>
  <c r="DH272" i="1"/>
  <c r="DI272" i="1" s="1"/>
  <c r="DK272" i="1"/>
  <c r="AX274" i="1"/>
  <c r="AZ274" i="1" s="1"/>
  <c r="BM273" i="1"/>
  <c r="H486" i="3" l="1"/>
  <c r="I485" i="3"/>
  <c r="J485" i="3" s="1"/>
  <c r="DJ273" i="1"/>
  <c r="DK273" i="1"/>
  <c r="DH273" i="1"/>
  <c r="DI273" i="1" s="1"/>
  <c r="AX275" i="1"/>
  <c r="AZ275" i="1" s="1"/>
  <c r="BM274" i="1"/>
  <c r="H487" i="3" l="1"/>
  <c r="I486" i="3"/>
  <c r="J486" i="3" s="1"/>
  <c r="DH274" i="1"/>
  <c r="DI274" i="1" s="1"/>
  <c r="DK274" i="1"/>
  <c r="DJ274" i="1"/>
  <c r="AX276" i="1"/>
  <c r="AZ276" i="1" s="1"/>
  <c r="DJ275" i="1"/>
  <c r="BM275" i="1"/>
  <c r="I487" i="3" l="1"/>
  <c r="J487" i="3" s="1"/>
  <c r="H488" i="3"/>
  <c r="DH275" i="1"/>
  <c r="DI275" i="1" s="1"/>
  <c r="DK275" i="1"/>
  <c r="AX277" i="1"/>
  <c r="AZ277" i="1" s="1"/>
  <c r="DJ276" i="1"/>
  <c r="BM276" i="1"/>
  <c r="I488" i="3" l="1"/>
  <c r="J488" i="3" s="1"/>
  <c r="H489" i="3"/>
  <c r="AX278" i="1"/>
  <c r="AZ278" i="1" s="1"/>
  <c r="BM277" i="1"/>
  <c r="DJ277" i="1"/>
  <c r="DK276" i="1"/>
  <c r="DH276" i="1"/>
  <c r="DI276" i="1" s="1"/>
  <c r="H490" i="3" l="1"/>
  <c r="I489" i="3"/>
  <c r="J489" i="3" s="1"/>
  <c r="DK277" i="1"/>
  <c r="DH277" i="1"/>
  <c r="DI277" i="1" s="1"/>
  <c r="AX279" i="1"/>
  <c r="AZ279" i="1" s="1"/>
  <c r="BM278" i="1"/>
  <c r="I490" i="3" l="1"/>
  <c r="J490" i="3" s="1"/>
  <c r="H491" i="3"/>
  <c r="AX280" i="1"/>
  <c r="AZ280" i="1" s="1"/>
  <c r="BM279" i="1"/>
  <c r="DJ279" i="1"/>
  <c r="DH278" i="1"/>
  <c r="DI278" i="1" s="1"/>
  <c r="DK278" i="1"/>
  <c r="DJ278" i="1"/>
  <c r="I491" i="3" l="1"/>
  <c r="J491" i="3" s="1"/>
  <c r="H492" i="3"/>
  <c r="DK279" i="1"/>
  <c r="DH279" i="1"/>
  <c r="DI279" i="1" s="1"/>
  <c r="AX281" i="1"/>
  <c r="AZ281" i="1" s="1"/>
  <c r="BM280" i="1"/>
  <c r="I492" i="3" l="1"/>
  <c r="J492" i="3" s="1"/>
  <c r="H493" i="3"/>
  <c r="AX282" i="1"/>
  <c r="AZ282" i="1" s="1"/>
  <c r="BM281" i="1"/>
  <c r="DJ281" i="1"/>
  <c r="DH280" i="1"/>
  <c r="DI280" i="1" s="1"/>
  <c r="DK280" i="1"/>
  <c r="DJ280" i="1"/>
  <c r="H494" i="3" l="1"/>
  <c r="I493" i="3"/>
  <c r="J493" i="3" s="1"/>
  <c r="DH281" i="1"/>
  <c r="DI281" i="1" s="1"/>
  <c r="DK281" i="1"/>
  <c r="AX283" i="1"/>
  <c r="AZ283" i="1" s="1"/>
  <c r="BM282" i="1"/>
  <c r="I494" i="3" l="1"/>
  <c r="J494" i="3" s="1"/>
  <c r="H495" i="3"/>
  <c r="DK282" i="1"/>
  <c r="DH282" i="1"/>
  <c r="DI282" i="1" s="1"/>
  <c r="DJ282" i="1"/>
  <c r="AX284" i="1"/>
  <c r="AZ284" i="1" s="1"/>
  <c r="BM283" i="1"/>
  <c r="I495" i="3" l="1"/>
  <c r="J495" i="3" s="1"/>
  <c r="H496" i="3"/>
  <c r="DJ283" i="1"/>
  <c r="DH283" i="1"/>
  <c r="DI283" i="1" s="1"/>
  <c r="DK283" i="1"/>
  <c r="AX285" i="1"/>
  <c r="AZ285" i="1" s="1"/>
  <c r="BM284" i="1"/>
  <c r="H497" i="3" l="1"/>
  <c r="I496" i="3"/>
  <c r="J496" i="3" s="1"/>
  <c r="DK284" i="1"/>
  <c r="DH284" i="1"/>
  <c r="DI284" i="1" s="1"/>
  <c r="DJ284" i="1"/>
  <c r="AX286" i="1"/>
  <c r="AZ286" i="1" s="1"/>
  <c r="BM285" i="1"/>
  <c r="DJ285" i="1"/>
  <c r="H498" i="3" l="1"/>
  <c r="I497" i="3"/>
  <c r="J497" i="3" s="1"/>
  <c r="DK285" i="1"/>
  <c r="DH285" i="1"/>
  <c r="DI285" i="1" s="1"/>
  <c r="AX287" i="1"/>
  <c r="AZ287" i="1" s="1"/>
  <c r="BM286" i="1"/>
  <c r="H499" i="3" l="1"/>
  <c r="I498" i="3"/>
  <c r="J498" i="3" s="1"/>
  <c r="AX288" i="1"/>
  <c r="AZ288" i="1" s="1"/>
  <c r="BM287" i="1"/>
  <c r="DJ286" i="1"/>
  <c r="DK286" i="1"/>
  <c r="DH286" i="1"/>
  <c r="DI286" i="1" s="1"/>
  <c r="H500" i="3" l="1"/>
  <c r="I499" i="3"/>
  <c r="J499" i="3" s="1"/>
  <c r="DJ287" i="1"/>
  <c r="DK287" i="1"/>
  <c r="DH287" i="1"/>
  <c r="DI287" i="1" s="1"/>
  <c r="AX289" i="1"/>
  <c r="AZ289" i="1" s="1"/>
  <c r="BM288" i="1"/>
  <c r="I500" i="3" l="1"/>
  <c r="J500" i="3" s="1"/>
  <c r="H501" i="3"/>
  <c r="DH288" i="1"/>
  <c r="DI288" i="1" s="1"/>
  <c r="DK288" i="1"/>
  <c r="DJ288" i="1"/>
  <c r="AX290" i="1"/>
  <c r="AZ290" i="1" s="1"/>
  <c r="BM289" i="1"/>
  <c r="I501" i="3" l="1"/>
  <c r="J501" i="3" s="1"/>
  <c r="H502" i="3"/>
  <c r="DJ289" i="1"/>
  <c r="DH289" i="1"/>
  <c r="DI289" i="1" s="1"/>
  <c r="DK289" i="1"/>
  <c r="AX291" i="1"/>
  <c r="AZ291" i="1" s="1"/>
  <c r="DJ290" i="1"/>
  <c r="BM290" i="1"/>
  <c r="I502" i="3" l="1"/>
  <c r="J502" i="3" s="1"/>
  <c r="H503" i="3"/>
  <c r="DK290" i="1"/>
  <c r="DH290" i="1"/>
  <c r="DI290" i="1" s="1"/>
  <c r="AX292" i="1"/>
  <c r="AZ292" i="1" s="1"/>
  <c r="DJ291" i="1"/>
  <c r="BM291" i="1"/>
  <c r="I503" i="3" l="1"/>
  <c r="J503" i="3" s="1"/>
  <c r="H504" i="3"/>
  <c r="AX293" i="1"/>
  <c r="AZ293" i="1" s="1"/>
  <c r="BM292" i="1"/>
  <c r="DK291" i="1"/>
  <c r="DH291" i="1"/>
  <c r="DI291" i="1" s="1"/>
  <c r="I504" i="3" l="1"/>
  <c r="J504" i="3" s="1"/>
  <c r="H505" i="3"/>
  <c r="DJ292" i="1"/>
  <c r="DH292" i="1"/>
  <c r="DI292" i="1" s="1"/>
  <c r="DK292" i="1"/>
  <c r="AX294" i="1"/>
  <c r="AZ294" i="1" s="1"/>
  <c r="BM293" i="1"/>
  <c r="H506" i="3" l="1"/>
  <c r="I505" i="3"/>
  <c r="J505" i="3" s="1"/>
  <c r="DK293" i="1"/>
  <c r="DH293" i="1"/>
  <c r="DI293" i="1" s="1"/>
  <c r="DJ293" i="1"/>
  <c r="AX295" i="1"/>
  <c r="AZ295" i="1" s="1"/>
  <c r="BM294" i="1"/>
  <c r="H507" i="3" l="1"/>
  <c r="I506" i="3"/>
  <c r="J506" i="3" s="1"/>
  <c r="DH294" i="1"/>
  <c r="DI294" i="1" s="1"/>
  <c r="DK294" i="1"/>
  <c r="DJ294" i="1"/>
  <c r="AX296" i="1"/>
  <c r="AZ296" i="1" s="1"/>
  <c r="BM295" i="1"/>
  <c r="DJ295" i="1"/>
  <c r="H508" i="3" l="1"/>
  <c r="I507" i="3"/>
  <c r="J507" i="3" s="1"/>
  <c r="AX297" i="1"/>
  <c r="AZ297" i="1" s="1"/>
  <c r="DJ296" i="1"/>
  <c r="BM296" i="1"/>
  <c r="DK295" i="1"/>
  <c r="DH295" i="1"/>
  <c r="DI295" i="1" s="1"/>
  <c r="I508" i="3" l="1"/>
  <c r="J508" i="3" s="1"/>
  <c r="H509" i="3"/>
  <c r="DH296" i="1"/>
  <c r="DI296" i="1" s="1"/>
  <c r="DK296" i="1"/>
  <c r="AX298" i="1"/>
  <c r="AZ298" i="1" s="1"/>
  <c r="BM297" i="1"/>
  <c r="I509" i="3" l="1"/>
  <c r="J509" i="3" s="1"/>
  <c r="H510" i="3"/>
  <c r="AX299" i="1"/>
  <c r="AZ299" i="1" s="1"/>
  <c r="BM298" i="1"/>
  <c r="DJ297" i="1"/>
  <c r="DK297" i="1"/>
  <c r="DH297" i="1"/>
  <c r="DI297" i="1" s="1"/>
  <c r="I510" i="3" l="1"/>
  <c r="J510" i="3" s="1"/>
  <c r="H511" i="3"/>
  <c r="AX300" i="1"/>
  <c r="AZ300" i="1" s="1"/>
  <c r="BM299" i="1"/>
  <c r="DJ298" i="1"/>
  <c r="DK298" i="1"/>
  <c r="DH298" i="1"/>
  <c r="DI298" i="1" s="1"/>
  <c r="I511" i="3" l="1"/>
  <c r="J511" i="3" s="1"/>
  <c r="H512" i="3"/>
  <c r="AX301" i="1"/>
  <c r="AZ301" i="1" s="1"/>
  <c r="BM300" i="1"/>
  <c r="DH299" i="1"/>
  <c r="DI299" i="1" s="1"/>
  <c r="DK299" i="1"/>
  <c r="DJ299" i="1"/>
  <c r="H513" i="3" l="1"/>
  <c r="I512" i="3"/>
  <c r="J512" i="3" s="1"/>
  <c r="DJ300" i="1"/>
  <c r="DH300" i="1"/>
  <c r="DI300" i="1" s="1"/>
  <c r="DK300" i="1"/>
  <c r="AX302" i="1"/>
  <c r="AZ302" i="1" s="1"/>
  <c r="BM301" i="1"/>
  <c r="I513" i="3" l="1"/>
  <c r="J513" i="3" s="1"/>
  <c r="H514" i="3"/>
  <c r="DJ301" i="1"/>
  <c r="DH301" i="1"/>
  <c r="DI301" i="1" s="1"/>
  <c r="DK301" i="1"/>
  <c r="AX303" i="1"/>
  <c r="AZ303" i="1" s="1"/>
  <c r="BM302" i="1"/>
  <c r="H515" i="3" l="1"/>
  <c r="I514" i="3"/>
  <c r="J514" i="3" s="1"/>
  <c r="DJ302" i="1"/>
  <c r="DH302" i="1"/>
  <c r="DI302" i="1" s="1"/>
  <c r="DK302" i="1"/>
  <c r="AX304" i="1"/>
  <c r="AZ304" i="1" s="1"/>
  <c r="BM303" i="1"/>
  <c r="H516" i="3" l="1"/>
  <c r="I515" i="3"/>
  <c r="J515" i="3" s="1"/>
  <c r="AX305" i="1"/>
  <c r="AZ305" i="1" s="1"/>
  <c r="BM304" i="1"/>
  <c r="DJ304" i="1"/>
  <c r="DJ303" i="1"/>
  <c r="DK303" i="1"/>
  <c r="DH303" i="1"/>
  <c r="DI303" i="1" s="1"/>
  <c r="I516" i="3" l="1"/>
  <c r="J516" i="3" s="1"/>
  <c r="H517" i="3"/>
  <c r="DH304" i="1"/>
  <c r="DI304" i="1" s="1"/>
  <c r="DK304" i="1"/>
  <c r="AX306" i="1"/>
  <c r="AZ306" i="1" s="1"/>
  <c r="BM305" i="1"/>
  <c r="I517" i="3" l="1"/>
  <c r="J517" i="3" s="1"/>
  <c r="H518" i="3"/>
  <c r="DK305" i="1"/>
  <c r="DH305" i="1"/>
  <c r="DI305" i="1" s="1"/>
  <c r="DJ305" i="1"/>
  <c r="AX307" i="1"/>
  <c r="AZ307" i="1" s="1"/>
  <c r="BM306" i="1"/>
  <c r="I518" i="3" l="1"/>
  <c r="J518" i="3" s="1"/>
  <c r="H519" i="3"/>
  <c r="AX308" i="1"/>
  <c r="AZ308" i="1" s="1"/>
  <c r="BM307" i="1"/>
  <c r="DJ307" i="1"/>
  <c r="DJ306" i="1"/>
  <c r="DK306" i="1"/>
  <c r="DH306" i="1"/>
  <c r="DI306" i="1" s="1"/>
  <c r="I519" i="3" l="1"/>
  <c r="J519" i="3" s="1"/>
  <c r="H520" i="3"/>
  <c r="DK307" i="1"/>
  <c r="DH307" i="1"/>
  <c r="DI307" i="1" s="1"/>
  <c r="AX309" i="1"/>
  <c r="AZ309" i="1" s="1"/>
  <c r="BM308" i="1"/>
  <c r="I520" i="3" l="1"/>
  <c r="J520" i="3" s="1"/>
  <c r="H521" i="3"/>
  <c r="DJ308" i="1"/>
  <c r="DK308" i="1"/>
  <c r="DH308" i="1"/>
  <c r="DI308" i="1" s="1"/>
  <c r="AX310" i="1"/>
  <c r="AZ310" i="1" s="1"/>
  <c r="BM309" i="1"/>
  <c r="I521" i="3" l="1"/>
  <c r="J521" i="3" s="1"/>
  <c r="H522" i="3"/>
  <c r="DH309" i="1"/>
  <c r="DI309" i="1" s="1"/>
  <c r="DK309" i="1"/>
  <c r="DJ309" i="1"/>
  <c r="AX311" i="1"/>
  <c r="AZ311" i="1" s="1"/>
  <c r="BM310" i="1"/>
  <c r="H523" i="3" l="1"/>
  <c r="I522" i="3"/>
  <c r="J522" i="3" s="1"/>
  <c r="AX312" i="1"/>
  <c r="AZ312" i="1" s="1"/>
  <c r="BM311" i="1"/>
  <c r="DK310" i="1"/>
  <c r="DH310" i="1"/>
  <c r="DI310" i="1" s="1"/>
  <c r="DJ310" i="1"/>
  <c r="I523" i="3" l="1"/>
  <c r="J523" i="3" s="1"/>
  <c r="H524" i="3"/>
  <c r="DH311" i="1"/>
  <c r="DI311" i="1" s="1"/>
  <c r="DK311" i="1"/>
  <c r="AX313" i="1"/>
  <c r="AZ313" i="1" s="1"/>
  <c r="BM312" i="1"/>
  <c r="DJ311" i="1"/>
  <c r="I524" i="3" l="1"/>
  <c r="J524" i="3" s="1"/>
  <c r="H525" i="3"/>
  <c r="DJ312" i="1"/>
  <c r="DK312" i="1"/>
  <c r="DH312" i="1"/>
  <c r="DI312" i="1" s="1"/>
  <c r="AX314" i="1"/>
  <c r="AZ314" i="1" s="1"/>
  <c r="BM313" i="1"/>
  <c r="I525" i="3" l="1"/>
  <c r="J525" i="3" s="1"/>
  <c r="H526" i="3"/>
  <c r="AX315" i="1"/>
  <c r="BM314" i="1"/>
  <c r="DJ313" i="1"/>
  <c r="DH313" i="1"/>
  <c r="DI313" i="1" s="1"/>
  <c r="DK313" i="1"/>
  <c r="I526" i="3" l="1"/>
  <c r="J526" i="3" s="1"/>
  <c r="H527" i="3"/>
  <c r="DK314" i="1"/>
  <c r="DH314" i="1"/>
  <c r="DI314" i="1" s="1"/>
  <c r="DJ314" i="1"/>
  <c r="DG315" i="1"/>
  <c r="AZ315" i="1"/>
  <c r="BM315" i="1" s="1"/>
  <c r="I527" i="3" l="1"/>
  <c r="J527" i="3" s="1"/>
  <c r="H528" i="3"/>
  <c r="DH315" i="1"/>
  <c r="DI315" i="1" s="1"/>
  <c r="DK315" i="1"/>
  <c r="DJ315" i="1"/>
  <c r="I528" i="3" l="1"/>
  <c r="J528" i="3" s="1"/>
  <c r="H529" i="3"/>
  <c r="DH33" i="1"/>
  <c r="DI33" i="1" s="1"/>
  <c r="BM33" i="1"/>
  <c r="AR32" i="1"/>
  <c r="AR31" i="1"/>
  <c r="AZ31" i="1" s="1"/>
  <c r="AZ32" i="1" l="1"/>
  <c r="I529" i="3"/>
  <c r="J529" i="3" s="1"/>
  <c r="H530" i="3"/>
  <c r="BM31" i="1"/>
  <c r="DH31" i="1"/>
  <c r="DI31" i="1" s="1"/>
  <c r="DK33" i="1"/>
  <c r="EH20" i="1"/>
  <c r="DJ34" i="1"/>
  <c r="DK32" i="1"/>
  <c r="DH32" i="1"/>
  <c r="DI32" i="1" s="1"/>
  <c r="BM32" i="1"/>
  <c r="DJ35" i="1"/>
  <c r="EH21" i="1"/>
  <c r="I530" i="3" l="1"/>
  <c r="J530" i="3" s="1"/>
  <c r="H531" i="3"/>
  <c r="DJ33" i="1"/>
  <c r="BH18" i="2"/>
  <c r="EF23" i="1"/>
  <c r="BH17" i="2"/>
  <c r="BH19" i="2"/>
  <c r="EF22" i="1"/>
  <c r="EF21" i="1"/>
  <c r="DK31" i="1"/>
  <c r="DJ32" i="1"/>
  <c r="DJ31" i="1"/>
  <c r="EH25" i="1"/>
  <c r="H532" i="3" l="1"/>
  <c r="I531" i="3"/>
  <c r="J531" i="3" s="1"/>
  <c r="EF25" i="1"/>
  <c r="BH21" i="2"/>
  <c r="H533" i="3" l="1"/>
  <c r="I532" i="3"/>
  <c r="J532" i="3" s="1"/>
  <c r="I533" i="3" l="1"/>
  <c r="J533" i="3" s="1"/>
  <c r="H534" i="3"/>
  <c r="I534" i="3" l="1"/>
  <c r="J534" i="3" s="1"/>
  <c r="H535" i="3"/>
  <c r="I535" i="3" l="1"/>
  <c r="J535" i="3" s="1"/>
  <c r="H536" i="3"/>
  <c r="I536" i="3" l="1"/>
  <c r="J536" i="3" s="1"/>
  <c r="H537" i="3"/>
  <c r="I537" i="3" l="1"/>
  <c r="J537" i="3" s="1"/>
  <c r="H538" i="3"/>
  <c r="I538" i="3" l="1"/>
  <c r="J538" i="3" s="1"/>
  <c r="H539" i="3"/>
  <c r="I539" i="3" l="1"/>
  <c r="J539" i="3" s="1"/>
  <c r="H540" i="3"/>
  <c r="I540" i="3" l="1"/>
  <c r="J540" i="3" s="1"/>
  <c r="H541" i="3"/>
  <c r="I541" i="3" l="1"/>
  <c r="J541" i="3" s="1"/>
  <c r="H542" i="3"/>
  <c r="I542" i="3" l="1"/>
  <c r="J542" i="3" s="1"/>
  <c r="H543" i="3"/>
  <c r="I543" i="3" l="1"/>
  <c r="J543" i="3" s="1"/>
  <c r="H544" i="3"/>
  <c r="H545" i="3" l="1"/>
  <c r="I544" i="3"/>
  <c r="J544" i="3" s="1"/>
  <c r="H546" i="3" l="1"/>
  <c r="I545" i="3"/>
  <c r="J545" i="3" s="1"/>
  <c r="I546" i="3" l="1"/>
  <c r="J546" i="3" s="1"/>
  <c r="H547" i="3"/>
  <c r="I547" i="3" l="1"/>
  <c r="J547" i="3" s="1"/>
  <c r="H548" i="3"/>
  <c r="H549" i="3" l="1"/>
  <c r="I548" i="3"/>
  <c r="J548" i="3" s="1"/>
  <c r="H550" i="3" l="1"/>
  <c r="I549" i="3"/>
  <c r="J549" i="3" s="1"/>
  <c r="I550" i="3" l="1"/>
  <c r="J550" i="3" s="1"/>
  <c r="H551" i="3"/>
  <c r="I551" i="3" l="1"/>
  <c r="J551" i="3" s="1"/>
  <c r="H552" i="3"/>
  <c r="H553" i="3" l="1"/>
  <c r="I552" i="3"/>
  <c r="J552" i="3" s="1"/>
  <c r="H554" i="3" l="1"/>
  <c r="I553" i="3"/>
  <c r="J553" i="3" s="1"/>
  <c r="I554" i="3" l="1"/>
  <c r="J554" i="3" s="1"/>
  <c r="H555" i="3"/>
  <c r="H556" i="3" l="1"/>
  <c r="I555" i="3"/>
  <c r="J555" i="3" s="1"/>
  <c r="I556" i="3" l="1"/>
  <c r="J556" i="3" s="1"/>
  <c r="H557" i="3"/>
  <c r="H558" i="3" l="1"/>
  <c r="I557" i="3"/>
  <c r="J557" i="3" s="1"/>
  <c r="I558" i="3" l="1"/>
  <c r="J558" i="3" s="1"/>
  <c r="H559" i="3"/>
  <c r="I559" i="3" l="1"/>
  <c r="J559" i="3" s="1"/>
  <c r="H560" i="3"/>
  <c r="H561" i="3" l="1"/>
  <c r="I560" i="3"/>
  <c r="J560" i="3" s="1"/>
  <c r="I561" i="3" l="1"/>
  <c r="J561" i="3" s="1"/>
  <c r="H562" i="3"/>
  <c r="I562" i="3" l="1"/>
  <c r="J562" i="3" s="1"/>
  <c r="H563" i="3"/>
  <c r="I563" i="3" l="1"/>
  <c r="J563" i="3" s="1"/>
  <c r="H564" i="3"/>
  <c r="I564" i="3" l="1"/>
  <c r="J564" i="3" s="1"/>
  <c r="H565" i="3"/>
  <c r="I565" i="3" l="1"/>
  <c r="J565" i="3" s="1"/>
  <c r="H566" i="3"/>
  <c r="I566" i="3" l="1"/>
  <c r="J566" i="3" s="1"/>
  <c r="H567" i="3"/>
  <c r="H568" i="3" l="1"/>
  <c r="I567" i="3"/>
  <c r="J567" i="3" s="1"/>
  <c r="H569" i="3" l="1"/>
  <c r="I568" i="3"/>
  <c r="J568" i="3" s="1"/>
  <c r="I569" i="3" l="1"/>
  <c r="J569" i="3" s="1"/>
  <c r="H570" i="3"/>
  <c r="H571" i="3" l="1"/>
  <c r="I570" i="3"/>
  <c r="J570" i="3" s="1"/>
  <c r="H572" i="3" l="1"/>
  <c r="I571" i="3"/>
  <c r="J571" i="3" s="1"/>
  <c r="I572" i="3" l="1"/>
  <c r="J572" i="3" s="1"/>
  <c r="H573" i="3"/>
  <c r="I573" i="3" l="1"/>
  <c r="J573" i="3" s="1"/>
  <c r="H574" i="3"/>
  <c r="I574" i="3" l="1"/>
  <c r="J574" i="3" s="1"/>
  <c r="H575" i="3"/>
  <c r="I575" i="3" l="1"/>
  <c r="J575" i="3" s="1"/>
  <c r="H576" i="3"/>
  <c r="H577" i="3" l="1"/>
  <c r="I576" i="3"/>
  <c r="J576" i="3" s="1"/>
  <c r="I577" i="3" l="1"/>
  <c r="J577" i="3" s="1"/>
  <c r="H578" i="3"/>
  <c r="H579" i="3" l="1"/>
  <c r="I578" i="3"/>
  <c r="J578" i="3" s="1"/>
  <c r="I579" i="3" l="1"/>
  <c r="J579" i="3" s="1"/>
  <c r="H580" i="3"/>
  <c r="H581" i="3" l="1"/>
  <c r="I580" i="3"/>
  <c r="J580" i="3" s="1"/>
  <c r="I581" i="3" l="1"/>
  <c r="J581" i="3" s="1"/>
  <c r="H582" i="3"/>
  <c r="I582" i="3" l="1"/>
  <c r="J582" i="3" s="1"/>
  <c r="H583" i="3"/>
  <c r="I583" i="3" l="1"/>
  <c r="J583" i="3" s="1"/>
  <c r="H584" i="3"/>
  <c r="H585" i="3" l="1"/>
  <c r="I584" i="3"/>
  <c r="J584" i="3" s="1"/>
  <c r="I585" i="3" l="1"/>
  <c r="J585" i="3" s="1"/>
  <c r="H586" i="3"/>
  <c r="H587" i="3" l="1"/>
  <c r="I586" i="3"/>
  <c r="J586" i="3" s="1"/>
  <c r="I587" i="3" l="1"/>
  <c r="J587" i="3" s="1"/>
  <c r="H588" i="3"/>
  <c r="I588" i="3" l="1"/>
  <c r="J588" i="3" s="1"/>
  <c r="H589" i="3"/>
  <c r="H590" i="3" l="1"/>
  <c r="I589" i="3"/>
  <c r="J589" i="3" s="1"/>
  <c r="I590" i="3" l="1"/>
  <c r="J590" i="3" s="1"/>
  <c r="H591" i="3"/>
  <c r="I591" i="3" l="1"/>
  <c r="J591" i="3" s="1"/>
  <c r="H592" i="3"/>
  <c r="H593" i="3" l="1"/>
  <c r="I592" i="3"/>
  <c r="J592" i="3" s="1"/>
  <c r="I593" i="3" l="1"/>
  <c r="J593" i="3" s="1"/>
  <c r="H594" i="3"/>
  <c r="H595" i="3" l="1"/>
  <c r="I594" i="3"/>
  <c r="J594" i="3" s="1"/>
  <c r="I595" i="3" l="1"/>
  <c r="J595" i="3" s="1"/>
  <c r="H596" i="3"/>
  <c r="I596" i="3" l="1"/>
  <c r="J596" i="3" s="1"/>
  <c r="H597" i="3"/>
  <c r="H598" i="3" l="1"/>
  <c r="I597" i="3"/>
  <c r="J597" i="3" s="1"/>
  <c r="I598" i="3" l="1"/>
  <c r="J598" i="3" s="1"/>
  <c r="H599" i="3"/>
  <c r="I599" i="3" l="1"/>
  <c r="J599" i="3" s="1"/>
  <c r="H600" i="3"/>
  <c r="H601" i="3" l="1"/>
  <c r="I600" i="3"/>
  <c r="J600" i="3" s="1"/>
  <c r="I601" i="3" l="1"/>
  <c r="J601" i="3" s="1"/>
  <c r="H602" i="3"/>
  <c r="I602" i="3" l="1"/>
  <c r="J602" i="3" s="1"/>
  <c r="H603" i="3"/>
  <c r="H604" i="3" l="1"/>
  <c r="I603" i="3"/>
  <c r="J603" i="3" s="1"/>
  <c r="I604" i="3" l="1"/>
  <c r="J604" i="3" s="1"/>
  <c r="H605" i="3"/>
  <c r="H606" i="3" l="1"/>
  <c r="I605" i="3"/>
  <c r="J605" i="3" s="1"/>
  <c r="H607" i="3" l="1"/>
  <c r="I606" i="3"/>
  <c r="J606" i="3" s="1"/>
  <c r="I607" i="3" l="1"/>
  <c r="J607" i="3" s="1"/>
  <c r="H608" i="3"/>
  <c r="H609" i="3" l="1"/>
  <c r="I608" i="3"/>
  <c r="J608" i="3" s="1"/>
  <c r="I609" i="3" l="1"/>
  <c r="J609" i="3" s="1"/>
  <c r="H610" i="3"/>
  <c r="H611" i="3" l="1"/>
  <c r="I610" i="3"/>
  <c r="J610" i="3" s="1"/>
  <c r="I611" i="3" l="1"/>
  <c r="J611" i="3" s="1"/>
  <c r="H612" i="3"/>
  <c r="I612" i="3" l="1"/>
  <c r="J612" i="3" s="1"/>
  <c r="H613" i="3"/>
  <c r="H614" i="3" l="1"/>
  <c r="I613" i="3"/>
  <c r="J613" i="3" s="1"/>
  <c r="I614" i="3" l="1"/>
  <c r="J614" i="3" s="1"/>
  <c r="H615" i="3"/>
  <c r="I615" i="3" l="1"/>
  <c r="J615" i="3" s="1"/>
  <c r="H616" i="3"/>
  <c r="H617" i="3" l="1"/>
  <c r="I616" i="3"/>
  <c r="J616" i="3" s="1"/>
  <c r="I617" i="3" l="1"/>
  <c r="J617" i="3" s="1"/>
  <c r="H618" i="3"/>
  <c r="H619" i="3" l="1"/>
  <c r="I618" i="3"/>
  <c r="J618" i="3" s="1"/>
  <c r="H620" i="3" l="1"/>
  <c r="I619" i="3"/>
  <c r="J619" i="3" s="1"/>
  <c r="I620" i="3" l="1"/>
  <c r="J620" i="3" s="1"/>
  <c r="H621" i="3"/>
  <c r="I621" i="3" l="1"/>
  <c r="J621" i="3" s="1"/>
  <c r="H622" i="3"/>
  <c r="I622" i="3" l="1"/>
  <c r="J622" i="3" s="1"/>
  <c r="H623" i="3"/>
  <c r="I623" i="3" l="1"/>
  <c r="J623" i="3" s="1"/>
  <c r="H624" i="3"/>
  <c r="H625" i="3" l="1"/>
  <c r="I624" i="3"/>
  <c r="J624" i="3" s="1"/>
  <c r="H626" i="3" l="1"/>
  <c r="I625" i="3"/>
  <c r="J625" i="3" s="1"/>
  <c r="H627" i="3" l="1"/>
  <c r="I626" i="3"/>
  <c r="J626" i="3" s="1"/>
  <c r="I627" i="3" l="1"/>
  <c r="J627" i="3" s="1"/>
  <c r="H628" i="3"/>
  <c r="I628" i="3" l="1"/>
  <c r="J628" i="3" s="1"/>
  <c r="H629" i="3"/>
  <c r="H630" i="3" l="1"/>
  <c r="I629" i="3"/>
  <c r="J629" i="3" s="1"/>
  <c r="I630" i="3" l="1"/>
  <c r="J630" i="3" s="1"/>
  <c r="H631" i="3"/>
  <c r="I631" i="3" l="1"/>
  <c r="J631" i="3" s="1"/>
  <c r="H632" i="3"/>
  <c r="H633" i="3" l="1"/>
  <c r="I632" i="3"/>
  <c r="J632" i="3" s="1"/>
  <c r="I633" i="3" l="1"/>
  <c r="J633" i="3" s="1"/>
  <c r="H634" i="3"/>
  <c r="I634" i="3" l="1"/>
  <c r="J634" i="3" s="1"/>
  <c r="H635" i="3"/>
  <c r="I635" i="3" l="1"/>
  <c r="J635" i="3" s="1"/>
  <c r="H636" i="3"/>
  <c r="I636" i="3" l="1"/>
  <c r="J636" i="3" s="1"/>
  <c r="H637" i="3"/>
  <c r="H638" i="3" l="1"/>
  <c r="I637" i="3"/>
  <c r="J637" i="3" s="1"/>
  <c r="I638" i="3" l="1"/>
  <c r="J638" i="3" s="1"/>
  <c r="H639" i="3"/>
  <c r="I639" i="3" l="1"/>
  <c r="J639" i="3" s="1"/>
  <c r="H640" i="3"/>
  <c r="I640" i="3" s="1"/>
  <c r="J640" i="3" s="1"/>
</calcChain>
</file>

<file path=xl/sharedStrings.xml><?xml version="1.0" encoding="utf-8"?>
<sst xmlns="http://schemas.openxmlformats.org/spreadsheetml/2006/main" count="405" uniqueCount="288">
  <si>
    <t>PNC Checking</t>
  </si>
  <si>
    <t>USAA Checking</t>
  </si>
  <si>
    <t>Ally Savings</t>
  </si>
  <si>
    <t>Wells Fargo Checking</t>
  </si>
  <si>
    <t>Wells Fargo Savings</t>
  </si>
  <si>
    <t>Vanguard IRA - Chris</t>
  </si>
  <si>
    <t>Vanguard Roth IRA - Chris</t>
  </si>
  <si>
    <t>Vanguard Roth IRA - Shannon</t>
  </si>
  <si>
    <t>JH 401(k)</t>
  </si>
  <si>
    <t>FBA HSA</t>
  </si>
  <si>
    <t>Edward Jones IRA</t>
  </si>
  <si>
    <t>Edward Jones Taxable</t>
  </si>
  <si>
    <t>Betterment Taxable</t>
  </si>
  <si>
    <t>USAA Roth IRA - Chris</t>
  </si>
  <si>
    <t>USAA IRA - Chris</t>
  </si>
  <si>
    <t>Discover CC</t>
  </si>
  <si>
    <t>Chase SP CC</t>
  </si>
  <si>
    <t>USAA CC</t>
  </si>
  <si>
    <t>AmEx BCP CC</t>
  </si>
  <si>
    <t>HSA Invest</t>
  </si>
  <si>
    <t>Navient Loan 3</t>
  </si>
  <si>
    <t>Navient Loan 4</t>
  </si>
  <si>
    <t>Net Worth</t>
  </si>
  <si>
    <t>Expense Calculations</t>
  </si>
  <si>
    <t>United CC</t>
  </si>
  <si>
    <t>Other Direct Expenses</t>
  </si>
  <si>
    <t>Rent/ Mortgage</t>
  </si>
  <si>
    <t>Total Monthly Expenses</t>
  </si>
  <si>
    <t>3 Month Avg Monthly Expenses</t>
  </si>
  <si>
    <t>12 Month Avg Monthly Expenses</t>
  </si>
  <si>
    <t>3 Month Average Annual Expenses</t>
  </si>
  <si>
    <t>12 Month Average Annual Expenses</t>
  </si>
  <si>
    <t>1 Month Average Annual Expenses</t>
  </si>
  <si>
    <t>Portfolio Calculations</t>
  </si>
  <si>
    <t>Annual Expenses</t>
  </si>
  <si>
    <t>Portfolio Required to Support Current Spending @ SWR</t>
  </si>
  <si>
    <t>SWR</t>
  </si>
  <si>
    <t>Progress</t>
  </si>
  <si>
    <t>Credit Card Expenses</t>
  </si>
  <si>
    <t>3 month running avg portfolio required @ SWR</t>
  </si>
  <si>
    <t>12 month running avg portfolio required @ SWR</t>
  </si>
  <si>
    <t>Target Series (based on 3 month running avg)</t>
  </si>
  <si>
    <t>Target</t>
  </si>
  <si>
    <t>find target portfolio (3 month avg)</t>
  </si>
  <si>
    <t>Trendline</t>
  </si>
  <si>
    <t>x^2</t>
  </si>
  <si>
    <t>x</t>
  </si>
  <si>
    <t>Formula</t>
  </si>
  <si>
    <t>Est. FI</t>
  </si>
  <si>
    <t>ASSETS</t>
  </si>
  <si>
    <t>TOTAL ASSETS</t>
  </si>
  <si>
    <t>graph on website</t>
  </si>
  <si>
    <t>monthly statement, 10th</t>
  </si>
  <si>
    <t>calculated from YNAB</t>
  </si>
  <si>
    <t>manual checking on website</t>
  </si>
  <si>
    <t>monthly statement, end of month</t>
  </si>
  <si>
    <t>closed</t>
  </si>
  <si>
    <t>monthly statement, 9th, daily balance summary</t>
  </si>
  <si>
    <t>export, then back calc from current balance</t>
  </si>
  <si>
    <t>notes</t>
  </si>
  <si>
    <t>JH 401(k) transferred in $16997.46 from GAC</t>
  </si>
  <si>
    <t>FBA HSA transferred $2910.93 from GAC</t>
  </si>
  <si>
    <t>zero line</t>
  </si>
  <si>
    <t>is january</t>
  </si>
  <si>
    <t>is february</t>
  </si>
  <si>
    <t>is march</t>
  </si>
  <si>
    <t>is april</t>
  </si>
  <si>
    <t>is may</t>
  </si>
  <si>
    <t>is june</t>
  </si>
  <si>
    <t>is july</t>
  </si>
  <si>
    <t>is august</t>
  </si>
  <si>
    <t>is spetember</t>
  </si>
  <si>
    <t>is october</t>
  </si>
  <si>
    <t>is november</t>
  </si>
  <si>
    <t>is december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</si>
  <si>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</si>
  <si>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</si>
  <si>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</si>
  <si>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</si>
  <si>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</si>
  <si>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</si>
  <si>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</si>
  <si>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</si>
  <si>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</si>
  <si>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</si>
  <si>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</si>
  <si>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</si>
  <si>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jan expenses</t>
  </si>
  <si>
    <t>sum feb expenses</t>
  </si>
  <si>
    <t>sum march expenses</t>
  </si>
  <si>
    <t>sum april expenses</t>
  </si>
  <si>
    <t>sum may expenses</t>
  </si>
  <si>
    <t>sum june expenses</t>
  </si>
  <si>
    <t>sum july expenses</t>
  </si>
  <si>
    <t>sum august expenses</t>
  </si>
  <si>
    <t>sum september expenses</t>
  </si>
  <si>
    <t>sum october expenses</t>
  </si>
  <si>
    <t>sum november expenses</t>
  </si>
  <si>
    <t>sum december expenses</t>
  </si>
  <si>
    <t>Previous Year Expenses</t>
  </si>
  <si>
    <t>LIABILITIES</t>
  </si>
  <si>
    <t>TOTAL LIABILITIES</t>
  </si>
  <si>
    <t>Navient Loan 1 (5.31%)</t>
  </si>
  <si>
    <t>Navient Loan 2 (6.00%)</t>
  </si>
  <si>
    <t>Monthly Average Expenses (since 2016ish)</t>
  </si>
  <si>
    <t>Overall Average per Month</t>
  </si>
  <si>
    <t>Target Average per Month</t>
  </si>
  <si>
    <t>paycheck</t>
  </si>
  <si>
    <t>insert above solid black line</t>
  </si>
  <si>
    <t>Date</t>
  </si>
  <si>
    <t>fudge</t>
  </si>
  <si>
    <t>Annual Income Generated by Current Portfolio @ SWR</t>
  </si>
  <si>
    <t>Date as number</t>
  </si>
  <si>
    <t>Portfolio Balance Moving Average</t>
  </si>
  <si>
    <t>test contributions vs growth</t>
  </si>
  <si>
    <t>Contribution</t>
  </si>
  <si>
    <t>Contributed Total</t>
  </si>
  <si>
    <t>Balance</t>
  </si>
  <si>
    <t>ROR</t>
  </si>
  <si>
    <t>biweekly ROR</t>
  </si>
  <si>
    <t>should be static value</t>
  </si>
  <si>
    <t>Credit Card balances off before marriage (before auto pay was turned on). This leads to lower balances in nov 2016 and others because of rapid payments</t>
  </si>
  <si>
    <t>auto pay should smooth out this error (although it's still not perfect)</t>
  </si>
  <si>
    <t>take note of equations and chart references in the expenses section. Write macro or notes on how to adjust formulas/references when adding data</t>
  </si>
  <si>
    <t>eventually, make this average since marriage (both monthly and overall… see chart)</t>
  </si>
  <si>
    <t>logarithmic</t>
  </si>
  <si>
    <t>c</t>
  </si>
  <si>
    <t>b</t>
  </si>
  <si>
    <t>Mortgage</t>
  </si>
  <si>
    <t>Home Equity</t>
  </si>
  <si>
    <t>Navient Loan 1</t>
  </si>
  <si>
    <t>annual credit card use</t>
  </si>
  <si>
    <t>sim RoR</t>
  </si>
  <si>
    <t>monthly contributions</t>
  </si>
  <si>
    <t>sum contrib</t>
  </si>
  <si>
    <t>simulation</t>
  </si>
  <si>
    <t>before grad</t>
  </si>
  <si>
    <t>after grad</t>
  </si>
  <si>
    <t>C Base Salary</t>
  </si>
  <si>
    <t>S Base Salary</t>
  </si>
  <si>
    <t>401(k) contrib</t>
  </si>
  <si>
    <t>IRA contrib</t>
  </si>
  <si>
    <t>HSA contrib</t>
  </si>
  <si>
    <t>sum</t>
  </si>
  <si>
    <t>taxable</t>
  </si>
  <si>
    <t>https://www.fool.com/taxes/2017/12/13/your-guide-to-tax-brackets-in-2018.aspx</t>
  </si>
  <si>
    <t>net</t>
  </si>
  <si>
    <t>Cost of Living</t>
  </si>
  <si>
    <t>to distribute</t>
  </si>
  <si>
    <t>Down Payment</t>
  </si>
  <si>
    <t>Total Price</t>
  </si>
  <si>
    <t>Mortgaged amount</t>
  </si>
  <si>
    <t>Interest Rate</t>
  </si>
  <si>
    <t>years</t>
  </si>
  <si>
    <t>months</t>
  </si>
  <si>
    <t>payments</t>
  </si>
  <si>
    <t>extra monthly payment</t>
  </si>
  <si>
    <t>total monthly payment</t>
  </si>
  <si>
    <t>Year</t>
  </si>
  <si>
    <t>Beginning Balance</t>
  </si>
  <si>
    <t>Payment</t>
  </si>
  <si>
    <t>Principal</t>
  </si>
  <si>
    <t>Interest</t>
  </si>
  <si>
    <t>Extra Payment</t>
  </si>
  <si>
    <t>Cumulative Principle</t>
  </si>
  <si>
    <t>Cumulative Interest</t>
  </si>
  <si>
    <t>Ending Loan Balance</t>
  </si>
  <si>
    <t>Total Payment</t>
  </si>
  <si>
    <t>Equity</t>
  </si>
  <si>
    <t>Navient Loan 2</t>
  </si>
  <si>
    <t>Payments</t>
  </si>
  <si>
    <t>Loan 1</t>
  </si>
  <si>
    <t>Loan 2</t>
  </si>
  <si>
    <t>Loan 3</t>
  </si>
  <si>
    <t>Loan4</t>
  </si>
  <si>
    <t>Sum</t>
  </si>
  <si>
    <t>Total Debt Payments</t>
  </si>
  <si>
    <t>possible taxable invest</t>
  </si>
  <si>
    <t>C Age</t>
  </si>
  <si>
    <t xml:space="preserve">tax </t>
  </si>
  <si>
    <t>after tax total</t>
  </si>
  <si>
    <t>annual loans and mortgage</t>
  </si>
  <si>
    <t>annual mortgage double</t>
  </si>
  <si>
    <t>Maximum Savings Rates</t>
  </si>
  <si>
    <t>while paying loans and mortgage</t>
  </si>
  <si>
    <t>while paying mortgage at double</t>
  </si>
  <si>
    <t>without loans and mortgage</t>
  </si>
  <si>
    <t>monthly</t>
  </si>
  <si>
    <t>annual taxable savings</t>
  </si>
  <si>
    <t>with loans and mortgage</t>
  </si>
  <si>
    <t>with mortgage double</t>
  </si>
  <si>
    <t>after quit</t>
  </si>
  <si>
    <t>S Age</t>
  </si>
  <si>
    <t>Monthly Income Generated by Current Portfolio @ SWR</t>
  </si>
  <si>
    <t>after loans (still paying mort)</t>
  </si>
  <si>
    <t>Dynetics ESOP</t>
  </si>
  <si>
    <t>Chevron Visa CC</t>
  </si>
  <si>
    <t>for FI prediction</t>
  </si>
  <si>
    <t>Current Date</t>
  </si>
  <si>
    <t>Portfolio Balance</t>
  </si>
  <si>
    <t>FI Prediction Record</t>
  </si>
  <si>
    <t>When</t>
  </si>
  <si>
    <t>FI Date</t>
  </si>
  <si>
    <t>Notes</t>
  </si>
  <si>
    <t>Generated</t>
  </si>
  <si>
    <t>initial</t>
  </si>
  <si>
    <t>Manual Target</t>
  </si>
  <si>
    <t>2 Power</t>
  </si>
  <si>
    <t>x2</t>
  </si>
  <si>
    <t xml:space="preserve">x </t>
  </si>
  <si>
    <t>2018 dollars</t>
  </si>
  <si>
    <t>equation</t>
  </si>
  <si>
    <t>after graduation, 401(k) and IRA accounts simulate merged separate accounts (for simplification early on. Will create separate account columns when the need arises)</t>
  </si>
  <si>
    <t xml:space="preserve">Ed Jones taxable becomes general taxable investments after house purchase. Will create separate account later when the need arises. </t>
  </si>
  <si>
    <t>Mortgage Status (0 = paid off</t>
  </si>
  <si>
    <t>Student Loan Status (0 = paid off)</t>
  </si>
  <si>
    <t>C Salary</t>
  </si>
  <si>
    <t>S Salary</t>
  </si>
  <si>
    <t>Assets</t>
  </si>
  <si>
    <t>C - Paydays</t>
  </si>
  <si>
    <t>month</t>
  </si>
  <si>
    <t>analysis year</t>
  </si>
  <si>
    <t>analysis month</t>
  </si>
  <si>
    <t>C Payday Year</t>
  </si>
  <si>
    <t>C Payday Month</t>
  </si>
  <si>
    <t>Matches</t>
  </si>
  <si>
    <t>C Num Paydays (every other Thursday)</t>
  </si>
  <si>
    <t>Chris</t>
  </si>
  <si>
    <t>Shannon</t>
  </si>
  <si>
    <t>401k Contrib</t>
  </si>
  <si>
    <t>IRA Contrib</t>
  </si>
  <si>
    <t>Other Deductions</t>
  </si>
  <si>
    <t>S Num Paydays (once per month)</t>
  </si>
  <si>
    <t>401k contrib</t>
  </si>
  <si>
    <t>Deductions</t>
  </si>
  <si>
    <t>approx taxable income (last month)</t>
  </si>
  <si>
    <t>total taxable income per month</t>
  </si>
  <si>
    <t>total taxable income per year</t>
  </si>
  <si>
    <t>after tax (per month)</t>
  </si>
  <si>
    <t>tax bracket</t>
  </si>
  <si>
    <t>after tax (annual)</t>
  </si>
  <si>
    <t>annual Fed taxes</t>
  </si>
  <si>
    <t>annual state taxes</t>
  </si>
  <si>
    <t>approx ANNUAL living expenses</t>
  </si>
  <si>
    <t>approx leftover per month</t>
  </si>
  <si>
    <t>Salary and Taxes (for estimating Loan Payments and Taxable Savings)</t>
  </si>
  <si>
    <t>modified to reflect more accurate contribution numbers based on salaries and taxes</t>
  </si>
  <si>
    <t>savings rate</t>
  </si>
  <si>
    <t>tax breaks (annual)</t>
  </si>
  <si>
    <t>Savings Rate</t>
  </si>
  <si>
    <t>Spent</t>
  </si>
  <si>
    <t>Spent Total</t>
  </si>
  <si>
    <t>Start Value</t>
  </si>
  <si>
    <t>Annual Start Value</t>
  </si>
  <si>
    <t>Total Market Growth since beginning</t>
  </si>
  <si>
    <t>Annual Spend</t>
  </si>
  <si>
    <t>Financial Independence?</t>
  </si>
  <si>
    <t>Growth Increment biweekly</t>
  </si>
  <si>
    <t>M. Target Date</t>
  </si>
  <si>
    <t>Generate Target Line</t>
  </si>
  <si>
    <t>Month Match</t>
  </si>
  <si>
    <t>Year Match</t>
  </si>
  <si>
    <t>added value</t>
  </si>
  <si>
    <t>target for pure market growth to take over</t>
  </si>
  <si>
    <t>target for market growth plus MAXIMUM 401k and IRA contrib to take over</t>
  </si>
  <si>
    <t>target for market growth plus MAXIMUM 401k, IRA, and HSA contrib to take over</t>
  </si>
  <si>
    <t>Predict Worst Case</t>
  </si>
  <si>
    <t>Worst Case (no contributions)</t>
  </si>
  <si>
    <t>401k 1 contrib</t>
  </si>
  <si>
    <t>401k 2 contrib</t>
  </si>
  <si>
    <t>IRA 1 contrib</t>
  </si>
  <si>
    <t>HSA 1 contrib</t>
  </si>
  <si>
    <t>Portfolio Value</t>
  </si>
  <si>
    <t>Sum Contrib</t>
  </si>
  <si>
    <t>RoR</t>
  </si>
  <si>
    <t>1Q 2018</t>
  </si>
  <si>
    <t>2Q 2018</t>
  </si>
  <si>
    <t>3Q 2018</t>
  </si>
  <si>
    <t>4Q 2018</t>
  </si>
  <si>
    <t>1Q 2019</t>
  </si>
  <si>
    <t>2Q 2019</t>
  </si>
  <si>
    <t>3Q 2019</t>
  </si>
  <si>
    <t>4Q 2019</t>
  </si>
  <si>
    <t>1Q 2020</t>
  </si>
  <si>
    <t>2Q 2020</t>
  </si>
  <si>
    <t>3Q 2020</t>
  </si>
  <si>
    <t>4Q 2020</t>
  </si>
  <si>
    <t>Portfolio Balance Record (with 6.5% prediction RoR)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</si>
</sst>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6" formatCode="&quot;$&quot;#,##0_);[Red]\(&quot;$&quot;#,##0\)"/>
    <numFmt numFmtId="8" formatCode="&quot;$&quot;#,##0.00_);[Red]\(&quot;$&quot;#,##0.00\)"/>
    <numFmt numFmtId="164" formatCode="0.00_);[Red]\(0.00\)"/>
    <numFmt numFmtId="165" formatCode="&quot;$&quot;#,##0.00"/>
    <numFmt numFmtId="166" formatCode="0.0"/>
    <numFmt numFmtId="167" formatCode="mmm\-yyyy"/>
    <numFmt numFmtId="169" formatCode="&quot;$&quot;#,##0"/>
  </numFmts>
  <fonts count="12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FFC7CE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0" fontId="1" fillId="2" borderId="1" applyNumberFormat="0" applyAlignment="0" applyProtection="0"/>
    <xf numFmtId="0" fontId="5" fillId="4" borderId="0" applyNumberFormat="0" applyBorder="0" applyAlignment="0" applyProtection="0"/>
    <xf numFmtId="0" fontId="6" fillId="5" borderId="1" applyNumberFormat="0" applyAlignment="0" applyProtection="0"/>
    <xf numFmtId="0" fontId="8" fillId="6" borderId="14" applyNumberFormat="0" applyAlignment="0" applyProtection="0"/>
    <xf numFmtId="0" fontId="9" fillId="7" borderId="0" applyNumberFormat="0" applyBorder="0" applyAlignment="0" applyProtection="0"/>
  </cellStyleXfs>
  <cellXfs count="133">
    <xf numFmtId="0" fontId="0" fillId="0" borderId="0" xfId="0"/>
    <xf numFmtId="14" fontId="0" fillId="0" borderId="0" xfId="0" applyNumberFormat="1"/>
    <xf numFmtId="40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2" fillId="0" borderId="0" xfId="0" applyFont="1" applyAlignment="1">
      <alignment wrapText="1"/>
    </xf>
    <xf numFmtId="40" fontId="2" fillId="0" borderId="0" xfId="0" applyNumberFormat="1" applyFont="1"/>
    <xf numFmtId="14" fontId="2" fillId="0" borderId="3" xfId="0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40" fontId="0" fillId="0" borderId="5" xfId="0" applyNumberFormat="1" applyBorder="1"/>
    <xf numFmtId="40" fontId="0" fillId="0" borderId="0" xfId="0" applyNumberFormat="1" applyBorder="1"/>
    <xf numFmtId="40" fontId="2" fillId="0" borderId="6" xfId="0" applyNumberFormat="1" applyFont="1" applyBorder="1"/>
    <xf numFmtId="40" fontId="1" fillId="2" borderId="1" xfId="1" applyNumberFormat="1" applyBorder="1"/>
    <xf numFmtId="40" fontId="0" fillId="0" borderId="7" xfId="0" applyNumberFormat="1" applyBorder="1"/>
    <xf numFmtId="40" fontId="0" fillId="0" borderId="8" xfId="0" applyNumberFormat="1" applyBorder="1"/>
    <xf numFmtId="40" fontId="2" fillId="0" borderId="9" xfId="0" applyNumberFormat="1" applyFont="1" applyBorder="1"/>
    <xf numFmtId="40" fontId="2" fillId="0" borderId="0" xfId="0" applyNumberFormat="1" applyFont="1" applyAlignment="1">
      <alignment wrapText="1"/>
    </xf>
    <xf numFmtId="0" fontId="2" fillId="0" borderId="2" xfId="0" applyFont="1" applyBorder="1" applyAlignment="1">
      <alignment wrapText="1"/>
    </xf>
    <xf numFmtId="40" fontId="2" fillId="0" borderId="5" xfId="0" applyNumberFormat="1" applyFont="1" applyBorder="1" applyAlignment="1">
      <alignment wrapText="1"/>
    </xf>
    <xf numFmtId="40" fontId="2" fillId="0" borderId="0" xfId="0" applyNumberFormat="1" applyFont="1" applyBorder="1" applyAlignment="1">
      <alignment wrapText="1"/>
    </xf>
    <xf numFmtId="40" fontId="2" fillId="0" borderId="6" xfId="0" applyNumberFormat="1" applyFont="1" applyBorder="1" applyAlignment="1">
      <alignment wrapText="1"/>
    </xf>
    <xf numFmtId="40" fontId="2" fillId="0" borderId="8" xfId="0" applyNumberFormat="1" applyFont="1" applyBorder="1" applyAlignment="1">
      <alignment wrapText="1"/>
    </xf>
    <xf numFmtId="10" fontId="0" fillId="0" borderId="0" xfId="0" applyNumberFormat="1"/>
    <xf numFmtId="10" fontId="2" fillId="0" borderId="6" xfId="0" applyNumberFormat="1" applyFont="1" applyBorder="1" applyAlignment="1">
      <alignment wrapText="1"/>
    </xf>
    <xf numFmtId="40" fontId="2" fillId="0" borderId="7" xfId="0" applyNumberFormat="1" applyFont="1" applyBorder="1" applyAlignment="1">
      <alignment wrapText="1"/>
    </xf>
    <xf numFmtId="10" fontId="2" fillId="0" borderId="9" xfId="0" applyNumberFormat="1" applyFont="1" applyBorder="1" applyAlignment="1">
      <alignment wrapText="1"/>
    </xf>
    <xf numFmtId="0" fontId="0" fillId="0" borderId="0" xfId="0" applyBorder="1"/>
    <xf numFmtId="0" fontId="2" fillId="0" borderId="0" xfId="0" applyNumberFormat="1" applyFont="1"/>
    <xf numFmtId="14" fontId="2" fillId="3" borderId="0" xfId="0" applyNumberFormat="1" applyFont="1" applyFill="1"/>
    <xf numFmtId="0" fontId="2" fillId="3" borderId="0" xfId="0" applyNumberFormat="1" applyFont="1" applyFill="1"/>
    <xf numFmtId="40" fontId="0" fillId="3" borderId="7" xfId="0" applyNumberFormat="1" applyFill="1" applyBorder="1"/>
    <xf numFmtId="40" fontId="0" fillId="3" borderId="8" xfId="0" applyNumberFormat="1" applyFill="1" applyBorder="1"/>
    <xf numFmtId="40" fontId="2" fillId="3" borderId="9" xfId="0" applyNumberFormat="1" applyFont="1" applyFill="1" applyBorder="1"/>
    <xf numFmtId="40" fontId="2" fillId="3" borderId="8" xfId="0" applyNumberFormat="1" applyFont="1" applyFill="1" applyBorder="1"/>
    <xf numFmtId="40" fontId="2" fillId="3" borderId="13" xfId="0" applyNumberFormat="1" applyFont="1" applyFill="1" applyBorder="1" applyAlignment="1">
      <alignment wrapText="1"/>
    </xf>
    <xf numFmtId="40" fontId="2" fillId="3" borderId="8" xfId="0" applyNumberFormat="1" applyFont="1" applyFill="1" applyBorder="1" applyAlignment="1">
      <alignment wrapText="1"/>
    </xf>
    <xf numFmtId="40" fontId="2" fillId="3" borderId="9" xfId="0" applyNumberFormat="1" applyFont="1" applyFill="1" applyBorder="1" applyAlignment="1">
      <alignment wrapText="1"/>
    </xf>
    <xf numFmtId="40" fontId="2" fillId="3" borderId="7" xfId="0" applyNumberFormat="1" applyFont="1" applyFill="1" applyBorder="1" applyAlignment="1">
      <alignment wrapText="1"/>
    </xf>
    <xf numFmtId="10" fontId="2" fillId="3" borderId="8" xfId="0" applyNumberFormat="1" applyFont="1" applyFill="1" applyBorder="1" applyAlignment="1">
      <alignment wrapText="1"/>
    </xf>
    <xf numFmtId="40" fontId="2" fillId="3" borderId="0" xfId="0" applyNumberFormat="1" applyFont="1" applyFill="1" applyAlignment="1">
      <alignment wrapText="1"/>
    </xf>
    <xf numFmtId="0" fontId="0" fillId="3" borderId="0" xfId="0" applyFill="1"/>
    <xf numFmtId="11" fontId="0" fillId="0" borderId="0" xfId="0" applyNumberFormat="1"/>
    <xf numFmtId="0" fontId="0" fillId="0" borderId="0" xfId="0" applyAlignment="1">
      <alignment wrapText="1"/>
    </xf>
    <xf numFmtId="40" fontId="3" fillId="0" borderId="0" xfId="0" applyNumberFormat="1" applyFont="1" applyAlignment="1">
      <alignment wrapText="1"/>
    </xf>
    <xf numFmtId="40" fontId="4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38" fontId="2" fillId="0" borderId="0" xfId="0" applyNumberFormat="1" applyFont="1" applyBorder="1" applyAlignment="1">
      <alignment wrapText="1"/>
    </xf>
    <xf numFmtId="38" fontId="0" fillId="0" borderId="0" xfId="0" applyNumberFormat="1" applyAlignment="1">
      <alignment wrapText="1"/>
    </xf>
    <xf numFmtId="164" fontId="0" fillId="0" borderId="0" xfId="0" applyNumberFormat="1"/>
    <xf numFmtId="0" fontId="7" fillId="0" borderId="0" xfId="0" applyFont="1"/>
    <xf numFmtId="4" fontId="0" fillId="0" borderId="0" xfId="0" applyNumberFormat="1"/>
    <xf numFmtId="40" fontId="6" fillId="5" borderId="1" xfId="3" applyNumberFormat="1"/>
    <xf numFmtId="165" fontId="0" fillId="0" borderId="0" xfId="0" applyNumberFormat="1"/>
    <xf numFmtId="40" fontId="6" fillId="5" borderId="1" xfId="3" applyNumberFormat="1" applyBorder="1"/>
    <xf numFmtId="0" fontId="0" fillId="0" borderId="8" xfId="0" applyBorder="1"/>
    <xf numFmtId="9" fontId="0" fillId="0" borderId="0" xfId="0" applyNumberFormat="1"/>
    <xf numFmtId="10" fontId="6" fillId="5" borderId="1" xfId="3" applyNumberFormat="1"/>
    <xf numFmtId="9" fontId="6" fillId="5" borderId="1" xfId="3" applyNumberFormat="1"/>
    <xf numFmtId="0" fontId="2" fillId="0" borderId="0" xfId="0" applyFont="1" applyAlignment="1">
      <alignment vertical="center" wrapText="1"/>
    </xf>
    <xf numFmtId="8" fontId="0" fillId="0" borderId="0" xfId="0" applyNumberFormat="1"/>
    <xf numFmtId="166" fontId="0" fillId="0" borderId="0" xfId="0" applyNumberFormat="1"/>
    <xf numFmtId="1" fontId="0" fillId="0" borderId="0" xfId="0" applyNumberFormat="1"/>
    <xf numFmtId="165" fontId="2" fillId="0" borderId="0" xfId="0" applyNumberFormat="1" applyFont="1" applyAlignment="1">
      <alignment vertical="center" wrapText="1"/>
    </xf>
    <xf numFmtId="167" fontId="0" fillId="0" borderId="0" xfId="0" applyNumberFormat="1"/>
    <xf numFmtId="4" fontId="6" fillId="5" borderId="1" xfId="3" applyNumberFormat="1"/>
    <xf numFmtId="40" fontId="8" fillId="6" borderId="14" xfId="4" applyNumberFormat="1"/>
    <xf numFmtId="40" fontId="2" fillId="3" borderId="0" xfId="0" applyNumberFormat="1" applyFont="1" applyFill="1" applyBorder="1" applyAlignment="1">
      <alignment wrapText="1"/>
    </xf>
    <xf numFmtId="0" fontId="2" fillId="0" borderId="12" xfId="0" applyFont="1" applyBorder="1" applyAlignment="1">
      <alignment horizontal="center" vertical="center"/>
    </xf>
    <xf numFmtId="40" fontId="2" fillId="0" borderId="3" xfId="0" applyNumberFormat="1" applyFont="1" applyBorder="1" applyAlignment="1">
      <alignment wrapText="1"/>
    </xf>
    <xf numFmtId="40" fontId="2" fillId="0" borderId="9" xfId="0" applyNumberFormat="1" applyFont="1" applyBorder="1" applyAlignment="1">
      <alignment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40" fontId="6" fillId="5" borderId="0" xfId="3" applyNumberFormat="1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40" fontId="6" fillId="5" borderId="2" xfId="3" applyNumberFormat="1" applyBorder="1" applyAlignment="1">
      <alignment wrapText="1"/>
    </xf>
    <xf numFmtId="40" fontId="6" fillId="5" borderId="4" xfId="3" applyNumberFormat="1" applyBorder="1" applyAlignment="1">
      <alignment wrapText="1"/>
    </xf>
    <xf numFmtId="40" fontId="6" fillId="5" borderId="5" xfId="3" applyNumberFormat="1" applyBorder="1" applyAlignment="1">
      <alignment wrapText="1"/>
    </xf>
    <xf numFmtId="40" fontId="6" fillId="5" borderId="6" xfId="3" applyNumberFormat="1" applyBorder="1" applyAlignment="1">
      <alignment wrapText="1"/>
    </xf>
    <xf numFmtId="0" fontId="6" fillId="5" borderId="1" xfId="3"/>
    <xf numFmtId="2" fontId="0" fillId="0" borderId="0" xfId="0" applyNumberFormat="1" applyBorder="1"/>
    <xf numFmtId="40" fontId="8" fillId="6" borderId="14" xfId="4" applyNumberFormat="1" applyBorder="1"/>
    <xf numFmtId="10" fontId="9" fillId="7" borderId="0" xfId="5" applyNumberFormat="1"/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38" fontId="2" fillId="0" borderId="5" xfId="0" applyNumberFormat="1" applyFont="1" applyBorder="1" applyAlignment="1">
      <alignment wrapText="1"/>
    </xf>
    <xf numFmtId="38" fontId="2" fillId="0" borderId="7" xfId="0" applyNumberFormat="1" applyFont="1" applyBorder="1" applyAlignment="1">
      <alignment wrapText="1"/>
    </xf>
    <xf numFmtId="0" fontId="2" fillId="0" borderId="2" xfId="0" applyFont="1" applyBorder="1" applyAlignment="1"/>
    <xf numFmtId="40" fontId="6" fillId="5" borderId="16" xfId="3" applyNumberFormat="1" applyBorder="1"/>
    <xf numFmtId="40" fontId="0" fillId="0" borderId="6" xfId="0" applyNumberFormat="1" applyBorder="1"/>
    <xf numFmtId="40" fontId="0" fillId="0" borderId="9" xfId="0" applyNumberFormat="1" applyBorder="1"/>
    <xf numFmtId="38" fontId="0" fillId="0" borderId="0" xfId="0" applyNumberFormat="1" applyBorder="1"/>
    <xf numFmtId="38" fontId="0" fillId="0" borderId="8" xfId="0" applyNumberFormat="1" applyBorder="1"/>
    <xf numFmtId="17" fontId="0" fillId="0" borderId="0" xfId="0" applyNumberFormat="1"/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9" fontId="0" fillId="0" borderId="0" xfId="0" applyNumberFormat="1" applyBorder="1"/>
    <xf numFmtId="9" fontId="0" fillId="0" borderId="8" xfId="0" applyNumberFormat="1" applyBorder="1"/>
    <xf numFmtId="9" fontId="0" fillId="3" borderId="8" xfId="0" applyNumberFormat="1" applyFill="1" applyBorder="1"/>
    <xf numFmtId="9" fontId="3" fillId="0" borderId="0" xfId="0" applyNumberFormat="1" applyFont="1" applyAlignment="1">
      <alignment wrapText="1"/>
    </xf>
    <xf numFmtId="40" fontId="9" fillId="7" borderId="0" xfId="5" applyNumberFormat="1" applyBorder="1" applyAlignment="1">
      <alignment wrapText="1"/>
    </xf>
    <xf numFmtId="6" fontId="0" fillId="0" borderId="0" xfId="0" applyNumberFormat="1"/>
    <xf numFmtId="169" fontId="0" fillId="0" borderId="0" xfId="0" applyNumberFormat="1"/>
    <xf numFmtId="3" fontId="0" fillId="0" borderId="0" xfId="0" applyNumberFormat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5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0" fillId="0" borderId="5" xfId="0" applyBorder="1"/>
    <xf numFmtId="0" fontId="2" fillId="0" borderId="0" xfId="0" applyFont="1" applyBorder="1"/>
    <xf numFmtId="0" fontId="2" fillId="0" borderId="6" xfId="0" applyFont="1" applyBorder="1"/>
    <xf numFmtId="0" fontId="10" fillId="4" borderId="0" xfId="2" applyFont="1" applyAlignment="1">
      <alignment wrapText="1"/>
    </xf>
    <xf numFmtId="14" fontId="11" fillId="7" borderId="2" xfId="5" applyNumberFormat="1" applyFont="1" applyBorder="1" applyAlignment="1">
      <alignment wrapText="1"/>
    </xf>
    <xf numFmtId="9" fontId="2" fillId="0" borderId="3" xfId="0" applyNumberFormat="1" applyFont="1" applyBorder="1" applyAlignment="1">
      <alignment wrapText="1"/>
    </xf>
    <xf numFmtId="14" fontId="11" fillId="7" borderId="3" xfId="5" applyNumberFormat="1" applyFont="1" applyBorder="1" applyAlignment="1">
      <alignment wrapText="1"/>
    </xf>
    <xf numFmtId="0" fontId="11" fillId="7" borderId="3" xfId="5" applyFont="1" applyBorder="1" applyAlignment="1">
      <alignment wrapText="1"/>
    </xf>
    <xf numFmtId="0" fontId="10" fillId="4" borderId="3" xfId="2" applyFont="1" applyBorder="1" applyAlignment="1">
      <alignment wrapText="1"/>
    </xf>
  </cellXfs>
  <cellStyles count="6">
    <cellStyle name="Bad" xfId="5" builtinId="27"/>
    <cellStyle name="Calculation" xfId="1" builtinId="22"/>
    <cellStyle name="Check Cell" xfId="4" builtinId="23"/>
    <cellStyle name="Input" xfId="3" builtinId="20"/>
    <cellStyle name="Neutral" xfId="2" builtinId="28"/>
    <cellStyle name="Normal" xfId="0" builtinId="0"/>
  </cellStyles>
  <dxfs count="38"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colors>
    <mruColors>
      <color rgb="FFC87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Assets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Data!$I$14</c:f>
              <c:strCache>
                <c:ptCount val="1"/>
                <c:pt idx="0">
                  <c:v>PNC Checking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Data!$I$15:$I$316</c:f>
              <c:numCache>
                <c:formatCode>#,##0.00_);[Red]\(#,##0.00\)</c:formatCode>
                <c:ptCount val="302"/>
                <c:pt idx="0">
                  <c:v>22116.68</c:v>
                </c:pt>
                <c:pt idx="1">
                  <c:v>15658.08</c:v>
                </c:pt>
                <c:pt idx="2">
                  <c:v>9373.56</c:v>
                </c:pt>
                <c:pt idx="3">
                  <c:v>10328.209999999999</c:v>
                </c:pt>
                <c:pt idx="4">
                  <c:v>9992.24</c:v>
                </c:pt>
                <c:pt idx="5">
                  <c:v>7215.91</c:v>
                </c:pt>
                <c:pt idx="6">
                  <c:v>7333.8</c:v>
                </c:pt>
                <c:pt idx="7">
                  <c:v>6507.45</c:v>
                </c:pt>
                <c:pt idx="8">
                  <c:v>8323.9500000000007</c:v>
                </c:pt>
                <c:pt idx="9">
                  <c:v>9324.5400000000009</c:v>
                </c:pt>
                <c:pt idx="10">
                  <c:v>9454.6</c:v>
                </c:pt>
                <c:pt idx="11">
                  <c:v>10354.51</c:v>
                </c:pt>
                <c:pt idx="12">
                  <c:v>12168.98</c:v>
                </c:pt>
                <c:pt idx="13">
                  <c:v>7885.76</c:v>
                </c:pt>
                <c:pt idx="14">
                  <c:v>5157.72</c:v>
                </c:pt>
                <c:pt idx="15">
                  <c:v>5157.7700000000004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"/>
          <c:order val="1"/>
          <c:tx>
            <c:strRef>
              <c:f>Data!$AI$14</c:f>
              <c:strCache>
                <c:ptCount val="1"/>
                <c:pt idx="0">
                  <c:v>USAA Checking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Data!$AI$15:$AI$316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1248</c:v>
                </c:pt>
                <c:pt idx="9">
                  <c:v>1702.99</c:v>
                </c:pt>
                <c:pt idx="10">
                  <c:v>2354</c:v>
                </c:pt>
                <c:pt idx="11">
                  <c:v>2936.01</c:v>
                </c:pt>
                <c:pt idx="12">
                  <c:v>1649.36</c:v>
                </c:pt>
                <c:pt idx="13">
                  <c:v>5033.6099999999997</c:v>
                </c:pt>
                <c:pt idx="14">
                  <c:v>5341.42</c:v>
                </c:pt>
                <c:pt idx="15">
                  <c:v>4107.0200000000004</c:v>
                </c:pt>
                <c:pt idx="16">
                  <c:v>7913.53</c:v>
                </c:pt>
                <c:pt idx="17">
                  <c:v>12465.5</c:v>
                </c:pt>
                <c:pt idx="18">
                  <c:v>9000</c:v>
                </c:pt>
                <c:pt idx="19">
                  <c:v>9000</c:v>
                </c:pt>
                <c:pt idx="20">
                  <c:v>9000</c:v>
                </c:pt>
                <c:pt idx="21">
                  <c:v>9000</c:v>
                </c:pt>
                <c:pt idx="22">
                  <c:v>9000</c:v>
                </c:pt>
                <c:pt idx="23">
                  <c:v>9000</c:v>
                </c:pt>
                <c:pt idx="24">
                  <c:v>9000</c:v>
                </c:pt>
                <c:pt idx="25">
                  <c:v>9000</c:v>
                </c:pt>
                <c:pt idx="26">
                  <c:v>9000</c:v>
                </c:pt>
                <c:pt idx="27">
                  <c:v>9000</c:v>
                </c:pt>
                <c:pt idx="28">
                  <c:v>9000</c:v>
                </c:pt>
                <c:pt idx="29">
                  <c:v>9000</c:v>
                </c:pt>
                <c:pt idx="30">
                  <c:v>9000</c:v>
                </c:pt>
                <c:pt idx="31">
                  <c:v>9000</c:v>
                </c:pt>
                <c:pt idx="32">
                  <c:v>9000</c:v>
                </c:pt>
                <c:pt idx="33">
                  <c:v>9000</c:v>
                </c:pt>
                <c:pt idx="34">
                  <c:v>9000</c:v>
                </c:pt>
                <c:pt idx="35">
                  <c:v>9000</c:v>
                </c:pt>
                <c:pt idx="36">
                  <c:v>9000</c:v>
                </c:pt>
                <c:pt idx="37">
                  <c:v>9000</c:v>
                </c:pt>
                <c:pt idx="38">
                  <c:v>9000</c:v>
                </c:pt>
                <c:pt idx="39">
                  <c:v>9000</c:v>
                </c:pt>
                <c:pt idx="40">
                  <c:v>9000</c:v>
                </c:pt>
                <c:pt idx="41">
                  <c:v>9000</c:v>
                </c:pt>
                <c:pt idx="42">
                  <c:v>9000</c:v>
                </c:pt>
                <c:pt idx="43">
                  <c:v>9000</c:v>
                </c:pt>
                <c:pt idx="44">
                  <c:v>9000</c:v>
                </c:pt>
                <c:pt idx="45">
                  <c:v>9000</c:v>
                </c:pt>
                <c:pt idx="46">
                  <c:v>9000</c:v>
                </c:pt>
                <c:pt idx="47">
                  <c:v>9000</c:v>
                </c:pt>
                <c:pt idx="48">
                  <c:v>9000</c:v>
                </c:pt>
                <c:pt idx="49">
                  <c:v>9000</c:v>
                </c:pt>
                <c:pt idx="50">
                  <c:v>9000</c:v>
                </c:pt>
                <c:pt idx="51">
                  <c:v>9000</c:v>
                </c:pt>
                <c:pt idx="52">
                  <c:v>9000</c:v>
                </c:pt>
                <c:pt idx="53">
                  <c:v>9000</c:v>
                </c:pt>
                <c:pt idx="54">
                  <c:v>9000</c:v>
                </c:pt>
                <c:pt idx="55">
                  <c:v>9000</c:v>
                </c:pt>
                <c:pt idx="56">
                  <c:v>9000</c:v>
                </c:pt>
                <c:pt idx="57">
                  <c:v>9000</c:v>
                </c:pt>
                <c:pt idx="58">
                  <c:v>9000</c:v>
                </c:pt>
                <c:pt idx="59">
                  <c:v>9000</c:v>
                </c:pt>
                <c:pt idx="60">
                  <c:v>9000</c:v>
                </c:pt>
                <c:pt idx="61">
                  <c:v>9000</c:v>
                </c:pt>
                <c:pt idx="62">
                  <c:v>9000</c:v>
                </c:pt>
                <c:pt idx="63">
                  <c:v>9000</c:v>
                </c:pt>
                <c:pt idx="64">
                  <c:v>9000</c:v>
                </c:pt>
                <c:pt idx="65">
                  <c:v>9000</c:v>
                </c:pt>
                <c:pt idx="66">
                  <c:v>9000</c:v>
                </c:pt>
                <c:pt idx="67">
                  <c:v>9000</c:v>
                </c:pt>
                <c:pt idx="68">
                  <c:v>9000</c:v>
                </c:pt>
                <c:pt idx="69">
                  <c:v>9000</c:v>
                </c:pt>
                <c:pt idx="70">
                  <c:v>9000</c:v>
                </c:pt>
                <c:pt idx="71">
                  <c:v>9000</c:v>
                </c:pt>
                <c:pt idx="72">
                  <c:v>9000</c:v>
                </c:pt>
                <c:pt idx="73">
                  <c:v>9000</c:v>
                </c:pt>
                <c:pt idx="74">
                  <c:v>9000</c:v>
                </c:pt>
                <c:pt idx="75">
                  <c:v>9000</c:v>
                </c:pt>
                <c:pt idx="76">
                  <c:v>9000</c:v>
                </c:pt>
                <c:pt idx="77">
                  <c:v>9000</c:v>
                </c:pt>
                <c:pt idx="78">
                  <c:v>9000</c:v>
                </c:pt>
                <c:pt idx="79">
                  <c:v>9000</c:v>
                </c:pt>
                <c:pt idx="80">
                  <c:v>9000</c:v>
                </c:pt>
                <c:pt idx="81">
                  <c:v>9000</c:v>
                </c:pt>
                <c:pt idx="82">
                  <c:v>9000</c:v>
                </c:pt>
                <c:pt idx="83">
                  <c:v>9000</c:v>
                </c:pt>
                <c:pt idx="84">
                  <c:v>9000</c:v>
                </c:pt>
                <c:pt idx="85">
                  <c:v>9000</c:v>
                </c:pt>
                <c:pt idx="86">
                  <c:v>9000</c:v>
                </c:pt>
                <c:pt idx="87">
                  <c:v>9000</c:v>
                </c:pt>
                <c:pt idx="88">
                  <c:v>9000</c:v>
                </c:pt>
                <c:pt idx="89">
                  <c:v>9000</c:v>
                </c:pt>
                <c:pt idx="90">
                  <c:v>9000</c:v>
                </c:pt>
                <c:pt idx="91">
                  <c:v>9000</c:v>
                </c:pt>
                <c:pt idx="92">
                  <c:v>9000</c:v>
                </c:pt>
                <c:pt idx="93">
                  <c:v>9000</c:v>
                </c:pt>
                <c:pt idx="94">
                  <c:v>9000</c:v>
                </c:pt>
                <c:pt idx="95">
                  <c:v>9000</c:v>
                </c:pt>
                <c:pt idx="96">
                  <c:v>9000</c:v>
                </c:pt>
                <c:pt idx="97">
                  <c:v>9000</c:v>
                </c:pt>
                <c:pt idx="98">
                  <c:v>9000</c:v>
                </c:pt>
                <c:pt idx="99">
                  <c:v>9000</c:v>
                </c:pt>
                <c:pt idx="100">
                  <c:v>9000</c:v>
                </c:pt>
                <c:pt idx="101">
                  <c:v>9000</c:v>
                </c:pt>
                <c:pt idx="102">
                  <c:v>9000</c:v>
                </c:pt>
                <c:pt idx="103">
                  <c:v>9000</c:v>
                </c:pt>
                <c:pt idx="104">
                  <c:v>9000</c:v>
                </c:pt>
                <c:pt idx="105">
                  <c:v>9000</c:v>
                </c:pt>
                <c:pt idx="106">
                  <c:v>9000</c:v>
                </c:pt>
                <c:pt idx="107">
                  <c:v>9000</c:v>
                </c:pt>
                <c:pt idx="108">
                  <c:v>9000</c:v>
                </c:pt>
                <c:pt idx="109">
                  <c:v>9000</c:v>
                </c:pt>
                <c:pt idx="110">
                  <c:v>9000</c:v>
                </c:pt>
                <c:pt idx="111">
                  <c:v>9000</c:v>
                </c:pt>
                <c:pt idx="112">
                  <c:v>9000</c:v>
                </c:pt>
                <c:pt idx="113">
                  <c:v>9000</c:v>
                </c:pt>
                <c:pt idx="114">
                  <c:v>9000</c:v>
                </c:pt>
                <c:pt idx="115">
                  <c:v>9000</c:v>
                </c:pt>
                <c:pt idx="116">
                  <c:v>9000</c:v>
                </c:pt>
                <c:pt idx="117">
                  <c:v>9000</c:v>
                </c:pt>
                <c:pt idx="118">
                  <c:v>9000</c:v>
                </c:pt>
                <c:pt idx="119">
                  <c:v>9000</c:v>
                </c:pt>
                <c:pt idx="120">
                  <c:v>9000</c:v>
                </c:pt>
                <c:pt idx="121">
                  <c:v>9000</c:v>
                </c:pt>
                <c:pt idx="122">
                  <c:v>9000</c:v>
                </c:pt>
                <c:pt idx="123">
                  <c:v>9000</c:v>
                </c:pt>
                <c:pt idx="124">
                  <c:v>9000</c:v>
                </c:pt>
                <c:pt idx="125">
                  <c:v>9000</c:v>
                </c:pt>
                <c:pt idx="126">
                  <c:v>9000</c:v>
                </c:pt>
                <c:pt idx="127">
                  <c:v>9000</c:v>
                </c:pt>
                <c:pt idx="128">
                  <c:v>9000</c:v>
                </c:pt>
                <c:pt idx="129">
                  <c:v>9000</c:v>
                </c:pt>
                <c:pt idx="130">
                  <c:v>9000</c:v>
                </c:pt>
                <c:pt idx="131">
                  <c:v>9000</c:v>
                </c:pt>
                <c:pt idx="132">
                  <c:v>9000</c:v>
                </c:pt>
                <c:pt idx="133">
                  <c:v>9000</c:v>
                </c:pt>
                <c:pt idx="134">
                  <c:v>9000</c:v>
                </c:pt>
                <c:pt idx="135">
                  <c:v>9000</c:v>
                </c:pt>
                <c:pt idx="136">
                  <c:v>9000</c:v>
                </c:pt>
                <c:pt idx="137">
                  <c:v>9000</c:v>
                </c:pt>
                <c:pt idx="138">
                  <c:v>9000</c:v>
                </c:pt>
                <c:pt idx="139">
                  <c:v>9000</c:v>
                </c:pt>
                <c:pt idx="140">
                  <c:v>9000</c:v>
                </c:pt>
                <c:pt idx="141">
                  <c:v>9000</c:v>
                </c:pt>
                <c:pt idx="142">
                  <c:v>9000</c:v>
                </c:pt>
                <c:pt idx="143">
                  <c:v>9000</c:v>
                </c:pt>
                <c:pt idx="144">
                  <c:v>9000</c:v>
                </c:pt>
                <c:pt idx="145">
                  <c:v>9000</c:v>
                </c:pt>
                <c:pt idx="146">
                  <c:v>9000</c:v>
                </c:pt>
                <c:pt idx="147">
                  <c:v>9000</c:v>
                </c:pt>
                <c:pt idx="148">
                  <c:v>9000</c:v>
                </c:pt>
                <c:pt idx="149">
                  <c:v>9000</c:v>
                </c:pt>
                <c:pt idx="150">
                  <c:v>9000</c:v>
                </c:pt>
                <c:pt idx="151">
                  <c:v>9000</c:v>
                </c:pt>
                <c:pt idx="152">
                  <c:v>9000</c:v>
                </c:pt>
                <c:pt idx="153">
                  <c:v>9000</c:v>
                </c:pt>
                <c:pt idx="154">
                  <c:v>9000</c:v>
                </c:pt>
                <c:pt idx="155">
                  <c:v>9000</c:v>
                </c:pt>
                <c:pt idx="156">
                  <c:v>9000</c:v>
                </c:pt>
                <c:pt idx="157">
                  <c:v>9000</c:v>
                </c:pt>
                <c:pt idx="158">
                  <c:v>9000</c:v>
                </c:pt>
                <c:pt idx="159">
                  <c:v>9000</c:v>
                </c:pt>
                <c:pt idx="160">
                  <c:v>9000</c:v>
                </c:pt>
                <c:pt idx="161">
                  <c:v>9000</c:v>
                </c:pt>
                <c:pt idx="162">
                  <c:v>9000</c:v>
                </c:pt>
                <c:pt idx="163">
                  <c:v>9000</c:v>
                </c:pt>
                <c:pt idx="164">
                  <c:v>9000</c:v>
                </c:pt>
                <c:pt idx="165">
                  <c:v>9000</c:v>
                </c:pt>
                <c:pt idx="166">
                  <c:v>9000</c:v>
                </c:pt>
                <c:pt idx="167">
                  <c:v>9000</c:v>
                </c:pt>
                <c:pt idx="168">
                  <c:v>9000</c:v>
                </c:pt>
                <c:pt idx="169">
                  <c:v>9000</c:v>
                </c:pt>
                <c:pt idx="170">
                  <c:v>9000</c:v>
                </c:pt>
                <c:pt idx="171">
                  <c:v>9000</c:v>
                </c:pt>
                <c:pt idx="172">
                  <c:v>9000</c:v>
                </c:pt>
                <c:pt idx="173">
                  <c:v>9000</c:v>
                </c:pt>
                <c:pt idx="174">
                  <c:v>9000</c:v>
                </c:pt>
                <c:pt idx="175">
                  <c:v>9000</c:v>
                </c:pt>
                <c:pt idx="176">
                  <c:v>9000</c:v>
                </c:pt>
                <c:pt idx="177">
                  <c:v>9000</c:v>
                </c:pt>
                <c:pt idx="178">
                  <c:v>9000</c:v>
                </c:pt>
                <c:pt idx="179">
                  <c:v>9000</c:v>
                </c:pt>
                <c:pt idx="180">
                  <c:v>9000</c:v>
                </c:pt>
                <c:pt idx="181">
                  <c:v>9000</c:v>
                </c:pt>
                <c:pt idx="182">
                  <c:v>9000</c:v>
                </c:pt>
                <c:pt idx="183">
                  <c:v>9000</c:v>
                </c:pt>
                <c:pt idx="184">
                  <c:v>9000</c:v>
                </c:pt>
                <c:pt idx="185">
                  <c:v>9000</c:v>
                </c:pt>
                <c:pt idx="186">
                  <c:v>9000</c:v>
                </c:pt>
                <c:pt idx="187">
                  <c:v>9000</c:v>
                </c:pt>
                <c:pt idx="188">
                  <c:v>9000</c:v>
                </c:pt>
                <c:pt idx="189">
                  <c:v>9000</c:v>
                </c:pt>
                <c:pt idx="190">
                  <c:v>9000</c:v>
                </c:pt>
                <c:pt idx="191">
                  <c:v>9000</c:v>
                </c:pt>
                <c:pt idx="192">
                  <c:v>9000</c:v>
                </c:pt>
                <c:pt idx="193">
                  <c:v>9000</c:v>
                </c:pt>
                <c:pt idx="194">
                  <c:v>9000</c:v>
                </c:pt>
                <c:pt idx="195">
                  <c:v>9000</c:v>
                </c:pt>
                <c:pt idx="196">
                  <c:v>9000</c:v>
                </c:pt>
                <c:pt idx="197">
                  <c:v>9000</c:v>
                </c:pt>
                <c:pt idx="198">
                  <c:v>9000</c:v>
                </c:pt>
                <c:pt idx="199">
                  <c:v>9000</c:v>
                </c:pt>
                <c:pt idx="200">
                  <c:v>9000</c:v>
                </c:pt>
                <c:pt idx="201">
                  <c:v>9000</c:v>
                </c:pt>
                <c:pt idx="202">
                  <c:v>9000</c:v>
                </c:pt>
                <c:pt idx="203">
                  <c:v>9000</c:v>
                </c:pt>
                <c:pt idx="204">
                  <c:v>9000</c:v>
                </c:pt>
                <c:pt idx="205">
                  <c:v>9000</c:v>
                </c:pt>
                <c:pt idx="206">
                  <c:v>9000</c:v>
                </c:pt>
                <c:pt idx="207">
                  <c:v>9000</c:v>
                </c:pt>
                <c:pt idx="208">
                  <c:v>9000</c:v>
                </c:pt>
                <c:pt idx="209">
                  <c:v>9000</c:v>
                </c:pt>
                <c:pt idx="210">
                  <c:v>9000</c:v>
                </c:pt>
                <c:pt idx="211">
                  <c:v>9000</c:v>
                </c:pt>
                <c:pt idx="212">
                  <c:v>9000</c:v>
                </c:pt>
                <c:pt idx="213">
                  <c:v>9000</c:v>
                </c:pt>
                <c:pt idx="214">
                  <c:v>9000</c:v>
                </c:pt>
                <c:pt idx="215">
                  <c:v>9000</c:v>
                </c:pt>
                <c:pt idx="216">
                  <c:v>9000</c:v>
                </c:pt>
                <c:pt idx="217">
                  <c:v>9000</c:v>
                </c:pt>
                <c:pt idx="218">
                  <c:v>9000</c:v>
                </c:pt>
                <c:pt idx="219">
                  <c:v>9000</c:v>
                </c:pt>
                <c:pt idx="220">
                  <c:v>9000</c:v>
                </c:pt>
                <c:pt idx="221">
                  <c:v>9000</c:v>
                </c:pt>
                <c:pt idx="222">
                  <c:v>9000</c:v>
                </c:pt>
                <c:pt idx="223">
                  <c:v>9000</c:v>
                </c:pt>
                <c:pt idx="224">
                  <c:v>9000</c:v>
                </c:pt>
                <c:pt idx="225">
                  <c:v>9000</c:v>
                </c:pt>
                <c:pt idx="226">
                  <c:v>9000</c:v>
                </c:pt>
                <c:pt idx="227">
                  <c:v>9000</c:v>
                </c:pt>
                <c:pt idx="228">
                  <c:v>9000</c:v>
                </c:pt>
                <c:pt idx="229">
                  <c:v>9000</c:v>
                </c:pt>
                <c:pt idx="230">
                  <c:v>9000</c:v>
                </c:pt>
                <c:pt idx="231">
                  <c:v>9000</c:v>
                </c:pt>
                <c:pt idx="232">
                  <c:v>9000</c:v>
                </c:pt>
                <c:pt idx="233">
                  <c:v>9000</c:v>
                </c:pt>
                <c:pt idx="234">
                  <c:v>9000</c:v>
                </c:pt>
                <c:pt idx="235">
                  <c:v>9000</c:v>
                </c:pt>
                <c:pt idx="236">
                  <c:v>9000</c:v>
                </c:pt>
                <c:pt idx="237">
                  <c:v>9000</c:v>
                </c:pt>
                <c:pt idx="238">
                  <c:v>9000</c:v>
                </c:pt>
                <c:pt idx="239">
                  <c:v>9000</c:v>
                </c:pt>
                <c:pt idx="240">
                  <c:v>9000</c:v>
                </c:pt>
                <c:pt idx="241">
                  <c:v>9000</c:v>
                </c:pt>
                <c:pt idx="242">
                  <c:v>9000</c:v>
                </c:pt>
                <c:pt idx="243">
                  <c:v>9000</c:v>
                </c:pt>
                <c:pt idx="244">
                  <c:v>9000</c:v>
                </c:pt>
                <c:pt idx="245">
                  <c:v>9000</c:v>
                </c:pt>
                <c:pt idx="246">
                  <c:v>9000</c:v>
                </c:pt>
                <c:pt idx="247">
                  <c:v>9000</c:v>
                </c:pt>
                <c:pt idx="248">
                  <c:v>9000</c:v>
                </c:pt>
                <c:pt idx="249">
                  <c:v>9000</c:v>
                </c:pt>
                <c:pt idx="250">
                  <c:v>9000</c:v>
                </c:pt>
                <c:pt idx="251">
                  <c:v>9000</c:v>
                </c:pt>
                <c:pt idx="252">
                  <c:v>9000</c:v>
                </c:pt>
                <c:pt idx="253">
                  <c:v>9000</c:v>
                </c:pt>
                <c:pt idx="254">
                  <c:v>9000</c:v>
                </c:pt>
                <c:pt idx="255">
                  <c:v>9000</c:v>
                </c:pt>
                <c:pt idx="256">
                  <c:v>9000</c:v>
                </c:pt>
                <c:pt idx="257">
                  <c:v>9000</c:v>
                </c:pt>
                <c:pt idx="258">
                  <c:v>9000</c:v>
                </c:pt>
                <c:pt idx="259">
                  <c:v>9000</c:v>
                </c:pt>
                <c:pt idx="260">
                  <c:v>9000</c:v>
                </c:pt>
                <c:pt idx="261">
                  <c:v>9000</c:v>
                </c:pt>
                <c:pt idx="262">
                  <c:v>9000</c:v>
                </c:pt>
                <c:pt idx="263">
                  <c:v>9000</c:v>
                </c:pt>
                <c:pt idx="264">
                  <c:v>9000</c:v>
                </c:pt>
                <c:pt idx="265">
                  <c:v>9000</c:v>
                </c:pt>
                <c:pt idx="266">
                  <c:v>9000</c:v>
                </c:pt>
                <c:pt idx="267">
                  <c:v>9000</c:v>
                </c:pt>
                <c:pt idx="268">
                  <c:v>9000</c:v>
                </c:pt>
                <c:pt idx="269">
                  <c:v>9000</c:v>
                </c:pt>
                <c:pt idx="270">
                  <c:v>9000</c:v>
                </c:pt>
                <c:pt idx="271">
                  <c:v>9000</c:v>
                </c:pt>
                <c:pt idx="272">
                  <c:v>9000</c:v>
                </c:pt>
                <c:pt idx="273">
                  <c:v>9000</c:v>
                </c:pt>
                <c:pt idx="274">
                  <c:v>9000</c:v>
                </c:pt>
                <c:pt idx="275">
                  <c:v>9000</c:v>
                </c:pt>
                <c:pt idx="276">
                  <c:v>9000</c:v>
                </c:pt>
                <c:pt idx="277">
                  <c:v>9000</c:v>
                </c:pt>
                <c:pt idx="278">
                  <c:v>9000</c:v>
                </c:pt>
                <c:pt idx="279">
                  <c:v>9000</c:v>
                </c:pt>
                <c:pt idx="280">
                  <c:v>9000</c:v>
                </c:pt>
                <c:pt idx="281">
                  <c:v>9000</c:v>
                </c:pt>
                <c:pt idx="282">
                  <c:v>9000</c:v>
                </c:pt>
                <c:pt idx="283">
                  <c:v>9000</c:v>
                </c:pt>
                <c:pt idx="284">
                  <c:v>9000</c:v>
                </c:pt>
                <c:pt idx="285">
                  <c:v>9000</c:v>
                </c:pt>
                <c:pt idx="286">
                  <c:v>9000</c:v>
                </c:pt>
                <c:pt idx="287">
                  <c:v>9000</c:v>
                </c:pt>
                <c:pt idx="288">
                  <c:v>9000</c:v>
                </c:pt>
                <c:pt idx="289">
                  <c:v>9000</c:v>
                </c:pt>
                <c:pt idx="290">
                  <c:v>9000</c:v>
                </c:pt>
                <c:pt idx="291">
                  <c:v>9000</c:v>
                </c:pt>
                <c:pt idx="292">
                  <c:v>9000</c:v>
                </c:pt>
                <c:pt idx="293">
                  <c:v>9000</c:v>
                </c:pt>
                <c:pt idx="294">
                  <c:v>9000</c:v>
                </c:pt>
                <c:pt idx="295">
                  <c:v>9000</c:v>
                </c:pt>
                <c:pt idx="296">
                  <c:v>9000</c:v>
                </c:pt>
                <c:pt idx="297">
                  <c:v>9000</c:v>
                </c:pt>
                <c:pt idx="298">
                  <c:v>9000</c:v>
                </c:pt>
                <c:pt idx="299">
                  <c:v>9000</c:v>
                </c:pt>
                <c:pt idx="300">
                  <c:v>9000</c:v>
                </c:pt>
              </c:numCache>
            </c:numRef>
          </c:val>
        </c:ser>
        <c:ser>
          <c:idx val="2"/>
          <c:order val="2"/>
          <c:tx>
            <c:strRef>
              <c:f>Data!$AJ$14</c:f>
              <c:strCache>
                <c:ptCount val="1"/>
                <c:pt idx="0">
                  <c:v>Wells Fargo Checking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Data!$AJ$15:$AJ$316</c:f>
              <c:numCache>
                <c:formatCode>#,##0.00_);[Red]\(#,##0.00\)</c:formatCode>
                <c:ptCount val="302"/>
                <c:pt idx="0">
                  <c:v>6042.8</c:v>
                </c:pt>
                <c:pt idx="1">
                  <c:v>6100.08</c:v>
                </c:pt>
                <c:pt idx="2">
                  <c:v>6048.59</c:v>
                </c:pt>
                <c:pt idx="3">
                  <c:v>4731.74</c:v>
                </c:pt>
                <c:pt idx="4">
                  <c:v>7546.29</c:v>
                </c:pt>
                <c:pt idx="5">
                  <c:v>11373.94</c:v>
                </c:pt>
                <c:pt idx="6">
                  <c:v>9489.76</c:v>
                </c:pt>
                <c:pt idx="7">
                  <c:v>9899.16</c:v>
                </c:pt>
                <c:pt idx="8">
                  <c:v>9634.6200000000008</c:v>
                </c:pt>
                <c:pt idx="9">
                  <c:v>7797.01</c:v>
                </c:pt>
                <c:pt idx="10">
                  <c:v>8011.98</c:v>
                </c:pt>
                <c:pt idx="11">
                  <c:v>7866.65</c:v>
                </c:pt>
                <c:pt idx="12">
                  <c:v>4787.99</c:v>
                </c:pt>
                <c:pt idx="13">
                  <c:v>4337.08</c:v>
                </c:pt>
                <c:pt idx="14">
                  <c:v>3579.88</c:v>
                </c:pt>
                <c:pt idx="15">
                  <c:v>3514.88</c:v>
                </c:pt>
                <c:pt idx="16">
                  <c:v>3678.34</c:v>
                </c:pt>
                <c:pt idx="17">
                  <c:v>550</c:v>
                </c:pt>
                <c:pt idx="18">
                  <c:v>550</c:v>
                </c:pt>
                <c:pt idx="19">
                  <c:v>550</c:v>
                </c:pt>
                <c:pt idx="20">
                  <c:v>550</c:v>
                </c:pt>
                <c:pt idx="21">
                  <c:v>550</c:v>
                </c:pt>
                <c:pt idx="22">
                  <c:v>550</c:v>
                </c:pt>
                <c:pt idx="23">
                  <c:v>550</c:v>
                </c:pt>
                <c:pt idx="24">
                  <c:v>550</c:v>
                </c:pt>
                <c:pt idx="25">
                  <c:v>550</c:v>
                </c:pt>
                <c:pt idx="26">
                  <c:v>550</c:v>
                </c:pt>
                <c:pt idx="27">
                  <c:v>550</c:v>
                </c:pt>
                <c:pt idx="28">
                  <c:v>550</c:v>
                </c:pt>
                <c:pt idx="29">
                  <c:v>550</c:v>
                </c:pt>
                <c:pt idx="30">
                  <c:v>550</c:v>
                </c:pt>
                <c:pt idx="31">
                  <c:v>550</c:v>
                </c:pt>
                <c:pt idx="32">
                  <c:v>550</c:v>
                </c:pt>
                <c:pt idx="33">
                  <c:v>550</c:v>
                </c:pt>
                <c:pt idx="34">
                  <c:v>550</c:v>
                </c:pt>
                <c:pt idx="35">
                  <c:v>550</c:v>
                </c:pt>
                <c:pt idx="36">
                  <c:v>550</c:v>
                </c:pt>
                <c:pt idx="37">
                  <c:v>550</c:v>
                </c:pt>
                <c:pt idx="38">
                  <c:v>550</c:v>
                </c:pt>
                <c:pt idx="39">
                  <c:v>550</c:v>
                </c:pt>
                <c:pt idx="40">
                  <c:v>550</c:v>
                </c:pt>
                <c:pt idx="41">
                  <c:v>550</c:v>
                </c:pt>
                <c:pt idx="42">
                  <c:v>550</c:v>
                </c:pt>
                <c:pt idx="43">
                  <c:v>550</c:v>
                </c:pt>
                <c:pt idx="44">
                  <c:v>550</c:v>
                </c:pt>
                <c:pt idx="45">
                  <c:v>550</c:v>
                </c:pt>
                <c:pt idx="46">
                  <c:v>550</c:v>
                </c:pt>
                <c:pt idx="47">
                  <c:v>550</c:v>
                </c:pt>
                <c:pt idx="48">
                  <c:v>550</c:v>
                </c:pt>
                <c:pt idx="49">
                  <c:v>550</c:v>
                </c:pt>
                <c:pt idx="50">
                  <c:v>550</c:v>
                </c:pt>
                <c:pt idx="51">
                  <c:v>550</c:v>
                </c:pt>
                <c:pt idx="52">
                  <c:v>550</c:v>
                </c:pt>
                <c:pt idx="53">
                  <c:v>550</c:v>
                </c:pt>
                <c:pt idx="54">
                  <c:v>550</c:v>
                </c:pt>
                <c:pt idx="55">
                  <c:v>550</c:v>
                </c:pt>
                <c:pt idx="56">
                  <c:v>550</c:v>
                </c:pt>
                <c:pt idx="57">
                  <c:v>550</c:v>
                </c:pt>
                <c:pt idx="58">
                  <c:v>550</c:v>
                </c:pt>
                <c:pt idx="59">
                  <c:v>550</c:v>
                </c:pt>
                <c:pt idx="60">
                  <c:v>550</c:v>
                </c:pt>
                <c:pt idx="61">
                  <c:v>550</c:v>
                </c:pt>
                <c:pt idx="62">
                  <c:v>550</c:v>
                </c:pt>
                <c:pt idx="63">
                  <c:v>550</c:v>
                </c:pt>
                <c:pt idx="64">
                  <c:v>550</c:v>
                </c:pt>
                <c:pt idx="65">
                  <c:v>550</c:v>
                </c:pt>
                <c:pt idx="66">
                  <c:v>550</c:v>
                </c:pt>
                <c:pt idx="67">
                  <c:v>550</c:v>
                </c:pt>
                <c:pt idx="68">
                  <c:v>550</c:v>
                </c:pt>
                <c:pt idx="69">
                  <c:v>550</c:v>
                </c:pt>
                <c:pt idx="70">
                  <c:v>550</c:v>
                </c:pt>
                <c:pt idx="71">
                  <c:v>550</c:v>
                </c:pt>
                <c:pt idx="72">
                  <c:v>550</c:v>
                </c:pt>
                <c:pt idx="73">
                  <c:v>550</c:v>
                </c:pt>
                <c:pt idx="74">
                  <c:v>550</c:v>
                </c:pt>
                <c:pt idx="75">
                  <c:v>550</c:v>
                </c:pt>
                <c:pt idx="76">
                  <c:v>550</c:v>
                </c:pt>
                <c:pt idx="77">
                  <c:v>550</c:v>
                </c:pt>
                <c:pt idx="78">
                  <c:v>550</c:v>
                </c:pt>
                <c:pt idx="79">
                  <c:v>550</c:v>
                </c:pt>
                <c:pt idx="80">
                  <c:v>550</c:v>
                </c:pt>
                <c:pt idx="81">
                  <c:v>550</c:v>
                </c:pt>
                <c:pt idx="82">
                  <c:v>550</c:v>
                </c:pt>
                <c:pt idx="83">
                  <c:v>550</c:v>
                </c:pt>
                <c:pt idx="84">
                  <c:v>550</c:v>
                </c:pt>
                <c:pt idx="85">
                  <c:v>550</c:v>
                </c:pt>
                <c:pt idx="86">
                  <c:v>550</c:v>
                </c:pt>
                <c:pt idx="87">
                  <c:v>550</c:v>
                </c:pt>
                <c:pt idx="88">
                  <c:v>550</c:v>
                </c:pt>
                <c:pt idx="89">
                  <c:v>550</c:v>
                </c:pt>
                <c:pt idx="90">
                  <c:v>550</c:v>
                </c:pt>
                <c:pt idx="91">
                  <c:v>550</c:v>
                </c:pt>
                <c:pt idx="92">
                  <c:v>550</c:v>
                </c:pt>
                <c:pt idx="93">
                  <c:v>550</c:v>
                </c:pt>
                <c:pt idx="94">
                  <c:v>550</c:v>
                </c:pt>
                <c:pt idx="95">
                  <c:v>550</c:v>
                </c:pt>
                <c:pt idx="96">
                  <c:v>550</c:v>
                </c:pt>
                <c:pt idx="97">
                  <c:v>550</c:v>
                </c:pt>
                <c:pt idx="98">
                  <c:v>550</c:v>
                </c:pt>
                <c:pt idx="99">
                  <c:v>550</c:v>
                </c:pt>
                <c:pt idx="100">
                  <c:v>550</c:v>
                </c:pt>
                <c:pt idx="101">
                  <c:v>550</c:v>
                </c:pt>
                <c:pt idx="102">
                  <c:v>550</c:v>
                </c:pt>
                <c:pt idx="103">
                  <c:v>550</c:v>
                </c:pt>
                <c:pt idx="104">
                  <c:v>550</c:v>
                </c:pt>
                <c:pt idx="105">
                  <c:v>550</c:v>
                </c:pt>
                <c:pt idx="106">
                  <c:v>550</c:v>
                </c:pt>
                <c:pt idx="107">
                  <c:v>550</c:v>
                </c:pt>
                <c:pt idx="108">
                  <c:v>550</c:v>
                </c:pt>
                <c:pt idx="109">
                  <c:v>550</c:v>
                </c:pt>
                <c:pt idx="110">
                  <c:v>550</c:v>
                </c:pt>
                <c:pt idx="111">
                  <c:v>550</c:v>
                </c:pt>
                <c:pt idx="112">
                  <c:v>550</c:v>
                </c:pt>
                <c:pt idx="113">
                  <c:v>550</c:v>
                </c:pt>
                <c:pt idx="114">
                  <c:v>550</c:v>
                </c:pt>
                <c:pt idx="115">
                  <c:v>550</c:v>
                </c:pt>
                <c:pt idx="116">
                  <c:v>550</c:v>
                </c:pt>
                <c:pt idx="117">
                  <c:v>550</c:v>
                </c:pt>
                <c:pt idx="118">
                  <c:v>550</c:v>
                </c:pt>
                <c:pt idx="119">
                  <c:v>550</c:v>
                </c:pt>
                <c:pt idx="120">
                  <c:v>550</c:v>
                </c:pt>
                <c:pt idx="121">
                  <c:v>550</c:v>
                </c:pt>
                <c:pt idx="122">
                  <c:v>550</c:v>
                </c:pt>
                <c:pt idx="123">
                  <c:v>550</c:v>
                </c:pt>
                <c:pt idx="124">
                  <c:v>550</c:v>
                </c:pt>
                <c:pt idx="125">
                  <c:v>550</c:v>
                </c:pt>
                <c:pt idx="126">
                  <c:v>550</c:v>
                </c:pt>
                <c:pt idx="127">
                  <c:v>550</c:v>
                </c:pt>
                <c:pt idx="128">
                  <c:v>550</c:v>
                </c:pt>
                <c:pt idx="129">
                  <c:v>550</c:v>
                </c:pt>
                <c:pt idx="130">
                  <c:v>550</c:v>
                </c:pt>
                <c:pt idx="131">
                  <c:v>550</c:v>
                </c:pt>
                <c:pt idx="132">
                  <c:v>550</c:v>
                </c:pt>
                <c:pt idx="133">
                  <c:v>550</c:v>
                </c:pt>
                <c:pt idx="134">
                  <c:v>550</c:v>
                </c:pt>
                <c:pt idx="135">
                  <c:v>550</c:v>
                </c:pt>
                <c:pt idx="136">
                  <c:v>550</c:v>
                </c:pt>
                <c:pt idx="137">
                  <c:v>550</c:v>
                </c:pt>
                <c:pt idx="138">
                  <c:v>550</c:v>
                </c:pt>
                <c:pt idx="139">
                  <c:v>550</c:v>
                </c:pt>
                <c:pt idx="140">
                  <c:v>550</c:v>
                </c:pt>
                <c:pt idx="141">
                  <c:v>550</c:v>
                </c:pt>
                <c:pt idx="142">
                  <c:v>550</c:v>
                </c:pt>
                <c:pt idx="143">
                  <c:v>550</c:v>
                </c:pt>
                <c:pt idx="144">
                  <c:v>550</c:v>
                </c:pt>
                <c:pt idx="145">
                  <c:v>550</c:v>
                </c:pt>
                <c:pt idx="146">
                  <c:v>550</c:v>
                </c:pt>
                <c:pt idx="147">
                  <c:v>550</c:v>
                </c:pt>
                <c:pt idx="148">
                  <c:v>550</c:v>
                </c:pt>
                <c:pt idx="149">
                  <c:v>550</c:v>
                </c:pt>
                <c:pt idx="150">
                  <c:v>550</c:v>
                </c:pt>
                <c:pt idx="151">
                  <c:v>550</c:v>
                </c:pt>
                <c:pt idx="152">
                  <c:v>550</c:v>
                </c:pt>
                <c:pt idx="153">
                  <c:v>550</c:v>
                </c:pt>
                <c:pt idx="154">
                  <c:v>550</c:v>
                </c:pt>
                <c:pt idx="155">
                  <c:v>550</c:v>
                </c:pt>
                <c:pt idx="156">
                  <c:v>550</c:v>
                </c:pt>
                <c:pt idx="157">
                  <c:v>550</c:v>
                </c:pt>
                <c:pt idx="158">
                  <c:v>550</c:v>
                </c:pt>
                <c:pt idx="159">
                  <c:v>550</c:v>
                </c:pt>
                <c:pt idx="160">
                  <c:v>550</c:v>
                </c:pt>
                <c:pt idx="161">
                  <c:v>550</c:v>
                </c:pt>
                <c:pt idx="162">
                  <c:v>550</c:v>
                </c:pt>
                <c:pt idx="163">
                  <c:v>550</c:v>
                </c:pt>
                <c:pt idx="164">
                  <c:v>550</c:v>
                </c:pt>
                <c:pt idx="165">
                  <c:v>550</c:v>
                </c:pt>
                <c:pt idx="166">
                  <c:v>550</c:v>
                </c:pt>
                <c:pt idx="167">
                  <c:v>550</c:v>
                </c:pt>
                <c:pt idx="168">
                  <c:v>550</c:v>
                </c:pt>
                <c:pt idx="169">
                  <c:v>550</c:v>
                </c:pt>
                <c:pt idx="170">
                  <c:v>550</c:v>
                </c:pt>
                <c:pt idx="171">
                  <c:v>550</c:v>
                </c:pt>
                <c:pt idx="172">
                  <c:v>550</c:v>
                </c:pt>
                <c:pt idx="173">
                  <c:v>550</c:v>
                </c:pt>
                <c:pt idx="174">
                  <c:v>550</c:v>
                </c:pt>
                <c:pt idx="175">
                  <c:v>550</c:v>
                </c:pt>
                <c:pt idx="176">
                  <c:v>550</c:v>
                </c:pt>
                <c:pt idx="177">
                  <c:v>550</c:v>
                </c:pt>
                <c:pt idx="178">
                  <c:v>550</c:v>
                </c:pt>
                <c:pt idx="179">
                  <c:v>550</c:v>
                </c:pt>
                <c:pt idx="180">
                  <c:v>550</c:v>
                </c:pt>
                <c:pt idx="181">
                  <c:v>550</c:v>
                </c:pt>
                <c:pt idx="182">
                  <c:v>550</c:v>
                </c:pt>
                <c:pt idx="183">
                  <c:v>550</c:v>
                </c:pt>
                <c:pt idx="184">
                  <c:v>550</c:v>
                </c:pt>
                <c:pt idx="185">
                  <c:v>550</c:v>
                </c:pt>
                <c:pt idx="186">
                  <c:v>550</c:v>
                </c:pt>
                <c:pt idx="187">
                  <c:v>550</c:v>
                </c:pt>
                <c:pt idx="188">
                  <c:v>550</c:v>
                </c:pt>
                <c:pt idx="189">
                  <c:v>550</c:v>
                </c:pt>
                <c:pt idx="190">
                  <c:v>550</c:v>
                </c:pt>
                <c:pt idx="191">
                  <c:v>550</c:v>
                </c:pt>
                <c:pt idx="192">
                  <c:v>550</c:v>
                </c:pt>
                <c:pt idx="193">
                  <c:v>550</c:v>
                </c:pt>
                <c:pt idx="194">
                  <c:v>550</c:v>
                </c:pt>
                <c:pt idx="195">
                  <c:v>550</c:v>
                </c:pt>
                <c:pt idx="196">
                  <c:v>550</c:v>
                </c:pt>
                <c:pt idx="197">
                  <c:v>550</c:v>
                </c:pt>
                <c:pt idx="198">
                  <c:v>550</c:v>
                </c:pt>
                <c:pt idx="199">
                  <c:v>550</c:v>
                </c:pt>
                <c:pt idx="200">
                  <c:v>550</c:v>
                </c:pt>
                <c:pt idx="201">
                  <c:v>550</c:v>
                </c:pt>
                <c:pt idx="202">
                  <c:v>550</c:v>
                </c:pt>
                <c:pt idx="203">
                  <c:v>550</c:v>
                </c:pt>
                <c:pt idx="204">
                  <c:v>550</c:v>
                </c:pt>
                <c:pt idx="205">
                  <c:v>550</c:v>
                </c:pt>
                <c:pt idx="206">
                  <c:v>550</c:v>
                </c:pt>
                <c:pt idx="207">
                  <c:v>550</c:v>
                </c:pt>
                <c:pt idx="208">
                  <c:v>550</c:v>
                </c:pt>
                <c:pt idx="209">
                  <c:v>550</c:v>
                </c:pt>
                <c:pt idx="210">
                  <c:v>550</c:v>
                </c:pt>
                <c:pt idx="211">
                  <c:v>550</c:v>
                </c:pt>
                <c:pt idx="212">
                  <c:v>550</c:v>
                </c:pt>
                <c:pt idx="213">
                  <c:v>550</c:v>
                </c:pt>
                <c:pt idx="214">
                  <c:v>550</c:v>
                </c:pt>
                <c:pt idx="215">
                  <c:v>550</c:v>
                </c:pt>
                <c:pt idx="216">
                  <c:v>550</c:v>
                </c:pt>
                <c:pt idx="217">
                  <c:v>550</c:v>
                </c:pt>
                <c:pt idx="218">
                  <c:v>550</c:v>
                </c:pt>
                <c:pt idx="219">
                  <c:v>550</c:v>
                </c:pt>
                <c:pt idx="220">
                  <c:v>550</c:v>
                </c:pt>
                <c:pt idx="221">
                  <c:v>550</c:v>
                </c:pt>
                <c:pt idx="222">
                  <c:v>550</c:v>
                </c:pt>
                <c:pt idx="223">
                  <c:v>550</c:v>
                </c:pt>
                <c:pt idx="224">
                  <c:v>550</c:v>
                </c:pt>
                <c:pt idx="225">
                  <c:v>550</c:v>
                </c:pt>
                <c:pt idx="226">
                  <c:v>550</c:v>
                </c:pt>
                <c:pt idx="227">
                  <c:v>550</c:v>
                </c:pt>
                <c:pt idx="228">
                  <c:v>550</c:v>
                </c:pt>
                <c:pt idx="229">
                  <c:v>550</c:v>
                </c:pt>
                <c:pt idx="230">
                  <c:v>550</c:v>
                </c:pt>
                <c:pt idx="231">
                  <c:v>550</c:v>
                </c:pt>
                <c:pt idx="232">
                  <c:v>550</c:v>
                </c:pt>
                <c:pt idx="233">
                  <c:v>550</c:v>
                </c:pt>
                <c:pt idx="234">
                  <c:v>550</c:v>
                </c:pt>
                <c:pt idx="235">
                  <c:v>550</c:v>
                </c:pt>
                <c:pt idx="236">
                  <c:v>550</c:v>
                </c:pt>
                <c:pt idx="237">
                  <c:v>550</c:v>
                </c:pt>
                <c:pt idx="238">
                  <c:v>550</c:v>
                </c:pt>
                <c:pt idx="239">
                  <c:v>550</c:v>
                </c:pt>
                <c:pt idx="240">
                  <c:v>550</c:v>
                </c:pt>
                <c:pt idx="241">
                  <c:v>550</c:v>
                </c:pt>
                <c:pt idx="242">
                  <c:v>550</c:v>
                </c:pt>
                <c:pt idx="243">
                  <c:v>550</c:v>
                </c:pt>
                <c:pt idx="244">
                  <c:v>550</c:v>
                </c:pt>
                <c:pt idx="245">
                  <c:v>550</c:v>
                </c:pt>
                <c:pt idx="246">
                  <c:v>550</c:v>
                </c:pt>
                <c:pt idx="247">
                  <c:v>550</c:v>
                </c:pt>
                <c:pt idx="248">
                  <c:v>550</c:v>
                </c:pt>
                <c:pt idx="249">
                  <c:v>550</c:v>
                </c:pt>
                <c:pt idx="250">
                  <c:v>550</c:v>
                </c:pt>
                <c:pt idx="251">
                  <c:v>550</c:v>
                </c:pt>
                <c:pt idx="252">
                  <c:v>550</c:v>
                </c:pt>
                <c:pt idx="253">
                  <c:v>550</c:v>
                </c:pt>
                <c:pt idx="254">
                  <c:v>550</c:v>
                </c:pt>
                <c:pt idx="255">
                  <c:v>550</c:v>
                </c:pt>
                <c:pt idx="256">
                  <c:v>550</c:v>
                </c:pt>
                <c:pt idx="257">
                  <c:v>550</c:v>
                </c:pt>
                <c:pt idx="258">
                  <c:v>550</c:v>
                </c:pt>
                <c:pt idx="259">
                  <c:v>550</c:v>
                </c:pt>
                <c:pt idx="260">
                  <c:v>550</c:v>
                </c:pt>
                <c:pt idx="261">
                  <c:v>550</c:v>
                </c:pt>
                <c:pt idx="262">
                  <c:v>550</c:v>
                </c:pt>
                <c:pt idx="263">
                  <c:v>550</c:v>
                </c:pt>
                <c:pt idx="264">
                  <c:v>550</c:v>
                </c:pt>
                <c:pt idx="265">
                  <c:v>550</c:v>
                </c:pt>
                <c:pt idx="266">
                  <c:v>550</c:v>
                </c:pt>
                <c:pt idx="267">
                  <c:v>550</c:v>
                </c:pt>
                <c:pt idx="268">
                  <c:v>550</c:v>
                </c:pt>
                <c:pt idx="269">
                  <c:v>550</c:v>
                </c:pt>
                <c:pt idx="270">
                  <c:v>550</c:v>
                </c:pt>
                <c:pt idx="271">
                  <c:v>550</c:v>
                </c:pt>
                <c:pt idx="272">
                  <c:v>550</c:v>
                </c:pt>
                <c:pt idx="273">
                  <c:v>550</c:v>
                </c:pt>
                <c:pt idx="274">
                  <c:v>550</c:v>
                </c:pt>
                <c:pt idx="275">
                  <c:v>550</c:v>
                </c:pt>
                <c:pt idx="276">
                  <c:v>550</c:v>
                </c:pt>
                <c:pt idx="277">
                  <c:v>550</c:v>
                </c:pt>
                <c:pt idx="278">
                  <c:v>550</c:v>
                </c:pt>
                <c:pt idx="279">
                  <c:v>550</c:v>
                </c:pt>
                <c:pt idx="280">
                  <c:v>550</c:v>
                </c:pt>
                <c:pt idx="281">
                  <c:v>550</c:v>
                </c:pt>
                <c:pt idx="282">
                  <c:v>550</c:v>
                </c:pt>
                <c:pt idx="283">
                  <c:v>550</c:v>
                </c:pt>
                <c:pt idx="284">
                  <c:v>550</c:v>
                </c:pt>
                <c:pt idx="285">
                  <c:v>550</c:v>
                </c:pt>
                <c:pt idx="286">
                  <c:v>550</c:v>
                </c:pt>
                <c:pt idx="287">
                  <c:v>550</c:v>
                </c:pt>
                <c:pt idx="288">
                  <c:v>550</c:v>
                </c:pt>
                <c:pt idx="289">
                  <c:v>550</c:v>
                </c:pt>
                <c:pt idx="290">
                  <c:v>550</c:v>
                </c:pt>
                <c:pt idx="291">
                  <c:v>550</c:v>
                </c:pt>
                <c:pt idx="292">
                  <c:v>550</c:v>
                </c:pt>
                <c:pt idx="293">
                  <c:v>550</c:v>
                </c:pt>
                <c:pt idx="294">
                  <c:v>550</c:v>
                </c:pt>
                <c:pt idx="295">
                  <c:v>550</c:v>
                </c:pt>
                <c:pt idx="296">
                  <c:v>550</c:v>
                </c:pt>
                <c:pt idx="297">
                  <c:v>550</c:v>
                </c:pt>
                <c:pt idx="298">
                  <c:v>550</c:v>
                </c:pt>
                <c:pt idx="299">
                  <c:v>550</c:v>
                </c:pt>
                <c:pt idx="300">
                  <c:v>550</c:v>
                </c:pt>
              </c:numCache>
            </c:numRef>
          </c:val>
        </c:ser>
        <c:ser>
          <c:idx val="3"/>
          <c:order val="3"/>
          <c:tx>
            <c:strRef>
              <c:f>Data!$AK$14</c:f>
              <c:strCache>
                <c:ptCount val="1"/>
                <c:pt idx="0">
                  <c:v>Ally Savings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Data!$AK$15:$AK$316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1000</c:v>
                </c:pt>
                <c:pt idx="14">
                  <c:v>4000.42</c:v>
                </c:pt>
                <c:pt idx="15">
                  <c:v>4004.23</c:v>
                </c:pt>
                <c:pt idx="16">
                  <c:v>9009.31</c:v>
                </c:pt>
                <c:pt idx="17">
                  <c:v>9019.43</c:v>
                </c:pt>
                <c:pt idx="18">
                  <c:v>9029.4</c:v>
                </c:pt>
                <c:pt idx="19">
                  <c:v>9040.310524999999</c:v>
                </c:pt>
                <c:pt idx="20">
                  <c:v>9051.2342335510402</c:v>
                </c:pt>
                <c:pt idx="21">
                  <c:v>9062.1711415832469</c:v>
                </c:pt>
                <c:pt idx="22">
                  <c:v>9073.1212650459929</c:v>
                </c:pt>
                <c:pt idx="23">
                  <c:v>9084.0846199079224</c:v>
                </c:pt>
                <c:pt idx="24">
                  <c:v>9095.0612221569772</c:v>
                </c:pt>
                <c:pt idx="25">
                  <c:v>9106.051087800417</c:v>
                </c:pt>
                <c:pt idx="26">
                  <c:v>9117.0542328648426</c:v>
                </c:pt>
                <c:pt idx="27">
                  <c:v>9128.0706733962197</c:v>
                </c:pt>
                <c:pt idx="28">
                  <c:v>9139.1004254599065</c:v>
                </c:pt>
                <c:pt idx="29">
                  <c:v>9150.1435051406697</c:v>
                </c:pt>
                <c:pt idx="30">
                  <c:v>9161.1999285427137</c:v>
                </c:pt>
                <c:pt idx="31">
                  <c:v>9172.2697117897023</c:v>
                </c:pt>
                <c:pt idx="32">
                  <c:v>9183.3528710247811</c:v>
                </c:pt>
                <c:pt idx="33">
                  <c:v>9194.449422410602</c:v>
                </c:pt>
                <c:pt idx="34">
                  <c:v>9205.5593821293478</c:v>
                </c:pt>
                <c:pt idx="35">
                  <c:v>9216.6827663827535</c:v>
                </c:pt>
                <c:pt idx="36">
                  <c:v>9227.8195913921318</c:v>
                </c:pt>
                <c:pt idx="37">
                  <c:v>9238.9698733983969</c:v>
                </c:pt>
                <c:pt idx="38">
                  <c:v>9250.1336286620863</c:v>
                </c:pt>
                <c:pt idx="39">
                  <c:v>9261.3108734633861</c:v>
                </c:pt>
                <c:pt idx="40">
                  <c:v>9272.5016241021531</c:v>
                </c:pt>
                <c:pt idx="41">
                  <c:v>9283.7058968979418</c:v>
                </c:pt>
                <c:pt idx="42">
                  <c:v>9294.9237081900264</c:v>
                </c:pt>
                <c:pt idx="43">
                  <c:v>9306.1550743374228</c:v>
                </c:pt>
                <c:pt idx="44">
                  <c:v>9317.4000117189134</c:v>
                </c:pt>
                <c:pt idx="45">
                  <c:v>9328.6585367330736</c:v>
                </c:pt>
                <c:pt idx="46">
                  <c:v>9339.9306657982925</c:v>
                </c:pt>
                <c:pt idx="47">
                  <c:v>9351.2164153527974</c:v>
                </c:pt>
                <c:pt idx="48">
                  <c:v>9362.5158018546808</c:v>
                </c:pt>
                <c:pt idx="49">
                  <c:v>9373.8288417819203</c:v>
                </c:pt>
                <c:pt idx="50">
                  <c:v>9385.1555516324061</c:v>
                </c:pt>
                <c:pt idx="51">
                  <c:v>9396.4959479239606</c:v>
                </c:pt>
                <c:pt idx="52">
                  <c:v>9407.850047194368</c:v>
                </c:pt>
                <c:pt idx="53">
                  <c:v>9419.2178660013942</c:v>
                </c:pt>
                <c:pt idx="54">
                  <c:v>9430.599420922812</c:v>
                </c:pt>
                <c:pt idx="55">
                  <c:v>9441.9947285564267</c:v>
                </c:pt>
                <c:pt idx="56">
                  <c:v>9453.4038055200981</c:v>
                </c:pt>
                <c:pt idx="57">
                  <c:v>9464.8266684517675</c:v>
                </c:pt>
                <c:pt idx="58">
                  <c:v>9476.2633340094799</c:v>
                </c:pt>
                <c:pt idx="59">
                  <c:v>9487.7138188714071</c:v>
                </c:pt>
                <c:pt idx="60">
                  <c:v>9499.1781397358754</c:v>
                </c:pt>
                <c:pt idx="61">
                  <c:v>9510.6563133213895</c:v>
                </c:pt>
                <c:pt idx="62">
                  <c:v>9522.1483563666516</c:v>
                </c:pt>
                <c:pt idx="63">
                  <c:v>9533.6542856305932</c:v>
                </c:pt>
                <c:pt idx="64">
                  <c:v>9545.1741178923967</c:v>
                </c:pt>
                <c:pt idx="65">
                  <c:v>9556.707869951515</c:v>
                </c:pt>
                <c:pt idx="66">
                  <c:v>9568.2555586277049</c:v>
                </c:pt>
                <c:pt idx="67">
                  <c:v>9579.8172007610465</c:v>
                </c:pt>
                <c:pt idx="68">
                  <c:v>9591.3928132119654</c:v>
                </c:pt>
                <c:pt idx="69">
                  <c:v>9602.9824128612618</c:v>
                </c:pt>
                <c:pt idx="70">
                  <c:v>9614.5860166101356</c:v>
                </c:pt>
                <c:pt idx="71">
                  <c:v>9626.2036413802052</c:v>
                </c:pt>
                <c:pt idx="72">
                  <c:v>9637.8353041135397</c:v>
                </c:pt>
                <c:pt idx="73">
                  <c:v>9649.4810217726754</c:v>
                </c:pt>
                <c:pt idx="74">
                  <c:v>9661.1408113406505</c:v>
                </c:pt>
                <c:pt idx="75">
                  <c:v>9672.8146898210198</c:v>
                </c:pt>
                <c:pt idx="76">
                  <c:v>9684.5026742378868</c:v>
                </c:pt>
                <c:pt idx="77">
                  <c:v>9696.2047816359227</c:v>
                </c:pt>
                <c:pt idx="78">
                  <c:v>9707.9210290803985</c:v>
                </c:pt>
                <c:pt idx="79">
                  <c:v>9719.6514336572036</c:v>
                </c:pt>
                <c:pt idx="80">
                  <c:v>9731.3960124728728</c:v>
                </c:pt>
                <c:pt idx="81">
                  <c:v>9743.1547826546102</c:v>
                </c:pt>
                <c:pt idx="82">
                  <c:v>9754.9277613503164</c:v>
                </c:pt>
                <c:pt idx="83">
                  <c:v>9766.7149657286136</c:v>
                </c:pt>
                <c:pt idx="84">
                  <c:v>9778.5164129788682</c:v>
                </c:pt>
                <c:pt idx="85">
                  <c:v>9790.3321203112173</c:v>
                </c:pt>
                <c:pt idx="86">
                  <c:v>9802.1621049565929</c:v>
                </c:pt>
                <c:pt idx="87">
                  <c:v>9814.0063841667488</c:v>
                </c:pt>
                <c:pt idx="88">
                  <c:v>9825.8649752142828</c:v>
                </c:pt>
                <c:pt idx="89">
                  <c:v>9837.7378953926655</c:v>
                </c:pt>
                <c:pt idx="90">
                  <c:v>9849.6251620162639</c:v>
                </c:pt>
                <c:pt idx="91">
                  <c:v>9861.5267924203654</c:v>
                </c:pt>
                <c:pt idx="92">
                  <c:v>9873.4428039612067</c:v>
                </c:pt>
                <c:pt idx="93">
                  <c:v>9885.3732140159918</c:v>
                </c:pt>
                <c:pt idx="94">
                  <c:v>9897.3180399829271</c:v>
                </c:pt>
                <c:pt idx="95">
                  <c:v>9909.2772992812388</c:v>
                </c:pt>
                <c:pt idx="96">
                  <c:v>9921.2510093512028</c:v>
                </c:pt>
                <c:pt idx="97">
                  <c:v>9933.2391876541678</c:v>
                </c:pt>
                <c:pt idx="98">
                  <c:v>9945.2418516725829</c:v>
                </c:pt>
                <c:pt idx="99">
                  <c:v>9957.2590189100192</c:v>
                </c:pt>
                <c:pt idx="100">
                  <c:v>9969.2907068912009</c:v>
                </c:pt>
                <c:pt idx="101">
                  <c:v>9981.336933162027</c:v>
                </c:pt>
                <c:pt idx="102">
                  <c:v>9993.3977152895968</c:v>
                </c:pt>
                <c:pt idx="103">
                  <c:v>10005.473070862237</c:v>
                </c:pt>
                <c:pt idx="104">
                  <c:v>10017.563017489529</c:v>
                </c:pt>
                <c:pt idx="105">
                  <c:v>10029.667572802327</c:v>
                </c:pt>
                <c:pt idx="106">
                  <c:v>10041.786754452796</c:v>
                </c:pt>
                <c:pt idx="107">
                  <c:v>10053.920580114425</c:v>
                </c:pt>
                <c:pt idx="108">
                  <c:v>10066.069067482063</c:v>
                </c:pt>
                <c:pt idx="109">
                  <c:v>10078.232234271936</c:v>
                </c:pt>
                <c:pt idx="110">
                  <c:v>10090.410098221681</c:v>
                </c:pt>
                <c:pt idx="111">
                  <c:v>10102.602677090365</c:v>
                </c:pt>
                <c:pt idx="112">
                  <c:v>10114.809988658515</c:v>
                </c:pt>
                <c:pt idx="113">
                  <c:v>10127.032050728143</c:v>
                </c:pt>
                <c:pt idx="114">
                  <c:v>10139.268881122773</c:v>
                </c:pt>
                <c:pt idx="115">
                  <c:v>10151.520497687461</c:v>
                </c:pt>
                <c:pt idx="116">
                  <c:v>10163.786918288833</c:v>
                </c:pt>
                <c:pt idx="117">
                  <c:v>10176.068160815099</c:v>
                </c:pt>
                <c:pt idx="118">
                  <c:v>10188.364243176084</c:v>
                </c:pt>
                <c:pt idx="119">
                  <c:v>10200.675183303254</c:v>
                </c:pt>
                <c:pt idx="120">
                  <c:v>10213.000999149745</c:v>
                </c:pt>
                <c:pt idx="121">
                  <c:v>10225.341708690383</c:v>
                </c:pt>
                <c:pt idx="122">
                  <c:v>10237.697329921717</c:v>
                </c:pt>
                <c:pt idx="123">
                  <c:v>10250.067880862038</c:v>
                </c:pt>
                <c:pt idx="124">
                  <c:v>10262.453379551413</c:v>
                </c:pt>
                <c:pt idx="125">
                  <c:v>10274.853844051702</c:v>
                </c:pt>
                <c:pt idx="126">
                  <c:v>10287.269292446597</c:v>
                </c:pt>
                <c:pt idx="127">
                  <c:v>10299.699742841636</c:v>
                </c:pt>
                <c:pt idx="128">
                  <c:v>10312.145213364236</c:v>
                </c:pt>
                <c:pt idx="129">
                  <c:v>10324.605722163717</c:v>
                </c:pt>
                <c:pt idx="130">
                  <c:v>10337.081287411331</c:v>
                </c:pt>
                <c:pt idx="131">
                  <c:v>10349.571927300285</c:v>
                </c:pt>
                <c:pt idx="132">
                  <c:v>10362.077660045772</c:v>
                </c:pt>
                <c:pt idx="133">
                  <c:v>10374.598503884994</c:v>
                </c:pt>
                <c:pt idx="134">
                  <c:v>10387.134477077188</c:v>
                </c:pt>
                <c:pt idx="135">
                  <c:v>10399.685597903655</c:v>
                </c:pt>
                <c:pt idx="136">
                  <c:v>10412.251884667789</c:v>
                </c:pt>
                <c:pt idx="137">
                  <c:v>10424.833355695095</c:v>
                </c:pt>
                <c:pt idx="138">
                  <c:v>10437.430029333225</c:v>
                </c:pt>
                <c:pt idx="139">
                  <c:v>10450.041923952002</c:v>
                </c:pt>
                <c:pt idx="140">
                  <c:v>10462.669057943443</c:v>
                </c:pt>
                <c:pt idx="141">
                  <c:v>10475.31144972179</c:v>
                </c:pt>
                <c:pt idx="142">
                  <c:v>10487.969117723536</c:v>
                </c:pt>
                <c:pt idx="143">
                  <c:v>10500.642080407451</c:v>
                </c:pt>
                <c:pt idx="144">
                  <c:v>10513.33035625461</c:v>
                </c:pt>
                <c:pt idx="145">
                  <c:v>10526.033963768417</c:v>
                </c:pt>
                <c:pt idx="146">
                  <c:v>10538.752921474637</c:v>
                </c:pt>
                <c:pt idx="147">
                  <c:v>10551.487247921419</c:v>
                </c:pt>
                <c:pt idx="148">
                  <c:v>10564.236961679324</c:v>
                </c:pt>
                <c:pt idx="149">
                  <c:v>10577.002081341352</c:v>
                </c:pt>
                <c:pt idx="150">
                  <c:v>10589.782625522972</c:v>
                </c:pt>
                <c:pt idx="151">
                  <c:v>10602.578612862144</c:v>
                </c:pt>
                <c:pt idx="152">
                  <c:v>10615.390062019351</c:v>
                </c:pt>
                <c:pt idx="153">
                  <c:v>10628.216991677624</c:v>
                </c:pt>
                <c:pt idx="154">
                  <c:v>10641.059420542566</c:v>
                </c:pt>
                <c:pt idx="155">
                  <c:v>10653.917367342387</c:v>
                </c:pt>
                <c:pt idx="156">
                  <c:v>10666.790850827925</c:v>
                </c:pt>
                <c:pt idx="157">
                  <c:v>10679.679889772675</c:v>
                </c:pt>
                <c:pt idx="158">
                  <c:v>10692.584502972815</c:v>
                </c:pt>
                <c:pt idx="159">
                  <c:v>10705.50470924724</c:v>
                </c:pt>
                <c:pt idx="160">
                  <c:v>10718.440527437579</c:v>
                </c:pt>
                <c:pt idx="161">
                  <c:v>10731.391976408231</c:v>
                </c:pt>
                <c:pt idx="162">
                  <c:v>10744.35907504639</c:v>
                </c:pt>
                <c:pt idx="163">
                  <c:v>10757.341842262071</c:v>
                </c:pt>
                <c:pt idx="164">
                  <c:v>10770.340296988137</c:v>
                </c:pt>
                <c:pt idx="165">
                  <c:v>10783.354458180331</c:v>
                </c:pt>
                <c:pt idx="166">
                  <c:v>10796.384344817297</c:v>
                </c:pt>
                <c:pt idx="167">
                  <c:v>10809.429975900617</c:v>
                </c:pt>
                <c:pt idx="168">
                  <c:v>10822.491370454829</c:v>
                </c:pt>
                <c:pt idx="169">
                  <c:v>10835.56854752746</c:v>
                </c:pt>
                <c:pt idx="170">
                  <c:v>10848.661526189055</c:v>
                </c:pt>
                <c:pt idx="171">
                  <c:v>10861.7703255332</c:v>
                </c:pt>
                <c:pt idx="172">
                  <c:v>10874.894964676552</c:v>
                </c:pt>
                <c:pt idx="173">
                  <c:v>10888.035462758869</c:v>
                </c:pt>
                <c:pt idx="174">
                  <c:v>10901.191838943036</c:v>
                </c:pt>
                <c:pt idx="175">
                  <c:v>10914.364112415091</c:v>
                </c:pt>
                <c:pt idx="176">
                  <c:v>10927.552302384258</c:v>
                </c:pt>
                <c:pt idx="177">
                  <c:v>10940.756428082972</c:v>
                </c:pt>
                <c:pt idx="178">
                  <c:v>10953.976508766904</c:v>
                </c:pt>
                <c:pt idx="179">
                  <c:v>10967.212563714997</c:v>
                </c:pt>
                <c:pt idx="180">
                  <c:v>10980.464612229485</c:v>
                </c:pt>
                <c:pt idx="181">
                  <c:v>10993.732673635928</c:v>
                </c:pt>
                <c:pt idx="182">
                  <c:v>11007.016767283238</c:v>
                </c:pt>
                <c:pt idx="183">
                  <c:v>11020.316912543703</c:v>
                </c:pt>
                <c:pt idx="184">
                  <c:v>11033.633128813026</c:v>
                </c:pt>
                <c:pt idx="185">
                  <c:v>11046.965435510341</c:v>
                </c:pt>
                <c:pt idx="186">
                  <c:v>11060.313852078249</c:v>
                </c:pt>
                <c:pt idx="187">
                  <c:v>11073.678397982841</c:v>
                </c:pt>
                <c:pt idx="188">
                  <c:v>11087.059092713736</c:v>
                </c:pt>
                <c:pt idx="189">
                  <c:v>11100.455955784098</c:v>
                </c:pt>
                <c:pt idx="190">
                  <c:v>11113.869006730671</c:v>
                </c:pt>
                <c:pt idx="191">
                  <c:v>11127.298265113803</c:v>
                </c:pt>
                <c:pt idx="192">
                  <c:v>11140.74375051748</c:v>
                </c:pt>
                <c:pt idx="193">
                  <c:v>11154.205482549354</c:v>
                </c:pt>
                <c:pt idx="194">
                  <c:v>11167.683480840768</c:v>
                </c:pt>
                <c:pt idx="195">
                  <c:v>11181.177765046783</c:v>
                </c:pt>
                <c:pt idx="196">
                  <c:v>11194.688354846214</c:v>
                </c:pt>
                <c:pt idx="197">
                  <c:v>11208.215269941653</c:v>
                </c:pt>
                <c:pt idx="198">
                  <c:v>11221.758530059498</c:v>
                </c:pt>
                <c:pt idx="199">
                  <c:v>11235.318154949986</c:v>
                </c:pt>
                <c:pt idx="200">
                  <c:v>11248.894164387217</c:v>
                </c:pt>
                <c:pt idx="201">
                  <c:v>11262.486578169184</c:v>
                </c:pt>
                <c:pt idx="202">
                  <c:v>11276.095416117805</c:v>
                </c:pt>
                <c:pt idx="203">
                  <c:v>11289.720698078947</c:v>
                </c:pt>
                <c:pt idx="204">
                  <c:v>11303.362443922459</c:v>
                </c:pt>
                <c:pt idx="205">
                  <c:v>11317.020673542198</c:v>
                </c:pt>
                <c:pt idx="206">
                  <c:v>11330.695406856061</c:v>
                </c:pt>
                <c:pt idx="207">
                  <c:v>11344.386663806012</c:v>
                </c:pt>
                <c:pt idx="208">
                  <c:v>11358.09446435811</c:v>
                </c:pt>
                <c:pt idx="209">
                  <c:v>11371.818828502541</c:v>
                </c:pt>
                <c:pt idx="210">
                  <c:v>11385.559776253647</c:v>
                </c:pt>
                <c:pt idx="211">
                  <c:v>11399.317327649953</c:v>
                </c:pt>
                <c:pt idx="212">
                  <c:v>11413.091502754196</c:v>
                </c:pt>
                <c:pt idx="213">
                  <c:v>11426.882321653356</c:v>
                </c:pt>
                <c:pt idx="214">
                  <c:v>11440.689804458687</c:v>
                </c:pt>
                <c:pt idx="215">
                  <c:v>11454.51397130574</c:v>
                </c:pt>
                <c:pt idx="216">
                  <c:v>11468.3548423544</c:v>
                </c:pt>
                <c:pt idx="217">
                  <c:v>11482.21243778891</c:v>
                </c:pt>
                <c:pt idx="218">
                  <c:v>11496.086777817904</c:v>
                </c:pt>
                <c:pt idx="219">
                  <c:v>11509.977882674433</c:v>
                </c:pt>
                <c:pt idx="220">
                  <c:v>11523.885772615997</c:v>
                </c:pt>
                <c:pt idx="221">
                  <c:v>11537.810467924573</c:v>
                </c:pt>
                <c:pt idx="222">
                  <c:v>11551.751988906648</c:v>
                </c:pt>
                <c:pt idx="223">
                  <c:v>11565.710355893243</c:v>
                </c:pt>
                <c:pt idx="224">
                  <c:v>11579.685589239947</c:v>
                </c:pt>
                <c:pt idx="225">
                  <c:v>11593.677709326945</c:v>
                </c:pt>
                <c:pt idx="226">
                  <c:v>11607.686736559048</c:v>
                </c:pt>
                <c:pt idx="227">
                  <c:v>11621.712691365723</c:v>
                </c:pt>
                <c:pt idx="228">
                  <c:v>11635.755594201122</c:v>
                </c:pt>
                <c:pt idx="229">
                  <c:v>11649.815465544114</c:v>
                </c:pt>
                <c:pt idx="230">
                  <c:v>11663.892325898312</c:v>
                </c:pt>
                <c:pt idx="231">
                  <c:v>11677.986195792106</c:v>
                </c:pt>
                <c:pt idx="232">
                  <c:v>11692.097095778687</c:v>
                </c:pt>
                <c:pt idx="233">
                  <c:v>11706.225046436086</c:v>
                </c:pt>
                <c:pt idx="234">
                  <c:v>11720.370068367196</c:v>
                </c:pt>
                <c:pt idx="235">
                  <c:v>11734.532182199806</c:v>
                </c:pt>
                <c:pt idx="236">
                  <c:v>11748.711408586631</c:v>
                </c:pt>
                <c:pt idx="237">
                  <c:v>11762.907768205339</c:v>
                </c:pt>
                <c:pt idx="238">
                  <c:v>11777.121281758587</c:v>
                </c:pt>
                <c:pt idx="239">
                  <c:v>11791.351969974045</c:v>
                </c:pt>
                <c:pt idx="240">
                  <c:v>11805.599853604428</c:v>
                </c:pt>
                <c:pt idx="241">
                  <c:v>11819.864953427532</c:v>
                </c:pt>
                <c:pt idx="242">
                  <c:v>11834.147290246256</c:v>
                </c:pt>
                <c:pt idx="243">
                  <c:v>11848.446884888635</c:v>
                </c:pt>
                <c:pt idx="244">
                  <c:v>11862.763758207875</c:v>
                </c:pt>
                <c:pt idx="245">
                  <c:v>11877.097931082375</c:v>
                </c:pt>
                <c:pt idx="246">
                  <c:v>11891.449424415765</c:v>
                </c:pt>
                <c:pt idx="247">
                  <c:v>11905.818259136933</c:v>
                </c:pt>
                <c:pt idx="248">
                  <c:v>11920.204456200056</c:v>
                </c:pt>
                <c:pt idx="249">
                  <c:v>11934.60803658463</c:v>
                </c:pt>
                <c:pt idx="250">
                  <c:v>11949.029021295502</c:v>
                </c:pt>
                <c:pt idx="251">
                  <c:v>11963.4674313629</c:v>
                </c:pt>
                <c:pt idx="252">
                  <c:v>11977.923287842463</c:v>
                </c:pt>
                <c:pt idx="253">
                  <c:v>11992.396611815271</c:v>
                </c:pt>
                <c:pt idx="254">
                  <c:v>12006.88742438788</c:v>
                </c:pt>
                <c:pt idx="255">
                  <c:v>12021.395746692348</c:v>
                </c:pt>
                <c:pt idx="256">
                  <c:v>12035.921599886267</c:v>
                </c:pt>
                <c:pt idx="257">
                  <c:v>12050.465005152795</c:v>
                </c:pt>
                <c:pt idx="258">
                  <c:v>12065.025983700687</c:v>
                </c:pt>
                <c:pt idx="259">
                  <c:v>12079.604556764325</c:v>
                </c:pt>
                <c:pt idx="260">
                  <c:v>12094.200745603748</c:v>
                </c:pt>
                <c:pt idx="261">
                  <c:v>12108.814571504685</c:v>
                </c:pt>
                <c:pt idx="262">
                  <c:v>12123.446055778586</c:v>
                </c:pt>
                <c:pt idx="263">
                  <c:v>12138.09521976265</c:v>
                </c:pt>
                <c:pt idx="264">
                  <c:v>12152.762084819862</c:v>
                </c:pt>
                <c:pt idx="265">
                  <c:v>12167.446672339018</c:v>
                </c:pt>
                <c:pt idx="266">
                  <c:v>12182.149003734759</c:v>
                </c:pt>
                <c:pt idx="267">
                  <c:v>12196.869100447604</c:v>
                </c:pt>
                <c:pt idx="268">
                  <c:v>12211.606983943977</c:v>
                </c:pt>
                <c:pt idx="269">
                  <c:v>12226.362675716242</c:v>
                </c:pt>
                <c:pt idx="270">
                  <c:v>12241.136197282731</c:v>
                </c:pt>
                <c:pt idx="271">
                  <c:v>12255.92757018778</c:v>
                </c:pt>
                <c:pt idx="272">
                  <c:v>12270.736816001756</c:v>
                </c:pt>
                <c:pt idx="273">
                  <c:v>12285.56395632109</c:v>
                </c:pt>
                <c:pt idx="274">
                  <c:v>12300.40901276831</c:v>
                </c:pt>
                <c:pt idx="275">
                  <c:v>12315.272006992071</c:v>
                </c:pt>
                <c:pt idx="276">
                  <c:v>12330.152960667185</c:v>
                </c:pt>
                <c:pt idx="277">
                  <c:v>12345.051895494656</c:v>
                </c:pt>
                <c:pt idx="278">
                  <c:v>12359.968833201712</c:v>
                </c:pt>
                <c:pt idx="279">
                  <c:v>12374.90379554183</c:v>
                </c:pt>
                <c:pt idx="280">
                  <c:v>12389.856804294775</c:v>
                </c:pt>
                <c:pt idx="281">
                  <c:v>12404.82788126663</c:v>
                </c:pt>
                <c:pt idx="282">
                  <c:v>12419.817048289826</c:v>
                </c:pt>
                <c:pt idx="283">
                  <c:v>12434.824327223176</c:v>
                </c:pt>
                <c:pt idx="284">
                  <c:v>12449.849739951902</c:v>
                </c:pt>
                <c:pt idx="285">
                  <c:v>12464.893308387676</c:v>
                </c:pt>
                <c:pt idx="286">
                  <c:v>12479.955054468644</c:v>
                </c:pt>
                <c:pt idx="287">
                  <c:v>12495.03500015946</c:v>
                </c:pt>
                <c:pt idx="288">
                  <c:v>12510.133167451319</c:v>
                </c:pt>
                <c:pt idx="289">
                  <c:v>12525.249578361987</c:v>
                </c:pt>
                <c:pt idx="290">
                  <c:v>12540.38425493584</c:v>
                </c:pt>
                <c:pt idx="291">
                  <c:v>12555.537219243886</c:v>
                </c:pt>
                <c:pt idx="292">
                  <c:v>12570.708493383805</c:v>
                </c:pt>
                <c:pt idx="293">
                  <c:v>12585.898099479977</c:v>
                </c:pt>
                <c:pt idx="294">
                  <c:v>12601.106059683514</c:v>
                </c:pt>
                <c:pt idx="295">
                  <c:v>12616.332396172298</c:v>
                </c:pt>
                <c:pt idx="296">
                  <c:v>12631.577131151005</c:v>
                </c:pt>
                <c:pt idx="297">
                  <c:v>12646.840286851146</c:v>
                </c:pt>
                <c:pt idx="298">
                  <c:v>12662.121885531089</c:v>
                </c:pt>
                <c:pt idx="299">
                  <c:v>12677.421949476106</c:v>
                </c:pt>
                <c:pt idx="300">
                  <c:v>12692.740500998389</c:v>
                </c:pt>
              </c:numCache>
            </c:numRef>
          </c:val>
        </c:ser>
        <c:ser>
          <c:idx val="9"/>
          <c:order val="4"/>
          <c:tx>
            <c:strRef>
              <c:f>Data!$AL$14</c:f>
              <c:strCache>
                <c:ptCount val="1"/>
                <c:pt idx="0">
                  <c:v>Wells Fargo Savings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Data!$AL$15:$AL$316</c:f>
              <c:numCache>
                <c:formatCode>#,##0.00_);[Red]\(#,##0.00\)</c:formatCode>
                <c:ptCount val="302"/>
                <c:pt idx="0">
                  <c:v>639.09</c:v>
                </c:pt>
                <c:pt idx="1">
                  <c:v>639.09666666666669</c:v>
                </c:pt>
                <c:pt idx="2">
                  <c:v>639.10333333333335</c:v>
                </c:pt>
                <c:pt idx="3">
                  <c:v>639.11</c:v>
                </c:pt>
                <c:pt idx="4">
                  <c:v>639.11333333333334</c:v>
                </c:pt>
                <c:pt idx="5">
                  <c:v>639.11666666666667</c:v>
                </c:pt>
                <c:pt idx="6">
                  <c:v>639.12</c:v>
                </c:pt>
                <c:pt idx="7">
                  <c:v>639.12666666666667</c:v>
                </c:pt>
                <c:pt idx="8">
                  <c:v>639.13333333333333</c:v>
                </c:pt>
                <c:pt idx="9">
                  <c:v>639.14</c:v>
                </c:pt>
                <c:pt idx="10">
                  <c:v>639.14333333333332</c:v>
                </c:pt>
                <c:pt idx="11">
                  <c:v>639.14666666666665</c:v>
                </c:pt>
                <c:pt idx="12">
                  <c:v>639.15</c:v>
                </c:pt>
                <c:pt idx="13">
                  <c:v>639.15666666666664</c:v>
                </c:pt>
                <c:pt idx="14">
                  <c:v>639.1633333333333</c:v>
                </c:pt>
                <c:pt idx="15">
                  <c:v>639.16999999999996</c:v>
                </c:pt>
                <c:pt idx="16">
                  <c:v>639.16999999999996</c:v>
                </c:pt>
                <c:pt idx="17">
                  <c:v>305</c:v>
                </c:pt>
                <c:pt idx="18">
                  <c:v>305</c:v>
                </c:pt>
                <c:pt idx="19">
                  <c:v>305</c:v>
                </c:pt>
                <c:pt idx="20">
                  <c:v>305</c:v>
                </c:pt>
                <c:pt idx="21">
                  <c:v>305</c:v>
                </c:pt>
                <c:pt idx="22">
                  <c:v>305</c:v>
                </c:pt>
                <c:pt idx="23">
                  <c:v>305</c:v>
                </c:pt>
                <c:pt idx="24">
                  <c:v>305</c:v>
                </c:pt>
                <c:pt idx="25">
                  <c:v>305</c:v>
                </c:pt>
                <c:pt idx="26">
                  <c:v>305</c:v>
                </c:pt>
                <c:pt idx="27">
                  <c:v>305</c:v>
                </c:pt>
                <c:pt idx="28">
                  <c:v>305</c:v>
                </c:pt>
                <c:pt idx="29">
                  <c:v>305</c:v>
                </c:pt>
                <c:pt idx="30">
                  <c:v>305</c:v>
                </c:pt>
                <c:pt idx="31">
                  <c:v>305</c:v>
                </c:pt>
                <c:pt idx="32">
                  <c:v>305</c:v>
                </c:pt>
                <c:pt idx="33">
                  <c:v>305</c:v>
                </c:pt>
                <c:pt idx="34">
                  <c:v>305</c:v>
                </c:pt>
                <c:pt idx="35">
                  <c:v>305</c:v>
                </c:pt>
                <c:pt idx="36">
                  <c:v>305</c:v>
                </c:pt>
                <c:pt idx="37">
                  <c:v>305</c:v>
                </c:pt>
                <c:pt idx="38">
                  <c:v>305</c:v>
                </c:pt>
                <c:pt idx="39">
                  <c:v>305</c:v>
                </c:pt>
                <c:pt idx="40">
                  <c:v>305</c:v>
                </c:pt>
                <c:pt idx="41">
                  <c:v>305</c:v>
                </c:pt>
                <c:pt idx="42">
                  <c:v>305</c:v>
                </c:pt>
                <c:pt idx="43">
                  <c:v>305</c:v>
                </c:pt>
                <c:pt idx="44">
                  <c:v>305</c:v>
                </c:pt>
                <c:pt idx="45">
                  <c:v>305</c:v>
                </c:pt>
                <c:pt idx="46">
                  <c:v>305</c:v>
                </c:pt>
                <c:pt idx="47">
                  <c:v>305</c:v>
                </c:pt>
                <c:pt idx="48">
                  <c:v>305</c:v>
                </c:pt>
                <c:pt idx="49">
                  <c:v>305</c:v>
                </c:pt>
                <c:pt idx="50">
                  <c:v>305</c:v>
                </c:pt>
                <c:pt idx="51">
                  <c:v>305</c:v>
                </c:pt>
                <c:pt idx="52">
                  <c:v>305</c:v>
                </c:pt>
                <c:pt idx="53">
                  <c:v>305</c:v>
                </c:pt>
                <c:pt idx="54">
                  <c:v>305</c:v>
                </c:pt>
                <c:pt idx="55">
                  <c:v>305</c:v>
                </c:pt>
                <c:pt idx="56">
                  <c:v>305</c:v>
                </c:pt>
                <c:pt idx="57">
                  <c:v>305</c:v>
                </c:pt>
                <c:pt idx="58">
                  <c:v>305</c:v>
                </c:pt>
                <c:pt idx="59">
                  <c:v>305</c:v>
                </c:pt>
                <c:pt idx="60">
                  <c:v>305</c:v>
                </c:pt>
                <c:pt idx="61">
                  <c:v>305</c:v>
                </c:pt>
                <c:pt idx="62">
                  <c:v>305</c:v>
                </c:pt>
                <c:pt idx="63">
                  <c:v>305</c:v>
                </c:pt>
                <c:pt idx="64">
                  <c:v>305</c:v>
                </c:pt>
                <c:pt idx="65">
                  <c:v>305</c:v>
                </c:pt>
                <c:pt idx="66">
                  <c:v>305</c:v>
                </c:pt>
                <c:pt idx="67">
                  <c:v>305</c:v>
                </c:pt>
                <c:pt idx="68">
                  <c:v>305</c:v>
                </c:pt>
                <c:pt idx="69">
                  <c:v>305</c:v>
                </c:pt>
                <c:pt idx="70">
                  <c:v>305</c:v>
                </c:pt>
                <c:pt idx="71">
                  <c:v>305</c:v>
                </c:pt>
                <c:pt idx="72">
                  <c:v>305</c:v>
                </c:pt>
                <c:pt idx="73">
                  <c:v>305</c:v>
                </c:pt>
                <c:pt idx="74">
                  <c:v>305</c:v>
                </c:pt>
                <c:pt idx="75">
                  <c:v>305</c:v>
                </c:pt>
                <c:pt idx="76">
                  <c:v>305</c:v>
                </c:pt>
                <c:pt idx="77">
                  <c:v>305</c:v>
                </c:pt>
                <c:pt idx="78">
                  <c:v>305</c:v>
                </c:pt>
                <c:pt idx="79">
                  <c:v>305</c:v>
                </c:pt>
                <c:pt idx="80">
                  <c:v>305</c:v>
                </c:pt>
                <c:pt idx="81">
                  <c:v>305</c:v>
                </c:pt>
                <c:pt idx="82">
                  <c:v>305</c:v>
                </c:pt>
                <c:pt idx="83">
                  <c:v>305</c:v>
                </c:pt>
                <c:pt idx="84">
                  <c:v>305</c:v>
                </c:pt>
                <c:pt idx="85">
                  <c:v>305</c:v>
                </c:pt>
                <c:pt idx="86">
                  <c:v>305</c:v>
                </c:pt>
                <c:pt idx="87">
                  <c:v>305</c:v>
                </c:pt>
                <c:pt idx="88">
                  <c:v>305</c:v>
                </c:pt>
                <c:pt idx="89">
                  <c:v>305</c:v>
                </c:pt>
                <c:pt idx="90">
                  <c:v>305</c:v>
                </c:pt>
                <c:pt idx="91">
                  <c:v>305</c:v>
                </c:pt>
                <c:pt idx="92">
                  <c:v>305</c:v>
                </c:pt>
                <c:pt idx="93">
                  <c:v>305</c:v>
                </c:pt>
                <c:pt idx="94">
                  <c:v>305</c:v>
                </c:pt>
                <c:pt idx="95">
                  <c:v>305</c:v>
                </c:pt>
                <c:pt idx="96">
                  <c:v>305</c:v>
                </c:pt>
                <c:pt idx="97">
                  <c:v>305</c:v>
                </c:pt>
                <c:pt idx="98">
                  <c:v>305</c:v>
                </c:pt>
                <c:pt idx="99">
                  <c:v>305</c:v>
                </c:pt>
                <c:pt idx="100">
                  <c:v>305</c:v>
                </c:pt>
                <c:pt idx="101">
                  <c:v>305</c:v>
                </c:pt>
                <c:pt idx="102">
                  <c:v>305</c:v>
                </c:pt>
                <c:pt idx="103">
                  <c:v>305</c:v>
                </c:pt>
                <c:pt idx="104">
                  <c:v>305</c:v>
                </c:pt>
                <c:pt idx="105">
                  <c:v>305</c:v>
                </c:pt>
                <c:pt idx="106">
                  <c:v>305</c:v>
                </c:pt>
                <c:pt idx="107">
                  <c:v>305</c:v>
                </c:pt>
                <c:pt idx="108">
                  <c:v>305</c:v>
                </c:pt>
                <c:pt idx="109">
                  <c:v>305</c:v>
                </c:pt>
                <c:pt idx="110">
                  <c:v>305</c:v>
                </c:pt>
                <c:pt idx="111">
                  <c:v>305</c:v>
                </c:pt>
                <c:pt idx="112">
                  <c:v>305</c:v>
                </c:pt>
                <c:pt idx="113">
                  <c:v>305</c:v>
                </c:pt>
                <c:pt idx="114">
                  <c:v>305</c:v>
                </c:pt>
                <c:pt idx="115">
                  <c:v>305</c:v>
                </c:pt>
                <c:pt idx="116">
                  <c:v>305</c:v>
                </c:pt>
                <c:pt idx="117">
                  <c:v>305</c:v>
                </c:pt>
                <c:pt idx="118">
                  <c:v>305</c:v>
                </c:pt>
                <c:pt idx="119">
                  <c:v>305</c:v>
                </c:pt>
                <c:pt idx="120">
                  <c:v>305</c:v>
                </c:pt>
                <c:pt idx="121">
                  <c:v>305</c:v>
                </c:pt>
                <c:pt idx="122">
                  <c:v>305</c:v>
                </c:pt>
                <c:pt idx="123">
                  <c:v>305</c:v>
                </c:pt>
                <c:pt idx="124">
                  <c:v>305</c:v>
                </c:pt>
                <c:pt idx="125">
                  <c:v>305</c:v>
                </c:pt>
                <c:pt idx="126">
                  <c:v>305</c:v>
                </c:pt>
                <c:pt idx="127">
                  <c:v>305</c:v>
                </c:pt>
                <c:pt idx="128">
                  <c:v>305</c:v>
                </c:pt>
                <c:pt idx="129">
                  <c:v>305</c:v>
                </c:pt>
                <c:pt idx="130">
                  <c:v>305</c:v>
                </c:pt>
                <c:pt idx="131">
                  <c:v>305</c:v>
                </c:pt>
                <c:pt idx="132">
                  <c:v>305</c:v>
                </c:pt>
                <c:pt idx="133">
                  <c:v>305</c:v>
                </c:pt>
                <c:pt idx="134">
                  <c:v>305</c:v>
                </c:pt>
                <c:pt idx="135">
                  <c:v>305</c:v>
                </c:pt>
                <c:pt idx="136">
                  <c:v>305</c:v>
                </c:pt>
                <c:pt idx="137">
                  <c:v>305</c:v>
                </c:pt>
                <c:pt idx="138">
                  <c:v>305</c:v>
                </c:pt>
                <c:pt idx="139">
                  <c:v>305</c:v>
                </c:pt>
                <c:pt idx="140">
                  <c:v>305</c:v>
                </c:pt>
                <c:pt idx="141">
                  <c:v>305</c:v>
                </c:pt>
                <c:pt idx="142">
                  <c:v>305</c:v>
                </c:pt>
                <c:pt idx="143">
                  <c:v>305</c:v>
                </c:pt>
                <c:pt idx="144">
                  <c:v>305</c:v>
                </c:pt>
                <c:pt idx="145">
                  <c:v>305</c:v>
                </c:pt>
                <c:pt idx="146">
                  <c:v>305</c:v>
                </c:pt>
                <c:pt idx="147">
                  <c:v>305</c:v>
                </c:pt>
                <c:pt idx="148">
                  <c:v>305</c:v>
                </c:pt>
                <c:pt idx="149">
                  <c:v>305</c:v>
                </c:pt>
                <c:pt idx="150">
                  <c:v>305</c:v>
                </c:pt>
                <c:pt idx="151">
                  <c:v>305</c:v>
                </c:pt>
                <c:pt idx="152">
                  <c:v>305</c:v>
                </c:pt>
                <c:pt idx="153">
                  <c:v>305</c:v>
                </c:pt>
                <c:pt idx="154">
                  <c:v>305</c:v>
                </c:pt>
                <c:pt idx="155">
                  <c:v>305</c:v>
                </c:pt>
                <c:pt idx="156">
                  <c:v>305</c:v>
                </c:pt>
                <c:pt idx="157">
                  <c:v>305</c:v>
                </c:pt>
                <c:pt idx="158">
                  <c:v>305</c:v>
                </c:pt>
                <c:pt idx="159">
                  <c:v>305</c:v>
                </c:pt>
                <c:pt idx="160">
                  <c:v>305</c:v>
                </c:pt>
                <c:pt idx="161">
                  <c:v>305</c:v>
                </c:pt>
                <c:pt idx="162">
                  <c:v>305</c:v>
                </c:pt>
                <c:pt idx="163">
                  <c:v>305</c:v>
                </c:pt>
                <c:pt idx="164">
                  <c:v>305</c:v>
                </c:pt>
                <c:pt idx="165">
                  <c:v>305</c:v>
                </c:pt>
                <c:pt idx="166">
                  <c:v>305</c:v>
                </c:pt>
                <c:pt idx="167">
                  <c:v>305</c:v>
                </c:pt>
                <c:pt idx="168">
                  <c:v>305</c:v>
                </c:pt>
                <c:pt idx="169">
                  <c:v>305</c:v>
                </c:pt>
                <c:pt idx="170">
                  <c:v>305</c:v>
                </c:pt>
                <c:pt idx="171">
                  <c:v>305</c:v>
                </c:pt>
                <c:pt idx="172">
                  <c:v>305</c:v>
                </c:pt>
                <c:pt idx="173">
                  <c:v>305</c:v>
                </c:pt>
                <c:pt idx="174">
                  <c:v>305</c:v>
                </c:pt>
                <c:pt idx="175">
                  <c:v>305</c:v>
                </c:pt>
                <c:pt idx="176">
                  <c:v>305</c:v>
                </c:pt>
                <c:pt idx="177">
                  <c:v>305</c:v>
                </c:pt>
                <c:pt idx="178">
                  <c:v>305</c:v>
                </c:pt>
                <c:pt idx="179">
                  <c:v>305</c:v>
                </c:pt>
                <c:pt idx="180">
                  <c:v>305</c:v>
                </c:pt>
                <c:pt idx="181">
                  <c:v>305</c:v>
                </c:pt>
                <c:pt idx="182">
                  <c:v>305</c:v>
                </c:pt>
                <c:pt idx="183">
                  <c:v>305</c:v>
                </c:pt>
                <c:pt idx="184">
                  <c:v>305</c:v>
                </c:pt>
                <c:pt idx="185">
                  <c:v>305</c:v>
                </c:pt>
                <c:pt idx="186">
                  <c:v>305</c:v>
                </c:pt>
                <c:pt idx="187">
                  <c:v>305</c:v>
                </c:pt>
                <c:pt idx="188">
                  <c:v>305</c:v>
                </c:pt>
                <c:pt idx="189">
                  <c:v>305</c:v>
                </c:pt>
                <c:pt idx="190">
                  <c:v>305</c:v>
                </c:pt>
                <c:pt idx="191">
                  <c:v>305</c:v>
                </c:pt>
                <c:pt idx="192">
                  <c:v>305</c:v>
                </c:pt>
                <c:pt idx="193">
                  <c:v>305</c:v>
                </c:pt>
                <c:pt idx="194">
                  <c:v>305</c:v>
                </c:pt>
                <c:pt idx="195">
                  <c:v>305</c:v>
                </c:pt>
                <c:pt idx="196">
                  <c:v>305</c:v>
                </c:pt>
                <c:pt idx="197">
                  <c:v>305</c:v>
                </c:pt>
                <c:pt idx="198">
                  <c:v>305</c:v>
                </c:pt>
                <c:pt idx="199">
                  <c:v>305</c:v>
                </c:pt>
                <c:pt idx="200">
                  <c:v>305</c:v>
                </c:pt>
                <c:pt idx="201">
                  <c:v>305</c:v>
                </c:pt>
                <c:pt idx="202">
                  <c:v>305</c:v>
                </c:pt>
                <c:pt idx="203">
                  <c:v>305</c:v>
                </c:pt>
                <c:pt idx="204">
                  <c:v>305</c:v>
                </c:pt>
                <c:pt idx="205">
                  <c:v>305</c:v>
                </c:pt>
                <c:pt idx="206">
                  <c:v>305</c:v>
                </c:pt>
                <c:pt idx="207">
                  <c:v>305</c:v>
                </c:pt>
                <c:pt idx="208">
                  <c:v>305</c:v>
                </c:pt>
                <c:pt idx="209">
                  <c:v>305</c:v>
                </c:pt>
                <c:pt idx="210">
                  <c:v>305</c:v>
                </c:pt>
                <c:pt idx="211">
                  <c:v>305</c:v>
                </c:pt>
                <c:pt idx="212">
                  <c:v>305</c:v>
                </c:pt>
                <c:pt idx="213">
                  <c:v>305</c:v>
                </c:pt>
                <c:pt idx="214">
                  <c:v>305</c:v>
                </c:pt>
                <c:pt idx="215">
                  <c:v>305</c:v>
                </c:pt>
                <c:pt idx="216">
                  <c:v>305</c:v>
                </c:pt>
                <c:pt idx="217">
                  <c:v>305</c:v>
                </c:pt>
                <c:pt idx="218">
                  <c:v>305</c:v>
                </c:pt>
                <c:pt idx="219">
                  <c:v>305</c:v>
                </c:pt>
                <c:pt idx="220">
                  <c:v>305</c:v>
                </c:pt>
                <c:pt idx="221">
                  <c:v>305</c:v>
                </c:pt>
                <c:pt idx="222">
                  <c:v>305</c:v>
                </c:pt>
                <c:pt idx="223">
                  <c:v>305</c:v>
                </c:pt>
                <c:pt idx="224">
                  <c:v>305</c:v>
                </c:pt>
                <c:pt idx="225">
                  <c:v>305</c:v>
                </c:pt>
                <c:pt idx="226">
                  <c:v>305</c:v>
                </c:pt>
                <c:pt idx="227">
                  <c:v>305</c:v>
                </c:pt>
                <c:pt idx="228">
                  <c:v>305</c:v>
                </c:pt>
                <c:pt idx="229">
                  <c:v>305</c:v>
                </c:pt>
                <c:pt idx="230">
                  <c:v>305</c:v>
                </c:pt>
                <c:pt idx="231">
                  <c:v>305</c:v>
                </c:pt>
                <c:pt idx="232">
                  <c:v>305</c:v>
                </c:pt>
                <c:pt idx="233">
                  <c:v>305</c:v>
                </c:pt>
                <c:pt idx="234">
                  <c:v>305</c:v>
                </c:pt>
                <c:pt idx="235">
                  <c:v>305</c:v>
                </c:pt>
                <c:pt idx="236">
                  <c:v>305</c:v>
                </c:pt>
                <c:pt idx="237">
                  <c:v>305</c:v>
                </c:pt>
                <c:pt idx="238">
                  <c:v>305</c:v>
                </c:pt>
                <c:pt idx="239">
                  <c:v>305</c:v>
                </c:pt>
                <c:pt idx="240">
                  <c:v>305</c:v>
                </c:pt>
                <c:pt idx="241">
                  <c:v>305</c:v>
                </c:pt>
                <c:pt idx="242">
                  <c:v>305</c:v>
                </c:pt>
                <c:pt idx="243">
                  <c:v>305</c:v>
                </c:pt>
                <c:pt idx="244">
                  <c:v>305</c:v>
                </c:pt>
                <c:pt idx="245">
                  <c:v>305</c:v>
                </c:pt>
                <c:pt idx="246">
                  <c:v>305</c:v>
                </c:pt>
                <c:pt idx="247">
                  <c:v>305</c:v>
                </c:pt>
                <c:pt idx="248">
                  <c:v>305</c:v>
                </c:pt>
                <c:pt idx="249">
                  <c:v>305</c:v>
                </c:pt>
                <c:pt idx="250">
                  <c:v>305</c:v>
                </c:pt>
                <c:pt idx="251">
                  <c:v>305</c:v>
                </c:pt>
                <c:pt idx="252">
                  <c:v>305</c:v>
                </c:pt>
                <c:pt idx="253">
                  <c:v>305</c:v>
                </c:pt>
                <c:pt idx="254">
                  <c:v>305</c:v>
                </c:pt>
                <c:pt idx="255">
                  <c:v>305</c:v>
                </c:pt>
                <c:pt idx="256">
                  <c:v>305</c:v>
                </c:pt>
                <c:pt idx="257">
                  <c:v>305</c:v>
                </c:pt>
                <c:pt idx="258">
                  <c:v>305</c:v>
                </c:pt>
                <c:pt idx="259">
                  <c:v>305</c:v>
                </c:pt>
                <c:pt idx="260">
                  <c:v>305</c:v>
                </c:pt>
                <c:pt idx="261">
                  <c:v>305</c:v>
                </c:pt>
                <c:pt idx="262">
                  <c:v>305</c:v>
                </c:pt>
                <c:pt idx="263">
                  <c:v>305</c:v>
                </c:pt>
                <c:pt idx="264">
                  <c:v>305</c:v>
                </c:pt>
                <c:pt idx="265">
                  <c:v>305</c:v>
                </c:pt>
                <c:pt idx="266">
                  <c:v>305</c:v>
                </c:pt>
                <c:pt idx="267">
                  <c:v>305</c:v>
                </c:pt>
                <c:pt idx="268">
                  <c:v>305</c:v>
                </c:pt>
                <c:pt idx="269">
                  <c:v>305</c:v>
                </c:pt>
                <c:pt idx="270">
                  <c:v>305</c:v>
                </c:pt>
                <c:pt idx="271">
                  <c:v>305</c:v>
                </c:pt>
                <c:pt idx="272">
                  <c:v>305</c:v>
                </c:pt>
                <c:pt idx="273">
                  <c:v>305</c:v>
                </c:pt>
                <c:pt idx="274">
                  <c:v>305</c:v>
                </c:pt>
                <c:pt idx="275">
                  <c:v>305</c:v>
                </c:pt>
                <c:pt idx="276">
                  <c:v>305</c:v>
                </c:pt>
                <c:pt idx="277">
                  <c:v>305</c:v>
                </c:pt>
                <c:pt idx="278">
                  <c:v>305</c:v>
                </c:pt>
                <c:pt idx="279">
                  <c:v>305</c:v>
                </c:pt>
                <c:pt idx="280">
                  <c:v>305</c:v>
                </c:pt>
                <c:pt idx="281">
                  <c:v>305</c:v>
                </c:pt>
                <c:pt idx="282">
                  <c:v>305</c:v>
                </c:pt>
                <c:pt idx="283">
                  <c:v>305</c:v>
                </c:pt>
                <c:pt idx="284">
                  <c:v>305</c:v>
                </c:pt>
                <c:pt idx="285">
                  <c:v>305</c:v>
                </c:pt>
                <c:pt idx="286">
                  <c:v>305</c:v>
                </c:pt>
                <c:pt idx="287">
                  <c:v>305</c:v>
                </c:pt>
                <c:pt idx="288">
                  <c:v>305</c:v>
                </c:pt>
                <c:pt idx="289">
                  <c:v>305</c:v>
                </c:pt>
                <c:pt idx="290">
                  <c:v>305</c:v>
                </c:pt>
                <c:pt idx="291">
                  <c:v>305</c:v>
                </c:pt>
                <c:pt idx="292">
                  <c:v>305</c:v>
                </c:pt>
                <c:pt idx="293">
                  <c:v>305</c:v>
                </c:pt>
                <c:pt idx="294">
                  <c:v>305</c:v>
                </c:pt>
                <c:pt idx="295">
                  <c:v>305</c:v>
                </c:pt>
                <c:pt idx="296">
                  <c:v>305</c:v>
                </c:pt>
                <c:pt idx="297">
                  <c:v>305</c:v>
                </c:pt>
                <c:pt idx="298">
                  <c:v>305</c:v>
                </c:pt>
                <c:pt idx="299">
                  <c:v>305</c:v>
                </c:pt>
                <c:pt idx="300">
                  <c:v>305</c:v>
                </c:pt>
              </c:numCache>
            </c:numRef>
          </c:val>
        </c:ser>
        <c:ser>
          <c:idx val="7"/>
          <c:order val="5"/>
          <c:tx>
            <c:strRef>
              <c:f>Data!$AU$14</c:f>
              <c:strCache>
                <c:ptCount val="1"/>
                <c:pt idx="0">
                  <c:v>FBA HSA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Data!$AU$15:$AU$316</c:f>
              <c:numCache>
                <c:formatCode>#,##0.00_);[Red]\(#,##0.00\)</c:formatCode>
                <c:ptCount val="302"/>
                <c:pt idx="0">
                  <c:v>2910.93</c:v>
                </c:pt>
                <c:pt idx="1">
                  <c:v>2910.93</c:v>
                </c:pt>
                <c:pt idx="2">
                  <c:v>2910.93</c:v>
                </c:pt>
                <c:pt idx="3">
                  <c:v>2910.93</c:v>
                </c:pt>
                <c:pt idx="4">
                  <c:v>3530.97</c:v>
                </c:pt>
                <c:pt idx="5">
                  <c:v>3651.02</c:v>
                </c:pt>
                <c:pt idx="6">
                  <c:v>3831.0899999999997</c:v>
                </c:pt>
                <c:pt idx="7">
                  <c:v>3031.09</c:v>
                </c:pt>
                <c:pt idx="8">
                  <c:v>3091.37</c:v>
                </c:pt>
                <c:pt idx="9">
                  <c:v>3091.65</c:v>
                </c:pt>
                <c:pt idx="10">
                  <c:v>3211.94</c:v>
                </c:pt>
                <c:pt idx="11">
                  <c:v>3192.23</c:v>
                </c:pt>
                <c:pt idx="12">
                  <c:v>3160.29</c:v>
                </c:pt>
                <c:pt idx="13">
                  <c:v>3160.29</c:v>
                </c:pt>
                <c:pt idx="14">
                  <c:v>3160.28</c:v>
                </c:pt>
                <c:pt idx="15">
                  <c:v>3160.3</c:v>
                </c:pt>
                <c:pt idx="16">
                  <c:v>3100.29</c:v>
                </c:pt>
                <c:pt idx="17">
                  <c:v>3100.27</c:v>
                </c:pt>
                <c:pt idx="18">
                  <c:v>3100</c:v>
                </c:pt>
                <c:pt idx="19">
                  <c:v>3100</c:v>
                </c:pt>
                <c:pt idx="20">
                  <c:v>3100</c:v>
                </c:pt>
                <c:pt idx="21">
                  <c:v>3100</c:v>
                </c:pt>
                <c:pt idx="22">
                  <c:v>3100</c:v>
                </c:pt>
                <c:pt idx="23">
                  <c:v>3100</c:v>
                </c:pt>
                <c:pt idx="24">
                  <c:v>3100</c:v>
                </c:pt>
                <c:pt idx="25">
                  <c:v>3100</c:v>
                </c:pt>
                <c:pt idx="26">
                  <c:v>3100</c:v>
                </c:pt>
                <c:pt idx="27">
                  <c:v>3100</c:v>
                </c:pt>
                <c:pt idx="28">
                  <c:v>3100</c:v>
                </c:pt>
                <c:pt idx="29">
                  <c:v>3100</c:v>
                </c:pt>
                <c:pt idx="30">
                  <c:v>3100</c:v>
                </c:pt>
                <c:pt idx="31">
                  <c:v>3100</c:v>
                </c:pt>
                <c:pt idx="32">
                  <c:v>3100</c:v>
                </c:pt>
                <c:pt idx="33">
                  <c:v>3100</c:v>
                </c:pt>
                <c:pt idx="34">
                  <c:v>3100</c:v>
                </c:pt>
                <c:pt idx="35">
                  <c:v>3100</c:v>
                </c:pt>
                <c:pt idx="36">
                  <c:v>3100</c:v>
                </c:pt>
                <c:pt idx="37">
                  <c:v>3100</c:v>
                </c:pt>
                <c:pt idx="38">
                  <c:v>3100</c:v>
                </c:pt>
                <c:pt idx="39">
                  <c:v>3100</c:v>
                </c:pt>
                <c:pt idx="40">
                  <c:v>3100</c:v>
                </c:pt>
                <c:pt idx="41">
                  <c:v>3100</c:v>
                </c:pt>
                <c:pt idx="42">
                  <c:v>3100</c:v>
                </c:pt>
                <c:pt idx="43">
                  <c:v>3100</c:v>
                </c:pt>
                <c:pt idx="44">
                  <c:v>3100</c:v>
                </c:pt>
                <c:pt idx="45">
                  <c:v>3100</c:v>
                </c:pt>
                <c:pt idx="46">
                  <c:v>3100</c:v>
                </c:pt>
                <c:pt idx="47">
                  <c:v>3100</c:v>
                </c:pt>
                <c:pt idx="48">
                  <c:v>3100</c:v>
                </c:pt>
                <c:pt idx="49">
                  <c:v>3100</c:v>
                </c:pt>
                <c:pt idx="50">
                  <c:v>3100</c:v>
                </c:pt>
                <c:pt idx="51">
                  <c:v>3100</c:v>
                </c:pt>
                <c:pt idx="52">
                  <c:v>3100</c:v>
                </c:pt>
                <c:pt idx="53">
                  <c:v>3100</c:v>
                </c:pt>
                <c:pt idx="54">
                  <c:v>3100</c:v>
                </c:pt>
                <c:pt idx="55">
                  <c:v>3100</c:v>
                </c:pt>
                <c:pt idx="56">
                  <c:v>3100</c:v>
                </c:pt>
                <c:pt idx="57">
                  <c:v>3100</c:v>
                </c:pt>
                <c:pt idx="58">
                  <c:v>3100</c:v>
                </c:pt>
                <c:pt idx="59">
                  <c:v>3100</c:v>
                </c:pt>
                <c:pt idx="60">
                  <c:v>3100</c:v>
                </c:pt>
                <c:pt idx="61">
                  <c:v>3100</c:v>
                </c:pt>
                <c:pt idx="62">
                  <c:v>3100</c:v>
                </c:pt>
                <c:pt idx="63">
                  <c:v>3100</c:v>
                </c:pt>
                <c:pt idx="64">
                  <c:v>3100</c:v>
                </c:pt>
                <c:pt idx="65">
                  <c:v>3100</c:v>
                </c:pt>
                <c:pt idx="66">
                  <c:v>3100</c:v>
                </c:pt>
                <c:pt idx="67">
                  <c:v>3100</c:v>
                </c:pt>
                <c:pt idx="68">
                  <c:v>3100</c:v>
                </c:pt>
                <c:pt idx="69">
                  <c:v>3100</c:v>
                </c:pt>
                <c:pt idx="70">
                  <c:v>3100</c:v>
                </c:pt>
                <c:pt idx="71">
                  <c:v>3100</c:v>
                </c:pt>
                <c:pt idx="72">
                  <c:v>3100</c:v>
                </c:pt>
                <c:pt idx="73">
                  <c:v>3100</c:v>
                </c:pt>
                <c:pt idx="74">
                  <c:v>3100</c:v>
                </c:pt>
                <c:pt idx="75">
                  <c:v>3100</c:v>
                </c:pt>
                <c:pt idx="76">
                  <c:v>3100</c:v>
                </c:pt>
                <c:pt idx="77">
                  <c:v>3100</c:v>
                </c:pt>
                <c:pt idx="78">
                  <c:v>3100</c:v>
                </c:pt>
                <c:pt idx="79">
                  <c:v>3100</c:v>
                </c:pt>
                <c:pt idx="80">
                  <c:v>3100</c:v>
                </c:pt>
                <c:pt idx="81">
                  <c:v>3100</c:v>
                </c:pt>
                <c:pt idx="82">
                  <c:v>3100</c:v>
                </c:pt>
                <c:pt idx="83">
                  <c:v>3100</c:v>
                </c:pt>
                <c:pt idx="84">
                  <c:v>3100</c:v>
                </c:pt>
                <c:pt idx="85">
                  <c:v>3100</c:v>
                </c:pt>
                <c:pt idx="86">
                  <c:v>3100</c:v>
                </c:pt>
                <c:pt idx="87">
                  <c:v>3100</c:v>
                </c:pt>
                <c:pt idx="88">
                  <c:v>3100</c:v>
                </c:pt>
                <c:pt idx="89">
                  <c:v>3100</c:v>
                </c:pt>
                <c:pt idx="90">
                  <c:v>3100</c:v>
                </c:pt>
                <c:pt idx="91">
                  <c:v>3100</c:v>
                </c:pt>
                <c:pt idx="92">
                  <c:v>3100</c:v>
                </c:pt>
                <c:pt idx="93">
                  <c:v>3100</c:v>
                </c:pt>
                <c:pt idx="94">
                  <c:v>3100</c:v>
                </c:pt>
                <c:pt idx="95">
                  <c:v>3100</c:v>
                </c:pt>
                <c:pt idx="96">
                  <c:v>3100</c:v>
                </c:pt>
                <c:pt idx="97">
                  <c:v>3100</c:v>
                </c:pt>
                <c:pt idx="98">
                  <c:v>3100</c:v>
                </c:pt>
                <c:pt idx="99">
                  <c:v>3100</c:v>
                </c:pt>
                <c:pt idx="100">
                  <c:v>3100</c:v>
                </c:pt>
                <c:pt idx="101">
                  <c:v>3100</c:v>
                </c:pt>
                <c:pt idx="102">
                  <c:v>3100</c:v>
                </c:pt>
                <c:pt idx="103">
                  <c:v>3100</c:v>
                </c:pt>
                <c:pt idx="104">
                  <c:v>3100</c:v>
                </c:pt>
                <c:pt idx="105">
                  <c:v>3100</c:v>
                </c:pt>
                <c:pt idx="106">
                  <c:v>3100</c:v>
                </c:pt>
                <c:pt idx="107">
                  <c:v>3100</c:v>
                </c:pt>
                <c:pt idx="108">
                  <c:v>3100</c:v>
                </c:pt>
                <c:pt idx="109">
                  <c:v>3100</c:v>
                </c:pt>
                <c:pt idx="110">
                  <c:v>3100</c:v>
                </c:pt>
                <c:pt idx="111">
                  <c:v>3100</c:v>
                </c:pt>
                <c:pt idx="112">
                  <c:v>3100</c:v>
                </c:pt>
                <c:pt idx="113">
                  <c:v>3100</c:v>
                </c:pt>
                <c:pt idx="114">
                  <c:v>3100</c:v>
                </c:pt>
                <c:pt idx="115">
                  <c:v>3100</c:v>
                </c:pt>
                <c:pt idx="116">
                  <c:v>3100</c:v>
                </c:pt>
                <c:pt idx="117">
                  <c:v>3100</c:v>
                </c:pt>
                <c:pt idx="118">
                  <c:v>3100</c:v>
                </c:pt>
                <c:pt idx="119">
                  <c:v>3100</c:v>
                </c:pt>
                <c:pt idx="120">
                  <c:v>3100</c:v>
                </c:pt>
                <c:pt idx="121">
                  <c:v>3100</c:v>
                </c:pt>
                <c:pt idx="122">
                  <c:v>3100</c:v>
                </c:pt>
                <c:pt idx="123">
                  <c:v>3100</c:v>
                </c:pt>
                <c:pt idx="124">
                  <c:v>3100</c:v>
                </c:pt>
                <c:pt idx="125">
                  <c:v>3100</c:v>
                </c:pt>
                <c:pt idx="126">
                  <c:v>3100</c:v>
                </c:pt>
                <c:pt idx="127">
                  <c:v>3100</c:v>
                </c:pt>
                <c:pt idx="128">
                  <c:v>3100</c:v>
                </c:pt>
                <c:pt idx="129">
                  <c:v>3100</c:v>
                </c:pt>
                <c:pt idx="130">
                  <c:v>3100</c:v>
                </c:pt>
                <c:pt idx="131">
                  <c:v>3100</c:v>
                </c:pt>
                <c:pt idx="132">
                  <c:v>3100</c:v>
                </c:pt>
                <c:pt idx="133">
                  <c:v>3100</c:v>
                </c:pt>
                <c:pt idx="134">
                  <c:v>3100</c:v>
                </c:pt>
                <c:pt idx="135">
                  <c:v>3100</c:v>
                </c:pt>
                <c:pt idx="136">
                  <c:v>3100</c:v>
                </c:pt>
                <c:pt idx="137">
                  <c:v>3100</c:v>
                </c:pt>
                <c:pt idx="138">
                  <c:v>3100</c:v>
                </c:pt>
                <c:pt idx="139">
                  <c:v>3100</c:v>
                </c:pt>
                <c:pt idx="140">
                  <c:v>3100</c:v>
                </c:pt>
                <c:pt idx="141">
                  <c:v>3100</c:v>
                </c:pt>
                <c:pt idx="142">
                  <c:v>3100</c:v>
                </c:pt>
                <c:pt idx="143">
                  <c:v>3100</c:v>
                </c:pt>
                <c:pt idx="144">
                  <c:v>3100</c:v>
                </c:pt>
                <c:pt idx="145">
                  <c:v>3100</c:v>
                </c:pt>
                <c:pt idx="146">
                  <c:v>3100</c:v>
                </c:pt>
                <c:pt idx="147">
                  <c:v>3100</c:v>
                </c:pt>
                <c:pt idx="148">
                  <c:v>3100</c:v>
                </c:pt>
                <c:pt idx="149">
                  <c:v>3100</c:v>
                </c:pt>
                <c:pt idx="150">
                  <c:v>3100</c:v>
                </c:pt>
                <c:pt idx="151">
                  <c:v>3100</c:v>
                </c:pt>
                <c:pt idx="152">
                  <c:v>3100</c:v>
                </c:pt>
                <c:pt idx="153">
                  <c:v>3100</c:v>
                </c:pt>
                <c:pt idx="154">
                  <c:v>3100</c:v>
                </c:pt>
                <c:pt idx="155">
                  <c:v>3100</c:v>
                </c:pt>
                <c:pt idx="156">
                  <c:v>3100</c:v>
                </c:pt>
                <c:pt idx="157">
                  <c:v>3100</c:v>
                </c:pt>
                <c:pt idx="158">
                  <c:v>3100</c:v>
                </c:pt>
                <c:pt idx="159">
                  <c:v>3100</c:v>
                </c:pt>
                <c:pt idx="160">
                  <c:v>3100</c:v>
                </c:pt>
                <c:pt idx="161">
                  <c:v>3100</c:v>
                </c:pt>
                <c:pt idx="162">
                  <c:v>3100</c:v>
                </c:pt>
                <c:pt idx="163">
                  <c:v>3100</c:v>
                </c:pt>
                <c:pt idx="164">
                  <c:v>3100</c:v>
                </c:pt>
                <c:pt idx="165">
                  <c:v>3100</c:v>
                </c:pt>
                <c:pt idx="166">
                  <c:v>3100</c:v>
                </c:pt>
                <c:pt idx="167">
                  <c:v>3100</c:v>
                </c:pt>
                <c:pt idx="168">
                  <c:v>3100</c:v>
                </c:pt>
                <c:pt idx="169">
                  <c:v>3100</c:v>
                </c:pt>
                <c:pt idx="170">
                  <c:v>3100</c:v>
                </c:pt>
                <c:pt idx="171">
                  <c:v>3100</c:v>
                </c:pt>
                <c:pt idx="172">
                  <c:v>3100</c:v>
                </c:pt>
                <c:pt idx="173">
                  <c:v>3100</c:v>
                </c:pt>
                <c:pt idx="174">
                  <c:v>3100</c:v>
                </c:pt>
                <c:pt idx="175">
                  <c:v>3100</c:v>
                </c:pt>
                <c:pt idx="176">
                  <c:v>3100</c:v>
                </c:pt>
                <c:pt idx="177">
                  <c:v>3100</c:v>
                </c:pt>
                <c:pt idx="178">
                  <c:v>3100</c:v>
                </c:pt>
                <c:pt idx="179">
                  <c:v>3100</c:v>
                </c:pt>
                <c:pt idx="180">
                  <c:v>3100</c:v>
                </c:pt>
                <c:pt idx="181">
                  <c:v>3100</c:v>
                </c:pt>
                <c:pt idx="182">
                  <c:v>3100</c:v>
                </c:pt>
                <c:pt idx="183">
                  <c:v>3100</c:v>
                </c:pt>
                <c:pt idx="184">
                  <c:v>3100</c:v>
                </c:pt>
                <c:pt idx="185">
                  <c:v>3100</c:v>
                </c:pt>
                <c:pt idx="186">
                  <c:v>3100</c:v>
                </c:pt>
                <c:pt idx="187">
                  <c:v>3100</c:v>
                </c:pt>
                <c:pt idx="188">
                  <c:v>3100</c:v>
                </c:pt>
                <c:pt idx="189">
                  <c:v>3100</c:v>
                </c:pt>
                <c:pt idx="190">
                  <c:v>3100</c:v>
                </c:pt>
                <c:pt idx="191">
                  <c:v>3100</c:v>
                </c:pt>
                <c:pt idx="192">
                  <c:v>3100</c:v>
                </c:pt>
                <c:pt idx="193">
                  <c:v>3100</c:v>
                </c:pt>
                <c:pt idx="194">
                  <c:v>3100</c:v>
                </c:pt>
                <c:pt idx="195">
                  <c:v>3100</c:v>
                </c:pt>
                <c:pt idx="196">
                  <c:v>3100</c:v>
                </c:pt>
                <c:pt idx="197">
                  <c:v>3100</c:v>
                </c:pt>
                <c:pt idx="198">
                  <c:v>3100</c:v>
                </c:pt>
                <c:pt idx="199">
                  <c:v>3100</c:v>
                </c:pt>
                <c:pt idx="200">
                  <c:v>3100</c:v>
                </c:pt>
                <c:pt idx="201">
                  <c:v>3100</c:v>
                </c:pt>
                <c:pt idx="202">
                  <c:v>3100</c:v>
                </c:pt>
                <c:pt idx="203">
                  <c:v>3100</c:v>
                </c:pt>
                <c:pt idx="204">
                  <c:v>3100</c:v>
                </c:pt>
                <c:pt idx="205">
                  <c:v>3100</c:v>
                </c:pt>
                <c:pt idx="206">
                  <c:v>3100</c:v>
                </c:pt>
                <c:pt idx="207">
                  <c:v>3100</c:v>
                </c:pt>
                <c:pt idx="208">
                  <c:v>3100</c:v>
                </c:pt>
                <c:pt idx="209">
                  <c:v>3100</c:v>
                </c:pt>
                <c:pt idx="210">
                  <c:v>3100</c:v>
                </c:pt>
                <c:pt idx="211">
                  <c:v>3100</c:v>
                </c:pt>
                <c:pt idx="212">
                  <c:v>3100</c:v>
                </c:pt>
                <c:pt idx="213">
                  <c:v>3100</c:v>
                </c:pt>
                <c:pt idx="214">
                  <c:v>3100</c:v>
                </c:pt>
                <c:pt idx="215">
                  <c:v>3100</c:v>
                </c:pt>
                <c:pt idx="216">
                  <c:v>3100</c:v>
                </c:pt>
                <c:pt idx="217">
                  <c:v>3100</c:v>
                </c:pt>
                <c:pt idx="218">
                  <c:v>3100</c:v>
                </c:pt>
                <c:pt idx="219">
                  <c:v>3100</c:v>
                </c:pt>
                <c:pt idx="220">
                  <c:v>3100</c:v>
                </c:pt>
                <c:pt idx="221">
                  <c:v>3100</c:v>
                </c:pt>
                <c:pt idx="222">
                  <c:v>3100</c:v>
                </c:pt>
                <c:pt idx="223">
                  <c:v>3100</c:v>
                </c:pt>
                <c:pt idx="224">
                  <c:v>3100</c:v>
                </c:pt>
                <c:pt idx="225">
                  <c:v>3100</c:v>
                </c:pt>
                <c:pt idx="226">
                  <c:v>3100</c:v>
                </c:pt>
                <c:pt idx="227">
                  <c:v>3100</c:v>
                </c:pt>
                <c:pt idx="228">
                  <c:v>3100</c:v>
                </c:pt>
                <c:pt idx="229">
                  <c:v>3100</c:v>
                </c:pt>
                <c:pt idx="230">
                  <c:v>3100</c:v>
                </c:pt>
                <c:pt idx="231">
                  <c:v>3100</c:v>
                </c:pt>
                <c:pt idx="232">
                  <c:v>3100</c:v>
                </c:pt>
                <c:pt idx="233">
                  <c:v>3100</c:v>
                </c:pt>
                <c:pt idx="234">
                  <c:v>3100</c:v>
                </c:pt>
                <c:pt idx="235">
                  <c:v>3100</c:v>
                </c:pt>
                <c:pt idx="236">
                  <c:v>3100</c:v>
                </c:pt>
                <c:pt idx="237">
                  <c:v>3100</c:v>
                </c:pt>
                <c:pt idx="238">
                  <c:v>3100</c:v>
                </c:pt>
                <c:pt idx="239">
                  <c:v>3100</c:v>
                </c:pt>
                <c:pt idx="240">
                  <c:v>3100</c:v>
                </c:pt>
                <c:pt idx="241">
                  <c:v>3100</c:v>
                </c:pt>
                <c:pt idx="242">
                  <c:v>3100</c:v>
                </c:pt>
                <c:pt idx="243">
                  <c:v>3100</c:v>
                </c:pt>
                <c:pt idx="244">
                  <c:v>3100</c:v>
                </c:pt>
                <c:pt idx="245">
                  <c:v>3100</c:v>
                </c:pt>
                <c:pt idx="246">
                  <c:v>3100</c:v>
                </c:pt>
                <c:pt idx="247">
                  <c:v>3100</c:v>
                </c:pt>
                <c:pt idx="248">
                  <c:v>3100</c:v>
                </c:pt>
                <c:pt idx="249">
                  <c:v>3100</c:v>
                </c:pt>
                <c:pt idx="250">
                  <c:v>3100</c:v>
                </c:pt>
                <c:pt idx="251">
                  <c:v>3100</c:v>
                </c:pt>
                <c:pt idx="252">
                  <c:v>3100</c:v>
                </c:pt>
                <c:pt idx="253">
                  <c:v>3100</c:v>
                </c:pt>
                <c:pt idx="254">
                  <c:v>3100</c:v>
                </c:pt>
                <c:pt idx="255">
                  <c:v>3100</c:v>
                </c:pt>
                <c:pt idx="256">
                  <c:v>3100</c:v>
                </c:pt>
                <c:pt idx="257">
                  <c:v>3100</c:v>
                </c:pt>
                <c:pt idx="258">
                  <c:v>3100</c:v>
                </c:pt>
                <c:pt idx="259">
                  <c:v>3100</c:v>
                </c:pt>
                <c:pt idx="260">
                  <c:v>3100</c:v>
                </c:pt>
                <c:pt idx="261">
                  <c:v>3100</c:v>
                </c:pt>
                <c:pt idx="262">
                  <c:v>3100</c:v>
                </c:pt>
                <c:pt idx="263">
                  <c:v>3100</c:v>
                </c:pt>
                <c:pt idx="264">
                  <c:v>3100</c:v>
                </c:pt>
                <c:pt idx="265">
                  <c:v>3100</c:v>
                </c:pt>
                <c:pt idx="266">
                  <c:v>3100</c:v>
                </c:pt>
                <c:pt idx="267">
                  <c:v>3100</c:v>
                </c:pt>
                <c:pt idx="268">
                  <c:v>3100</c:v>
                </c:pt>
                <c:pt idx="269">
                  <c:v>3100</c:v>
                </c:pt>
                <c:pt idx="270">
                  <c:v>3100</c:v>
                </c:pt>
                <c:pt idx="271">
                  <c:v>3100</c:v>
                </c:pt>
                <c:pt idx="272">
                  <c:v>3100</c:v>
                </c:pt>
                <c:pt idx="273">
                  <c:v>3100</c:v>
                </c:pt>
                <c:pt idx="274">
                  <c:v>3100</c:v>
                </c:pt>
                <c:pt idx="275">
                  <c:v>3100</c:v>
                </c:pt>
                <c:pt idx="276">
                  <c:v>3100</c:v>
                </c:pt>
                <c:pt idx="277">
                  <c:v>3100</c:v>
                </c:pt>
                <c:pt idx="278">
                  <c:v>3100</c:v>
                </c:pt>
                <c:pt idx="279">
                  <c:v>3100</c:v>
                </c:pt>
                <c:pt idx="280">
                  <c:v>3100</c:v>
                </c:pt>
                <c:pt idx="281">
                  <c:v>3100</c:v>
                </c:pt>
                <c:pt idx="282">
                  <c:v>3100</c:v>
                </c:pt>
                <c:pt idx="283">
                  <c:v>3100</c:v>
                </c:pt>
                <c:pt idx="284">
                  <c:v>3100</c:v>
                </c:pt>
                <c:pt idx="285">
                  <c:v>3100</c:v>
                </c:pt>
                <c:pt idx="286">
                  <c:v>3100</c:v>
                </c:pt>
                <c:pt idx="287">
                  <c:v>3100</c:v>
                </c:pt>
                <c:pt idx="288">
                  <c:v>3100</c:v>
                </c:pt>
                <c:pt idx="289">
                  <c:v>3100</c:v>
                </c:pt>
                <c:pt idx="290">
                  <c:v>3100</c:v>
                </c:pt>
                <c:pt idx="291">
                  <c:v>3100</c:v>
                </c:pt>
                <c:pt idx="292">
                  <c:v>3100</c:v>
                </c:pt>
                <c:pt idx="293">
                  <c:v>3100</c:v>
                </c:pt>
                <c:pt idx="294">
                  <c:v>3100</c:v>
                </c:pt>
                <c:pt idx="295">
                  <c:v>3100</c:v>
                </c:pt>
                <c:pt idx="296">
                  <c:v>3100</c:v>
                </c:pt>
                <c:pt idx="297">
                  <c:v>3100</c:v>
                </c:pt>
                <c:pt idx="298">
                  <c:v>3100</c:v>
                </c:pt>
                <c:pt idx="299">
                  <c:v>3100</c:v>
                </c:pt>
                <c:pt idx="300">
                  <c:v>3100</c:v>
                </c:pt>
              </c:numCache>
            </c:numRef>
          </c:val>
        </c:ser>
        <c:ser>
          <c:idx val="10"/>
          <c:order val="6"/>
          <c:tx>
            <c:strRef>
              <c:f>Data!$AM$14</c:f>
              <c:strCache>
                <c:ptCount val="1"/>
                <c:pt idx="0">
                  <c:v>Betterment Taxable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Data!$AM$15:$AM$316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399.75</c:v>
                </c:pt>
                <c:pt idx="8">
                  <c:v>808.26</c:v>
                </c:pt>
                <c:pt idx="9">
                  <c:v>1003.84</c:v>
                </c:pt>
                <c:pt idx="10">
                  <c:v>1829.57</c:v>
                </c:pt>
                <c:pt idx="11">
                  <c:v>1835.52</c:v>
                </c:pt>
                <c:pt idx="12">
                  <c:v>2157.58</c:v>
                </c:pt>
                <c:pt idx="13">
                  <c:v>2684.96</c:v>
                </c:pt>
                <c:pt idx="14">
                  <c:v>2703.16</c:v>
                </c:pt>
                <c:pt idx="15">
                  <c:v>2943.3</c:v>
                </c:pt>
                <c:pt idx="16">
                  <c:v>3354.62</c:v>
                </c:pt>
                <c:pt idx="17">
                  <c:v>3498.84</c:v>
                </c:pt>
                <c:pt idx="18">
                  <c:v>3717.79205</c:v>
                </c:pt>
                <c:pt idx="19">
                  <c:v>3937.9300902708333</c:v>
                </c:pt>
                <c:pt idx="20">
                  <c:v>4159.2605449264665</c:v>
                </c:pt>
                <c:pt idx="21">
                  <c:v>4381.789872878152</c:v>
                </c:pt>
                <c:pt idx="22">
                  <c:v>4605.5245680229091</c:v>
                </c:pt>
                <c:pt idx="23">
                  <c:v>4830.4711594330329</c:v>
                </c:pt>
                <c:pt idx="24">
                  <c:v>5056.6362115466281</c:v>
                </c:pt>
                <c:pt idx="25">
                  <c:v>5284.0263243591726</c:v>
                </c:pt>
                <c:pt idx="26">
                  <c:v>5512.6481336161178</c:v>
                </c:pt>
                <c:pt idx="27">
                  <c:v>5742.5083110065389</c:v>
                </c:pt>
                <c:pt idx="28">
                  <c:v>5973.6135643578245</c:v>
                </c:pt>
                <c:pt idx="29">
                  <c:v>6205.9706378314295</c:v>
                </c:pt>
                <c:pt idx="30">
                  <c:v>6439.5863121196835</c:v>
                </c:pt>
                <c:pt idx="31">
                  <c:v>6674.4674046436648</c:v>
                </c:pt>
                <c:pt idx="32">
                  <c:v>6910.6207697521513</c:v>
                </c:pt>
                <c:pt idx="33">
                  <c:v>7148.0532989216417</c:v>
                </c:pt>
                <c:pt idx="34">
                  <c:v>7386.771920957467</c:v>
                </c:pt>
                <c:pt idx="35">
                  <c:v>7626.7836021959865</c:v>
                </c:pt>
                <c:pt idx="36">
                  <c:v>7868.0953467078816</c:v>
                </c:pt>
                <c:pt idx="37">
                  <c:v>8110.7141965025494</c:v>
                </c:pt>
                <c:pt idx="38">
                  <c:v>8354.6472317336047</c:v>
                </c:pt>
                <c:pt idx="39">
                  <c:v>8599.9015709054947</c:v>
                </c:pt>
                <c:pt idx="40">
                  <c:v>8846.4843710812329</c:v>
                </c:pt>
                <c:pt idx="41">
                  <c:v>9094.4028280912571</c:v>
                </c:pt>
                <c:pt idx="42">
                  <c:v>9343.6641767434176</c:v>
                </c:pt>
                <c:pt idx="43">
                  <c:v>9594.2756910341104</c:v>
                </c:pt>
                <c:pt idx="44">
                  <c:v>9846.2446843605449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5"/>
          <c:order val="7"/>
          <c:tx>
            <c:strRef>
              <c:f>Data!$AX$14</c:f>
              <c:strCache>
                <c:ptCount val="1"/>
                <c:pt idx="0">
                  <c:v>Edward Jones Taxable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Data!$AX$15:$AX$316</c:f>
              <c:numCache>
                <c:formatCode>#,##0.00_);[Red]\(#,##0.00\)</c:formatCode>
                <c:ptCount val="302"/>
                <c:pt idx="0">
                  <c:v>23326.94</c:v>
                </c:pt>
                <c:pt idx="1">
                  <c:v>23086.12</c:v>
                </c:pt>
                <c:pt idx="2">
                  <c:v>24238.59</c:v>
                </c:pt>
                <c:pt idx="3">
                  <c:v>24640.1</c:v>
                </c:pt>
                <c:pt idx="4">
                  <c:v>25187.599999999999</c:v>
                </c:pt>
                <c:pt idx="5">
                  <c:v>25819.34</c:v>
                </c:pt>
                <c:pt idx="6">
                  <c:v>25706.9</c:v>
                </c:pt>
                <c:pt idx="7">
                  <c:v>25924.48</c:v>
                </c:pt>
                <c:pt idx="8">
                  <c:v>26317.33</c:v>
                </c:pt>
                <c:pt idx="9">
                  <c:v>26346.9</c:v>
                </c:pt>
                <c:pt idx="10">
                  <c:v>26919.06</c:v>
                </c:pt>
                <c:pt idx="11">
                  <c:v>26825.77</c:v>
                </c:pt>
                <c:pt idx="12">
                  <c:v>27819.32</c:v>
                </c:pt>
                <c:pt idx="13">
                  <c:v>28419.01</c:v>
                </c:pt>
                <c:pt idx="14">
                  <c:v>28456.49</c:v>
                </c:pt>
                <c:pt idx="15">
                  <c:v>29614.46</c:v>
                </c:pt>
                <c:pt idx="16">
                  <c:v>31644.82</c:v>
                </c:pt>
                <c:pt idx="17">
                  <c:v>30289.09</c:v>
                </c:pt>
                <c:pt idx="18">
                  <c:v>30453.155904166666</c:v>
                </c:pt>
                <c:pt idx="19">
                  <c:v>30618.110498647569</c:v>
                </c:pt>
                <c:pt idx="20">
                  <c:v>30783.958597181911</c:v>
                </c:pt>
                <c:pt idx="21">
                  <c:v>30950.705039583314</c:v>
                </c:pt>
                <c:pt idx="22">
                  <c:v>31118.354691881057</c:v>
                </c:pt>
                <c:pt idx="23">
                  <c:v>31286.91244646208</c:v>
                </c:pt>
                <c:pt idx="24">
                  <c:v>31456.38322221375</c:v>
                </c:pt>
                <c:pt idx="25">
                  <c:v>31626.771964667409</c:v>
                </c:pt>
                <c:pt idx="26">
                  <c:v>31798.083646142692</c:v>
                </c:pt>
                <c:pt idx="27">
                  <c:v>31970.323265892632</c:v>
                </c:pt>
                <c:pt idx="28">
                  <c:v>32143.49585024955</c:v>
                </c:pt>
                <c:pt idx="29">
                  <c:v>32317.606452771735</c:v>
                </c:pt>
                <c:pt idx="30">
                  <c:v>32492.660154390916</c:v>
                </c:pt>
                <c:pt idx="31">
                  <c:v>32668.662063560532</c:v>
                </c:pt>
                <c:pt idx="32">
                  <c:v>32845.617316404816</c:v>
                </c:pt>
                <c:pt idx="33">
                  <c:v>33023.531076868676</c:v>
                </c:pt>
                <c:pt idx="34">
                  <c:v>33202.408536868381</c:v>
                </c:pt>
                <c:pt idx="35">
                  <c:v>33382.254916443082</c:v>
                </c:pt>
                <c:pt idx="36">
                  <c:v>33563.075463907146</c:v>
                </c:pt>
                <c:pt idx="37">
                  <c:v>33744.875456003312</c:v>
                </c:pt>
                <c:pt idx="38">
                  <c:v>33927.660198056663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283.15303333333372</c:v>
                </c:pt>
                <c:pt idx="145">
                  <c:v>1112.6198122638896</c:v>
                </c:pt>
                <c:pt idx="146">
                  <c:v>1946.579536246986</c:v>
                </c:pt>
                <c:pt idx="147">
                  <c:v>2785.0565420683242</c:v>
                </c:pt>
                <c:pt idx="148">
                  <c:v>3628.0752983378616</c:v>
                </c:pt>
                <c:pt idx="149">
                  <c:v>4475.6604062038587</c:v>
                </c:pt>
                <c:pt idx="150">
                  <c:v>5327.8366000707965</c:v>
                </c:pt>
                <c:pt idx="151">
                  <c:v>6184.62874832118</c:v>
                </c:pt>
                <c:pt idx="152">
                  <c:v>7046.0618540412534</c:v>
                </c:pt>
                <c:pt idx="153">
                  <c:v>7912.1610557506438</c:v>
                </c:pt>
                <c:pt idx="154">
                  <c:v>8782.9516281359611</c:v>
                </c:pt>
                <c:pt idx="155">
                  <c:v>9658.4589827883647</c:v>
                </c:pt>
                <c:pt idx="156">
                  <c:v>10538.708668945135</c:v>
                </c:pt>
                <c:pt idx="157">
                  <c:v>11423.726374235255</c:v>
                </c:pt>
                <c:pt idx="158">
                  <c:v>12313.537925429031</c:v>
                </c:pt>
                <c:pt idx="159">
                  <c:v>13208.169289191774</c:v>
                </c:pt>
                <c:pt idx="160">
                  <c:v>14107.646572841564</c:v>
                </c:pt>
                <c:pt idx="161">
                  <c:v>15011.996025111122</c:v>
                </c:pt>
                <c:pt idx="162">
                  <c:v>15921.244036913809</c:v>
                </c:pt>
                <c:pt idx="163">
                  <c:v>16835.417142113758</c:v>
                </c:pt>
                <c:pt idx="164">
                  <c:v>18981.95201830021</c:v>
                </c:pt>
                <c:pt idx="165">
                  <c:v>21140.113958399335</c:v>
                </c:pt>
                <c:pt idx="166">
                  <c:v>23309.965942340667</c:v>
                </c:pt>
                <c:pt idx="167">
                  <c:v>25491.571291195014</c:v>
                </c:pt>
                <c:pt idx="168">
                  <c:v>27684.993669022322</c:v>
                </c:pt>
                <c:pt idx="169">
                  <c:v>29890.297084729529</c:v>
                </c:pt>
                <c:pt idx="170">
                  <c:v>32107.545893938481</c:v>
                </c:pt>
                <c:pt idx="171">
                  <c:v>34336.804800863982</c:v>
                </c:pt>
                <c:pt idx="172">
                  <c:v>36578.138860201994</c:v>
                </c:pt>
                <c:pt idx="173">
                  <c:v>38831.613479028085</c:v>
                </c:pt>
                <c:pt idx="174">
                  <c:v>41097.294418706151</c:v>
                </c:pt>
                <c:pt idx="175">
                  <c:v>43375.247796807475</c:v>
                </c:pt>
                <c:pt idx="176">
                  <c:v>45665.54008904018</c:v>
                </c:pt>
                <c:pt idx="177">
                  <c:v>47968.238131189144</c:v>
                </c:pt>
                <c:pt idx="178">
                  <c:v>50283.409121066419</c:v>
                </c:pt>
                <c:pt idx="179">
                  <c:v>52611.120620472197</c:v>
                </c:pt>
                <c:pt idx="180">
                  <c:v>54951.440557166417</c:v>
                </c:pt>
                <c:pt idx="181">
                  <c:v>57304.437226851063</c:v>
                </c:pt>
                <c:pt idx="182">
                  <c:v>59670.179295163172</c:v>
                </c:pt>
                <c:pt idx="183">
                  <c:v>62048.735799678638</c:v>
                </c:pt>
                <c:pt idx="184">
                  <c:v>64440.176151926891</c:v>
                </c:pt>
                <c:pt idx="185">
                  <c:v>66844.570139416493</c:v>
                </c:pt>
                <c:pt idx="186">
                  <c:v>69261.987927671667</c:v>
                </c:pt>
                <c:pt idx="187">
                  <c:v>71692.500062279898</c:v>
                </c:pt>
                <c:pt idx="188">
                  <c:v>74136.177470950584</c:v>
                </c:pt>
                <c:pt idx="189">
                  <c:v>76593.091465584905</c:v>
                </c:pt>
                <c:pt idx="190">
                  <c:v>79063.313744356827</c:v>
                </c:pt>
                <c:pt idx="191">
                  <c:v>81546.916393805426</c:v>
                </c:pt>
                <c:pt idx="192">
                  <c:v>84043.971890938541</c:v>
                </c:pt>
                <c:pt idx="193">
                  <c:v>86554.55310534779</c:v>
                </c:pt>
                <c:pt idx="194">
                  <c:v>89078.733301335102</c:v>
                </c:pt>
                <c:pt idx="195">
                  <c:v>91616.586140050669</c:v>
                </c:pt>
                <c:pt idx="196">
                  <c:v>94168.185681642615</c:v>
                </c:pt>
                <c:pt idx="197">
                  <c:v>96733.606387418185</c:v>
                </c:pt>
                <c:pt idx="198">
                  <c:v>99312.923122016698</c:v>
                </c:pt>
                <c:pt idx="199">
                  <c:v>101906.2111555943</c:v>
                </c:pt>
                <c:pt idx="200">
                  <c:v>104513.54616602043</c:v>
                </c:pt>
                <c:pt idx="201">
                  <c:v>107135.00424108638</c:v>
                </c:pt>
                <c:pt idx="202">
                  <c:v>109770.6618807256</c:v>
                </c:pt>
                <c:pt idx="203">
                  <c:v>112420.5959992462</c:v>
                </c:pt>
                <c:pt idx="204">
                  <c:v>115084.88392757546</c:v>
                </c:pt>
                <c:pt idx="205">
                  <c:v>117763.6034155165</c:v>
                </c:pt>
                <c:pt idx="206">
                  <c:v>120456.83263401722</c:v>
                </c:pt>
                <c:pt idx="207">
                  <c:v>123164.65017745149</c:v>
                </c:pt>
                <c:pt idx="208">
                  <c:v>125887.13506591269</c:v>
                </c:pt>
                <c:pt idx="209">
                  <c:v>128624.36674751973</c:v>
                </c:pt>
                <c:pt idx="210">
                  <c:v>131376.42510073545</c:v>
                </c:pt>
                <c:pt idx="211">
                  <c:v>134143.39043669778</c:v>
                </c:pt>
                <c:pt idx="212">
                  <c:v>136925.34350156324</c:v>
                </c:pt>
                <c:pt idx="213">
                  <c:v>139722.36547886339</c:v>
                </c:pt>
                <c:pt idx="214">
                  <c:v>142534.53799187389</c:v>
                </c:pt>
                <c:pt idx="215">
                  <c:v>145361.94310599656</c:v>
                </c:pt>
                <c:pt idx="216">
                  <c:v>148204.66333115404</c:v>
                </c:pt>
                <c:pt idx="217">
                  <c:v>151062.78162419779</c:v>
                </c:pt>
                <c:pt idx="218">
                  <c:v>153936.38139132885</c:v>
                </c:pt>
                <c:pt idx="219">
                  <c:v>156825.54649053188</c:v>
                </c:pt>
                <c:pt idx="220">
                  <c:v>159730.36123402228</c:v>
                </c:pt>
                <c:pt idx="221">
                  <c:v>162650.91039070656</c:v>
                </c:pt>
                <c:pt idx="222">
                  <c:v>165587.27918865622</c:v>
                </c:pt>
                <c:pt idx="223">
                  <c:v>168539.55331759478</c:v>
                </c:pt>
                <c:pt idx="224">
                  <c:v>171507.81893139842</c:v>
                </c:pt>
                <c:pt idx="225">
                  <c:v>174492.16265061017</c:v>
                </c:pt>
                <c:pt idx="226">
                  <c:v>177492.67156496766</c:v>
                </c:pt>
                <c:pt idx="227">
                  <c:v>180509.43323594457</c:v>
                </c:pt>
                <c:pt idx="228">
                  <c:v>183542.53569930594</c:v>
                </c:pt>
                <c:pt idx="229">
                  <c:v>186592.06746767717</c:v>
                </c:pt>
                <c:pt idx="230">
                  <c:v>189658.11753312711</c:v>
                </c:pt>
                <c:pt idx="231">
                  <c:v>192740.77536976489</c:v>
                </c:pt>
                <c:pt idx="232">
                  <c:v>195840.13093635111</c:v>
                </c:pt>
                <c:pt idx="233">
                  <c:v>198956.27467892302</c:v>
                </c:pt>
                <c:pt idx="234">
                  <c:v>202089.29753343386</c:v>
                </c:pt>
                <c:pt idx="235">
                  <c:v>205239.29092840664</c:v>
                </c:pt>
                <c:pt idx="236">
                  <c:v>208406.34678760218</c:v>
                </c:pt>
                <c:pt idx="237">
                  <c:v>211590.5575327017</c:v>
                </c:pt>
                <c:pt idx="238">
                  <c:v>214792.01608600383</c:v>
                </c:pt>
                <c:pt idx="239">
                  <c:v>218010.81587313637</c:v>
                </c:pt>
                <c:pt idx="240">
                  <c:v>221247.05082578253</c:v>
                </c:pt>
                <c:pt idx="241">
                  <c:v>224500.8153844222</c:v>
                </c:pt>
                <c:pt idx="242">
                  <c:v>227772.20450108784</c:v>
                </c:pt>
                <c:pt idx="243">
                  <c:v>231061.31364213541</c:v>
                </c:pt>
                <c:pt idx="244">
                  <c:v>234368.23879103031</c:v>
                </c:pt>
                <c:pt idx="245">
                  <c:v>237693.0764511484</c:v>
                </c:pt>
                <c:pt idx="246">
                  <c:v>241035.92364859211</c:v>
                </c:pt>
                <c:pt idx="247">
                  <c:v>244396.877935022</c:v>
                </c:pt>
                <c:pt idx="248">
                  <c:v>247776.03739050336</c:v>
                </c:pt>
                <c:pt idx="249">
                  <c:v>251173.50062636859</c:v>
                </c:pt>
                <c:pt idx="250">
                  <c:v>254589.36678809478</c:v>
                </c:pt>
                <c:pt idx="251">
                  <c:v>258023.73555819696</c:v>
                </c:pt>
                <c:pt idx="252">
                  <c:v>261476.70715913721</c:v>
                </c:pt>
                <c:pt idx="253">
                  <c:v>264948.3823562492</c:v>
                </c:pt>
                <c:pt idx="254">
                  <c:v>268438.86246067885</c:v>
                </c:pt>
                <c:pt idx="255">
                  <c:v>271948.24933234084</c:v>
                </c:pt>
                <c:pt idx="256">
                  <c:v>275476.645382891</c:v>
                </c:pt>
                <c:pt idx="257">
                  <c:v>279024.15357871499</c:v>
                </c:pt>
                <c:pt idx="258">
                  <c:v>282590.87744393299</c:v>
                </c:pt>
                <c:pt idx="259">
                  <c:v>286176.92106342094</c:v>
                </c:pt>
                <c:pt idx="260">
                  <c:v>289782.38908584777</c:v>
                </c:pt>
                <c:pt idx="261">
                  <c:v>293407.3867267294</c:v>
                </c:pt>
                <c:pt idx="262">
                  <c:v>297052.01977149915</c:v>
                </c:pt>
                <c:pt idx="263">
                  <c:v>300716.39457859477</c:v>
                </c:pt>
                <c:pt idx="264">
                  <c:v>304400.61808256211</c:v>
                </c:pt>
                <c:pt idx="265">
                  <c:v>308104.79779717594</c:v>
                </c:pt>
                <c:pt idx="266">
                  <c:v>311829.04181857727</c:v>
                </c:pt>
                <c:pt idx="267">
                  <c:v>315573.45882842789</c:v>
                </c:pt>
                <c:pt idx="268">
                  <c:v>319338.15809708188</c:v>
                </c:pt>
                <c:pt idx="269">
                  <c:v>323123.24948677438</c:v>
                </c:pt>
                <c:pt idx="270">
                  <c:v>326928.84345482773</c:v>
                </c:pt>
                <c:pt idx="271">
                  <c:v>330755.05105687468</c:v>
                </c:pt>
                <c:pt idx="272">
                  <c:v>334601.98395009938</c:v>
                </c:pt>
                <c:pt idx="273">
                  <c:v>338469.75439649576</c:v>
                </c:pt>
                <c:pt idx="274">
                  <c:v>342358.47526614345</c:v>
                </c:pt>
                <c:pt idx="275">
                  <c:v>346268.26004050171</c:v>
                </c:pt>
                <c:pt idx="276">
                  <c:v>350199.22281572106</c:v>
                </c:pt>
                <c:pt idx="277">
                  <c:v>354151.47830597288</c:v>
                </c:pt>
                <c:pt idx="278">
                  <c:v>358125.14184679685</c:v>
                </c:pt>
                <c:pt idx="279">
                  <c:v>362120.32939846697</c:v>
                </c:pt>
                <c:pt idx="280">
                  <c:v>366137.15754937532</c:v>
                </c:pt>
                <c:pt idx="281">
                  <c:v>370175.74351943441</c:v>
                </c:pt>
                <c:pt idx="282">
                  <c:v>374236.205163498</c:v>
                </c:pt>
                <c:pt idx="283">
                  <c:v>378318.66097480024</c:v>
                </c:pt>
                <c:pt idx="284">
                  <c:v>382423.23008841369</c:v>
                </c:pt>
                <c:pt idx="285">
                  <c:v>386550.03228472592</c:v>
                </c:pt>
                <c:pt idx="286">
                  <c:v>390699.18799293484</c:v>
                </c:pt>
                <c:pt idx="287">
                  <c:v>394870.81829456321</c:v>
                </c:pt>
                <c:pt idx="288">
                  <c:v>399065.04492699209</c:v>
                </c:pt>
                <c:pt idx="289">
                  <c:v>403281.99028701329</c:v>
                </c:pt>
                <c:pt idx="290">
                  <c:v>407521.77743440127</c:v>
                </c:pt>
                <c:pt idx="291">
                  <c:v>411784.53009550425</c:v>
                </c:pt>
                <c:pt idx="292">
                  <c:v>416070.37266685488</c:v>
                </c:pt>
                <c:pt idx="293">
                  <c:v>420379.43021880032</c:v>
                </c:pt>
                <c:pt idx="294">
                  <c:v>424711.82849915215</c:v>
                </c:pt>
                <c:pt idx="295">
                  <c:v>429067.69393685588</c:v>
                </c:pt>
                <c:pt idx="296">
                  <c:v>433447.15364568052</c:v>
                </c:pt>
                <c:pt idx="297">
                  <c:v>437850.33542792796</c:v>
                </c:pt>
                <c:pt idx="298">
                  <c:v>442277.36777816253</c:v>
                </c:pt>
                <c:pt idx="299">
                  <c:v>446728.3798869609</c:v>
                </c:pt>
                <c:pt idx="300">
                  <c:v>446848.1586113486</c:v>
                </c:pt>
              </c:numCache>
            </c:numRef>
          </c:val>
        </c:ser>
        <c:ser>
          <c:idx val="11"/>
          <c:order val="8"/>
          <c:tx>
            <c:strRef>
              <c:f>Data!$AN$14</c:f>
              <c:strCache>
                <c:ptCount val="1"/>
                <c:pt idx="0">
                  <c:v>USAA IRA - Chris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Data!$AN$15:$AN$316</c:f>
              <c:numCache>
                <c:formatCode>#,##0.00_);[Red]\(#,##0.00\)</c:formatCode>
                <c:ptCount val="302"/>
                <c:pt idx="0">
                  <c:v>2018.13</c:v>
                </c:pt>
                <c:pt idx="1">
                  <c:v>2015.6233333333334</c:v>
                </c:pt>
                <c:pt idx="2">
                  <c:v>2013.1166666666666</c:v>
                </c:pt>
                <c:pt idx="3">
                  <c:v>2010.61</c:v>
                </c:pt>
                <c:pt idx="4">
                  <c:v>2041.6699999999998</c:v>
                </c:pt>
                <c:pt idx="5">
                  <c:v>2072.73</c:v>
                </c:pt>
                <c:pt idx="6">
                  <c:v>2103.79</c:v>
                </c:pt>
                <c:pt idx="7">
                  <c:v>2124.5</c:v>
                </c:pt>
                <c:pt idx="8">
                  <c:v>2145.21</c:v>
                </c:pt>
                <c:pt idx="9">
                  <c:v>2165.92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2"/>
          <c:order val="9"/>
          <c:tx>
            <c:strRef>
              <c:f>Data!$AO$14</c:f>
              <c:strCache>
                <c:ptCount val="1"/>
                <c:pt idx="0">
                  <c:v>USAA Roth IRA - Chris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Data!$AO$15:$AO$316</c:f>
              <c:numCache>
                <c:formatCode>#,##0.00_);[Red]\(#,##0.00\)</c:formatCode>
                <c:ptCount val="302"/>
                <c:pt idx="0">
                  <c:v>1895.32</c:v>
                </c:pt>
                <c:pt idx="1">
                  <c:v>1966.04</c:v>
                </c:pt>
                <c:pt idx="2">
                  <c:v>2036.76</c:v>
                </c:pt>
                <c:pt idx="3">
                  <c:v>2018.62</c:v>
                </c:pt>
                <c:pt idx="4">
                  <c:v>2079.105</c:v>
                </c:pt>
                <c:pt idx="5">
                  <c:v>2139.59</c:v>
                </c:pt>
                <c:pt idx="6">
                  <c:v>2121.92</c:v>
                </c:pt>
                <c:pt idx="7">
                  <c:v>2179.21</c:v>
                </c:pt>
                <c:pt idx="8">
                  <c:v>2236.5</c:v>
                </c:pt>
                <c:pt idx="9">
                  <c:v>2201.48</c:v>
                </c:pt>
                <c:pt idx="10">
                  <c:v>2215.4499999999998</c:v>
                </c:pt>
                <c:pt idx="11">
                  <c:v>2229.42</c:v>
                </c:pt>
                <c:pt idx="12">
                  <c:v>2258.31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4"/>
          <c:order val="10"/>
          <c:tx>
            <c:strRef>
              <c:f>Data!$AW$14</c:f>
              <c:strCache>
                <c:ptCount val="1"/>
                <c:pt idx="0">
                  <c:v>Edward Jones IRA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25400"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Data!$AW$15:$AW$316</c:f>
              <c:numCache>
                <c:formatCode>#,##0.00_);[Red]\(#,##0.00\)</c:formatCode>
                <c:ptCount val="302"/>
                <c:pt idx="0">
                  <c:v>5506.8</c:v>
                </c:pt>
                <c:pt idx="1">
                  <c:v>5407.1</c:v>
                </c:pt>
                <c:pt idx="2">
                  <c:v>5446.52</c:v>
                </c:pt>
                <c:pt idx="3">
                  <c:v>5478.2</c:v>
                </c:pt>
                <c:pt idx="4">
                  <c:v>5651.06</c:v>
                </c:pt>
                <c:pt idx="5">
                  <c:v>5738.8</c:v>
                </c:pt>
                <c:pt idx="6">
                  <c:v>5790.94</c:v>
                </c:pt>
                <c:pt idx="7">
                  <c:v>5846.83</c:v>
                </c:pt>
                <c:pt idx="8">
                  <c:v>5955.21</c:v>
                </c:pt>
                <c:pt idx="9">
                  <c:v>5969.73</c:v>
                </c:pt>
                <c:pt idx="10">
                  <c:v>6097.6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3"/>
          <c:order val="11"/>
          <c:tx>
            <c:strRef>
              <c:f>Data!$AP$14</c:f>
              <c:strCache>
                <c:ptCount val="1"/>
                <c:pt idx="0">
                  <c:v>Vanguard IRA - Chris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Data!$AP$15:$AP$316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2170.19</c:v>
                </c:pt>
                <c:pt idx="11">
                  <c:v>8280.17</c:v>
                </c:pt>
                <c:pt idx="12">
                  <c:v>8357.69</c:v>
                </c:pt>
                <c:pt idx="13">
                  <c:v>8504.2900000000009</c:v>
                </c:pt>
                <c:pt idx="14">
                  <c:v>8659.92</c:v>
                </c:pt>
                <c:pt idx="15">
                  <c:v>8739.07</c:v>
                </c:pt>
                <c:pt idx="16">
                  <c:v>9050.3700000000008</c:v>
                </c:pt>
                <c:pt idx="17">
                  <c:v>8827.0499999999993</c:v>
                </c:pt>
                <c:pt idx="18">
                  <c:v>8874.8631874999992</c:v>
                </c:pt>
                <c:pt idx="19">
                  <c:v>8922.9353630989572</c:v>
                </c:pt>
                <c:pt idx="20">
                  <c:v>8971.2679296490769</c:v>
                </c:pt>
                <c:pt idx="21">
                  <c:v>9019.862297601343</c:v>
                </c:pt>
                <c:pt idx="22">
                  <c:v>9068.719885046683</c:v>
                </c:pt>
                <c:pt idx="23">
                  <c:v>9117.8421177573528</c:v>
                </c:pt>
                <c:pt idx="24">
                  <c:v>9167.2304292285389</c:v>
                </c:pt>
                <c:pt idx="25">
                  <c:v>9216.8862607201936</c:v>
                </c:pt>
                <c:pt idx="26">
                  <c:v>9266.8110612990949</c:v>
                </c:pt>
                <c:pt idx="27">
                  <c:v>9317.0062878811314</c:v>
                </c:pt>
                <c:pt idx="28">
                  <c:v>9367.4734052738204</c:v>
                </c:pt>
                <c:pt idx="29">
                  <c:v>9418.2138862190532</c:v>
                </c:pt>
                <c:pt idx="30">
                  <c:v>9469.2292114360735</c:v>
                </c:pt>
                <c:pt idx="31">
                  <c:v>9520.520869664686</c:v>
                </c:pt>
                <c:pt idx="32">
                  <c:v>9572.0903577087029</c:v>
                </c:pt>
                <c:pt idx="33">
                  <c:v>9623.9391804796251</c:v>
                </c:pt>
                <c:pt idx="34">
                  <c:v>9676.0688510405562</c:v>
                </c:pt>
                <c:pt idx="35">
                  <c:v>9728.4808906503586</c:v>
                </c:pt>
                <c:pt idx="36">
                  <c:v>9781.1768288080475</c:v>
                </c:pt>
                <c:pt idx="37">
                  <c:v>9834.1582032974238</c:v>
                </c:pt>
                <c:pt idx="38">
                  <c:v>9887.426560231952</c:v>
                </c:pt>
                <c:pt idx="39">
                  <c:v>9940.9834540998745</c:v>
                </c:pt>
                <c:pt idx="40">
                  <c:v>9994.8304478095815</c:v>
                </c:pt>
                <c:pt idx="41">
                  <c:v>10048.969112735216</c:v>
                </c:pt>
                <c:pt idx="42">
                  <c:v>10103.401028762531</c:v>
                </c:pt>
                <c:pt idx="43">
                  <c:v>10158.127784334994</c:v>
                </c:pt>
                <c:pt idx="44">
                  <c:v>10213.150976500143</c:v>
                </c:pt>
                <c:pt idx="45">
                  <c:v>11185.138877622852</c:v>
                </c:pt>
                <c:pt idx="46">
                  <c:v>12162.391713209978</c:v>
                </c:pt>
                <c:pt idx="47">
                  <c:v>13144.938001656534</c:v>
                </c:pt>
                <c:pt idx="48">
                  <c:v>14132.806415832174</c:v>
                </c:pt>
                <c:pt idx="49">
                  <c:v>15126.025783917932</c:v>
                </c:pt>
                <c:pt idx="50">
                  <c:v>16124.625090247489</c:v>
                </c:pt>
                <c:pt idx="51">
                  <c:v>17128.633476152994</c:v>
                </c:pt>
                <c:pt idx="52">
                  <c:v>18138.080240815489</c:v>
                </c:pt>
                <c:pt idx="53">
                  <c:v>19152.994842119904</c:v>
                </c:pt>
                <c:pt idx="54">
                  <c:v>20173.406897514717</c:v>
                </c:pt>
                <c:pt idx="55">
                  <c:v>21199.346184876253</c:v>
                </c:pt>
                <c:pt idx="56">
                  <c:v>22230.842643377662</c:v>
                </c:pt>
                <c:pt idx="57">
                  <c:v>23267.926374362622</c:v>
                </c:pt>
                <c:pt idx="58">
                  <c:v>24310.62764222375</c:v>
                </c:pt>
                <c:pt idx="59">
                  <c:v>25358.976875285793</c:v>
                </c:pt>
                <c:pt idx="60">
                  <c:v>26413.004666693589</c:v>
                </c:pt>
                <c:pt idx="61">
                  <c:v>27472.741775304843</c:v>
                </c:pt>
                <c:pt idx="62">
                  <c:v>28538.219126587741</c:v>
                </c:pt>
                <c:pt idx="63">
                  <c:v>29609.467813523421</c:v>
                </c:pt>
                <c:pt idx="64">
                  <c:v>30686.519097513337</c:v>
                </c:pt>
                <c:pt idx="65">
                  <c:v>31769.404409291532</c:v>
                </c:pt>
                <c:pt idx="66">
                  <c:v>32858.155349841858</c:v>
                </c:pt>
                <c:pt idx="67">
                  <c:v>33952.803691320172</c:v>
                </c:pt>
                <c:pt idx="68">
                  <c:v>35053.381377981495</c:v>
                </c:pt>
                <c:pt idx="69">
                  <c:v>36159.920527112234</c:v>
                </c:pt>
                <c:pt idx="70">
                  <c:v>37272.453429967427</c:v>
                </c:pt>
                <c:pt idx="71">
                  <c:v>38391.012552713088</c:v>
                </c:pt>
                <c:pt idx="72">
                  <c:v>39515.630537373625</c:v>
                </c:pt>
                <c:pt idx="73">
                  <c:v>40646.340202784406</c:v>
                </c:pt>
                <c:pt idx="74">
                  <c:v>41783.174545549497</c:v>
                </c:pt>
                <c:pt idx="75">
                  <c:v>42926.166741004563</c:v>
                </c:pt>
                <c:pt idx="76">
                  <c:v>44075.350144185009</c:v>
                </c:pt>
                <c:pt idx="77">
                  <c:v>45230.758290799349</c:v>
                </c:pt>
                <c:pt idx="78">
                  <c:v>46392.42489820785</c:v>
                </c:pt>
                <c:pt idx="79">
                  <c:v>47560.383866406482</c:v>
                </c:pt>
                <c:pt idx="80">
                  <c:v>48734.669279016191</c:v>
                </c:pt>
                <c:pt idx="81">
                  <c:v>49915.315404277535</c:v>
                </c:pt>
                <c:pt idx="82">
                  <c:v>51102.356696050709</c:v>
                </c:pt>
                <c:pt idx="83">
                  <c:v>52295.827794820987</c:v>
                </c:pt>
                <c:pt idx="84">
                  <c:v>53495.763528709605</c:v>
                </c:pt>
                <c:pt idx="85">
                  <c:v>54702.198914490124</c:v>
                </c:pt>
                <c:pt idx="86">
                  <c:v>55915.169158610282</c:v>
                </c:pt>
                <c:pt idx="87">
                  <c:v>57134.709658219428</c:v>
                </c:pt>
                <c:pt idx="88">
                  <c:v>58360.856002201457</c:v>
                </c:pt>
                <c:pt idx="89">
                  <c:v>59593.643972213387</c:v>
                </c:pt>
                <c:pt idx="90">
                  <c:v>60833.109543729544</c:v>
                </c:pt>
                <c:pt idx="91">
                  <c:v>62079.288887091418</c:v>
                </c:pt>
                <c:pt idx="92">
                  <c:v>63332.218368563168</c:v>
                </c:pt>
                <c:pt idx="93">
                  <c:v>64591.934551392893</c:v>
                </c:pt>
                <c:pt idx="94">
                  <c:v>65858.474196879601</c:v>
                </c:pt>
                <c:pt idx="95">
                  <c:v>67131.874265446022</c:v>
                </c:pt>
                <c:pt idx="96">
                  <c:v>68412.171917717176</c:v>
                </c:pt>
                <c:pt idx="97">
                  <c:v>69699.404515604794</c:v>
                </c:pt>
                <c:pt idx="98">
                  <c:v>70993.609623397642</c:v>
                </c:pt>
                <c:pt idx="99">
                  <c:v>72294.825008857704</c:v>
                </c:pt>
                <c:pt idx="100">
                  <c:v>73603.088644322343</c:v>
                </c:pt>
                <c:pt idx="101">
                  <c:v>74918.438707812413</c:v>
                </c:pt>
                <c:pt idx="102">
                  <c:v>76240.913584146387</c:v>
                </c:pt>
                <c:pt idx="103">
                  <c:v>77570.551866060501</c:v>
                </c:pt>
                <c:pt idx="104">
                  <c:v>78907.392355334989</c:v>
                </c:pt>
                <c:pt idx="105">
                  <c:v>80251.474063926376</c:v>
                </c:pt>
                <c:pt idx="106">
                  <c:v>81602.83621510597</c:v>
                </c:pt>
                <c:pt idx="107">
                  <c:v>82961.518244604449</c:v>
                </c:pt>
                <c:pt idx="108">
                  <c:v>84327.55980176272</c:v>
                </c:pt>
                <c:pt idx="109">
                  <c:v>85701.000750688923</c:v>
                </c:pt>
                <c:pt idx="110">
                  <c:v>87081.881171421817</c:v>
                </c:pt>
                <c:pt idx="111">
                  <c:v>88470.241361100343</c:v>
                </c:pt>
                <c:pt idx="112">
                  <c:v>89866.121835139624</c:v>
                </c:pt>
                <c:pt idx="113">
                  <c:v>91269.563328413293</c:v>
                </c:pt>
                <c:pt idx="114">
                  <c:v>92680.606796442182</c:v>
                </c:pt>
                <c:pt idx="115">
                  <c:v>94099.293416589571</c:v>
                </c:pt>
                <c:pt idx="116">
                  <c:v>95525.664589262757</c:v>
                </c:pt>
                <c:pt idx="117">
                  <c:v>96959.76193912125</c:v>
                </c:pt>
                <c:pt idx="118">
                  <c:v>98401.627316291488</c:v>
                </c:pt>
                <c:pt idx="119">
                  <c:v>99851.302797588054</c:v>
                </c:pt>
                <c:pt idx="120">
                  <c:v>101308.83068774165</c:v>
                </c:pt>
                <c:pt idx="121">
                  <c:v>102774.25352063357</c:v>
                </c:pt>
                <c:pt idx="122">
                  <c:v>104247.614060537</c:v>
                </c:pt>
                <c:pt idx="123">
                  <c:v>105728.9553033649</c:v>
                </c:pt>
                <c:pt idx="124">
                  <c:v>107218.32047792478</c:v>
                </c:pt>
                <c:pt idx="125">
                  <c:v>108715.75304718019</c:v>
                </c:pt>
                <c:pt idx="126">
                  <c:v>110221.29670951907</c:v>
                </c:pt>
                <c:pt idx="127">
                  <c:v>111734.99540002896</c:v>
                </c:pt>
                <c:pt idx="128">
                  <c:v>113256.89329177911</c:v>
                </c:pt>
                <c:pt idx="129">
                  <c:v>114787.03479710958</c:v>
                </c:pt>
                <c:pt idx="130">
                  <c:v>116325.46456892724</c:v>
                </c:pt>
                <c:pt idx="131">
                  <c:v>117872.22750200893</c:v>
                </c:pt>
                <c:pt idx="132">
                  <c:v>119427.36873431147</c:v>
                </c:pt>
                <c:pt idx="133">
                  <c:v>120990.93364828898</c:v>
                </c:pt>
                <c:pt idx="134">
                  <c:v>122562.9678722172</c:v>
                </c:pt>
                <c:pt idx="135">
                  <c:v>124143.51728152503</c:v>
                </c:pt>
                <c:pt idx="136">
                  <c:v>125732.62800013328</c:v>
                </c:pt>
                <c:pt idx="137">
                  <c:v>127330.34640180066</c:v>
                </c:pt>
                <c:pt idx="138">
                  <c:v>128936.71911147707</c:v>
                </c:pt>
                <c:pt idx="139">
                  <c:v>130551.79300666423</c:v>
                </c:pt>
                <c:pt idx="140">
                  <c:v>132175.61521878367</c:v>
                </c:pt>
                <c:pt idx="141">
                  <c:v>133808.23313455211</c:v>
                </c:pt>
                <c:pt idx="142">
                  <c:v>135449.69439736428</c:v>
                </c:pt>
                <c:pt idx="143">
                  <c:v>137100.04690868335</c:v>
                </c:pt>
                <c:pt idx="144">
                  <c:v>138759.33882943873</c:v>
                </c:pt>
                <c:pt idx="145">
                  <c:v>140427.61858143154</c:v>
                </c:pt>
                <c:pt idx="146">
                  <c:v>142104.93484874765</c:v>
                </c:pt>
                <c:pt idx="147">
                  <c:v>143791.3365791784</c:v>
                </c:pt>
                <c:pt idx="148">
                  <c:v>145486.87298564898</c:v>
                </c:pt>
                <c:pt idx="149">
                  <c:v>147191.5935476546</c:v>
                </c:pt>
                <c:pt idx="150">
                  <c:v>148905.54801270441</c:v>
                </c:pt>
                <c:pt idx="151">
                  <c:v>150628.78639777325</c:v>
                </c:pt>
                <c:pt idx="152">
                  <c:v>152361.35899076122</c:v>
                </c:pt>
                <c:pt idx="153">
                  <c:v>154103.3163519612</c:v>
                </c:pt>
                <c:pt idx="154">
                  <c:v>155854.70931553433</c:v>
                </c:pt>
                <c:pt idx="155">
                  <c:v>157615.58899099351</c:v>
                </c:pt>
                <c:pt idx="156">
                  <c:v>159386.00676469473</c:v>
                </c:pt>
                <c:pt idx="157">
                  <c:v>161166.01430133684</c:v>
                </c:pt>
                <c:pt idx="158">
                  <c:v>162955.66354546908</c:v>
                </c:pt>
                <c:pt idx="159">
                  <c:v>164755.00672300707</c:v>
                </c:pt>
                <c:pt idx="160">
                  <c:v>166564.0963427567</c:v>
                </c:pt>
                <c:pt idx="161">
                  <c:v>168382.98519794666</c:v>
                </c:pt>
                <c:pt idx="162">
                  <c:v>170211.72636776889</c:v>
                </c:pt>
                <c:pt idx="163">
                  <c:v>172050.37321892765</c:v>
                </c:pt>
                <c:pt idx="164">
                  <c:v>173898.97940719686</c:v>
                </c:pt>
                <c:pt idx="165">
                  <c:v>175757.59887898585</c:v>
                </c:pt>
                <c:pt idx="166">
                  <c:v>177626.28587291372</c:v>
                </c:pt>
                <c:pt idx="167">
                  <c:v>179505.09492139201</c:v>
                </c:pt>
                <c:pt idx="168">
                  <c:v>181394.08085221623</c:v>
                </c:pt>
                <c:pt idx="169">
                  <c:v>183293.29879016575</c:v>
                </c:pt>
                <c:pt idx="170">
                  <c:v>185202.8041586125</c:v>
                </c:pt>
                <c:pt idx="171">
                  <c:v>187122.65268113834</c:v>
                </c:pt>
                <c:pt idx="172">
                  <c:v>189052.90038316118</c:v>
                </c:pt>
                <c:pt idx="173">
                  <c:v>190993.60359356998</c:v>
                </c:pt>
                <c:pt idx="174">
                  <c:v>192944.8189463685</c:v>
                </c:pt>
                <c:pt idx="175">
                  <c:v>194906.603382328</c:v>
                </c:pt>
                <c:pt idx="176">
                  <c:v>196879.01415064896</c:v>
                </c:pt>
                <c:pt idx="177">
                  <c:v>198862.10881063167</c:v>
                </c:pt>
                <c:pt idx="178">
                  <c:v>200855.94523335595</c:v>
                </c:pt>
                <c:pt idx="179">
                  <c:v>202860.58160336997</c:v>
                </c:pt>
                <c:pt idx="180">
                  <c:v>204876.07642038824</c:v>
                </c:pt>
                <c:pt idx="181">
                  <c:v>206902.4885009987</c:v>
                </c:pt>
                <c:pt idx="182">
                  <c:v>208939.87698037914</c:v>
                </c:pt>
                <c:pt idx="183">
                  <c:v>210988.30131402289</c:v>
                </c:pt>
                <c:pt idx="184">
                  <c:v>213047.82127947386</c:v>
                </c:pt>
                <c:pt idx="185">
                  <c:v>215118.49697807102</c:v>
                </c:pt>
                <c:pt idx="186">
                  <c:v>217200.38883670227</c:v>
                </c:pt>
                <c:pt idx="187">
                  <c:v>219293.55760956777</c:v>
                </c:pt>
                <c:pt idx="188">
                  <c:v>221398.06437995294</c:v>
                </c:pt>
                <c:pt idx="189">
                  <c:v>223513.97056201103</c:v>
                </c:pt>
                <c:pt idx="190">
                  <c:v>225641.33790255527</c:v>
                </c:pt>
                <c:pt idx="191">
                  <c:v>227780.22848286081</c:v>
                </c:pt>
                <c:pt idx="192">
                  <c:v>229930.70472047632</c:v>
                </c:pt>
                <c:pt idx="193">
                  <c:v>232092.82937104558</c:v>
                </c:pt>
                <c:pt idx="194">
                  <c:v>234266.66553013877</c:v>
                </c:pt>
                <c:pt idx="195">
                  <c:v>236452.2766350937</c:v>
                </c:pt>
                <c:pt idx="196">
                  <c:v>238649.72646686714</c:v>
                </c:pt>
                <c:pt idx="197">
                  <c:v>240859.07915189603</c:v>
                </c:pt>
                <c:pt idx="198">
                  <c:v>243080.39916396883</c:v>
                </c:pt>
                <c:pt idx="199">
                  <c:v>245313.75132610701</c:v>
                </c:pt>
                <c:pt idx="200">
                  <c:v>247559.20081245678</c:v>
                </c:pt>
                <c:pt idx="201">
                  <c:v>249816.81315019095</c:v>
                </c:pt>
                <c:pt idx="202">
                  <c:v>252086.65422142117</c:v>
                </c:pt>
                <c:pt idx="203">
                  <c:v>254368.79026512054</c:v>
                </c:pt>
                <c:pt idx="204">
                  <c:v>256663.28787905662</c:v>
                </c:pt>
                <c:pt idx="205">
                  <c:v>258970.21402173486</c:v>
                </c:pt>
                <c:pt idx="206">
                  <c:v>261289.63601435261</c:v>
                </c:pt>
                <c:pt idx="207">
                  <c:v>263621.62154276366</c:v>
                </c:pt>
                <c:pt idx="208">
                  <c:v>265966.23865945358</c:v>
                </c:pt>
                <c:pt idx="209">
                  <c:v>268323.55578552559</c:v>
                </c:pt>
                <c:pt idx="210">
                  <c:v>270693.64171269716</c:v>
                </c:pt>
                <c:pt idx="211">
                  <c:v>273076.56560530758</c:v>
                </c:pt>
                <c:pt idx="212">
                  <c:v>275472.39700233628</c:v>
                </c:pt>
                <c:pt idx="213">
                  <c:v>277881.20581943222</c:v>
                </c:pt>
                <c:pt idx="214">
                  <c:v>280303.0623509541</c:v>
                </c:pt>
                <c:pt idx="215">
                  <c:v>282738.03727202176</c:v>
                </c:pt>
                <c:pt idx="216">
                  <c:v>285186.20164057851</c:v>
                </c:pt>
                <c:pt idx="217">
                  <c:v>287647.62689946493</c:v>
                </c:pt>
                <c:pt idx="218">
                  <c:v>290122.38487850368</c:v>
                </c:pt>
                <c:pt idx="219">
                  <c:v>292610.54779659555</c:v>
                </c:pt>
                <c:pt idx="220">
                  <c:v>295112.18826382706</c:v>
                </c:pt>
                <c:pt idx="221">
                  <c:v>297627.37928358943</c:v>
                </c:pt>
                <c:pt idx="222">
                  <c:v>300156.19425470883</c:v>
                </c:pt>
                <c:pt idx="223">
                  <c:v>302698.70697358844</c:v>
                </c:pt>
                <c:pt idx="224">
                  <c:v>305254.99163636199</c:v>
                </c:pt>
                <c:pt idx="225">
                  <c:v>307825.12284105888</c:v>
                </c:pt>
                <c:pt idx="226">
                  <c:v>310409.17558978125</c:v>
                </c:pt>
                <c:pt idx="227">
                  <c:v>313007.22529089253</c:v>
                </c:pt>
                <c:pt idx="228">
                  <c:v>315619.34776121815</c:v>
                </c:pt>
                <c:pt idx="229">
                  <c:v>318245.61922825803</c:v>
                </c:pt>
                <c:pt idx="230">
                  <c:v>320886.11633241107</c:v>
                </c:pt>
                <c:pt idx="231">
                  <c:v>323540.9161292116</c:v>
                </c:pt>
                <c:pt idx="232">
                  <c:v>326210.09609157813</c:v>
                </c:pt>
                <c:pt idx="233">
                  <c:v>328893.73411207413</c:v>
                </c:pt>
                <c:pt idx="234">
                  <c:v>331591.90850518114</c:v>
                </c:pt>
                <c:pt idx="235">
                  <c:v>334304.69800958416</c:v>
                </c:pt>
                <c:pt idx="236">
                  <c:v>337032.18179046939</c:v>
                </c:pt>
                <c:pt idx="237">
                  <c:v>339774.4394418344</c:v>
                </c:pt>
                <c:pt idx="238">
                  <c:v>342531.55098881095</c:v>
                </c:pt>
                <c:pt idx="239">
                  <c:v>345303.59689000028</c:v>
                </c:pt>
                <c:pt idx="240">
                  <c:v>348090.65803982108</c:v>
                </c:pt>
                <c:pt idx="241">
                  <c:v>350892.81577087007</c:v>
                </c:pt>
                <c:pt idx="242">
                  <c:v>353710.15185629559</c:v>
                </c:pt>
                <c:pt idx="243">
                  <c:v>356542.74851218384</c:v>
                </c:pt>
                <c:pt idx="244">
                  <c:v>359390.68839995813</c:v>
                </c:pt>
                <c:pt idx="245">
                  <c:v>362254.05462879123</c:v>
                </c:pt>
                <c:pt idx="246">
                  <c:v>365132.9307580305</c:v>
                </c:pt>
                <c:pt idx="247">
                  <c:v>368027.40079963644</c:v>
                </c:pt>
                <c:pt idx="248">
                  <c:v>370937.54922063445</c:v>
                </c:pt>
                <c:pt idx="249">
                  <c:v>373863.46094557951</c:v>
                </c:pt>
                <c:pt idx="250">
                  <c:v>376805.22135903471</c:v>
                </c:pt>
                <c:pt idx="251">
                  <c:v>379762.91630806279</c:v>
                </c:pt>
                <c:pt idx="252">
                  <c:v>382736.6321047314</c:v>
                </c:pt>
                <c:pt idx="253">
                  <c:v>385726.45552863198</c:v>
                </c:pt>
                <c:pt idx="254">
                  <c:v>388732.47382941202</c:v>
                </c:pt>
                <c:pt idx="255">
                  <c:v>391754.7747293213</c:v>
                </c:pt>
                <c:pt idx="256">
                  <c:v>394793.44642577175</c:v>
                </c:pt>
                <c:pt idx="257">
                  <c:v>397848.57759391132</c:v>
                </c:pt>
                <c:pt idx="258">
                  <c:v>400920.25738921162</c:v>
                </c:pt>
                <c:pt idx="259">
                  <c:v>404008.57545006979</c:v>
                </c:pt>
                <c:pt idx="260">
                  <c:v>407113.6219004243</c:v>
                </c:pt>
                <c:pt idx="261">
                  <c:v>410235.48735238489</c:v>
                </c:pt>
                <c:pt idx="262">
                  <c:v>413374.26290887693</c:v>
                </c:pt>
                <c:pt idx="263">
                  <c:v>416530.04016629996</c:v>
                </c:pt>
                <c:pt idx="264">
                  <c:v>419702.91121720074</c:v>
                </c:pt>
                <c:pt idx="265">
                  <c:v>422892.96865296055</c:v>
                </c:pt>
                <c:pt idx="266">
                  <c:v>426100.30556649738</c:v>
                </c:pt>
                <c:pt idx="267">
                  <c:v>429325.01555498253</c:v>
                </c:pt>
                <c:pt idx="268">
                  <c:v>432567.19272257196</c:v>
                </c:pt>
                <c:pt idx="269">
                  <c:v>435826.93168315251</c:v>
                </c:pt>
                <c:pt idx="270">
                  <c:v>439104.32756310288</c:v>
                </c:pt>
                <c:pt idx="271">
                  <c:v>442399.47600406967</c:v>
                </c:pt>
                <c:pt idx="272">
                  <c:v>445712.47316575836</c:v>
                </c:pt>
                <c:pt idx="273">
                  <c:v>449043.41572873952</c:v>
                </c:pt>
                <c:pt idx="274">
                  <c:v>452392.40089727013</c:v>
                </c:pt>
                <c:pt idx="275">
                  <c:v>455759.52640213032</c:v>
                </c:pt>
                <c:pt idx="276">
                  <c:v>459144.89050347515</c:v>
                </c:pt>
                <c:pt idx="277">
                  <c:v>462548.59199370228</c:v>
                </c:pt>
                <c:pt idx="278">
                  <c:v>465970.7302003348</c:v>
                </c:pt>
                <c:pt idx="279">
                  <c:v>469411.40498891991</c:v>
                </c:pt>
                <c:pt idx="280">
                  <c:v>472870.71676594316</c:v>
                </c:pt>
                <c:pt idx="281">
                  <c:v>476348.76648175862</c:v>
                </c:pt>
                <c:pt idx="282">
                  <c:v>479845.65563353477</c:v>
                </c:pt>
                <c:pt idx="283">
                  <c:v>483361.48626821639</c:v>
                </c:pt>
                <c:pt idx="284">
                  <c:v>486896.36098550254</c:v>
                </c:pt>
                <c:pt idx="285">
                  <c:v>490450.38294084062</c:v>
                </c:pt>
                <c:pt idx="286">
                  <c:v>494023.65584843681</c:v>
                </c:pt>
                <c:pt idx="287">
                  <c:v>497616.28398428246</c:v>
                </c:pt>
                <c:pt idx="288">
                  <c:v>501228.37218919728</c:v>
                </c:pt>
                <c:pt idx="289">
                  <c:v>504860.02587188873</c:v>
                </c:pt>
                <c:pt idx="290">
                  <c:v>508511.35101202811</c:v>
                </c:pt>
                <c:pt idx="291">
                  <c:v>512182.45416334324</c:v>
                </c:pt>
                <c:pt idx="292">
                  <c:v>515873.44245672796</c:v>
                </c:pt>
                <c:pt idx="293">
                  <c:v>519584.42360336852</c:v>
                </c:pt>
                <c:pt idx="294">
                  <c:v>523315.5058978867</c:v>
                </c:pt>
                <c:pt idx="295">
                  <c:v>527066.79822150036</c:v>
                </c:pt>
                <c:pt idx="296">
                  <c:v>530838.41004520026</c:v>
                </c:pt>
                <c:pt idx="297">
                  <c:v>534630.45143294521</c:v>
                </c:pt>
                <c:pt idx="298">
                  <c:v>538443.03304487374</c:v>
                </c:pt>
                <c:pt idx="299">
                  <c:v>542276.26614053349</c:v>
                </c:pt>
                <c:pt idx="300">
                  <c:v>545213.59591546142</c:v>
                </c:pt>
              </c:numCache>
            </c:numRef>
          </c:val>
        </c:ser>
        <c:ser>
          <c:idx val="4"/>
          <c:order val="12"/>
          <c:tx>
            <c:strRef>
              <c:f>Data!$AQ$14</c:f>
              <c:strCache>
                <c:ptCount val="1"/>
                <c:pt idx="0">
                  <c:v>Vanguard Roth IRA - Chris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Data!$AQ$15:$AQ$316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2232.13</c:v>
                </c:pt>
                <c:pt idx="15">
                  <c:v>2210.83</c:v>
                </c:pt>
                <c:pt idx="16">
                  <c:v>2377.15</c:v>
                </c:pt>
                <c:pt idx="17">
                  <c:v>5272.95</c:v>
                </c:pt>
                <c:pt idx="18">
                  <c:v>5301.5118124999999</c:v>
                </c:pt>
                <c:pt idx="19">
                  <c:v>5330.2283348177079</c:v>
                </c:pt>
                <c:pt idx="20">
                  <c:v>5359.1004049646372</c:v>
                </c:pt>
                <c:pt idx="21">
                  <c:v>5388.1288654915288</c:v>
                </c:pt>
                <c:pt idx="22">
                  <c:v>5417.3145635129413</c:v>
                </c:pt>
                <c:pt idx="23">
                  <c:v>5446.6583507319701</c:v>
                </c:pt>
                <c:pt idx="24">
                  <c:v>5476.1610834651019</c:v>
                </c:pt>
                <c:pt idx="25">
                  <c:v>5505.8236226672043</c:v>
                </c:pt>
                <c:pt idx="26">
                  <c:v>5535.6468339566518</c:v>
                </c:pt>
                <c:pt idx="27">
                  <c:v>5565.6315876405833</c:v>
                </c:pt>
                <c:pt idx="28">
                  <c:v>5595.7787587403036</c:v>
                </c:pt>
                <c:pt idx="29">
                  <c:v>5626.0892270168133</c:v>
                </c:pt>
                <c:pt idx="30">
                  <c:v>5656.563876996488</c:v>
                </c:pt>
                <c:pt idx="31">
                  <c:v>5687.2035979968859</c:v>
                </c:pt>
                <c:pt idx="32">
                  <c:v>5718.0092841527021</c:v>
                </c:pt>
                <c:pt idx="33">
                  <c:v>5748.9818344418627</c:v>
                </c:pt>
                <c:pt idx="34">
                  <c:v>5780.1221527117559</c:v>
                </c:pt>
                <c:pt idx="35">
                  <c:v>5811.4311477056117</c:v>
                </c:pt>
                <c:pt idx="36">
                  <c:v>5842.9097330890172</c:v>
                </c:pt>
                <c:pt idx="37">
                  <c:v>5874.5588274765823</c:v>
                </c:pt>
                <c:pt idx="38">
                  <c:v>5906.379354458747</c:v>
                </c:pt>
                <c:pt idx="39">
                  <c:v>4938.3722426287322</c:v>
                </c:pt>
                <c:pt idx="40">
                  <c:v>4965.1217589429716</c:v>
                </c:pt>
                <c:pt idx="41">
                  <c:v>4992.016168470579</c:v>
                </c:pt>
                <c:pt idx="42">
                  <c:v>5019.0562560497947</c:v>
                </c:pt>
                <c:pt idx="43">
                  <c:v>5046.2428107700644</c:v>
                </c:pt>
                <c:pt idx="44">
                  <c:v>5073.5766259950688</c:v>
                </c:pt>
                <c:pt idx="45">
                  <c:v>5101.0584993858756</c:v>
                </c:pt>
                <c:pt idx="46">
                  <c:v>5128.6892329242155</c:v>
                </c:pt>
                <c:pt idx="47">
                  <c:v>5156.4696329358885</c:v>
                </c:pt>
                <c:pt idx="48">
                  <c:v>5184.4005101142911</c:v>
                </c:pt>
                <c:pt idx="49">
                  <c:v>5212.4826795440767</c:v>
                </c:pt>
                <c:pt idx="50">
                  <c:v>5240.7169607249407</c:v>
                </c:pt>
                <c:pt idx="51">
                  <c:v>5269.1041775955346</c:v>
                </c:pt>
                <c:pt idx="52">
                  <c:v>5297.6451585575105</c:v>
                </c:pt>
                <c:pt idx="53">
                  <c:v>5326.3407364996974</c:v>
                </c:pt>
                <c:pt idx="54">
                  <c:v>5355.1917488224044</c:v>
                </c:pt>
                <c:pt idx="55">
                  <c:v>5384.199037461859</c:v>
                </c:pt>
                <c:pt idx="56">
                  <c:v>5413.3634489147771</c:v>
                </c:pt>
                <c:pt idx="57">
                  <c:v>5442.6858342630658</c:v>
                </c:pt>
                <c:pt idx="58">
                  <c:v>5472.167049198657</c:v>
                </c:pt>
                <c:pt idx="59">
                  <c:v>5501.8079540484832</c:v>
                </c:pt>
                <c:pt idx="60">
                  <c:v>5531.6094137995788</c:v>
                </c:pt>
                <c:pt idx="61">
                  <c:v>5561.5722981243262</c:v>
                </c:pt>
                <c:pt idx="62">
                  <c:v>5591.6974814058331</c:v>
                </c:pt>
                <c:pt idx="63">
                  <c:v>5621.9858427634481</c:v>
                </c:pt>
                <c:pt idx="64">
                  <c:v>5652.4382660784167</c:v>
                </c:pt>
                <c:pt idx="65">
                  <c:v>5683.0556400196747</c:v>
                </c:pt>
                <c:pt idx="66">
                  <c:v>5713.8388580697811</c:v>
                </c:pt>
                <c:pt idx="67">
                  <c:v>5744.7888185509928</c:v>
                </c:pt>
                <c:pt idx="68">
                  <c:v>5775.9064246514772</c:v>
                </c:pt>
                <c:pt idx="69">
                  <c:v>5807.1925844516727</c:v>
                </c:pt>
                <c:pt idx="70">
                  <c:v>5838.6482109507861</c:v>
                </c:pt>
                <c:pt idx="71">
                  <c:v>5870.274222093436</c:v>
                </c:pt>
                <c:pt idx="72">
                  <c:v>5902.0715407964417</c:v>
                </c:pt>
                <c:pt idx="73">
                  <c:v>5934.0410949757561</c:v>
                </c:pt>
                <c:pt idx="74">
                  <c:v>5966.1838175735411</c:v>
                </c:pt>
                <c:pt idx="75">
                  <c:v>5998.5006465853976</c:v>
                </c:pt>
                <c:pt idx="76">
                  <c:v>6030.992525087735</c:v>
                </c:pt>
                <c:pt idx="77">
                  <c:v>6063.6604012652933</c:v>
                </c:pt>
                <c:pt idx="78">
                  <c:v>6096.5052284388139</c:v>
                </c:pt>
                <c:pt idx="79">
                  <c:v>6129.5279650928578</c:v>
                </c:pt>
                <c:pt idx="80">
                  <c:v>6162.7295749037776</c:v>
                </c:pt>
                <c:pt idx="81">
                  <c:v>6196.1110267678396</c:v>
                </c:pt>
                <c:pt idx="82">
                  <c:v>6229.6732948294984</c:v>
                </c:pt>
                <c:pt idx="83">
                  <c:v>6263.4173585098251</c:v>
                </c:pt>
                <c:pt idx="84">
                  <c:v>6297.3442025350869</c:v>
                </c:pt>
                <c:pt idx="85">
                  <c:v>6331.4548169654854</c:v>
                </c:pt>
                <c:pt idx="86">
                  <c:v>6365.7501972240489</c:v>
                </c:pt>
                <c:pt idx="87">
                  <c:v>6400.2313441256792</c:v>
                </c:pt>
                <c:pt idx="88">
                  <c:v>6434.8992639063599</c:v>
                </c:pt>
                <c:pt idx="89">
                  <c:v>6469.7549682525196</c:v>
                </c:pt>
                <c:pt idx="90">
                  <c:v>6504.7994743305544</c:v>
                </c:pt>
                <c:pt idx="91">
                  <c:v>6540.0338048165113</c:v>
                </c:pt>
                <c:pt idx="92">
                  <c:v>6575.4589879259338</c:v>
                </c:pt>
                <c:pt idx="93">
                  <c:v>6611.0760574438664</c:v>
                </c:pt>
                <c:pt idx="94">
                  <c:v>6646.8860527550205</c:v>
                </c:pt>
                <c:pt idx="95">
                  <c:v>6682.89001887411</c:v>
                </c:pt>
                <c:pt idx="96">
                  <c:v>6719.0890064763444</c:v>
                </c:pt>
                <c:pt idx="97">
                  <c:v>6755.484071928091</c:v>
                </c:pt>
                <c:pt idx="98">
                  <c:v>6792.0762773177012</c:v>
                </c:pt>
                <c:pt idx="99">
                  <c:v>6828.8666904865058</c:v>
                </c:pt>
                <c:pt idx="100">
                  <c:v>6865.8563850599749</c:v>
                </c:pt>
                <c:pt idx="101">
                  <c:v>6903.04644047905</c:v>
                </c:pt>
                <c:pt idx="102">
                  <c:v>6940.4379420316445</c:v>
                </c:pt>
                <c:pt idx="103">
                  <c:v>6978.031980884316</c:v>
                </c:pt>
                <c:pt idx="104">
                  <c:v>7015.8296541141062</c:v>
                </c:pt>
                <c:pt idx="105">
                  <c:v>7053.8320647405581</c:v>
                </c:pt>
                <c:pt idx="106">
                  <c:v>7092.0403217579023</c:v>
                </c:pt>
                <c:pt idx="107">
                  <c:v>7130.4555401674243</c:v>
                </c:pt>
                <c:pt idx="108">
                  <c:v>7169.0788410099976</c:v>
                </c:pt>
                <c:pt idx="109">
                  <c:v>7207.9113513988013</c:v>
                </c:pt>
                <c:pt idx="110">
                  <c:v>7246.9542045522112</c:v>
                </c:pt>
                <c:pt idx="111">
                  <c:v>7286.2085398268691</c:v>
                </c:pt>
                <c:pt idx="112">
                  <c:v>7325.6755027509316</c:v>
                </c:pt>
                <c:pt idx="113">
                  <c:v>7365.3562450574991</c:v>
                </c:pt>
                <c:pt idx="114">
                  <c:v>7405.2519247182272</c:v>
                </c:pt>
                <c:pt idx="115">
                  <c:v>7445.3637059771172</c:v>
                </c:pt>
                <c:pt idx="116">
                  <c:v>7485.692759384493</c:v>
                </c:pt>
                <c:pt idx="117">
                  <c:v>7526.2402618311589</c:v>
                </c:pt>
                <c:pt idx="118">
                  <c:v>7567.0073965827441</c:v>
                </c:pt>
                <c:pt idx="119">
                  <c:v>7607.9953533142343</c:v>
                </c:pt>
                <c:pt idx="120">
                  <c:v>7649.2053281446861</c:v>
                </c:pt>
                <c:pt idx="121">
                  <c:v>7690.6385236721362</c:v>
                </c:pt>
                <c:pt idx="122">
                  <c:v>7732.2961490086936</c:v>
                </c:pt>
                <c:pt idx="123">
                  <c:v>7774.1794198158241</c:v>
                </c:pt>
                <c:pt idx="124">
                  <c:v>7816.2895583398267</c:v>
                </c:pt>
                <c:pt idx="125">
                  <c:v>7858.6277934475011</c:v>
                </c:pt>
                <c:pt idx="126">
                  <c:v>7901.1953606620082</c:v>
                </c:pt>
                <c:pt idx="127">
                  <c:v>7943.9935021989277</c:v>
                </c:pt>
                <c:pt idx="128">
                  <c:v>7987.0234670025056</c:v>
                </c:pt>
                <c:pt idx="129">
                  <c:v>8030.2865107821026</c:v>
                </c:pt>
                <c:pt idx="130">
                  <c:v>8073.7838960488389</c:v>
                </c:pt>
                <c:pt idx="131">
                  <c:v>8117.5168921524364</c:v>
                </c:pt>
                <c:pt idx="132">
                  <c:v>8161.4867753182625</c:v>
                </c:pt>
                <c:pt idx="133">
                  <c:v>8205.6948286845691</c:v>
                </c:pt>
                <c:pt idx="134">
                  <c:v>8250.1423423399447</c:v>
                </c:pt>
                <c:pt idx="135">
                  <c:v>8294.8306133609531</c:v>
                </c:pt>
                <c:pt idx="136">
                  <c:v>8339.7609458499919</c:v>
                </c:pt>
                <c:pt idx="137">
                  <c:v>8384.9346509733459</c:v>
                </c:pt>
                <c:pt idx="138">
                  <c:v>8430.3530469994512</c:v>
                </c:pt>
                <c:pt idx="139">
                  <c:v>8476.0174593373649</c:v>
                </c:pt>
                <c:pt idx="140">
                  <c:v>8521.9292205754427</c:v>
                </c:pt>
                <c:pt idx="141">
                  <c:v>8568.0896705202267</c:v>
                </c:pt>
                <c:pt idx="142">
                  <c:v>8614.5001562355446</c:v>
                </c:pt>
                <c:pt idx="143">
                  <c:v>8661.1620320818201</c:v>
                </c:pt>
                <c:pt idx="144">
                  <c:v>8708.0766597555976</c:v>
                </c:pt>
                <c:pt idx="145">
                  <c:v>8755.2454083292741</c:v>
                </c:pt>
                <c:pt idx="146">
                  <c:v>8802.6696542910577</c:v>
                </c:pt>
                <c:pt idx="147">
                  <c:v>8850.3507815851335</c:v>
                </c:pt>
                <c:pt idx="148">
                  <c:v>8898.2901816520534</c:v>
                </c:pt>
                <c:pt idx="149">
                  <c:v>8946.4892534693354</c:v>
                </c:pt>
                <c:pt idx="150">
                  <c:v>8994.9494035922944</c:v>
                </c:pt>
                <c:pt idx="151">
                  <c:v>9043.6720461950863</c:v>
                </c:pt>
                <c:pt idx="152">
                  <c:v>9092.6586031119768</c:v>
                </c:pt>
                <c:pt idx="153">
                  <c:v>9141.910503878833</c:v>
                </c:pt>
                <c:pt idx="154">
                  <c:v>9191.4291857748431</c:v>
                </c:pt>
                <c:pt idx="155">
                  <c:v>9241.2160938644574</c:v>
                </c:pt>
                <c:pt idx="156">
                  <c:v>9291.2726810395561</c:v>
                </c:pt>
                <c:pt idx="157">
                  <c:v>9341.6004080618532</c:v>
                </c:pt>
                <c:pt idx="158">
                  <c:v>9392.200743605521</c:v>
                </c:pt>
                <c:pt idx="159">
                  <c:v>9443.0751643000513</c:v>
                </c:pt>
                <c:pt idx="160">
                  <c:v>9494.2251547733431</c:v>
                </c:pt>
                <c:pt idx="161">
                  <c:v>9545.6522076950314</c:v>
                </c:pt>
                <c:pt idx="162">
                  <c:v>9597.3578238200462</c:v>
                </c:pt>
                <c:pt idx="163">
                  <c:v>9649.3435120324048</c:v>
                </c:pt>
                <c:pt idx="164">
                  <c:v>9701.6107893892477</c:v>
                </c:pt>
                <c:pt idx="165">
                  <c:v>9754.1611811651055</c:v>
                </c:pt>
                <c:pt idx="166">
                  <c:v>9806.9962208964171</c:v>
                </c:pt>
                <c:pt idx="167">
                  <c:v>9860.1174504262726</c:v>
                </c:pt>
                <c:pt idx="168">
                  <c:v>9913.526419949414</c:v>
                </c:pt>
                <c:pt idx="169">
                  <c:v>9967.224688057473</c:v>
                </c:pt>
                <c:pt idx="170">
                  <c:v>10021.213821784451</c:v>
                </c:pt>
                <c:pt idx="171">
                  <c:v>10075.49539665245</c:v>
                </c:pt>
                <c:pt idx="172">
                  <c:v>10130.07099671765</c:v>
                </c:pt>
                <c:pt idx="173">
                  <c:v>10184.942214616538</c:v>
                </c:pt>
                <c:pt idx="174">
                  <c:v>10240.110651612378</c:v>
                </c:pt>
                <c:pt idx="175">
                  <c:v>10295.577917641946</c:v>
                </c:pt>
                <c:pt idx="176">
                  <c:v>10351.345631362507</c:v>
                </c:pt>
                <c:pt idx="177">
                  <c:v>10407.415420199053</c:v>
                </c:pt>
                <c:pt idx="178">
                  <c:v>10463.788920391798</c:v>
                </c:pt>
                <c:pt idx="179">
                  <c:v>10520.467777043921</c:v>
                </c:pt>
                <c:pt idx="180">
                  <c:v>10577.453644169576</c:v>
                </c:pt>
                <c:pt idx="181">
                  <c:v>10634.748184742162</c:v>
                </c:pt>
                <c:pt idx="182">
                  <c:v>10692.353070742849</c:v>
                </c:pt>
                <c:pt idx="183">
                  <c:v>10750.269983209373</c:v>
                </c:pt>
                <c:pt idx="184">
                  <c:v>10808.50061228509</c:v>
                </c:pt>
                <c:pt idx="185">
                  <c:v>10867.046657268302</c:v>
                </c:pt>
                <c:pt idx="186">
                  <c:v>10925.909826661838</c:v>
                </c:pt>
                <c:pt idx="187">
                  <c:v>10985.091838222923</c:v>
                </c:pt>
                <c:pt idx="188">
                  <c:v>11044.594419013298</c:v>
                </c:pt>
                <c:pt idx="189">
                  <c:v>11104.419305449619</c:v>
                </c:pt>
                <c:pt idx="190">
                  <c:v>11164.568243354137</c:v>
                </c:pt>
                <c:pt idx="191">
                  <c:v>11225.042988005638</c:v>
                </c:pt>
                <c:pt idx="192">
                  <c:v>11285.845304190669</c:v>
                </c:pt>
                <c:pt idx="193">
                  <c:v>11346.976966255035</c:v>
                </c:pt>
                <c:pt idx="194">
                  <c:v>11408.439758155584</c:v>
                </c:pt>
                <c:pt idx="195">
                  <c:v>11470.235473512261</c:v>
                </c:pt>
                <c:pt idx="196">
                  <c:v>11532.365915660452</c:v>
                </c:pt>
                <c:pt idx="197">
                  <c:v>11594.832897703613</c:v>
                </c:pt>
                <c:pt idx="198">
                  <c:v>11657.638242566174</c:v>
                </c:pt>
                <c:pt idx="199">
                  <c:v>11720.783783046742</c:v>
                </c:pt>
                <c:pt idx="200">
                  <c:v>11784.271361871579</c:v>
                </c:pt>
                <c:pt idx="201">
                  <c:v>11848.102831748383</c:v>
                </c:pt>
                <c:pt idx="202">
                  <c:v>11912.280055420353</c:v>
                </c:pt>
                <c:pt idx="203">
                  <c:v>11976.804905720546</c:v>
                </c:pt>
                <c:pt idx="204">
                  <c:v>12041.679265626533</c:v>
                </c:pt>
                <c:pt idx="205">
                  <c:v>12106.905028315345</c:v>
                </c:pt>
                <c:pt idx="206">
                  <c:v>12172.484097218719</c:v>
                </c:pt>
                <c:pt idx="207">
                  <c:v>12238.418386078654</c:v>
                </c:pt>
                <c:pt idx="208">
                  <c:v>12304.709819003247</c:v>
                </c:pt>
                <c:pt idx="209">
                  <c:v>12371.360330522848</c:v>
                </c:pt>
                <c:pt idx="210">
                  <c:v>12438.371865646513</c:v>
                </c:pt>
                <c:pt idx="211">
                  <c:v>12505.746379918766</c:v>
                </c:pt>
                <c:pt idx="212">
                  <c:v>12573.48583947666</c:v>
                </c:pt>
                <c:pt idx="213">
                  <c:v>12641.592221107157</c:v>
                </c:pt>
                <c:pt idx="214">
                  <c:v>12710.06751230482</c:v>
                </c:pt>
                <c:pt idx="215">
                  <c:v>12778.913711329806</c:v>
                </c:pt>
                <c:pt idx="216">
                  <c:v>12848.132827266176</c:v>
                </c:pt>
                <c:pt idx="217">
                  <c:v>12917.726880080534</c:v>
                </c:pt>
                <c:pt idx="218">
                  <c:v>12987.697900680971</c:v>
                </c:pt>
                <c:pt idx="219">
                  <c:v>13058.047930976325</c:v>
                </c:pt>
                <c:pt idx="220">
                  <c:v>13128.77902393578</c:v>
                </c:pt>
                <c:pt idx="221">
                  <c:v>13199.893243648765</c:v>
                </c:pt>
                <c:pt idx="222">
                  <c:v>13271.392665385196</c:v>
                </c:pt>
                <c:pt idx="223">
                  <c:v>13343.279375656033</c:v>
                </c:pt>
                <c:pt idx="224">
                  <c:v>13415.555472274171</c:v>
                </c:pt>
                <c:pt idx="225">
                  <c:v>13488.223064415655</c:v>
                </c:pt>
                <c:pt idx="226">
                  <c:v>13561.28427268124</c:v>
                </c:pt>
                <c:pt idx="227">
                  <c:v>13634.741229158262</c:v>
                </c:pt>
                <c:pt idx="228">
                  <c:v>13708.596077482869</c:v>
                </c:pt>
                <c:pt idx="229">
                  <c:v>13782.850972902568</c:v>
                </c:pt>
                <c:pt idx="230">
                  <c:v>13857.508082339124</c:v>
                </c:pt>
                <c:pt idx="231">
                  <c:v>13932.569584451794</c:v>
                </c:pt>
                <c:pt idx="232">
                  <c:v>14008.037669700909</c:v>
                </c:pt>
                <c:pt idx="233">
                  <c:v>14083.914540411788</c:v>
                </c:pt>
                <c:pt idx="234">
                  <c:v>14160.202410839018</c:v>
                </c:pt>
                <c:pt idx="235">
                  <c:v>14236.903507231062</c:v>
                </c:pt>
                <c:pt idx="236">
                  <c:v>14314.02006789523</c:v>
                </c:pt>
                <c:pt idx="237">
                  <c:v>14391.554343262995</c:v>
                </c:pt>
                <c:pt idx="238">
                  <c:v>14469.508595955669</c:v>
                </c:pt>
                <c:pt idx="239">
                  <c:v>14547.88510085043</c:v>
                </c:pt>
                <c:pt idx="240">
                  <c:v>14626.686145146703</c:v>
                </c:pt>
                <c:pt idx="241">
                  <c:v>14705.914028432915</c:v>
                </c:pt>
                <c:pt idx="242">
                  <c:v>14785.571062753594</c:v>
                </c:pt>
                <c:pt idx="243">
                  <c:v>14865.659572676843</c:v>
                </c:pt>
                <c:pt idx="244">
                  <c:v>14946.181895362175</c:v>
                </c:pt>
                <c:pt idx="245">
                  <c:v>15027.14038062872</c:v>
                </c:pt>
                <c:pt idx="246">
                  <c:v>15108.537391023792</c:v>
                </c:pt>
                <c:pt idx="247">
                  <c:v>15190.375301891838</c:v>
                </c:pt>
                <c:pt idx="248">
                  <c:v>15272.656501443751</c:v>
                </c:pt>
                <c:pt idx="249">
                  <c:v>15355.383390826571</c:v>
                </c:pt>
                <c:pt idx="250">
                  <c:v>15438.55838419355</c:v>
                </c:pt>
                <c:pt idx="251">
                  <c:v>15522.183908774598</c:v>
                </c:pt>
                <c:pt idx="252">
                  <c:v>15606.262404947127</c:v>
                </c:pt>
                <c:pt idx="253">
                  <c:v>15690.796326307258</c:v>
                </c:pt>
                <c:pt idx="254">
                  <c:v>15775.788139741422</c:v>
                </c:pt>
                <c:pt idx="255">
                  <c:v>15861.240325498355</c:v>
                </c:pt>
                <c:pt idx="256">
                  <c:v>15947.155377261472</c:v>
                </c:pt>
                <c:pt idx="257">
                  <c:v>16033.535802221639</c:v>
                </c:pt>
                <c:pt idx="258">
                  <c:v>16120.384121150339</c:v>
                </c:pt>
                <c:pt idx="259">
                  <c:v>16207.702868473236</c:v>
                </c:pt>
                <c:pt idx="260">
                  <c:v>16295.494592344132</c:v>
                </c:pt>
                <c:pt idx="261">
                  <c:v>16383.761854719329</c:v>
                </c:pt>
                <c:pt idx="262">
                  <c:v>16472.507231432392</c:v>
                </c:pt>
                <c:pt idx="263">
                  <c:v>16561.733312269316</c:v>
                </c:pt>
                <c:pt idx="264">
                  <c:v>16651.442701044107</c:v>
                </c:pt>
                <c:pt idx="265">
                  <c:v>16741.638015674762</c:v>
                </c:pt>
                <c:pt idx="266">
                  <c:v>16832.321888259667</c:v>
                </c:pt>
                <c:pt idx="267">
                  <c:v>16923.496965154405</c:v>
                </c:pt>
                <c:pt idx="268">
                  <c:v>17015.165907048991</c:v>
                </c:pt>
                <c:pt idx="269">
                  <c:v>17107.331389045507</c:v>
                </c:pt>
                <c:pt idx="270">
                  <c:v>17199.996100736171</c:v>
                </c:pt>
                <c:pt idx="271">
                  <c:v>17293.162746281825</c:v>
                </c:pt>
                <c:pt idx="272">
                  <c:v>17386.83404449085</c:v>
                </c:pt>
                <c:pt idx="273">
                  <c:v>17481.01272889851</c:v>
                </c:pt>
                <c:pt idx="274">
                  <c:v>17575.701547846711</c:v>
                </c:pt>
                <c:pt idx="275">
                  <c:v>17670.903264564215</c:v>
                </c:pt>
                <c:pt idx="276">
                  <c:v>17766.620657247269</c:v>
                </c:pt>
                <c:pt idx="277">
                  <c:v>17862.856519140692</c:v>
                </c:pt>
                <c:pt idx="278">
                  <c:v>17959.613658619372</c:v>
                </c:pt>
                <c:pt idx="279">
                  <c:v>18056.894899270228</c:v>
                </c:pt>
                <c:pt idx="280">
                  <c:v>18154.70307997461</c:v>
                </c:pt>
                <c:pt idx="281">
                  <c:v>18253.041054991139</c:v>
                </c:pt>
                <c:pt idx="282">
                  <c:v>18351.911694039009</c:v>
                </c:pt>
                <c:pt idx="283">
                  <c:v>18451.317882381722</c:v>
                </c:pt>
                <c:pt idx="284">
                  <c:v>18551.262520911288</c:v>
                </c:pt>
                <c:pt idx="285">
                  <c:v>18651.748526232892</c:v>
                </c:pt>
                <c:pt idx="286">
                  <c:v>18752.778830749987</c:v>
                </c:pt>
                <c:pt idx="287">
                  <c:v>18854.356382749884</c:v>
                </c:pt>
                <c:pt idx="288">
                  <c:v>18956.48414648978</c:v>
                </c:pt>
                <c:pt idx="289">
                  <c:v>19059.165102283267</c:v>
                </c:pt>
                <c:pt idx="290">
                  <c:v>19162.402246587302</c:v>
                </c:pt>
                <c:pt idx="291">
                  <c:v>19266.198592089651</c:v>
                </c:pt>
                <c:pt idx="292">
                  <c:v>19370.557167796804</c:v>
                </c:pt>
                <c:pt idx="293">
                  <c:v>19475.48101912237</c:v>
                </c:pt>
                <c:pt idx="294">
                  <c:v>19580.973207975949</c:v>
                </c:pt>
                <c:pt idx="295">
                  <c:v>19687.036812852486</c:v>
                </c:pt>
                <c:pt idx="296">
                  <c:v>19793.674928922104</c:v>
                </c:pt>
                <c:pt idx="297">
                  <c:v>19900.890668120432</c:v>
                </c:pt>
                <c:pt idx="298">
                  <c:v>20008.687159239416</c:v>
                </c:pt>
                <c:pt idx="299">
                  <c:v>20117.067548018629</c:v>
                </c:pt>
                <c:pt idx="300">
                  <c:v>20226.034997237064</c:v>
                </c:pt>
              </c:numCache>
            </c:numRef>
          </c:val>
        </c:ser>
        <c:ser>
          <c:idx val="5"/>
          <c:order val="13"/>
          <c:tx>
            <c:strRef>
              <c:f>Data!$AR$14</c:f>
              <c:strCache>
                <c:ptCount val="1"/>
                <c:pt idx="0">
                  <c:v>Vanguard Roth IRA - Shannon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Data!$AR$15:$AR$316</c:f>
              <c:numCache>
                <c:formatCode>#,##0.00_);[Red]\(#,##0.00\)</c:formatCode>
                <c:ptCount val="302"/>
                <c:pt idx="0">
                  <c:v>2143.67</c:v>
                </c:pt>
                <c:pt idx="1">
                  <c:v>2152.6166666666668</c:v>
                </c:pt>
                <c:pt idx="2">
                  <c:v>2161.5633333333335</c:v>
                </c:pt>
                <c:pt idx="3">
                  <c:v>2170.5100000000002</c:v>
                </c:pt>
                <c:pt idx="4">
                  <c:v>2215.106666666667</c:v>
                </c:pt>
                <c:pt idx="5">
                  <c:v>2259.7033333333334</c:v>
                </c:pt>
                <c:pt idx="6">
                  <c:v>2304.3000000000002</c:v>
                </c:pt>
                <c:pt idx="7">
                  <c:v>2676.5933333333332</c:v>
                </c:pt>
                <c:pt idx="8">
                  <c:v>3048.8866666666668</c:v>
                </c:pt>
                <c:pt idx="9">
                  <c:v>3421.18</c:v>
                </c:pt>
                <c:pt idx="10">
                  <c:v>3474.2466666666664</c:v>
                </c:pt>
                <c:pt idx="11">
                  <c:v>3527.3133333333335</c:v>
                </c:pt>
                <c:pt idx="12">
                  <c:v>3580.38</c:v>
                </c:pt>
                <c:pt idx="13">
                  <c:v>3642.4133333333334</c:v>
                </c:pt>
                <c:pt idx="14">
                  <c:v>3704.4466666666667</c:v>
                </c:pt>
                <c:pt idx="15">
                  <c:v>3766.48</c:v>
                </c:pt>
                <c:pt idx="16">
                  <c:v>3786.8817666666669</c:v>
                </c:pt>
                <c:pt idx="17">
                  <c:v>3807.2835333333333</c:v>
                </c:pt>
                <c:pt idx="18">
                  <c:v>3827.6853000000001</c:v>
                </c:pt>
                <c:pt idx="19">
                  <c:v>3848.4185953750002</c:v>
                </c:pt>
                <c:pt idx="20">
                  <c:v>3869.2641960999481</c:v>
                </c:pt>
                <c:pt idx="21">
                  <c:v>3890.2227104954895</c:v>
                </c:pt>
                <c:pt idx="22">
                  <c:v>3911.2947501773401</c:v>
                </c:pt>
                <c:pt idx="23">
                  <c:v>3932.480930074134</c:v>
                </c:pt>
                <c:pt idx="24">
                  <c:v>3953.7818684453687</c:v>
                </c:pt>
                <c:pt idx="25">
                  <c:v>3975.1981868994476</c:v>
                </c:pt>
                <c:pt idx="26">
                  <c:v>3996.7305104118195</c:v>
                </c:pt>
                <c:pt idx="27">
                  <c:v>4018.3794673432167</c:v>
                </c:pt>
                <c:pt idx="28">
                  <c:v>4040.1456894579924</c:v>
                </c:pt>
                <c:pt idx="29">
                  <c:v>4062.0298119425565</c:v>
                </c:pt>
                <c:pt idx="30">
                  <c:v>4084.0324734239121</c:v>
                </c:pt>
                <c:pt idx="31">
                  <c:v>4106.1543159882913</c:v>
                </c:pt>
                <c:pt idx="32">
                  <c:v>4128.3959851998943</c:v>
                </c:pt>
                <c:pt idx="33">
                  <c:v>4150.758130119727</c:v>
                </c:pt>
                <c:pt idx="34">
                  <c:v>4173.2414033245423</c:v>
                </c:pt>
                <c:pt idx="35">
                  <c:v>4195.8464609258835</c:v>
                </c:pt>
                <c:pt idx="36">
                  <c:v>4218.573962589232</c:v>
                </c:pt>
                <c:pt idx="37">
                  <c:v>4241.424571553257</c:v>
                </c:pt>
                <c:pt idx="38">
                  <c:v>4264.3989546491703</c:v>
                </c:pt>
                <c:pt idx="39">
                  <c:v>4287.4977823201862</c:v>
                </c:pt>
                <c:pt idx="40">
                  <c:v>4310.7217286410869</c:v>
                </c:pt>
                <c:pt idx="41">
                  <c:v>4334.0714713378929</c:v>
                </c:pt>
                <c:pt idx="42">
                  <c:v>4357.5476918076401</c:v>
                </c:pt>
                <c:pt idx="43">
                  <c:v>4381.1510751382648</c:v>
                </c:pt>
                <c:pt idx="44">
                  <c:v>4404.8823101285971</c:v>
                </c:pt>
                <c:pt idx="45">
                  <c:v>4428.74208930846</c:v>
                </c:pt>
                <c:pt idx="46">
                  <c:v>4452.7311089588811</c:v>
                </c:pt>
                <c:pt idx="47">
                  <c:v>4476.850069132408</c:v>
                </c:pt>
                <c:pt idx="48">
                  <c:v>4501.0996736735415</c:v>
                </c:pt>
                <c:pt idx="49">
                  <c:v>4525.4806302392735</c:v>
                </c:pt>
                <c:pt idx="50">
                  <c:v>4549.9936503197359</c:v>
                </c:pt>
                <c:pt idx="51">
                  <c:v>4574.6394492589679</c:v>
                </c:pt>
                <c:pt idx="52">
                  <c:v>4599.4187462757873</c:v>
                </c:pt>
                <c:pt idx="53">
                  <c:v>4624.3322644847813</c:v>
                </c:pt>
                <c:pt idx="54">
                  <c:v>4649.3807309174072</c:v>
                </c:pt>
                <c:pt idx="55">
                  <c:v>4674.5648765432097</c:v>
                </c:pt>
                <c:pt idx="56">
                  <c:v>4699.8854362911525</c:v>
                </c:pt>
                <c:pt idx="57">
                  <c:v>4725.3431490710627</c:v>
                </c:pt>
                <c:pt idx="58">
                  <c:v>4750.9387577951975</c:v>
                </c:pt>
                <c:pt idx="59">
                  <c:v>4776.6730093999213</c:v>
                </c:pt>
                <c:pt idx="60">
                  <c:v>4802.546654867504</c:v>
                </c:pt>
                <c:pt idx="61">
                  <c:v>4828.5604492480361</c:v>
                </c:pt>
                <c:pt idx="62">
                  <c:v>4854.7151516814629</c:v>
                </c:pt>
                <c:pt idx="63">
                  <c:v>4881.0115254197372</c:v>
                </c:pt>
                <c:pt idx="64">
                  <c:v>4907.4503378490945</c:v>
                </c:pt>
                <c:pt idx="65">
                  <c:v>4934.032360512444</c:v>
                </c:pt>
                <c:pt idx="66">
                  <c:v>4960.7583691318869</c:v>
                </c:pt>
                <c:pt idx="67">
                  <c:v>4987.6291436313513</c:v>
                </c:pt>
                <c:pt idx="68">
                  <c:v>5014.6454681593541</c:v>
                </c:pt>
                <c:pt idx="69">
                  <c:v>5041.808131111884</c:v>
                </c:pt>
                <c:pt idx="70">
                  <c:v>5069.1179251554067</c:v>
                </c:pt>
                <c:pt idx="71">
                  <c:v>5096.5756472499988</c:v>
                </c:pt>
                <c:pt idx="72">
                  <c:v>5124.1820986726034</c:v>
                </c:pt>
                <c:pt idx="73">
                  <c:v>5151.9380850404132</c:v>
                </c:pt>
                <c:pt idx="74">
                  <c:v>5179.844416334382</c:v>
                </c:pt>
                <c:pt idx="75">
                  <c:v>5207.9019069228598</c:v>
                </c:pt>
                <c:pt idx="76">
                  <c:v>5236.1113755853585</c:v>
                </c:pt>
                <c:pt idx="77">
                  <c:v>5264.4736455364455</c:v>
                </c:pt>
                <c:pt idx="78">
                  <c:v>5292.9895444497679</c:v>
                </c:pt>
                <c:pt idx="79">
                  <c:v>5321.6599044822042</c:v>
                </c:pt>
                <c:pt idx="80">
                  <c:v>5350.4855622981495</c:v>
                </c:pt>
                <c:pt idx="81">
                  <c:v>5379.467359093931</c:v>
                </c:pt>
                <c:pt idx="82">
                  <c:v>5408.6061406223562</c:v>
                </c:pt>
                <c:pt idx="83">
                  <c:v>5437.9027572173936</c:v>
                </c:pt>
                <c:pt idx="84">
                  <c:v>5467.3580638189878</c:v>
                </c:pt>
                <c:pt idx="85">
                  <c:v>5496.9729199980075</c:v>
                </c:pt>
                <c:pt idx="86">
                  <c:v>5526.7481899813301</c:v>
                </c:pt>
                <c:pt idx="87">
                  <c:v>5556.6847426770628</c:v>
                </c:pt>
                <c:pt idx="88">
                  <c:v>5586.7834516998964</c:v>
                </c:pt>
                <c:pt idx="89">
                  <c:v>5617.045195396604</c:v>
                </c:pt>
                <c:pt idx="90">
                  <c:v>5647.4708568716687</c:v>
                </c:pt>
                <c:pt idx="91">
                  <c:v>5678.0613240130569</c:v>
                </c:pt>
                <c:pt idx="92">
                  <c:v>5708.8174895181273</c:v>
                </c:pt>
                <c:pt idx="93">
                  <c:v>5739.7402509196836</c:v>
                </c:pt>
                <c:pt idx="94">
                  <c:v>5770.8305106121652</c:v>
                </c:pt>
                <c:pt idx="95">
                  <c:v>5802.0891758779808</c:v>
                </c:pt>
                <c:pt idx="96">
                  <c:v>5833.5171589139863</c:v>
                </c:pt>
                <c:pt idx="97">
                  <c:v>5865.1153768581034</c:v>
                </c:pt>
                <c:pt idx="98">
                  <c:v>5896.8847518160846</c:v>
                </c:pt>
                <c:pt idx="99">
                  <c:v>5928.8262108884219</c:v>
                </c:pt>
                <c:pt idx="100">
                  <c:v>5960.9406861974012</c:v>
                </c:pt>
                <c:pt idx="101">
                  <c:v>5993.2291149143039</c:v>
                </c:pt>
                <c:pt idx="102">
                  <c:v>6025.6924392867568</c:v>
                </c:pt>
                <c:pt idx="103">
                  <c:v>6058.3316066662264</c:v>
                </c:pt>
                <c:pt idx="104">
                  <c:v>6091.1475695356685</c:v>
                </c:pt>
                <c:pt idx="105">
                  <c:v>6124.1412855373201</c:v>
                </c:pt>
                <c:pt idx="106">
                  <c:v>6157.3137175006468</c:v>
                </c:pt>
                <c:pt idx="107">
                  <c:v>6190.6658334704416</c:v>
                </c:pt>
                <c:pt idx="108">
                  <c:v>6224.1986067350736</c:v>
                </c:pt>
                <c:pt idx="109">
                  <c:v>6257.9130158548887</c:v>
                </c:pt>
                <c:pt idx="110">
                  <c:v>6291.8100446907692</c:v>
                </c:pt>
                <c:pt idx="111">
                  <c:v>6325.8906824328442</c:v>
                </c:pt>
                <c:pt idx="112">
                  <c:v>6360.1559236293551</c:v>
                </c:pt>
                <c:pt idx="113">
                  <c:v>6394.6067682156809</c:v>
                </c:pt>
                <c:pt idx="114">
                  <c:v>6429.2442215435158</c:v>
                </c:pt>
                <c:pt idx="115">
                  <c:v>6464.0692944102102</c:v>
                </c:pt>
                <c:pt idx="116">
                  <c:v>6499.0830030882653</c:v>
                </c:pt>
                <c:pt idx="117">
                  <c:v>6534.2863693549934</c:v>
                </c:pt>
                <c:pt idx="118">
                  <c:v>6569.6804205223334</c:v>
                </c:pt>
                <c:pt idx="119">
                  <c:v>6605.266189466829</c:v>
                </c:pt>
                <c:pt idx="120">
                  <c:v>6641.0447146597744</c:v>
                </c:pt>
                <c:pt idx="121">
                  <c:v>6677.0170401975147</c:v>
                </c:pt>
                <c:pt idx="122">
                  <c:v>6713.1842158319178</c:v>
                </c:pt>
                <c:pt idx="123">
                  <c:v>6749.5472970010069</c:v>
                </c:pt>
                <c:pt idx="124">
                  <c:v>6786.1073448597626</c:v>
                </c:pt>
                <c:pt idx="125">
                  <c:v>6822.8654263110866</c:v>
                </c:pt>
                <c:pt idx="126">
                  <c:v>6859.8226140369379</c:v>
                </c:pt>
                <c:pt idx="127">
                  <c:v>6896.9799865296382</c:v>
                </c:pt>
                <c:pt idx="128">
                  <c:v>6934.3386281233406</c:v>
                </c:pt>
                <c:pt idx="129">
                  <c:v>6971.8996290256755</c:v>
                </c:pt>
                <c:pt idx="130">
                  <c:v>7009.6640853495646</c:v>
                </c:pt>
                <c:pt idx="131">
                  <c:v>7047.6330991452078</c:v>
                </c:pt>
                <c:pt idx="132">
                  <c:v>7085.807778432244</c:v>
                </c:pt>
                <c:pt idx="133">
                  <c:v>7124.1892372320854</c:v>
                </c:pt>
                <c:pt idx="134">
                  <c:v>7162.7785956004254</c:v>
                </c:pt>
                <c:pt idx="135">
                  <c:v>7201.5769796599279</c:v>
                </c:pt>
                <c:pt idx="136">
                  <c:v>7240.5855216330856</c:v>
                </c:pt>
                <c:pt idx="137">
                  <c:v>7279.8053598752649</c:v>
                </c:pt>
                <c:pt idx="138">
                  <c:v>7319.2376389079227</c:v>
                </c:pt>
                <c:pt idx="139">
                  <c:v>7358.8835094520073</c:v>
                </c:pt>
                <c:pt idx="140">
                  <c:v>7398.7441284615388</c:v>
                </c:pt>
                <c:pt idx="141">
                  <c:v>7438.8206591573726</c:v>
                </c:pt>
                <c:pt idx="142">
                  <c:v>7479.1142710611421</c:v>
                </c:pt>
                <c:pt idx="143">
                  <c:v>7519.6261400293897</c:v>
                </c:pt>
                <c:pt idx="144">
                  <c:v>7560.3574482878821</c:v>
                </c:pt>
                <c:pt idx="145">
                  <c:v>7601.309384466108</c:v>
                </c:pt>
                <c:pt idx="146">
                  <c:v>7642.4831436319664</c:v>
                </c:pt>
                <c:pt idx="147">
                  <c:v>7683.8799273266395</c:v>
                </c:pt>
                <c:pt idx="148">
                  <c:v>7725.500943599659</c:v>
                </c:pt>
                <c:pt idx="149">
                  <c:v>7767.3474070441571</c:v>
                </c:pt>
                <c:pt idx="150">
                  <c:v>7809.4205388323126</c:v>
                </c:pt>
                <c:pt idx="151">
                  <c:v>7851.7215667509872</c:v>
                </c:pt>
                <c:pt idx="152">
                  <c:v>7894.2517252375546</c:v>
                </c:pt>
                <c:pt idx="153">
                  <c:v>7937.0122554159243</c:v>
                </c:pt>
                <c:pt idx="154">
                  <c:v>7980.0044051327604</c:v>
                </c:pt>
                <c:pt idx="155">
                  <c:v>8023.2294289938964</c:v>
                </c:pt>
                <c:pt idx="156">
                  <c:v>8066.6885884009471</c:v>
                </c:pt>
                <c:pt idx="157">
                  <c:v>8110.3831515881193</c:v>
                </c:pt>
                <c:pt idx="158">
                  <c:v>8154.3143936592214</c:v>
                </c:pt>
                <c:pt idx="159">
                  <c:v>8198.4835966248756</c:v>
                </c:pt>
                <c:pt idx="160">
                  <c:v>8242.8920494399263</c:v>
                </c:pt>
                <c:pt idx="161">
                  <c:v>8287.5410480410592</c:v>
                </c:pt>
                <c:pt idx="162">
                  <c:v>8332.4318953846141</c:v>
                </c:pt>
                <c:pt idx="163">
                  <c:v>8377.5659014846133</c:v>
                </c:pt>
                <c:pt idx="164">
                  <c:v>8422.9443834509875</c:v>
                </c:pt>
                <c:pt idx="165">
                  <c:v>8468.5686655280133</c:v>
                </c:pt>
                <c:pt idx="166">
                  <c:v>8514.4400791329572</c:v>
                </c:pt>
                <c:pt idx="167">
                  <c:v>8560.5599628949276</c:v>
                </c:pt>
                <c:pt idx="168">
                  <c:v>8606.9296626939413</c:v>
                </c:pt>
                <c:pt idx="169">
                  <c:v>8653.5505317002007</c:v>
                </c:pt>
                <c:pt idx="170">
                  <c:v>8700.4239304135772</c:v>
                </c:pt>
                <c:pt idx="171">
                  <c:v>8747.5512267033173</c:v>
                </c:pt>
                <c:pt idx="172">
                  <c:v>8794.9337958479609</c:v>
                </c:pt>
                <c:pt idx="173">
                  <c:v>8842.5730205754699</c:v>
                </c:pt>
                <c:pt idx="174">
                  <c:v>8890.4702911035874</c:v>
                </c:pt>
                <c:pt idx="175">
                  <c:v>8938.6270051803986</c:v>
                </c:pt>
                <c:pt idx="176">
                  <c:v>8987.0445681251258</c:v>
                </c:pt>
                <c:pt idx="177">
                  <c:v>9035.7243928691369</c:v>
                </c:pt>
                <c:pt idx="178">
                  <c:v>9084.6678999971773</c:v>
                </c:pt>
                <c:pt idx="179">
                  <c:v>9133.876517788829</c:v>
                </c:pt>
                <c:pt idx="180">
                  <c:v>9183.351682260185</c:v>
                </c:pt>
                <c:pt idx="181">
                  <c:v>9233.094837205761</c:v>
                </c:pt>
                <c:pt idx="182">
                  <c:v>9283.1074342406264</c:v>
                </c:pt>
                <c:pt idx="183">
                  <c:v>9333.3909328427635</c:v>
                </c:pt>
                <c:pt idx="184">
                  <c:v>9383.9468003956626</c:v>
                </c:pt>
                <c:pt idx="185">
                  <c:v>9434.7765122311393</c:v>
                </c:pt>
                <c:pt idx="186">
                  <c:v>9485.8815516723917</c:v>
                </c:pt>
                <c:pt idx="187">
                  <c:v>9537.263410077283</c:v>
                </c:pt>
                <c:pt idx="188">
                  <c:v>9588.9235868818687</c:v>
                </c:pt>
                <c:pt idx="189">
                  <c:v>9640.8635896441447</c:v>
                </c:pt>
                <c:pt idx="190">
                  <c:v>9693.0849340880504</c:v>
                </c:pt>
                <c:pt idx="191">
                  <c:v>9745.5891441476942</c:v>
                </c:pt>
                <c:pt idx="192">
                  <c:v>9798.3777520118274</c:v>
                </c:pt>
                <c:pt idx="193">
                  <c:v>9851.4522981685586</c:v>
                </c:pt>
                <c:pt idx="194">
                  <c:v>9904.814331450305</c:v>
                </c:pt>
                <c:pt idx="195">
                  <c:v>9958.4654090789936</c:v>
                </c:pt>
                <c:pt idx="196">
                  <c:v>10012.407096711504</c:v>
                </c:pt>
                <c:pt idx="197">
                  <c:v>10066.640968485359</c:v>
                </c:pt>
                <c:pt idx="198">
                  <c:v>10121.168607064654</c:v>
                </c:pt>
                <c:pt idx="199">
                  <c:v>10175.991603686254</c:v>
                </c:pt>
                <c:pt idx="200">
                  <c:v>10231.111558206221</c:v>
                </c:pt>
                <c:pt idx="201">
                  <c:v>10286.530079146505</c:v>
                </c:pt>
                <c:pt idx="202">
                  <c:v>10342.248783741881</c:v>
                </c:pt>
                <c:pt idx="203">
                  <c:v>10398.26929798715</c:v>
                </c:pt>
                <c:pt idx="204">
                  <c:v>10454.59325668458</c:v>
                </c:pt>
                <c:pt idx="205">
                  <c:v>10511.222303491622</c:v>
                </c:pt>
                <c:pt idx="206">
                  <c:v>10568.158090968869</c:v>
                </c:pt>
                <c:pt idx="207">
                  <c:v>10625.402280628285</c:v>
                </c:pt>
                <c:pt idx="208">
                  <c:v>10682.956542981688</c:v>
                </c:pt>
                <c:pt idx="209">
                  <c:v>10740.822557589507</c:v>
                </c:pt>
                <c:pt idx="210">
                  <c:v>10799.002013109783</c:v>
                </c:pt>
                <c:pt idx="211">
                  <c:v>10857.496607347461</c:v>
                </c:pt>
                <c:pt idx="212">
                  <c:v>10916.308047303926</c:v>
                </c:pt>
                <c:pt idx="213">
                  <c:v>10975.438049226823</c:v>
                </c:pt>
                <c:pt idx="214">
                  <c:v>11034.888338660136</c:v>
                </c:pt>
                <c:pt idx="215">
                  <c:v>11094.660650494545</c:v>
                </c:pt>
                <c:pt idx="216">
                  <c:v>11154.756729018058</c:v>
                </c:pt>
                <c:pt idx="217">
                  <c:v>11215.178327966905</c:v>
                </c:pt>
                <c:pt idx="218">
                  <c:v>11275.927210576727</c:v>
                </c:pt>
                <c:pt idx="219">
                  <c:v>11337.005149634017</c:v>
                </c:pt>
                <c:pt idx="220">
                  <c:v>11398.413927527867</c:v>
                </c:pt>
                <c:pt idx="221">
                  <c:v>11460.155336301976</c:v>
                </c:pt>
                <c:pt idx="222">
                  <c:v>11522.231177706944</c:v>
                </c:pt>
                <c:pt idx="223">
                  <c:v>11584.643263252858</c:v>
                </c:pt>
                <c:pt idx="224">
                  <c:v>11647.393414262144</c:v>
                </c:pt>
                <c:pt idx="225">
                  <c:v>11710.483461922731</c:v>
                </c:pt>
                <c:pt idx="226">
                  <c:v>11773.91524734148</c:v>
                </c:pt>
                <c:pt idx="227">
                  <c:v>11837.690621597912</c:v>
                </c:pt>
                <c:pt idx="228">
                  <c:v>11901.811445798234</c:v>
                </c:pt>
                <c:pt idx="229">
                  <c:v>11966.279591129642</c:v>
                </c:pt>
                <c:pt idx="230">
                  <c:v>12031.096938914927</c:v>
                </c:pt>
                <c:pt idx="231">
                  <c:v>12096.265380667382</c:v>
                </c:pt>
                <c:pt idx="232">
                  <c:v>12161.786818145998</c:v>
                </c:pt>
                <c:pt idx="233">
                  <c:v>12227.663163410956</c:v>
                </c:pt>
                <c:pt idx="234">
                  <c:v>12293.896338879433</c:v>
                </c:pt>
                <c:pt idx="235">
                  <c:v>12360.488277381697</c:v>
                </c:pt>
                <c:pt idx="236">
                  <c:v>12427.440922217515</c:v>
                </c:pt>
                <c:pt idx="237">
                  <c:v>12494.75622721286</c:v>
                </c:pt>
                <c:pt idx="238">
                  <c:v>12562.43615677693</c:v>
                </c:pt>
                <c:pt idx="239">
                  <c:v>12630.482685959472</c:v>
                </c:pt>
                <c:pt idx="240">
                  <c:v>12698.897800508419</c:v>
                </c:pt>
                <c:pt idx="241">
                  <c:v>12767.683496927839</c:v>
                </c:pt>
                <c:pt idx="242">
                  <c:v>12836.841782536198</c:v>
                </c:pt>
                <c:pt idx="243">
                  <c:v>12906.374675524936</c:v>
                </c:pt>
                <c:pt idx="244">
                  <c:v>12976.284205017362</c:v>
                </c:pt>
                <c:pt idx="245">
                  <c:v>13046.572411127872</c:v>
                </c:pt>
                <c:pt idx="246">
                  <c:v>13117.241345021481</c:v>
                </c:pt>
                <c:pt idx="247">
                  <c:v>13188.29306897368</c:v>
                </c:pt>
                <c:pt idx="248">
                  <c:v>13259.729656430622</c:v>
                </c:pt>
                <c:pt idx="249">
                  <c:v>13331.553192069621</c:v>
                </c:pt>
                <c:pt idx="250">
                  <c:v>13403.765771859998</c:v>
                </c:pt>
                <c:pt idx="251">
                  <c:v>13476.369503124241</c:v>
                </c:pt>
                <c:pt idx="252">
                  <c:v>13549.366504599497</c:v>
                </c:pt>
                <c:pt idx="253">
                  <c:v>13622.75890649941</c:v>
                </c:pt>
                <c:pt idx="254">
                  <c:v>13696.548850576282</c:v>
                </c:pt>
                <c:pt idx="255">
                  <c:v>13770.73849018357</c:v>
                </c:pt>
                <c:pt idx="256">
                  <c:v>13845.329990338731</c:v>
                </c:pt>
                <c:pt idx="257">
                  <c:v>13920.325527786399</c:v>
                </c:pt>
                <c:pt idx="258">
                  <c:v>13995.727291061909</c:v>
                </c:pt>
                <c:pt idx="259">
                  <c:v>14071.53748055516</c:v>
                </c:pt>
                <c:pt idx="260">
                  <c:v>14147.758308574834</c:v>
                </c:pt>
                <c:pt idx="261">
                  <c:v>14224.391999412948</c:v>
                </c:pt>
                <c:pt idx="262">
                  <c:v>14301.440789409768</c:v>
                </c:pt>
                <c:pt idx="263">
                  <c:v>14378.90692701907</c:v>
                </c:pt>
                <c:pt idx="264">
                  <c:v>14456.792672873757</c:v>
                </c:pt>
                <c:pt idx="265">
                  <c:v>14535.100299851823</c:v>
                </c:pt>
                <c:pt idx="266">
                  <c:v>14613.832093142688</c:v>
                </c:pt>
                <c:pt idx="267">
                  <c:v>14692.990350313878</c:v>
                </c:pt>
                <c:pt idx="268">
                  <c:v>14772.577381378078</c:v>
                </c:pt>
                <c:pt idx="269">
                  <c:v>14852.595508860542</c:v>
                </c:pt>
                <c:pt idx="270">
                  <c:v>14933.04706786687</c:v>
                </c:pt>
                <c:pt idx="271">
                  <c:v>15013.934406151149</c:v>
                </c:pt>
                <c:pt idx="272">
                  <c:v>15095.259884184468</c:v>
                </c:pt>
                <c:pt idx="273">
                  <c:v>15177.025875223801</c:v>
                </c:pt>
                <c:pt idx="274">
                  <c:v>15259.234765381263</c:v>
                </c:pt>
                <c:pt idx="275">
                  <c:v>15341.888953693744</c:v>
                </c:pt>
                <c:pt idx="276">
                  <c:v>15424.990852192919</c:v>
                </c:pt>
                <c:pt idx="277">
                  <c:v>15508.54288597563</c:v>
                </c:pt>
                <c:pt idx="278">
                  <c:v>15592.547493274666</c:v>
                </c:pt>
                <c:pt idx="279">
                  <c:v>15677.007125529903</c:v>
                </c:pt>
                <c:pt idx="280">
                  <c:v>15761.924247459856</c:v>
                </c:pt>
                <c:pt idx="281">
                  <c:v>15847.301337133596</c:v>
                </c:pt>
                <c:pt idx="282">
                  <c:v>15933.140886043069</c:v>
                </c:pt>
                <c:pt idx="283">
                  <c:v>16019.445399175802</c:v>
                </c:pt>
                <c:pt idx="284">
                  <c:v>16106.217395088004</c:v>
                </c:pt>
                <c:pt idx="285">
                  <c:v>16193.459405978065</c:v>
                </c:pt>
                <c:pt idx="286">
                  <c:v>16281.173977760445</c:v>
                </c:pt>
                <c:pt idx="287">
                  <c:v>16369.363670139981</c:v>
                </c:pt>
                <c:pt idx="288">
                  <c:v>16458.031056686574</c:v>
                </c:pt>
                <c:pt idx="289">
                  <c:v>16547.178724910293</c:v>
                </c:pt>
                <c:pt idx="290">
                  <c:v>16636.809276336891</c:v>
                </c:pt>
                <c:pt idx="291">
                  <c:v>16726.925326583718</c:v>
                </c:pt>
                <c:pt idx="292">
                  <c:v>16817.529505436047</c:v>
                </c:pt>
                <c:pt idx="293">
                  <c:v>16908.624456923826</c:v>
                </c:pt>
                <c:pt idx="294">
                  <c:v>17000.212839398831</c:v>
                </c:pt>
                <c:pt idx="295">
                  <c:v>17092.297325612242</c:v>
                </c:pt>
                <c:pt idx="296">
                  <c:v>17184.88060279264</c:v>
                </c:pt>
                <c:pt idx="297">
                  <c:v>17277.965372724433</c:v>
                </c:pt>
                <c:pt idx="298">
                  <c:v>17371.55435182669</c:v>
                </c:pt>
                <c:pt idx="299">
                  <c:v>17465.650271232418</c:v>
                </c:pt>
                <c:pt idx="300">
                  <c:v>17560.255876868261</c:v>
                </c:pt>
              </c:numCache>
            </c:numRef>
          </c:val>
        </c:ser>
        <c:ser>
          <c:idx val="6"/>
          <c:order val="14"/>
          <c:tx>
            <c:strRef>
              <c:f>Data!$AS$14</c:f>
              <c:strCache>
                <c:ptCount val="1"/>
                <c:pt idx="0">
                  <c:v>JH 401(k)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Data!$AS$15:$AS$316</c:f>
              <c:numCache>
                <c:formatCode>#,##0.00_);[Red]\(#,##0.00\)</c:formatCode>
                <c:ptCount val="302"/>
                <c:pt idx="0">
                  <c:v>16997.46</c:v>
                </c:pt>
                <c:pt idx="1">
                  <c:v>17328.406666666666</c:v>
                </c:pt>
                <c:pt idx="2">
                  <c:v>17659.353333333333</c:v>
                </c:pt>
                <c:pt idx="3">
                  <c:v>17990.3</c:v>
                </c:pt>
                <c:pt idx="4">
                  <c:v>18832.746666666666</c:v>
                </c:pt>
                <c:pt idx="5">
                  <c:v>19675.193333333333</c:v>
                </c:pt>
                <c:pt idx="6">
                  <c:v>20517.64</c:v>
                </c:pt>
                <c:pt idx="7">
                  <c:v>21560.616666666665</c:v>
                </c:pt>
                <c:pt idx="8">
                  <c:v>22603.593333333334</c:v>
                </c:pt>
                <c:pt idx="9">
                  <c:v>23646.57</c:v>
                </c:pt>
                <c:pt idx="10">
                  <c:v>25162.603333333333</c:v>
                </c:pt>
                <c:pt idx="11">
                  <c:v>26678.636666666665</c:v>
                </c:pt>
                <c:pt idx="12">
                  <c:v>28194.67</c:v>
                </c:pt>
                <c:pt idx="13">
                  <c:v>29673.863333333331</c:v>
                </c:pt>
                <c:pt idx="14">
                  <c:v>31153.056666666667</c:v>
                </c:pt>
                <c:pt idx="15">
                  <c:v>32632.25</c:v>
                </c:pt>
                <c:pt idx="16">
                  <c:v>35620</c:v>
                </c:pt>
                <c:pt idx="17">
                  <c:v>35470</c:v>
                </c:pt>
                <c:pt idx="18">
                  <c:v>36761.43516666667</c:v>
                </c:pt>
                <c:pt idx="19">
                  <c:v>38059.865607152788</c:v>
                </c:pt>
                <c:pt idx="20">
                  <c:v>39365.32921252487</c:v>
                </c:pt>
                <c:pt idx="21">
                  <c:v>40677.864079092717</c:v>
                </c:pt>
                <c:pt idx="22">
                  <c:v>41997.50850952114</c:v>
                </c:pt>
                <c:pt idx="23">
                  <c:v>43324.301013947719</c:v>
                </c:pt>
                <c:pt idx="24">
                  <c:v>44658.28031110661</c:v>
                </c:pt>
                <c:pt idx="25">
                  <c:v>45999.485329458439</c:v>
                </c:pt>
                <c:pt idx="26">
                  <c:v>47347.955208326341</c:v>
                </c:pt>
                <c:pt idx="27">
                  <c:v>48703.72929903811</c:v>
                </c:pt>
                <c:pt idx="28">
                  <c:v>50066.847166074571</c:v>
                </c:pt>
                <c:pt idx="29">
                  <c:v>51437.348588224144</c:v>
                </c:pt>
                <c:pt idx="30">
                  <c:v>52815.273559743699</c:v>
                </c:pt>
                <c:pt idx="31">
                  <c:v>54200.662291525645</c:v>
                </c:pt>
                <c:pt idx="32">
                  <c:v>55593.555212271414</c:v>
                </c:pt>
                <c:pt idx="33">
                  <c:v>56993.992969671221</c:v>
                </c:pt>
                <c:pt idx="34">
                  <c:v>58402.01643159028</c:v>
                </c:pt>
                <c:pt idx="35">
                  <c:v>59817.666687261401</c:v>
                </c:pt>
                <c:pt idx="36">
                  <c:v>61240.985048484072</c:v>
                </c:pt>
                <c:pt idx="37">
                  <c:v>62672.013050830028</c:v>
                </c:pt>
                <c:pt idx="38">
                  <c:v>64110.792454855364</c:v>
                </c:pt>
                <c:pt idx="39">
                  <c:v>65557.365247319161</c:v>
                </c:pt>
                <c:pt idx="40">
                  <c:v>67011.773642408807</c:v>
                </c:pt>
                <c:pt idx="41">
                  <c:v>68474.060082971846</c:v>
                </c:pt>
                <c:pt idx="42">
                  <c:v>69944.267241754613</c:v>
                </c:pt>
                <c:pt idx="43">
                  <c:v>71422.438022647446</c:v>
                </c:pt>
                <c:pt idx="44">
                  <c:v>72908.615561936778</c:v>
                </c:pt>
                <c:pt idx="45">
                  <c:v>76560.446562897283</c:v>
                </c:pt>
                <c:pt idx="46">
                  <c:v>80232.058315112983</c:v>
                </c:pt>
                <c:pt idx="47">
                  <c:v>83923.557964319858</c:v>
                </c:pt>
                <c:pt idx="48">
                  <c:v>87635.053236626598</c:v>
                </c:pt>
                <c:pt idx="49">
                  <c:v>91366.652441658342</c:v>
                </c:pt>
                <c:pt idx="50">
                  <c:v>95118.464475717337</c:v>
                </c:pt>
                <c:pt idx="51">
                  <c:v>98890.59882496082</c:v>
                </c:pt>
                <c:pt idx="52">
                  <c:v>102683.16556859603</c:v>
                </c:pt>
                <c:pt idx="53">
                  <c:v>106496.2753820926</c:v>
                </c:pt>
                <c:pt idx="54">
                  <c:v>110330.03954041228</c:v>
                </c:pt>
                <c:pt idx="55">
                  <c:v>114184.56992125619</c:v>
                </c:pt>
                <c:pt idx="56">
                  <c:v>118059.97900832967</c:v>
                </c:pt>
                <c:pt idx="57">
                  <c:v>121956.3798946248</c:v>
                </c:pt>
                <c:pt idx="58">
                  <c:v>125873.8862857207</c:v>
                </c:pt>
                <c:pt idx="59">
                  <c:v>129812.6125031017</c:v>
                </c:pt>
                <c:pt idx="60">
                  <c:v>133772.67348749348</c:v>
                </c:pt>
                <c:pt idx="61">
                  <c:v>137754.18480221738</c:v>
                </c:pt>
                <c:pt idx="62">
                  <c:v>141757.26263656269</c:v>
                </c:pt>
                <c:pt idx="63">
                  <c:v>145782.02380917739</c:v>
                </c:pt>
                <c:pt idx="64">
                  <c:v>149828.58577147708</c:v>
                </c:pt>
                <c:pt idx="65">
                  <c:v>153897.06661107257</c:v>
                </c:pt>
                <c:pt idx="66">
                  <c:v>157987.58505521587</c:v>
                </c:pt>
                <c:pt idx="67">
                  <c:v>162100.26047426494</c:v>
                </c:pt>
                <c:pt idx="68">
                  <c:v>166235.21288516719</c:v>
                </c:pt>
                <c:pt idx="69">
                  <c:v>170392.56295496182</c:v>
                </c:pt>
                <c:pt idx="70">
                  <c:v>174572.43200430117</c:v>
                </c:pt>
                <c:pt idx="71">
                  <c:v>178774.9420109911</c:v>
                </c:pt>
                <c:pt idx="72">
                  <c:v>183000.21561355062</c:v>
                </c:pt>
                <c:pt idx="73">
                  <c:v>187248.37611479068</c:v>
                </c:pt>
                <c:pt idx="74">
                  <c:v>191519.54748541245</c:v>
                </c:pt>
                <c:pt idx="75">
                  <c:v>195813.85436762508</c:v>
                </c:pt>
                <c:pt idx="76">
                  <c:v>200131.42207878304</c:v>
                </c:pt>
                <c:pt idx="77">
                  <c:v>204472.37661504309</c:v>
                </c:pt>
                <c:pt idx="78">
                  <c:v>208836.84465504123</c:v>
                </c:pt>
                <c:pt idx="79">
                  <c:v>213224.95356358937</c:v>
                </c:pt>
                <c:pt idx="80">
                  <c:v>217636.83139539213</c:v>
                </c:pt>
                <c:pt idx="81">
                  <c:v>222072.60689878382</c:v>
                </c:pt>
                <c:pt idx="82">
                  <c:v>226532.40951948555</c:v>
                </c:pt>
                <c:pt idx="83">
                  <c:v>231016.36940438274</c:v>
                </c:pt>
                <c:pt idx="84">
                  <c:v>235524.61740532314</c:v>
                </c:pt>
                <c:pt idx="85">
                  <c:v>240057.2850829353</c:v>
                </c:pt>
                <c:pt idx="86">
                  <c:v>244614.50471046785</c:v>
                </c:pt>
                <c:pt idx="87">
                  <c:v>249196.40927764954</c:v>
                </c:pt>
                <c:pt idx="88">
                  <c:v>253803.13249457013</c:v>
                </c:pt>
                <c:pt idx="89">
                  <c:v>258434.80879558236</c:v>
                </c:pt>
                <c:pt idx="90">
                  <c:v>263091.57334322511</c:v>
                </c:pt>
                <c:pt idx="91">
                  <c:v>267773.56203216763</c:v>
                </c:pt>
                <c:pt idx="92">
                  <c:v>272480.91149317526</c:v>
                </c:pt>
                <c:pt idx="93">
                  <c:v>277213.75909709668</c:v>
                </c:pt>
                <c:pt idx="94">
                  <c:v>281972.24295887264</c:v>
                </c:pt>
                <c:pt idx="95">
                  <c:v>286756.50194156659</c:v>
                </c:pt>
                <c:pt idx="96">
                  <c:v>291566.67566041677</c:v>
                </c:pt>
                <c:pt idx="97">
                  <c:v>296402.90448691073</c:v>
                </c:pt>
                <c:pt idx="98">
                  <c:v>301265.32955288154</c:v>
                </c:pt>
                <c:pt idx="99">
                  <c:v>306154.09275462636</c:v>
                </c:pt>
                <c:pt idx="100">
                  <c:v>311069.33675704728</c:v>
                </c:pt>
                <c:pt idx="101">
                  <c:v>316011.20499781467</c:v>
                </c:pt>
                <c:pt idx="102">
                  <c:v>320979.84169155289</c:v>
                </c:pt>
                <c:pt idx="103">
                  <c:v>325975.39183404885</c:v>
                </c:pt>
                <c:pt idx="104">
                  <c:v>330998.00120648334</c:v>
                </c:pt>
                <c:pt idx="105">
                  <c:v>336047.81637968519</c:v>
                </c:pt>
                <c:pt idx="106">
                  <c:v>341124.98471840849</c:v>
                </c:pt>
                <c:pt idx="107">
                  <c:v>346229.65438563324</c:v>
                </c:pt>
                <c:pt idx="108">
                  <c:v>351361.97434688878</c:v>
                </c:pt>
                <c:pt idx="109">
                  <c:v>356522.09437460115</c:v>
                </c:pt>
                <c:pt idx="110">
                  <c:v>361710.16505246359</c:v>
                </c:pt>
                <c:pt idx="111">
                  <c:v>366926.33777983114</c:v>
                </c:pt>
                <c:pt idx="112">
                  <c:v>372170.76477613859</c:v>
                </c:pt>
                <c:pt idx="113">
                  <c:v>377443.59908534272</c:v>
                </c:pt>
                <c:pt idx="114">
                  <c:v>382744.99458038836</c:v>
                </c:pt>
                <c:pt idx="115">
                  <c:v>388075.10596769885</c:v>
                </c:pt>
                <c:pt idx="116">
                  <c:v>393434.08879169059</c:v>
                </c:pt>
                <c:pt idx="117">
                  <c:v>398822.0994393123</c:v>
                </c:pt>
                <c:pt idx="118">
                  <c:v>404239.29514460859</c:v>
                </c:pt>
                <c:pt idx="119">
                  <c:v>409685.8339933086</c:v>
                </c:pt>
                <c:pt idx="120">
                  <c:v>415161.87492743903</c:v>
                </c:pt>
                <c:pt idx="121">
                  <c:v>420667.57774996269</c:v>
                </c:pt>
                <c:pt idx="122">
                  <c:v>426203.10312944168</c:v>
                </c:pt>
                <c:pt idx="123">
                  <c:v>431768.61260472616</c:v>
                </c:pt>
                <c:pt idx="124">
                  <c:v>437364.26858966844</c:v>
                </c:pt>
                <c:pt idx="125">
                  <c:v>442990.23437786254</c:v>
                </c:pt>
                <c:pt idx="126">
                  <c:v>448646.67414740933</c:v>
                </c:pt>
                <c:pt idx="127">
                  <c:v>454333.75296570786</c:v>
                </c:pt>
                <c:pt idx="128">
                  <c:v>460051.63679427217</c:v>
                </c:pt>
                <c:pt idx="129">
                  <c:v>465800.49249357451</c:v>
                </c:pt>
                <c:pt idx="130">
                  <c:v>471580.48782791477</c:v>
                </c:pt>
                <c:pt idx="131">
                  <c:v>477391.79147031601</c:v>
                </c:pt>
                <c:pt idx="132">
                  <c:v>483234.57300744695</c:v>
                </c:pt>
                <c:pt idx="133">
                  <c:v>489109.00294457068</c:v>
                </c:pt>
                <c:pt idx="134">
                  <c:v>495015.25271052046</c:v>
                </c:pt>
                <c:pt idx="135">
                  <c:v>500953.49466270249</c:v>
                </c:pt>
                <c:pt idx="136">
                  <c:v>506923.9020921255</c:v>
                </c:pt>
                <c:pt idx="137">
                  <c:v>512926.64922845789</c:v>
                </c:pt>
                <c:pt idx="138">
                  <c:v>518961.91124511207</c:v>
                </c:pt>
                <c:pt idx="139">
                  <c:v>525029.86426435644</c:v>
                </c:pt>
                <c:pt idx="140">
                  <c:v>531130.68536245497</c:v>
                </c:pt>
                <c:pt idx="141">
                  <c:v>537264.5525748349</c:v>
                </c:pt>
                <c:pt idx="142">
                  <c:v>543431.6449012818</c:v>
                </c:pt>
                <c:pt idx="143">
                  <c:v>549632.14231116371</c:v>
                </c:pt>
                <c:pt idx="144">
                  <c:v>555866.22574868239</c:v>
                </c:pt>
                <c:pt idx="145">
                  <c:v>562134.0771381543</c:v>
                </c:pt>
                <c:pt idx="146">
                  <c:v>568435.87938931922</c:v>
                </c:pt>
                <c:pt idx="147">
                  <c:v>574771.81640267791</c:v>
                </c:pt>
                <c:pt idx="148">
                  <c:v>581142.07307485898</c:v>
                </c:pt>
                <c:pt idx="149">
                  <c:v>587546.83530401438</c:v>
                </c:pt>
                <c:pt idx="150">
                  <c:v>593986.28999524435</c:v>
                </c:pt>
                <c:pt idx="151">
                  <c:v>600460.62506605184</c:v>
                </c:pt>
                <c:pt idx="152">
                  <c:v>606970.02945182624</c:v>
                </c:pt>
                <c:pt idx="153">
                  <c:v>613514.69311135693</c:v>
                </c:pt>
                <c:pt idx="154">
                  <c:v>620094.80703237676</c:v>
                </c:pt>
                <c:pt idx="155">
                  <c:v>626710.56323713541</c:v>
                </c:pt>
                <c:pt idx="156">
                  <c:v>633362.15478800319</c:v>
                </c:pt>
                <c:pt idx="157">
                  <c:v>640049.77579310478</c:v>
                </c:pt>
                <c:pt idx="158">
                  <c:v>646773.62141198397</c:v>
                </c:pt>
                <c:pt idx="159">
                  <c:v>653533.88786129886</c:v>
                </c:pt>
                <c:pt idx="160">
                  <c:v>660330.77242054744</c:v>
                </c:pt>
                <c:pt idx="161">
                  <c:v>667164.47343782533</c:v>
                </c:pt>
                <c:pt idx="162">
                  <c:v>674035.19033561344</c:v>
                </c:pt>
                <c:pt idx="163">
                  <c:v>680943.12361659796</c:v>
                </c:pt>
                <c:pt idx="164">
                  <c:v>687888.4748695211</c:v>
                </c:pt>
                <c:pt idx="165">
                  <c:v>694871.44677506422</c:v>
                </c:pt>
                <c:pt idx="166">
                  <c:v>701892.24311176245</c:v>
                </c:pt>
                <c:pt idx="167">
                  <c:v>708951.06876195106</c:v>
                </c:pt>
                <c:pt idx="168">
                  <c:v>716048.12971774489</c:v>
                </c:pt>
                <c:pt idx="169">
                  <c:v>723183.63308704924</c:v>
                </c:pt>
                <c:pt idx="170">
                  <c:v>730357.78709960403</c:v>
                </c:pt>
                <c:pt idx="171">
                  <c:v>737570.80111306009</c:v>
                </c:pt>
                <c:pt idx="172">
                  <c:v>744822.88561908912</c:v>
                </c:pt>
                <c:pt idx="173">
                  <c:v>752114.25224952574</c:v>
                </c:pt>
                <c:pt idx="174">
                  <c:v>759445.11378254392</c:v>
                </c:pt>
                <c:pt idx="175">
                  <c:v>766815.68414886598</c:v>
                </c:pt>
                <c:pt idx="176">
                  <c:v>774226.17843800562</c:v>
                </c:pt>
                <c:pt idx="177">
                  <c:v>781676.81290454476</c:v>
                </c:pt>
                <c:pt idx="178">
                  <c:v>789167.80497444433</c:v>
                </c:pt>
                <c:pt idx="179">
                  <c:v>796699.37325138913</c:v>
                </c:pt>
                <c:pt idx="180">
                  <c:v>804271.73752316739</c:v>
                </c:pt>
                <c:pt idx="181">
                  <c:v>811885.11876808445</c:v>
                </c:pt>
                <c:pt idx="182">
                  <c:v>819539.73916141153</c:v>
                </c:pt>
                <c:pt idx="183">
                  <c:v>827235.82208186912</c:v>
                </c:pt>
                <c:pt idx="184">
                  <c:v>834973.59211814578</c:v>
                </c:pt>
                <c:pt idx="185">
                  <c:v>842753.27507545229</c:v>
                </c:pt>
                <c:pt idx="186">
                  <c:v>850575.09798211092</c:v>
                </c:pt>
                <c:pt idx="187">
                  <c:v>858439.28909618058</c:v>
                </c:pt>
                <c:pt idx="188">
                  <c:v>866346.07791211817</c:v>
                </c:pt>
                <c:pt idx="189">
                  <c:v>874295.69516747538</c:v>
                </c:pt>
                <c:pt idx="190">
                  <c:v>882288.3728496324</c:v>
                </c:pt>
                <c:pt idx="191">
                  <c:v>890324.34420256782</c:v>
                </c:pt>
                <c:pt idx="192">
                  <c:v>898403.84373366495</c:v>
                </c:pt>
                <c:pt idx="193">
                  <c:v>906527.10722055554</c:v>
                </c:pt>
                <c:pt idx="194">
                  <c:v>914694.37171800015</c:v>
                </c:pt>
                <c:pt idx="195">
                  <c:v>922905.87556480593</c:v>
                </c:pt>
                <c:pt idx="196">
                  <c:v>931161.85839078191</c:v>
                </c:pt>
                <c:pt idx="197">
                  <c:v>939462.5611237319</c:v>
                </c:pt>
                <c:pt idx="198">
                  <c:v>947808.22599648533</c:v>
                </c:pt>
                <c:pt idx="199">
                  <c:v>956199.09655396617</c:v>
                </c:pt>
                <c:pt idx="200">
                  <c:v>964635.41766030004</c:v>
                </c:pt>
                <c:pt idx="201">
                  <c:v>973117.4355059599</c:v>
                </c:pt>
                <c:pt idx="202">
                  <c:v>981645.39761495043</c:v>
                </c:pt>
                <c:pt idx="203">
                  <c:v>990219.55285203131</c:v>
                </c:pt>
                <c:pt idx="204">
                  <c:v>998840.15142997971</c:v>
                </c:pt>
                <c:pt idx="205">
                  <c:v>1007507.444916892</c:v>
                </c:pt>
                <c:pt idx="206">
                  <c:v>1016221.6862435251</c:v>
                </c:pt>
                <c:pt idx="207">
                  <c:v>1024983.1297106774</c:v>
                </c:pt>
                <c:pt idx="208">
                  <c:v>1033792.0309966102</c:v>
                </c:pt>
                <c:pt idx="209">
                  <c:v>1042648.6471645084</c:v>
                </c:pt>
                <c:pt idx="210">
                  <c:v>1051553.2366699828</c:v>
                </c:pt>
                <c:pt idx="211">
                  <c:v>1060506.059368612</c:v>
                </c:pt>
                <c:pt idx="212">
                  <c:v>1069507.3765235255</c:v>
                </c:pt>
                <c:pt idx="213">
                  <c:v>1078557.450813028</c:v>
                </c:pt>
                <c:pt idx="214">
                  <c:v>1087656.5463382653</c:v>
                </c:pt>
                <c:pt idx="215">
                  <c:v>1096804.9286309308</c:v>
                </c:pt>
                <c:pt idx="216">
                  <c:v>1106002.8646610151</c:v>
                </c:pt>
                <c:pt idx="217">
                  <c:v>1115250.6228445957</c:v>
                </c:pt>
                <c:pt idx="218">
                  <c:v>1124548.4730516707</c:v>
                </c:pt>
                <c:pt idx="219">
                  <c:v>1133896.686614034</c:v>
                </c:pt>
                <c:pt idx="220">
                  <c:v>1143295.5363331933</c:v>
                </c:pt>
                <c:pt idx="221">
                  <c:v>1152745.2964883314</c:v>
                </c:pt>
                <c:pt idx="222">
                  <c:v>1162246.2428443099</c:v>
                </c:pt>
                <c:pt idx="223">
                  <c:v>1171798.6526597166</c:v>
                </c:pt>
                <c:pt idx="224">
                  <c:v>1181402.8046949566</c:v>
                </c:pt>
                <c:pt idx="225">
                  <c:v>1191058.9792203878</c:v>
                </c:pt>
                <c:pt idx="226">
                  <c:v>1200767.4580244983</c:v>
                </c:pt>
                <c:pt idx="227">
                  <c:v>1210528.524422131</c:v>
                </c:pt>
                <c:pt idx="228">
                  <c:v>1220342.463262751</c:v>
                </c:pt>
                <c:pt idx="229">
                  <c:v>1230209.5609387576</c:v>
                </c:pt>
                <c:pt idx="230">
                  <c:v>1240130.1053938426</c:v>
                </c:pt>
                <c:pt idx="231">
                  <c:v>1250104.3861313926</c:v>
                </c:pt>
                <c:pt idx="232">
                  <c:v>1260132.6942229376</c:v>
                </c:pt>
                <c:pt idx="233">
                  <c:v>1270215.3223166452</c:v>
                </c:pt>
                <c:pt idx="234">
                  <c:v>1280352.5646458603</c:v>
                </c:pt>
                <c:pt idx="235">
                  <c:v>1290544.7170376922</c:v>
                </c:pt>
                <c:pt idx="236">
                  <c:v>1300792.0769216465</c:v>
                </c:pt>
                <c:pt idx="237">
                  <c:v>1311094.9433383055</c:v>
                </c:pt>
                <c:pt idx="238">
                  <c:v>1321453.6169480546</c:v>
                </c:pt>
                <c:pt idx="239">
                  <c:v>1331868.4000398566</c:v>
                </c:pt>
                <c:pt idx="240">
                  <c:v>1342339.5965400725</c:v>
                </c:pt>
                <c:pt idx="241">
                  <c:v>1352867.5120213311</c:v>
                </c:pt>
                <c:pt idx="242">
                  <c:v>1363452.4537114466</c:v>
                </c:pt>
                <c:pt idx="243">
                  <c:v>1374094.7305023836</c:v>
                </c:pt>
                <c:pt idx="244">
                  <c:v>1384794.6529592716</c:v>
                </c:pt>
                <c:pt idx="245">
                  <c:v>1395552.5333294678</c:v>
                </c:pt>
                <c:pt idx="246">
                  <c:v>1406368.685551669</c:v>
                </c:pt>
                <c:pt idx="247">
                  <c:v>1417243.425265074</c:v>
                </c:pt>
                <c:pt idx="248">
                  <c:v>1428177.0698185931</c:v>
                </c:pt>
                <c:pt idx="249">
                  <c:v>1439169.9382801105</c:v>
                </c:pt>
                <c:pt idx="250">
                  <c:v>1450222.3514457943</c:v>
                </c:pt>
                <c:pt idx="251">
                  <c:v>1461334.6318494591</c:v>
                </c:pt>
                <c:pt idx="252">
                  <c:v>1472507.1037719771</c:v>
                </c:pt>
                <c:pt idx="253">
                  <c:v>1483740.0932507419</c:v>
                </c:pt>
                <c:pt idx="254">
                  <c:v>1495033.9280891835</c:v>
                </c:pt>
                <c:pt idx="255">
                  <c:v>1506388.9378663334</c:v>
                </c:pt>
                <c:pt idx="256">
                  <c:v>1517805.4539464428</c:v>
                </c:pt>
                <c:pt idx="257">
                  <c:v>1529283.8094886527</c:v>
                </c:pt>
                <c:pt idx="258">
                  <c:v>1540824.3394567163</c:v>
                </c:pt>
                <c:pt idx="259">
                  <c:v>1552427.3806287735</c:v>
                </c:pt>
                <c:pt idx="260">
                  <c:v>1564093.2716071794</c:v>
                </c:pt>
                <c:pt idx="261">
                  <c:v>1575822.3528283851</c:v>
                </c:pt>
                <c:pt idx="262">
                  <c:v>1587614.9665728721</c:v>
                </c:pt>
                <c:pt idx="263">
                  <c:v>1599471.456975142</c:v>
                </c:pt>
                <c:pt idx="264">
                  <c:v>1611392.1700337573</c:v>
                </c:pt>
                <c:pt idx="265">
                  <c:v>1623377.4536214403</c:v>
                </c:pt>
                <c:pt idx="266">
                  <c:v>1635427.6574952232</c:v>
                </c:pt>
                <c:pt idx="267">
                  <c:v>1647543.1333066558</c:v>
                </c:pt>
                <c:pt idx="268">
                  <c:v>1659724.234612067</c:v>
                </c:pt>
                <c:pt idx="269">
                  <c:v>1671971.3168828825</c:v>
                </c:pt>
                <c:pt idx="270">
                  <c:v>1684284.7375159981</c:v>
                </c:pt>
                <c:pt idx="271">
                  <c:v>1696664.8558442097</c:v>
                </c:pt>
                <c:pt idx="272">
                  <c:v>1709112.0331466992</c:v>
                </c:pt>
                <c:pt idx="273">
                  <c:v>1721626.6326595773</c:v>
                </c:pt>
                <c:pt idx="274">
                  <c:v>1734209.0195864835</c:v>
                </c:pt>
                <c:pt idx="275">
                  <c:v>1746859.5611092437</c:v>
                </c:pt>
                <c:pt idx="276">
                  <c:v>1759578.6263985855</c:v>
                </c:pt>
                <c:pt idx="277">
                  <c:v>1772366.5866249113</c:v>
                </c:pt>
                <c:pt idx="278">
                  <c:v>1785223.8149691296</c:v>
                </c:pt>
                <c:pt idx="279">
                  <c:v>1798150.6866335457</c:v>
                </c:pt>
                <c:pt idx="280">
                  <c:v>1811147.5788528107</c:v>
                </c:pt>
                <c:pt idx="281">
                  <c:v>1824214.8709049302</c:v>
                </c:pt>
                <c:pt idx="282">
                  <c:v>1837352.9441223319</c:v>
                </c:pt>
                <c:pt idx="283">
                  <c:v>1850562.1819029946</c:v>
                </c:pt>
                <c:pt idx="284">
                  <c:v>1863842.9697216358</c:v>
                </c:pt>
                <c:pt idx="285">
                  <c:v>1877195.6951409613</c:v>
                </c:pt>
                <c:pt idx="286">
                  <c:v>1890620.7478229748</c:v>
                </c:pt>
                <c:pt idx="287">
                  <c:v>1904118.5195403493</c:v>
                </c:pt>
                <c:pt idx="288">
                  <c:v>1917689.4041878595</c:v>
                </c:pt>
                <c:pt idx="289">
                  <c:v>1931333.7977938771</c:v>
                </c:pt>
                <c:pt idx="290">
                  <c:v>1945052.0985319272</c:v>
                </c:pt>
                <c:pt idx="291">
                  <c:v>1958844.7067323085</c:v>
                </c:pt>
                <c:pt idx="292">
                  <c:v>1972712.0248937751</c:v>
                </c:pt>
                <c:pt idx="293">
                  <c:v>1986654.457695283</c:v>
                </c:pt>
                <c:pt idx="294">
                  <c:v>2000672.4120077991</c:v>
                </c:pt>
                <c:pt idx="295">
                  <c:v>2014766.2969061749</c:v>
                </c:pt>
                <c:pt idx="296">
                  <c:v>2028936.5236810835</c:v>
                </c:pt>
                <c:pt idx="297">
                  <c:v>2043183.5058510227</c:v>
                </c:pt>
                <c:pt idx="298">
                  <c:v>2057507.6591743825</c:v>
                </c:pt>
                <c:pt idx="299">
                  <c:v>2071909.4016615772</c:v>
                </c:pt>
                <c:pt idx="300">
                  <c:v>2083307.2442539106</c:v>
                </c:pt>
              </c:numCache>
            </c:numRef>
          </c:val>
        </c:ser>
        <c:ser>
          <c:idx val="17"/>
          <c:order val="15"/>
          <c:tx>
            <c:strRef>
              <c:f>Data!$AT$14</c:f>
              <c:strCache>
                <c:ptCount val="1"/>
                <c:pt idx="0">
                  <c:v>Dynetics ESOP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25400">
              <a:noFill/>
            </a:ln>
            <a:effectLst/>
          </c:spPr>
          <c:val>
            <c:numRef>
              <c:f>Data!$AT$15:$AT$316</c:f>
              <c:numCache>
                <c:formatCode>0.00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#,##0.00_);[Red]\(#,##0.00\)">
                  <c:v>0</c:v>
                </c:pt>
                <c:pt idx="19" formatCode="#,##0.00_);[Red]\(#,##0.00\)">
                  <c:v>0</c:v>
                </c:pt>
                <c:pt idx="20" formatCode="#,##0.00_);[Red]\(#,##0.00\)">
                  <c:v>0</c:v>
                </c:pt>
                <c:pt idx="21" formatCode="#,##0.00_);[Red]\(#,##0.00\)">
                  <c:v>0</c:v>
                </c:pt>
                <c:pt idx="22" formatCode="#,##0.00_);[Red]\(#,##0.00\)">
                  <c:v>408.33333333333337</c:v>
                </c:pt>
                <c:pt idx="23" formatCode="#,##0.00_);[Red]\(#,##0.00\)">
                  <c:v>818.87847222222229</c:v>
                </c:pt>
                <c:pt idx="24" formatCode="#,##0.00_);[Red]\(#,##0.00\)">
                  <c:v>1231.6473972800927</c:v>
                </c:pt>
                <c:pt idx="25" formatCode="#,##0.00_);[Red]\(#,##0.00\)">
                  <c:v>1646.6521540153599</c:v>
                </c:pt>
                <c:pt idx="26" formatCode="#,##0.00_);[Red]\(#,##0.00\)">
                  <c:v>2063.904853182943</c:v>
                </c:pt>
                <c:pt idx="27" formatCode="#,##0.00_);[Red]\(#,##0.00\)">
                  <c:v>2483.417671137684</c:v>
                </c:pt>
                <c:pt idx="28" formatCode="#,##0.00_);[Red]\(#,##0.00\)">
                  <c:v>2905.2028501896798</c:v>
                </c:pt>
                <c:pt idx="29" formatCode="#,##0.00_);[Red]\(#,##0.00\)">
                  <c:v>3329.2726989615408</c:v>
                </c:pt>
                <c:pt idx="30" formatCode="#,##0.00_);[Red]\(#,##0.00\)">
                  <c:v>3755.6395927475828</c:v>
                </c:pt>
                <c:pt idx="31" formatCode="#,##0.00_);[Red]\(#,##0.00\)">
                  <c:v>4184.3159738749655</c:v>
                </c:pt>
                <c:pt idx="32" formatCode="#,##0.00_);[Red]\(#,##0.00\)">
                  <c:v>4615.3143520667882</c:v>
                </c:pt>
                <c:pt idx="33" formatCode="#,##0.00_);[Red]\(#,##0.00\)">
                  <c:v>5048.6473048071493</c:v>
                </c:pt>
                <c:pt idx="34" formatCode="#,##0.00_);[Red]\(#,##0.00\)">
                  <c:v>5484.3274777081879</c:v>
                </c:pt>
                <c:pt idx="35" formatCode="#,##0.00_);[Red]\(#,##0.00\)">
                  <c:v>5922.3675848791072</c:v>
                </c:pt>
                <c:pt idx="36" formatCode="#,##0.00_);[Red]\(#,##0.00\)">
                  <c:v>6362.7804092972019</c:v>
                </c:pt>
                <c:pt idx="37" formatCode="#,##0.00_);[Red]\(#,##0.00\)">
                  <c:v>6805.5788031808952</c:v>
                </c:pt>
                <c:pt idx="38" formatCode="#,##0.00_);[Red]\(#,##0.00\)">
                  <c:v>7250.7756883647917</c:v>
                </c:pt>
                <c:pt idx="39" formatCode="#,##0.00_);[Red]\(#,##0.00\)">
                  <c:v>7698.3840566767676</c:v>
                </c:pt>
                <c:pt idx="40" formatCode="#,##0.00_);[Red]\(#,##0.00\)">
                  <c:v>8148.4169703171001</c:v>
                </c:pt>
                <c:pt idx="41" formatCode="#,##0.00_);[Red]\(#,##0.00\)">
                  <c:v>8600.8875622396517</c:v>
                </c:pt>
                <c:pt idx="42" formatCode="#,##0.00_);[Red]\(#,##0.00\)">
                  <c:v>9055.8090365351163</c:v>
                </c:pt>
                <c:pt idx="43" formatCode="#,##0.00_);[Red]\(#,##0.00\)">
                  <c:v>9513.194668816348</c:v>
                </c:pt>
                <c:pt idx="44" formatCode="#,##0.00_);[Red]\(#,##0.00\)">
                  <c:v>9973.0578066057697</c:v>
                </c:pt>
                <c:pt idx="45" formatCode="#,##0.00_);[Red]\(#,##0.00\)">
                  <c:v>10435.411869724885</c:v>
                </c:pt>
                <c:pt idx="46" formatCode="#,##0.00_);[Red]\(#,##0.00\)">
                  <c:v>10900.270350685896</c:v>
                </c:pt>
                <c:pt idx="47" formatCode="#,##0.00_);[Red]\(#,##0.00\)">
                  <c:v>11367.646815085445</c:v>
                </c:pt>
                <c:pt idx="48" formatCode="#,##0.00_);[Red]\(#,##0.00\)">
                  <c:v>11837.554902000493</c:v>
                </c:pt>
                <c:pt idx="49" formatCode="#,##0.00_);[Red]\(#,##0.00\)">
                  <c:v>12310.00832438633</c:v>
                </c:pt>
                <c:pt idx="50" formatCode="#,##0.00_);[Red]\(#,##0.00\)">
                  <c:v>12785.020869476757</c:v>
                </c:pt>
                <c:pt idx="51" formatCode="#,##0.00_);[Red]\(#,##0.00\)">
                  <c:v>13262.606399186423</c:v>
                </c:pt>
                <c:pt idx="52" formatCode="#,##0.00_);[Red]\(#,##0.00\)">
                  <c:v>13742.778850515349</c:v>
                </c:pt>
                <c:pt idx="53" formatCode="#,##0.00_);[Red]\(#,##0.00\)">
                  <c:v>14225.552235955642</c:v>
                </c:pt>
                <c:pt idx="54" formatCode="#,##0.00_);[Red]\(#,##0.00\)">
                  <c:v>14710.940643900401</c:v>
                </c:pt>
                <c:pt idx="55" formatCode="#,##0.00_);[Red]\(#,##0.00\)">
                  <c:v>15198.958239054862</c:v>
                </c:pt>
                <c:pt idx="56" formatCode="#,##0.00_);[Red]\(#,##0.00\)">
                  <c:v>15689.619262849743</c:v>
                </c:pt>
                <c:pt idx="57" formatCode="#,##0.00_);[Red]\(#,##0.00\)">
                  <c:v>16182.938033856846</c:v>
                </c:pt>
                <c:pt idx="58" formatCode="#,##0.00_);[Red]\(#,##0.00\)">
                  <c:v>16678.928948206903</c:v>
                </c:pt>
                <c:pt idx="59" formatCode="#,##0.00_);[Red]\(#,##0.00\)">
                  <c:v>17177.60648000969</c:v>
                </c:pt>
                <c:pt idx="60" formatCode="#,##0.00_);[Red]\(#,##0.00\)">
                  <c:v>17678.985181776407</c:v>
                </c:pt>
                <c:pt idx="61" formatCode="#,##0.00_);[Red]\(#,##0.00\)">
                  <c:v>18183.079684844361</c:v>
                </c:pt>
                <c:pt idx="62" formatCode="#,##0.00_);[Red]\(#,##0.00\)">
                  <c:v>18689.904699803934</c:v>
                </c:pt>
                <c:pt idx="63" formatCode="#,##0.00_);[Red]\(#,##0.00\)">
                  <c:v>19199.47501692787</c:v>
                </c:pt>
                <c:pt idx="64" formatCode="#,##0.00_);[Red]\(#,##0.00\)">
                  <c:v>19711.805506602894</c:v>
                </c:pt>
                <c:pt idx="65" formatCode="#,##0.00_);[Red]\(#,##0.00\)">
                  <c:v>20226.911119763659</c:v>
                </c:pt>
                <c:pt idx="66" formatCode="#,##0.00_);[Red]\(#,##0.00\)">
                  <c:v>20744.806888329043</c:v>
                </c:pt>
                <c:pt idx="67" formatCode="#,##0.00_);[Red]\(#,##0.00\)">
                  <c:v>21265.507925640824</c:v>
                </c:pt>
                <c:pt idx="68" formatCode="#,##0.00_);[Red]\(#,##0.00\)">
                  <c:v>21789.029426904712</c:v>
                </c:pt>
                <c:pt idx="69" formatCode="#,##0.00_);[Red]\(#,##0.00\)">
                  <c:v>22315.386669633779</c:v>
                </c:pt>
                <c:pt idx="70" formatCode="#,##0.00_);[Red]\(#,##0.00\)">
                  <c:v>22844.595014094295</c:v>
                </c:pt>
                <c:pt idx="71" formatCode="#,##0.00_);[Red]\(#,##0.00\)">
                  <c:v>23376.669903753973</c:v>
                </c:pt>
                <c:pt idx="72" formatCode="#,##0.00_);[Red]\(#,##0.00\)">
                  <c:v>23911.62686573264</c:v>
                </c:pt>
                <c:pt idx="73" formatCode="#,##0.00_);[Red]\(#,##0.00\)">
                  <c:v>24449.481511255359</c:v>
                </c:pt>
                <c:pt idx="74" formatCode="#,##0.00_);[Red]\(#,##0.00\)">
                  <c:v>24990.249536107989</c:v>
                </c:pt>
                <c:pt idx="75" formatCode="#,##0.00_);[Red]\(#,##0.00\)">
                  <c:v>25533.946721095239</c:v>
                </c:pt>
                <c:pt idx="76" formatCode="#,##0.00_);[Red]\(#,##0.00\)">
                  <c:v>26080.58893250117</c:v>
                </c:pt>
                <c:pt idx="77" formatCode="#,##0.00_);[Red]\(#,##0.00\)">
                  <c:v>26630.192122552216</c:v>
                </c:pt>
                <c:pt idx="78" formatCode="#,##0.00_);[Red]\(#,##0.00\)">
                  <c:v>27182.772329882708</c:v>
                </c:pt>
                <c:pt idx="79" formatCode="#,##0.00_);[Red]\(#,##0.00\)">
                  <c:v>27738.345680002905</c:v>
                </c:pt>
                <c:pt idx="80" formatCode="#,##0.00_);[Red]\(#,##0.00\)">
                  <c:v>28296.928385769588</c:v>
                </c:pt>
                <c:pt idx="81" formatCode="#,##0.00_);[Red]\(#,##0.00\)">
                  <c:v>28858.536747859172</c:v>
                </c:pt>
                <c:pt idx="82" formatCode="#,##0.00_);[Red]\(#,##0.00\)">
                  <c:v>29423.18715524341</c:v>
                </c:pt>
                <c:pt idx="83" formatCode="#,##0.00_);[Red]\(#,##0.00\)">
                  <c:v>29990.896085667642</c:v>
                </c:pt>
                <c:pt idx="84" formatCode="#,##0.00_);[Red]\(#,##0.00\)">
                  <c:v>30561.680106131673</c:v>
                </c:pt>
                <c:pt idx="85" formatCode="#,##0.00_);[Red]\(#,##0.00\)">
                  <c:v>31135.555873373218</c:v>
                </c:pt>
                <c:pt idx="86" formatCode="#,##0.00_);[Red]\(#,##0.00\)">
                  <c:v>31712.540134353989</c:v>
                </c:pt>
                <c:pt idx="87" formatCode="#,##0.00_);[Red]\(#,##0.00\)">
                  <c:v>32292.649726748405</c:v>
                </c:pt>
                <c:pt idx="88" formatCode="#,##0.00_);[Red]\(#,##0.00\)">
                  <c:v>32875.901579434962</c:v>
                </c:pt>
                <c:pt idx="89" formatCode="#,##0.00_);[Red]\(#,##0.00\)">
                  <c:v>33462.312712990235</c:v>
                </c:pt>
                <c:pt idx="90" formatCode="#,##0.00_);[Red]\(#,##0.00\)">
                  <c:v>34051.900240185598</c:v>
                </c:pt>
                <c:pt idx="91" formatCode="#,##0.00_);[Red]\(#,##0.00\)">
                  <c:v>34644.681366486606</c:v>
                </c:pt>
                <c:pt idx="92" formatCode="#,##0.00_);[Red]\(#,##0.00\)">
                  <c:v>35240.673390555079</c:v>
                </c:pt>
                <c:pt idx="93" formatCode="#,##0.00_);[Red]\(#,##0.00\)">
                  <c:v>35839.893704753922</c:v>
                </c:pt>
                <c:pt idx="94" formatCode="#,##0.00_);[Red]\(#,##0.00\)">
                  <c:v>36442.359795654673</c:v>
                </c:pt>
                <c:pt idx="95" formatCode="#,##0.00_);[Red]\(#,##0.00\)">
                  <c:v>37048.089244547802</c:v>
                </c:pt>
                <c:pt idx="96" formatCode="#,##0.00_);[Red]\(#,##0.00\)">
                  <c:v>37657.099727955771</c:v>
                </c:pt>
                <c:pt idx="97" formatCode="#,##0.00_);[Red]\(#,##0.00\)">
                  <c:v>38269.409018148865</c:v>
                </c:pt>
                <c:pt idx="98" formatCode="#,##0.00_);[Red]\(#,##0.00\)">
                  <c:v>38885.034983663842</c:v>
                </c:pt>
                <c:pt idx="99" formatCode="#,##0.00_);[Red]\(#,##0.00\)">
                  <c:v>39503.995589825354</c:v>
                </c:pt>
                <c:pt idx="100" formatCode="#,##0.00_);[Red]\(#,##0.00\)">
                  <c:v>40126.308899270247</c:v>
                </c:pt>
                <c:pt idx="101" formatCode="#,##0.00_);[Red]\(#,##0.00\)">
                  <c:v>40751.99307247463</c:v>
                </c:pt>
                <c:pt idx="102" formatCode="#,##0.00_);[Red]\(#,##0.00\)">
                  <c:v>41381.066368283871</c:v>
                </c:pt>
                <c:pt idx="103" formatCode="#,##0.00_);[Red]\(#,##0.00\)">
                  <c:v>42013.547144445409</c:v>
                </c:pt>
                <c:pt idx="104" formatCode="#,##0.00_);[Red]\(#,##0.00\)">
                  <c:v>42649.453858144494</c:v>
                </c:pt>
                <c:pt idx="105" formatCode="#,##0.00_);[Red]\(#,##0.00\)">
                  <c:v>43288.80506654278</c:v>
                </c:pt>
                <c:pt idx="106" formatCode="#,##0.00_);[Red]\(#,##0.00\)">
                  <c:v>43931.619427319893</c:v>
                </c:pt>
                <c:pt idx="107" formatCode="#,##0.00_);[Red]\(#,##0.00\)">
                  <c:v>44577.915699217876</c:v>
                </c:pt>
                <c:pt idx="108" formatCode="#,##0.00_);[Red]\(#,##0.00\)">
                  <c:v>45227.712742588643</c:v>
                </c:pt>
                <c:pt idx="109" formatCode="#,##0.00_);[Red]\(#,##0.00\)">
                  <c:v>45881.029519944335</c:v>
                </c:pt>
                <c:pt idx="110" formatCode="#,##0.00_);[Red]\(#,##0.00\)">
                  <c:v>46537.885096510705</c:v>
                </c:pt>
                <c:pt idx="111" formatCode="#,##0.00_);[Red]\(#,##0.00\)">
                  <c:v>47198.298640783476</c:v>
                </c:pt>
                <c:pt idx="112" formatCode="#,##0.00_);[Red]\(#,##0.00\)">
                  <c:v>47862.289425087722</c:v>
                </c:pt>
                <c:pt idx="113" formatCode="#,##0.00_);[Red]\(#,##0.00\)">
                  <c:v>48529.87682614028</c:v>
                </c:pt>
                <c:pt idx="114" formatCode="#,##0.00_);[Red]\(#,##0.00\)">
                  <c:v>49201.080325615207</c:v>
                </c:pt>
                <c:pt idx="115" formatCode="#,##0.00_);[Red]\(#,##0.00\)">
                  <c:v>49875.919510712294</c:v>
                </c:pt>
                <c:pt idx="116" formatCode="#,##0.00_);[Red]\(#,##0.00\)">
                  <c:v>50554.414074728658</c:v>
                </c:pt>
                <c:pt idx="117" formatCode="#,##0.00_);[Red]\(#,##0.00\)">
                  <c:v>51236.583817633444</c:v>
                </c:pt>
                <c:pt idx="118" formatCode="#,##0.00_);[Red]\(#,##0.00\)">
                  <c:v>51922.448646645629</c:v>
                </c:pt>
                <c:pt idx="119" formatCode="#,##0.00_);[Red]\(#,##0.00\)">
                  <c:v>52612.028576814962</c:v>
                </c:pt>
                <c:pt idx="120" formatCode="#,##0.00_);[Red]\(#,##0.00\)">
                  <c:v>53305.343731606044</c:v>
                </c:pt>
                <c:pt idx="121" formatCode="#,##0.00_);[Red]\(#,##0.00\)">
                  <c:v>54002.41434348558</c:v>
                </c:pt>
                <c:pt idx="122" formatCode="#,##0.00_);[Red]\(#,##0.00\)">
                  <c:v>54703.260754512798</c:v>
                </c:pt>
                <c:pt idx="123" formatCode="#,##0.00_);[Red]\(#,##0.00\)">
                  <c:v>55407.903416933077</c:v>
                </c:pt>
                <c:pt idx="124" formatCode="#,##0.00_);[Red]\(#,##0.00\)">
                  <c:v>56116.3628937748</c:v>
                </c:pt>
                <c:pt idx="125" formatCode="#,##0.00_);[Red]\(#,##0.00\)">
                  <c:v>56828.659859449413</c:v>
                </c:pt>
                <c:pt idx="126" formatCode="#,##0.00_);[Red]\(#,##0.00\)">
                  <c:v>57544.815100354768</c:v>
                </c:pt>
                <c:pt idx="127" formatCode="#,##0.00_);[Red]\(#,##0.00\)">
                  <c:v>58264.849515481692</c:v>
                </c:pt>
                <c:pt idx="128" formatCode="#,##0.00_);[Red]\(#,##0.00\)">
                  <c:v>58988.78411702389</c:v>
                </c:pt>
                <c:pt idx="129" formatCode="#,##0.00_);[Red]\(#,##0.00\)">
                  <c:v>59716.640030991104</c:v>
                </c:pt>
                <c:pt idx="130" formatCode="#,##0.00_);[Red]\(#,##0.00\)">
                  <c:v>60448.438497825642</c:v>
                </c:pt>
                <c:pt idx="131" formatCode="#,##0.00_);[Red]\(#,##0.00\)">
                  <c:v>61184.200873022201</c:v>
                </c:pt>
                <c:pt idx="132" formatCode="#,##0.00_);[Red]\(#,##0.00\)">
                  <c:v>61923.948627751073</c:v>
                </c:pt>
                <c:pt idx="133" formatCode="#,##0.00_);[Red]\(#,##0.00\)">
                  <c:v>62667.703349484727</c:v>
                </c:pt>
                <c:pt idx="134" formatCode="#,##0.00_);[Red]\(#,##0.00\)">
                  <c:v>63415.486742627771</c:v>
                </c:pt>
                <c:pt idx="135" formatCode="#,##0.00_);[Red]\(#,##0.00\)">
                  <c:v>64167.320629150337</c:v>
                </c:pt>
                <c:pt idx="136" formatCode="#,##0.00_);[Red]\(#,##0.00\)">
                  <c:v>64923.226949224903</c:v>
                </c:pt>
                <c:pt idx="137" formatCode="#,##0.00_);[Red]\(#,##0.00\)">
                  <c:v>65683.227761866539</c:v>
                </c:pt>
                <c:pt idx="138" formatCode="#,##0.00_);[Red]\(#,##0.00\)">
                  <c:v>66447.345245576638</c:v>
                </c:pt>
                <c:pt idx="139" formatCode="#,##0.00_);[Red]\(#,##0.00\)">
                  <c:v>67215.601698990169</c:v>
                </c:pt>
                <c:pt idx="140" formatCode="#,##0.00_);[Red]\(#,##0.00\)">
                  <c:v>67988.019541526359</c:v>
                </c:pt>
                <c:pt idx="141" formatCode="#,##0.00_);[Red]\(#,##0.00\)">
                  <c:v>68764.621314042961</c:v>
                </c:pt>
                <c:pt idx="142" formatCode="#,##0.00_);[Red]\(#,##0.00\)">
                  <c:v>69545.429679494016</c:v>
                </c:pt>
                <c:pt idx="143" formatCode="#,##0.00_);[Red]\(#,##0.00\)">
                  <c:v>70330.467423591268</c:v>
                </c:pt>
                <c:pt idx="144" formatCode="#,##0.00_);[Red]\(#,##0.00\)">
                  <c:v>71119.757455469051</c:v>
                </c:pt>
                <c:pt idx="145" formatCode="#,##0.00_);[Red]\(#,##0.00\)">
                  <c:v>71913.322808352837</c:v>
                </c:pt>
                <c:pt idx="146" formatCode="#,##0.00_);[Red]\(#,##0.00\)">
                  <c:v>72711.186640231404</c:v>
                </c:pt>
                <c:pt idx="147" formatCode="#,##0.00_);[Red]\(#,##0.00\)">
                  <c:v>73513.372234532653</c:v>
                </c:pt>
                <c:pt idx="148" formatCode="#,##0.00_);[Red]\(#,##0.00\)">
                  <c:v>74319.903000803039</c:v>
                </c:pt>
                <c:pt idx="149" formatCode="#,##0.00_);[Red]\(#,##0.00\)">
                  <c:v>75130.802475390723</c:v>
                </c:pt>
                <c:pt idx="150" formatCode="#,##0.00_);[Red]\(#,##0.00\)">
                  <c:v>75946.094322132412</c:v>
                </c:pt>
                <c:pt idx="151" formatCode="#,##0.00_);[Red]\(#,##0.00\)">
                  <c:v>76765.802333043961</c:v>
                </c:pt>
                <c:pt idx="152" formatCode="#,##0.00_);[Red]\(#,##0.00\)">
                  <c:v>77589.950429014614</c:v>
                </c:pt>
                <c:pt idx="153" formatCode="#,##0.00_);[Red]\(#,##0.00\)">
                  <c:v>78418.562660505107</c:v>
                </c:pt>
                <c:pt idx="154" formatCode="#,##0.00_);[Red]\(#,##0.00\)">
                  <c:v>79251.663208249505</c:v>
                </c:pt>
                <c:pt idx="155" formatCode="#,##0.00_);[Red]\(#,##0.00\)">
                  <c:v>80089.276383960852</c:v>
                </c:pt>
                <c:pt idx="156" formatCode="#,##0.00_);[Red]\(#,##0.00\)">
                  <c:v>80931.426631040638</c:v>
                </c:pt>
                <c:pt idx="157" formatCode="#,##0.00_);[Red]\(#,##0.00\)">
                  <c:v>81778.138525292103</c:v>
                </c:pt>
                <c:pt idx="158" formatCode="#,##0.00_);[Red]\(#,##0.00\)">
                  <c:v>82629.436775637427</c:v>
                </c:pt>
                <c:pt idx="159" formatCode="#,##0.00_);[Red]\(#,##0.00\)">
                  <c:v>83485.346224838795</c:v>
                </c:pt>
                <c:pt idx="160" formatCode="#,##0.00_);[Red]\(#,##0.00\)">
                  <c:v>84345.891850223328</c:v>
                </c:pt>
                <c:pt idx="161" formatCode="#,##0.00_);[Red]\(#,##0.00\)">
                  <c:v>85211.098764412032</c:v>
                </c:pt>
                <c:pt idx="162" formatCode="#,##0.00_);[Red]\(#,##0.00\)">
                  <c:v>86080.992216052589</c:v>
                </c:pt>
                <c:pt idx="163" formatCode="#,##0.00_);[Red]\(#,##0.00\)">
                  <c:v>86955.597590556208</c:v>
                </c:pt>
                <c:pt idx="164" formatCode="#,##0.00_);[Red]\(#,##0.00\)">
                  <c:v>87834.94041083839</c:v>
                </c:pt>
                <c:pt idx="165" formatCode="#,##0.00_);[Red]\(#,##0.00\)">
                  <c:v>88719.046338063767</c:v>
                </c:pt>
                <c:pt idx="166" formatCode="#,##0.00_);[Red]\(#,##0.00\)">
                  <c:v>89607.941172394945</c:v>
                </c:pt>
                <c:pt idx="167" formatCode="#,##0.00_);[Red]\(#,##0.00\)">
                  <c:v>90501.650853745406</c:v>
                </c:pt>
                <c:pt idx="168" formatCode="#,##0.00_);[Red]\(#,##0.00\)">
                  <c:v>91400.201462536526</c:v>
                </c:pt>
                <c:pt idx="169" formatCode="#,##0.00_);[Red]\(#,##0.00\)">
                  <c:v>92303.619220458597</c:v>
                </c:pt>
                <c:pt idx="170" formatCode="#,##0.00_);[Red]\(#,##0.00\)">
                  <c:v>93211.930491236082</c:v>
                </c:pt>
                <c:pt idx="171" formatCode="#,##0.00_);[Red]\(#,##0.00\)">
                  <c:v>94125.161781396935</c:v>
                </c:pt>
                <c:pt idx="172" formatCode="#,##0.00_);[Red]\(#,##0.00\)">
                  <c:v>95043.339741046162</c:v>
                </c:pt>
                <c:pt idx="173" formatCode="#,##0.00_);[Red]\(#,##0.00\)">
                  <c:v>95966.491164643492</c:v>
                </c:pt>
                <c:pt idx="174" formatCode="#,##0.00_);[Red]\(#,##0.00\)">
                  <c:v>96894.642991785309</c:v>
                </c:pt>
                <c:pt idx="175" formatCode="#,##0.00_);[Red]\(#,##0.00\)">
                  <c:v>97827.822307990806</c:v>
                </c:pt>
                <c:pt idx="176" formatCode="#,##0.00_);[Red]\(#,##0.00\)">
                  <c:v>98766.056345492412</c:v>
                </c:pt>
                <c:pt idx="177" formatCode="#,##0.00_);[Red]\(#,##0.00\)">
                  <c:v>99709.372484030493</c:v>
                </c:pt>
                <c:pt idx="178" formatCode="#,##0.00_);[Red]\(#,##0.00\)">
                  <c:v>100657.79825165232</c:v>
                </c:pt>
                <c:pt idx="179" formatCode="#,##0.00_);[Red]\(#,##0.00\)">
                  <c:v>101611.36132551543</c:v>
                </c:pt>
                <c:pt idx="180" formatCode="#,##0.00_);[Red]\(#,##0.00\)">
                  <c:v>102570.0895326953</c:v>
                </c:pt>
                <c:pt idx="181" formatCode="#,##0.00_);[Red]\(#,##0.00\)">
                  <c:v>103534.01085099739</c:v>
                </c:pt>
                <c:pt idx="182" formatCode="#,##0.00_);[Red]\(#,##0.00\)">
                  <c:v>104503.15340977363</c:v>
                </c:pt>
                <c:pt idx="183" formatCode="#,##0.00_);[Red]\(#,##0.00\)">
                  <c:v>105477.54549074323</c:v>
                </c:pt>
                <c:pt idx="184" formatCode="#,##0.00_);[Red]\(#,##0.00\)">
                  <c:v>106457.21552881808</c:v>
                </c:pt>
                <c:pt idx="185" formatCode="#,##0.00_);[Red]\(#,##0.00\)">
                  <c:v>107442.19211293251</c:v>
                </c:pt>
                <c:pt idx="186" formatCode="#,##0.00_);[Red]\(#,##0.00\)">
                  <c:v>108432.50398687755</c:v>
                </c:pt>
                <c:pt idx="187" formatCode="#,##0.00_);[Red]\(#,##0.00\)">
                  <c:v>109428.1800501398</c:v>
                </c:pt>
                <c:pt idx="188" formatCode="#,##0.00_);[Red]\(#,##0.00\)">
                  <c:v>110429.24935874471</c:v>
                </c:pt>
                <c:pt idx="189" formatCode="#,##0.00_);[Red]\(#,##0.00\)">
                  <c:v>111435.74112610458</c:v>
                </c:pt>
                <c:pt idx="190" formatCode="#,##0.00_);[Red]\(#,##0.00\)">
                  <c:v>112447.68472387097</c:v>
                </c:pt>
                <c:pt idx="191" formatCode="#,##0.00_);[Red]\(#,##0.00\)">
                  <c:v>113465.10968279194</c:v>
                </c:pt>
                <c:pt idx="192" formatCode="#,##0.00_);[Red]\(#,##0.00\)">
                  <c:v>114488.04569357373</c:v>
                </c:pt>
                <c:pt idx="193" formatCode="#,##0.00_);[Red]\(#,##0.00\)">
                  <c:v>115516.52260774725</c:v>
                </c:pt>
                <c:pt idx="194" formatCode="#,##0.00_);[Red]\(#,##0.00\)">
                  <c:v>116550.5704385392</c:v>
                </c:pt>
                <c:pt idx="195" formatCode="#,##0.00_);[Red]\(#,##0.00\)">
                  <c:v>117590.21936174795</c:v>
                </c:pt>
                <c:pt idx="196" formatCode="#,##0.00_);[Red]\(#,##0.00\)">
                  <c:v>118635.49971662408</c:v>
                </c:pt>
                <c:pt idx="197" formatCode="#,##0.00_);[Red]\(#,##0.00\)">
                  <c:v>119686.44200675579</c:v>
                </c:pt>
                <c:pt idx="198" formatCode="#,##0.00_);[Red]\(#,##0.00\)">
                  <c:v>120743.07690095904</c:v>
                </c:pt>
                <c:pt idx="199" formatCode="#,##0.00_);[Red]\(#,##0.00\)">
                  <c:v>121805.43523417256</c:v>
                </c:pt>
                <c:pt idx="200" formatCode="#,##0.00_);[Red]\(#,##0.00\)">
                  <c:v>122873.54800835765</c:v>
                </c:pt>
                <c:pt idx="201" formatCode="#,##0.00_);[Red]\(#,##0.00\)">
                  <c:v>123947.44639340292</c:v>
                </c:pt>
                <c:pt idx="202" formatCode="#,##0.00_);[Red]\(#,##0.00\)">
                  <c:v>125027.16172803384</c:v>
                </c:pt>
                <c:pt idx="203" formatCode="#,##0.00_);[Red]\(#,##0.00\)">
                  <c:v>126112.72552072736</c:v>
                </c:pt>
                <c:pt idx="204" formatCode="#,##0.00_);[Red]\(#,##0.00\)">
                  <c:v>127204.16945063129</c:v>
                </c:pt>
                <c:pt idx="205" formatCode="#,##0.00_);[Red]\(#,##0.00\)">
                  <c:v>127893.19203515555</c:v>
                </c:pt>
                <c:pt idx="206" formatCode="#,##0.00_);[Red]\(#,##0.00\)">
                  <c:v>128585.94682534598</c:v>
                </c:pt>
                <c:pt idx="207" formatCode="#,##0.00_);[Red]\(#,##0.00\)">
                  <c:v>129282.45403731661</c:v>
                </c:pt>
                <c:pt idx="208" formatCode="#,##0.00_);[Red]\(#,##0.00\)">
                  <c:v>129982.73399668541</c:v>
                </c:pt>
                <c:pt idx="209" formatCode="#,##0.00_);[Red]\(#,##0.00\)">
                  <c:v>130686.80713916745</c:v>
                </c:pt>
                <c:pt idx="210" formatCode="#,##0.00_);[Red]\(#,##0.00\)">
                  <c:v>131394.69401117126</c:v>
                </c:pt>
                <c:pt idx="211" formatCode="#,##0.00_);[Red]\(#,##0.00\)">
                  <c:v>132106.41527039843</c:v>
                </c:pt>
                <c:pt idx="212" formatCode="#,##0.00_);[Red]\(#,##0.00\)">
                  <c:v>132821.99168644642</c:v>
                </c:pt>
                <c:pt idx="213" formatCode="#,##0.00_);[Red]\(#,##0.00\)">
                  <c:v>133541.44414141466</c:v>
                </c:pt>
                <c:pt idx="214" formatCode="#,##0.00_);[Red]\(#,##0.00\)">
                  <c:v>134264.79363051397</c:v>
                </c:pt>
                <c:pt idx="215" formatCode="#,##0.00_);[Red]\(#,##0.00\)">
                  <c:v>134992.06126267926</c:v>
                </c:pt>
                <c:pt idx="216" formatCode="#,##0.00_);[Red]\(#,##0.00\)">
                  <c:v>135723.26826118544</c:v>
                </c:pt>
                <c:pt idx="217" formatCode="#,##0.00_);[Red]\(#,##0.00\)">
                  <c:v>136458.43596426686</c:v>
                </c:pt>
                <c:pt idx="218" formatCode="#,##0.00_);[Red]\(#,##0.00\)">
                  <c:v>137197.58582573998</c:v>
                </c:pt>
                <c:pt idx="219" formatCode="#,##0.00_);[Red]\(#,##0.00\)">
                  <c:v>137940.73941562942</c:v>
                </c:pt>
                <c:pt idx="220" formatCode="#,##0.00_);[Red]\(#,##0.00\)">
                  <c:v>138687.91842079742</c:v>
                </c:pt>
                <c:pt idx="221" formatCode="#,##0.00_);[Red]\(#,##0.00\)">
                  <c:v>139439.14464557674</c:v>
                </c:pt>
                <c:pt idx="222" formatCode="#,##0.00_);[Red]\(#,##0.00\)">
                  <c:v>140194.44001240697</c:v>
                </c:pt>
                <c:pt idx="223" formatCode="#,##0.00_);[Red]\(#,##0.00\)">
                  <c:v>140953.82656247416</c:v>
                </c:pt>
                <c:pt idx="224" formatCode="#,##0.00_);[Red]\(#,##0.00\)">
                  <c:v>141717.32645635423</c:v>
                </c:pt>
                <c:pt idx="225" formatCode="#,##0.00_);[Red]\(#,##0.00\)">
                  <c:v>142484.9619746595</c:v>
                </c:pt>
                <c:pt idx="226" formatCode="#,##0.00_);[Red]\(#,##0.00\)">
                  <c:v>143256.75551868891</c:v>
                </c:pt>
                <c:pt idx="227" formatCode="#,##0.00_);[Red]\(#,##0.00\)">
                  <c:v>144032.7296110818</c:v>
                </c:pt>
                <c:pt idx="228" formatCode="#,##0.00_);[Red]\(#,##0.00\)">
                  <c:v>144812.90689647515</c:v>
                </c:pt>
                <c:pt idx="229" formatCode="#,##0.00_);[Red]\(#,##0.00\)">
                  <c:v>145597.31014216438</c:v>
                </c:pt>
                <c:pt idx="230" formatCode="#,##0.00_);[Red]\(#,##0.00\)">
                  <c:v>146385.96223876777</c:v>
                </c:pt>
                <c:pt idx="231" formatCode="#,##0.00_);[Red]\(#,##0.00\)">
                  <c:v>147178.88620089443</c:v>
                </c:pt>
                <c:pt idx="232" formatCode="#,##0.00_);[Red]\(#,##0.00\)">
                  <c:v>147976.10516781593</c:v>
                </c:pt>
                <c:pt idx="233" formatCode="#,##0.00_);[Red]\(#,##0.00\)">
                  <c:v>148777.6424041416</c:v>
                </c:pt>
                <c:pt idx="234" formatCode="#,##0.00_);[Red]\(#,##0.00\)">
                  <c:v>149583.52130049738</c:v>
                </c:pt>
                <c:pt idx="235" formatCode="#,##0.00_);[Red]\(#,##0.00\)">
                  <c:v>150393.76537420839</c:v>
                </c:pt>
                <c:pt idx="236" formatCode="#,##0.00_);[Red]\(#,##0.00\)">
                  <c:v>151208.39826998537</c:v>
                </c:pt>
                <c:pt idx="237" formatCode="#,##0.00_);[Red]\(#,##0.00\)">
                  <c:v>152027.44376061446</c:v>
                </c:pt>
                <c:pt idx="238" formatCode="#,##0.00_);[Red]\(#,##0.00\)">
                  <c:v>152850.92574765111</c:v>
                </c:pt>
                <c:pt idx="239" formatCode="#,##0.00_);[Red]\(#,##0.00\)">
                  <c:v>153678.86826211755</c:v>
                </c:pt>
                <c:pt idx="240" formatCode="#,##0.00_);[Red]\(#,##0.00\)">
                  <c:v>154511.29546520402</c:v>
                </c:pt>
                <c:pt idx="241" formatCode="#,##0.00_);[Red]\(#,##0.00\)">
                  <c:v>155348.23164897389</c:v>
                </c:pt>
                <c:pt idx="242" formatCode="#,##0.00_);[Red]\(#,##0.00\)">
                  <c:v>156189.7012370725</c:v>
                </c:pt>
                <c:pt idx="243" formatCode="#,##0.00_);[Red]\(#,##0.00\)">
                  <c:v>157035.72878543998</c:v>
                </c:pt>
                <c:pt idx="244" formatCode="#,##0.00_);[Red]\(#,##0.00\)">
                  <c:v>157886.33898302779</c:v>
                </c:pt>
                <c:pt idx="245" formatCode="#,##0.00_);[Red]\(#,##0.00\)">
                  <c:v>158741.55665251918</c:v>
                </c:pt>
                <c:pt idx="246" formatCode="#,##0.00_);[Red]\(#,##0.00\)">
                  <c:v>159601.40675105367</c:v>
                </c:pt>
                <c:pt idx="247" formatCode="#,##0.00_);[Red]\(#,##0.00\)">
                  <c:v>160465.9143709552</c:v>
                </c:pt>
                <c:pt idx="248" formatCode="#,##0.00_);[Red]\(#,##0.00\)">
                  <c:v>161335.10474046454</c:v>
                </c:pt>
                <c:pt idx="249" formatCode="#,##0.00_);[Red]\(#,##0.00\)">
                  <c:v>162209.0032244754</c:v>
                </c:pt>
                <c:pt idx="250" formatCode="#,##0.00_);[Red]\(#,##0.00\)">
                  <c:v>163087.63532527463</c:v>
                </c:pt>
                <c:pt idx="251" formatCode="#,##0.00_);[Red]\(#,##0.00\)">
                  <c:v>163971.02668328653</c:v>
                </c:pt>
                <c:pt idx="252" formatCode="#,##0.00_);[Red]\(#,##0.00\)">
                  <c:v>164859.203077821</c:v>
                </c:pt>
                <c:pt idx="253" formatCode="#,##0.00_);[Red]\(#,##0.00\)">
                  <c:v>165752.19042782587</c:v>
                </c:pt>
                <c:pt idx="254" formatCode="#,##0.00_);[Red]\(#,##0.00\)">
                  <c:v>166650.01479264325</c:v>
                </c:pt>
                <c:pt idx="255" formatCode="#,##0.00_);[Red]\(#,##0.00\)">
                  <c:v>167552.70237277006</c:v>
                </c:pt>
                <c:pt idx="256" formatCode="#,##0.00_);[Red]\(#,##0.00\)">
                  <c:v>168460.27951062255</c:v>
                </c:pt>
                <c:pt idx="257" formatCode="#,##0.00_);[Red]\(#,##0.00\)">
                  <c:v>169372.77269130509</c:v>
                </c:pt>
                <c:pt idx="258" formatCode="#,##0.00_);[Red]\(#,##0.00\)">
                  <c:v>170290.20854338299</c:v>
                </c:pt>
                <c:pt idx="259" formatCode="#,##0.00_);[Red]\(#,##0.00\)">
                  <c:v>171212.61383965964</c:v>
                </c:pt>
                <c:pt idx="260" formatCode="#,##0.00_);[Red]\(#,##0.00\)">
                  <c:v>172140.01549795779</c:v>
                </c:pt>
                <c:pt idx="261" formatCode="#,##0.00_);[Red]\(#,##0.00\)">
                  <c:v>173072.44058190507</c:v>
                </c:pt>
                <c:pt idx="262" formatCode="#,##0.00_);[Red]\(#,##0.00\)">
                  <c:v>174009.91630172372</c:v>
                </c:pt>
                <c:pt idx="263" formatCode="#,##0.00_);[Red]\(#,##0.00\)">
                  <c:v>174952.47001502471</c:v>
                </c:pt>
                <c:pt idx="264" formatCode="#,##0.00_);[Red]\(#,##0.00\)">
                  <c:v>175900.12922760608</c:v>
                </c:pt>
                <c:pt idx="265" formatCode="#,##0.00_);[Red]\(#,##0.00\)">
                  <c:v>176852.9215942556</c:v>
                </c:pt>
                <c:pt idx="266" formatCode="#,##0.00_);[Red]\(#,##0.00\)">
                  <c:v>177810.87491955783</c:v>
                </c:pt>
                <c:pt idx="267" formatCode="#,##0.00_);[Red]\(#,##0.00\)">
                  <c:v>178774.01715870542</c:v>
                </c:pt>
                <c:pt idx="268" formatCode="#,##0.00_);[Red]\(#,##0.00\)">
                  <c:v>179742.37641831508</c:v>
                </c:pt>
                <c:pt idx="269" formatCode="#,##0.00_);[Red]\(#,##0.00\)">
                  <c:v>180715.98095724761</c:v>
                </c:pt>
                <c:pt idx="270" formatCode="#,##0.00_);[Red]\(#,##0.00\)">
                  <c:v>181694.85918743271</c:v>
                </c:pt>
                <c:pt idx="271" formatCode="#,##0.00_);[Red]\(#,##0.00\)">
                  <c:v>182679.03967469797</c:v>
                </c:pt>
                <c:pt idx="272" formatCode="#,##0.00_);[Red]\(#,##0.00\)">
                  <c:v>183668.55113960258</c:v>
                </c:pt>
                <c:pt idx="273" formatCode="#,##0.00_);[Red]\(#,##0.00\)">
                  <c:v>184663.42245827543</c:v>
                </c:pt>
                <c:pt idx="274" formatCode="#,##0.00_);[Red]\(#,##0.00\)">
                  <c:v>185663.68266325776</c:v>
                </c:pt>
                <c:pt idx="275" formatCode="#,##0.00_);[Red]\(#,##0.00\)">
                  <c:v>186669.3609443504</c:v>
                </c:pt>
                <c:pt idx="276" formatCode="#,##0.00_);[Red]\(#,##0.00\)">
                  <c:v>187680.48664946563</c:v>
                </c:pt>
                <c:pt idx="277" formatCode="#,##0.00_);[Red]\(#,##0.00\)">
                  <c:v>188697.08928548358</c:v>
                </c:pt>
                <c:pt idx="278" formatCode="#,##0.00_);[Red]\(#,##0.00\)">
                  <c:v>189719.1985191133</c:v>
                </c:pt>
                <c:pt idx="279" formatCode="#,##0.00_);[Red]\(#,##0.00\)">
                  <c:v>190746.8441777585</c:v>
                </c:pt>
                <c:pt idx="280" formatCode="#,##0.00_);[Red]\(#,##0.00\)">
                  <c:v>191780.05625038804</c:v>
                </c:pt>
                <c:pt idx="281" formatCode="#,##0.00_);[Red]\(#,##0.00\)">
                  <c:v>192818.86488841096</c:v>
                </c:pt>
                <c:pt idx="282" formatCode="#,##0.00_);[Red]\(#,##0.00\)">
                  <c:v>193863.30040655652</c:v>
                </c:pt>
                <c:pt idx="283" formatCode="#,##0.00_);[Red]\(#,##0.00\)">
                  <c:v>194913.39328375869</c:v>
                </c:pt>
                <c:pt idx="284" formatCode="#,##0.00_);[Red]\(#,##0.00\)">
                  <c:v>195969.17416404572</c:v>
                </c:pt>
                <c:pt idx="285" formatCode="#,##0.00_);[Red]\(#,##0.00\)">
                  <c:v>197030.6738574343</c:v>
                </c:pt>
                <c:pt idx="286" formatCode="#,##0.00_);[Red]\(#,##0.00\)">
                  <c:v>198097.92334082874</c:v>
                </c:pt>
                <c:pt idx="287" formatCode="#,##0.00_);[Red]\(#,##0.00\)">
                  <c:v>199170.95375892491</c:v>
                </c:pt>
                <c:pt idx="288" formatCode="#,##0.00_);[Red]\(#,##0.00\)">
                  <c:v>200249.79642511907</c:v>
                </c:pt>
                <c:pt idx="289" formatCode="#,##0.00_);[Red]\(#,##0.00\)">
                  <c:v>201334.48282242179</c:v>
                </c:pt>
                <c:pt idx="290" formatCode="#,##0.00_);[Red]\(#,##0.00\)">
                  <c:v>202425.04460437657</c:v>
                </c:pt>
                <c:pt idx="291" formatCode="#,##0.00_);[Red]\(#,##0.00\)">
                  <c:v>203521.51359598362</c:v>
                </c:pt>
                <c:pt idx="292" formatCode="#,##0.00_);[Red]\(#,##0.00\)">
                  <c:v>204623.92179462852</c:v>
                </c:pt>
                <c:pt idx="293" formatCode="#,##0.00_);[Red]\(#,##0.00\)">
                  <c:v>205732.3013710161</c:v>
                </c:pt>
                <c:pt idx="294" formatCode="#,##0.00_);[Red]\(#,##0.00\)">
                  <c:v>206846.6846701091</c:v>
                </c:pt>
                <c:pt idx="295" formatCode="#,##0.00_);[Red]\(#,##0.00\)">
                  <c:v>207967.10421207218</c:v>
                </c:pt>
                <c:pt idx="296" formatCode="#,##0.00_);[Red]\(#,##0.00\)">
                  <c:v>209093.59269322091</c:v>
                </c:pt>
                <c:pt idx="297" formatCode="#,##0.00_);[Red]\(#,##0.00\)">
                  <c:v>210226.18298697585</c:v>
                </c:pt>
                <c:pt idx="298" formatCode="#,##0.00_);[Red]\(#,##0.00\)">
                  <c:v>211364.90814482197</c:v>
                </c:pt>
                <c:pt idx="299" formatCode="#,##0.00_);[Red]\(#,##0.00\)">
                  <c:v>212509.80139727308</c:v>
                </c:pt>
                <c:pt idx="300" formatCode="#,##0.00_);[Red]\(#,##0.00\)">
                  <c:v>213660.89615484164</c:v>
                </c:pt>
              </c:numCache>
            </c:numRef>
          </c:val>
        </c:ser>
        <c:ser>
          <c:idx val="8"/>
          <c:order val="16"/>
          <c:tx>
            <c:strRef>
              <c:f>Data!$AV$14</c:f>
              <c:strCache>
                <c:ptCount val="1"/>
                <c:pt idx="0">
                  <c:v>HSA Invest</c:v>
                </c:pt>
              </c:strCache>
            </c:strRef>
          </c:tx>
          <c:spPr>
            <a:solidFill>
              <a:schemeClr val="accent4"/>
            </a:solidFill>
            <a:ln w="25400"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Data!$AV$15:$AV$316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200.37</c:v>
                </c:pt>
                <c:pt idx="8">
                  <c:v>919.83</c:v>
                </c:pt>
                <c:pt idx="9">
                  <c:v>1055.6600000000001</c:v>
                </c:pt>
                <c:pt idx="10">
                  <c:v>1075.1099999999999</c:v>
                </c:pt>
                <c:pt idx="11">
                  <c:v>1260.42</c:v>
                </c:pt>
                <c:pt idx="12">
                  <c:v>1454.47</c:v>
                </c:pt>
                <c:pt idx="13">
                  <c:v>1600.61</c:v>
                </c:pt>
                <c:pt idx="14">
                  <c:v>1766.88</c:v>
                </c:pt>
                <c:pt idx="15">
                  <c:v>1924.72</c:v>
                </c:pt>
                <c:pt idx="16">
                  <c:v>2240.11</c:v>
                </c:pt>
                <c:pt idx="17">
                  <c:v>2350.27</c:v>
                </c:pt>
                <c:pt idx="18">
                  <c:v>2493.0006291666668</c:v>
                </c:pt>
                <c:pt idx="19">
                  <c:v>2636.5043825746529</c:v>
                </c:pt>
                <c:pt idx="20">
                  <c:v>2780.7854479802654</c:v>
                </c:pt>
                <c:pt idx="21">
                  <c:v>2925.848035823492</c:v>
                </c:pt>
                <c:pt idx="22">
                  <c:v>3071.6963793508694</c:v>
                </c:pt>
                <c:pt idx="23">
                  <c:v>3218.33473473902</c:v>
                </c:pt>
                <c:pt idx="24">
                  <c:v>3365.7673812188564</c:v>
                </c:pt>
                <c:pt idx="25">
                  <c:v>3513.9986212004587</c:v>
                </c:pt>
                <c:pt idx="26">
                  <c:v>3663.0327803986279</c:v>
                </c:pt>
                <c:pt idx="27">
                  <c:v>3812.8742079591207</c:v>
                </c:pt>
                <c:pt idx="28">
                  <c:v>3963.5272765855657</c:v>
                </c:pt>
                <c:pt idx="29">
                  <c:v>4114.996382667071</c:v>
                </c:pt>
                <c:pt idx="30">
                  <c:v>4267.2859464065177</c:v>
                </c:pt>
                <c:pt idx="31">
                  <c:v>4420.400411949553</c:v>
                </c:pt>
                <c:pt idx="32">
                  <c:v>4574.3442475142801</c:v>
                </c:pt>
                <c:pt idx="33">
                  <c:v>4729.1219455216487</c:v>
                </c:pt>
                <c:pt idx="34">
                  <c:v>4884.7380227265576</c:v>
                </c:pt>
                <c:pt idx="35">
                  <c:v>5041.1970203496594</c:v>
                </c:pt>
                <c:pt idx="36">
                  <c:v>5198.5035042098871</c:v>
                </c:pt>
                <c:pt idx="37">
                  <c:v>5356.6620648576909</c:v>
                </c:pt>
                <c:pt idx="38">
                  <c:v>5515.6773177090035</c:v>
                </c:pt>
                <c:pt idx="39">
                  <c:v>5675.5539031799271</c:v>
                </c:pt>
                <c:pt idx="40">
                  <c:v>5836.2964868221516</c:v>
                </c:pt>
                <c:pt idx="41">
                  <c:v>5997.9097594591049</c:v>
                </c:pt>
                <c:pt idx="42">
                  <c:v>6160.3984373228413</c:v>
                </c:pt>
                <c:pt idx="43">
                  <c:v>6323.7672621916736</c:v>
                </c:pt>
                <c:pt idx="44">
                  <c:v>6488.0210015285447</c:v>
                </c:pt>
                <c:pt idx="45">
                  <c:v>7098.1644486201576</c:v>
                </c:pt>
                <c:pt idx="46">
                  <c:v>7711.612839383517</c:v>
                </c:pt>
                <c:pt idx="47">
                  <c:v>8328.3840755968449</c:v>
                </c:pt>
                <c:pt idx="48">
                  <c:v>8948.4961560063275</c:v>
                </c:pt>
                <c:pt idx="49">
                  <c:v>9571.9671768513617</c:v>
                </c:pt>
                <c:pt idx="50">
                  <c:v>10198.81533239264</c:v>
                </c:pt>
                <c:pt idx="51">
                  <c:v>10829.0589154431</c:v>
                </c:pt>
                <c:pt idx="52">
                  <c:v>11462.71631790175</c:v>
                </c:pt>
                <c:pt idx="53">
                  <c:v>12099.806031290384</c:v>
                </c:pt>
                <c:pt idx="54">
                  <c:v>12740.346647293207</c:v>
                </c:pt>
                <c:pt idx="55">
                  <c:v>13384.356858299378</c:v>
                </c:pt>
                <c:pt idx="56">
                  <c:v>14031.855457948499</c:v>
                </c:pt>
                <c:pt idx="57">
                  <c:v>14682.861341679054</c:v>
                </c:pt>
                <c:pt idx="58">
                  <c:v>15337.393507279816</c:v>
                </c:pt>
                <c:pt idx="59">
                  <c:v>15995.471055444248</c:v>
                </c:pt>
                <c:pt idx="60">
                  <c:v>16657.113190327902</c:v>
                </c:pt>
                <c:pt idx="61">
                  <c:v>17322.339220108846</c:v>
                </c:pt>
                <c:pt idx="62">
                  <c:v>17991.168557551104</c:v>
                </c:pt>
                <c:pt idx="63">
                  <c:v>18663.620720571173</c:v>
                </c:pt>
                <c:pt idx="64">
                  <c:v>19339.715332807598</c:v>
                </c:pt>
                <c:pt idx="65">
                  <c:v>20019.472124193639</c:v>
                </c:pt>
                <c:pt idx="66">
                  <c:v>20702.910931533021</c:v>
                </c:pt>
                <c:pt idx="67">
                  <c:v>21390.051699078824</c:v>
                </c:pt>
                <c:pt idx="68">
                  <c:v>22080.914479115501</c:v>
                </c:pt>
                <c:pt idx="69">
                  <c:v>22775.519432544043</c:v>
                </c:pt>
                <c:pt idx="70">
                  <c:v>23473.886829470324</c:v>
                </c:pt>
                <c:pt idx="71">
                  <c:v>24176.037049796621</c:v>
                </c:pt>
                <c:pt idx="72">
                  <c:v>24881.990583816354</c:v>
                </c:pt>
                <c:pt idx="73">
                  <c:v>25591.768032812026</c:v>
                </c:pt>
                <c:pt idx="74">
                  <c:v>26305.390109656426</c:v>
                </c:pt>
                <c:pt idx="75">
                  <c:v>27022.877639417064</c:v>
                </c:pt>
                <c:pt idx="76">
                  <c:v>27744.251559963905</c:v>
                </c:pt>
                <c:pt idx="77">
                  <c:v>28469.532922580376</c:v>
                </c:pt>
                <c:pt idx="78">
                  <c:v>29198.742892577688</c:v>
                </c:pt>
                <c:pt idx="79">
                  <c:v>29931.902749912482</c:v>
                </c:pt>
                <c:pt idx="80">
                  <c:v>30669.033889807841</c:v>
                </c:pt>
                <c:pt idx="81">
                  <c:v>31410.157823377634</c:v>
                </c:pt>
                <c:pt idx="82">
                  <c:v>32155.296178254262</c:v>
                </c:pt>
                <c:pt idx="83">
                  <c:v>32904.470699219804</c:v>
                </c:pt>
                <c:pt idx="84">
                  <c:v>33657.703248840575</c:v>
                </c:pt>
                <c:pt idx="85">
                  <c:v>34415.015808105127</c:v>
                </c:pt>
                <c:pt idx="86">
                  <c:v>35176.430477065696</c:v>
                </c:pt>
                <c:pt idx="87">
                  <c:v>35941.969475483136</c:v>
                </c:pt>
                <c:pt idx="88">
                  <c:v>36711.655143475335</c:v>
                </c:pt>
                <c:pt idx="89">
                  <c:v>37485.509942169163</c:v>
                </c:pt>
                <c:pt idx="90">
                  <c:v>38263.556454355916</c:v>
                </c:pt>
                <c:pt idx="91">
                  <c:v>39045.817385150345</c:v>
                </c:pt>
                <c:pt idx="92">
                  <c:v>39832.315562653246</c:v>
                </c:pt>
                <c:pt idx="93">
                  <c:v>40623.073938617621</c:v>
                </c:pt>
                <c:pt idx="94">
                  <c:v>41418.115589118468</c:v>
                </c:pt>
                <c:pt idx="95">
                  <c:v>42217.463715226193</c:v>
                </c:pt>
                <c:pt idx="96">
                  <c:v>43021.141643683666</c:v>
                </c:pt>
                <c:pt idx="97">
                  <c:v>43829.172827586954</c:v>
                </c:pt>
                <c:pt idx="98">
                  <c:v>44641.580847069716</c:v>
                </c:pt>
                <c:pt idx="99">
                  <c:v>45458.389409991345</c:v>
                </c:pt>
                <c:pt idx="100">
                  <c:v>46279.622352628801</c:v>
                </c:pt>
                <c:pt idx="101">
                  <c:v>47105.303640372207</c:v>
                </c:pt>
                <c:pt idx="102">
                  <c:v>47935.45736842422</c:v>
                </c:pt>
                <c:pt idx="103">
                  <c:v>48770.107762503183</c:v>
                </c:pt>
                <c:pt idx="104">
                  <c:v>49609.279179550074</c:v>
                </c:pt>
                <c:pt idx="105">
                  <c:v>50452.996108439307</c:v>
                </c:pt>
                <c:pt idx="106">
                  <c:v>51301.28317069335</c:v>
                </c:pt>
                <c:pt idx="107">
                  <c:v>52154.165121201273</c:v>
                </c:pt>
                <c:pt idx="108">
                  <c:v>53011.666848941117</c:v>
                </c:pt>
                <c:pt idx="109">
                  <c:v>53873.813377706218</c:v>
                </c:pt>
                <c:pt idx="110">
                  <c:v>54740.629866835458</c:v>
                </c:pt>
                <c:pt idx="111">
                  <c:v>55612.141611947482</c:v>
                </c:pt>
                <c:pt idx="112">
                  <c:v>56488.374045678866</c:v>
                </c:pt>
                <c:pt idx="113">
                  <c:v>57369.352738426292</c:v>
                </c:pt>
                <c:pt idx="114">
                  <c:v>58255.103399092768</c:v>
                </c:pt>
                <c:pt idx="115">
                  <c:v>59145.651875837852</c:v>
                </c:pt>
                <c:pt idx="116">
                  <c:v>60041.024156831976</c:v>
                </c:pt>
                <c:pt idx="117">
                  <c:v>60941.246371014815</c:v>
                </c:pt>
                <c:pt idx="118">
                  <c:v>61846.344788857808</c:v>
                </c:pt>
                <c:pt idx="119">
                  <c:v>62756.345823130789</c:v>
                </c:pt>
                <c:pt idx="120">
                  <c:v>63671.27602967275</c:v>
                </c:pt>
                <c:pt idx="121">
                  <c:v>64591.162108166813</c:v>
                </c:pt>
                <c:pt idx="122">
                  <c:v>65516.030902919381</c:v>
                </c:pt>
                <c:pt idx="123">
                  <c:v>66445.909403643527</c:v>
                </c:pt>
                <c:pt idx="124">
                  <c:v>67380.824746246595</c:v>
                </c:pt>
                <c:pt idx="125">
                  <c:v>68320.804213622105</c:v>
                </c:pt>
                <c:pt idx="126">
                  <c:v>69265.875236445892</c:v>
                </c:pt>
                <c:pt idx="127">
                  <c:v>70216.065393976634</c:v>
                </c:pt>
                <c:pt idx="128">
                  <c:v>71171.40241486067</c:v>
                </c:pt>
                <c:pt idx="129">
                  <c:v>72131.914177941158</c:v>
                </c:pt>
                <c:pt idx="130">
                  <c:v>73097.628713071666</c:v>
                </c:pt>
                <c:pt idx="131">
                  <c:v>74068.574201934141</c:v>
                </c:pt>
                <c:pt idx="132">
                  <c:v>75044.778978861286</c:v>
                </c:pt>
                <c:pt idx="133">
                  <c:v>76026.271531663457</c:v>
                </c:pt>
                <c:pt idx="134">
                  <c:v>77013.080502459969</c:v>
                </c:pt>
                <c:pt idx="135">
                  <c:v>78005.23468851496</c:v>
                </c:pt>
                <c:pt idx="136">
                  <c:v>79002.76304307775</c:v>
                </c:pt>
                <c:pt idx="137">
                  <c:v>80005.694676227751</c:v>
                </c:pt>
                <c:pt idx="138">
                  <c:v>81014.058855723983</c:v>
                </c:pt>
                <c:pt idx="139">
                  <c:v>82027.885007859149</c:v>
                </c:pt>
                <c:pt idx="140">
                  <c:v>83047.202718318382</c:v>
                </c:pt>
                <c:pt idx="141">
                  <c:v>84072.041733042613</c:v>
                </c:pt>
                <c:pt idx="142">
                  <c:v>85102.43195909659</c:v>
                </c:pt>
                <c:pt idx="143">
                  <c:v>86138.403465541691</c:v>
                </c:pt>
                <c:pt idx="144">
                  <c:v>87179.986484313369</c:v>
                </c:pt>
                <c:pt idx="145">
                  <c:v>88227.211411103402</c:v>
                </c:pt>
                <c:pt idx="146">
                  <c:v>89280.108806246877</c:v>
                </c:pt>
                <c:pt idx="147">
                  <c:v>90338.709395614045</c:v>
                </c:pt>
                <c:pt idx="148">
                  <c:v>91403.044071506956</c:v>
                </c:pt>
                <c:pt idx="149">
                  <c:v>92473.143893560948</c:v>
                </c:pt>
                <c:pt idx="150">
                  <c:v>93549.040089651069</c:v>
                </c:pt>
                <c:pt idx="151">
                  <c:v>94630.764056803353</c:v>
                </c:pt>
                <c:pt idx="152">
                  <c:v>95718.347362111032</c:v>
                </c:pt>
                <c:pt idx="153">
                  <c:v>96811.821743655804</c:v>
                </c:pt>
                <c:pt idx="154">
                  <c:v>97911.219111433937</c:v>
                </c:pt>
                <c:pt idx="155">
                  <c:v>99016.571548287538</c:v>
                </c:pt>
                <c:pt idx="156">
                  <c:v>100127.91131084076</c:v>
                </c:pt>
                <c:pt idx="157">
                  <c:v>101245.27083044115</c:v>
                </c:pt>
                <c:pt idx="158">
                  <c:v>102368.68271410603</c:v>
                </c:pt>
                <c:pt idx="159">
                  <c:v>103498.1797454741</c:v>
                </c:pt>
                <c:pt idx="160">
                  <c:v>104633.79488576209</c:v>
                </c:pt>
                <c:pt idx="161">
                  <c:v>105775.56127472664</c:v>
                </c:pt>
                <c:pt idx="162">
                  <c:v>106923.51223163141</c:v>
                </c:pt>
                <c:pt idx="163">
                  <c:v>108077.68125621941</c:v>
                </c:pt>
                <c:pt idx="164">
                  <c:v>109238.10202969059</c:v>
                </c:pt>
                <c:pt idx="165">
                  <c:v>110404.80841568475</c:v>
                </c:pt>
                <c:pt idx="166">
                  <c:v>111577.83446126971</c:v>
                </c:pt>
                <c:pt idx="167">
                  <c:v>112757.21439793492</c:v>
                </c:pt>
                <c:pt idx="168">
                  <c:v>113942.9826425904</c:v>
                </c:pt>
                <c:pt idx="169">
                  <c:v>115135.17379857111</c:v>
                </c:pt>
                <c:pt idx="170">
                  <c:v>116333.82265664671</c:v>
                </c:pt>
                <c:pt idx="171">
                  <c:v>117538.96419603688</c:v>
                </c:pt>
                <c:pt idx="172">
                  <c:v>118750.63358543208</c:v>
                </c:pt>
                <c:pt idx="173">
                  <c:v>119968.86618401983</c:v>
                </c:pt>
                <c:pt idx="174">
                  <c:v>121193.6975425166</c:v>
                </c:pt>
                <c:pt idx="175">
                  <c:v>122425.16340420523</c:v>
                </c:pt>
                <c:pt idx="176">
                  <c:v>123663.29970597802</c:v>
                </c:pt>
                <c:pt idx="177">
                  <c:v>124908.1425793854</c:v>
                </c:pt>
                <c:pt idx="178">
                  <c:v>126159.7283516904</c:v>
                </c:pt>
                <c:pt idx="179">
                  <c:v>127418.09354692872</c:v>
                </c:pt>
                <c:pt idx="180">
                  <c:v>128683.27488697458</c:v>
                </c:pt>
                <c:pt idx="181">
                  <c:v>129955.30929261236</c:v>
                </c:pt>
                <c:pt idx="182">
                  <c:v>131234.23388461402</c:v>
                </c:pt>
                <c:pt idx="183">
                  <c:v>132520.08598482233</c:v>
                </c:pt>
                <c:pt idx="184">
                  <c:v>133812.90311724012</c:v>
                </c:pt>
                <c:pt idx="185">
                  <c:v>135112.72300912515</c:v>
                </c:pt>
                <c:pt idx="186">
                  <c:v>136419.58359209125</c:v>
                </c:pt>
                <c:pt idx="187">
                  <c:v>137733.52300321509</c:v>
                </c:pt>
                <c:pt idx="188">
                  <c:v>139054.57958614916</c:v>
                </c:pt>
                <c:pt idx="189">
                  <c:v>140382.79189224081</c:v>
                </c:pt>
                <c:pt idx="190">
                  <c:v>141718.19868165712</c:v>
                </c:pt>
                <c:pt idx="191">
                  <c:v>143060.83892451608</c:v>
                </c:pt>
                <c:pt idx="192">
                  <c:v>144410.75180202388</c:v>
                </c:pt>
                <c:pt idx="193">
                  <c:v>145767.97670761819</c:v>
                </c:pt>
                <c:pt idx="194">
                  <c:v>147132.55324811779</c:v>
                </c:pt>
                <c:pt idx="195">
                  <c:v>148504.52124487844</c:v>
                </c:pt>
                <c:pt idx="196">
                  <c:v>149883.92073495488</c:v>
                </c:pt>
                <c:pt idx="197">
                  <c:v>151270.79197226922</c:v>
                </c:pt>
                <c:pt idx="198">
                  <c:v>152665.17542878567</c:v>
                </c:pt>
                <c:pt idx="199">
                  <c:v>154067.1117956916</c:v>
                </c:pt>
                <c:pt idx="200">
                  <c:v>155476.64198458492</c:v>
                </c:pt>
                <c:pt idx="201">
                  <c:v>156893.80712866809</c:v>
                </c:pt>
                <c:pt idx="202">
                  <c:v>158318.64858394838</c:v>
                </c:pt>
                <c:pt idx="203">
                  <c:v>159751.20793044477</c:v>
                </c:pt>
                <c:pt idx="204">
                  <c:v>161191.52697340134</c:v>
                </c:pt>
                <c:pt idx="205">
                  <c:v>162639.64774450727</c:v>
                </c:pt>
                <c:pt idx="206">
                  <c:v>164095.61250312335</c:v>
                </c:pt>
                <c:pt idx="207">
                  <c:v>165559.46373751527</c:v>
                </c:pt>
                <c:pt idx="208">
                  <c:v>167031.24416609347</c:v>
                </c:pt>
                <c:pt idx="209">
                  <c:v>168510.9967386598</c:v>
                </c:pt>
                <c:pt idx="210">
                  <c:v>169998.76463766088</c:v>
                </c:pt>
                <c:pt idx="211">
                  <c:v>171494.59127944821</c:v>
                </c:pt>
                <c:pt idx="212">
                  <c:v>172998.52031554523</c:v>
                </c:pt>
                <c:pt idx="213">
                  <c:v>174510.5956339211</c:v>
                </c:pt>
                <c:pt idx="214">
                  <c:v>176030.86136027149</c:v>
                </c:pt>
                <c:pt idx="215">
                  <c:v>177559.36185930629</c:v>
                </c:pt>
                <c:pt idx="216">
                  <c:v>179096.1417360442</c:v>
                </c:pt>
                <c:pt idx="217">
                  <c:v>180641.24583711443</c:v>
                </c:pt>
                <c:pt idx="218">
                  <c:v>182194.71925206546</c:v>
                </c:pt>
                <c:pt idx="219">
                  <c:v>183756.60731468082</c:v>
                </c:pt>
                <c:pt idx="220">
                  <c:v>185326.955604302</c:v>
                </c:pt>
                <c:pt idx="221">
                  <c:v>186905.80994715865</c:v>
                </c:pt>
                <c:pt idx="222">
                  <c:v>188493.21641770576</c:v>
                </c:pt>
                <c:pt idx="223">
                  <c:v>190089.22133996832</c:v>
                </c:pt>
                <c:pt idx="224">
                  <c:v>191693.87128889316</c:v>
                </c:pt>
                <c:pt idx="225">
                  <c:v>193307.21309170799</c:v>
                </c:pt>
                <c:pt idx="226">
                  <c:v>194929.29382928807</c:v>
                </c:pt>
                <c:pt idx="227">
                  <c:v>196560.16083753004</c:v>
                </c:pt>
                <c:pt idx="228">
                  <c:v>198199.86170873334</c:v>
                </c:pt>
                <c:pt idx="229">
                  <c:v>199848.44429298898</c:v>
                </c:pt>
                <c:pt idx="230">
                  <c:v>201505.956699576</c:v>
                </c:pt>
                <c:pt idx="231">
                  <c:v>203172.44729836535</c:v>
                </c:pt>
                <c:pt idx="232">
                  <c:v>204847.96472123149</c:v>
                </c:pt>
                <c:pt idx="233">
                  <c:v>206532.55786347151</c:v>
                </c:pt>
                <c:pt idx="234">
                  <c:v>208226.27588523197</c:v>
                </c:pt>
                <c:pt idx="235">
                  <c:v>209929.16821294365</c:v>
                </c:pt>
                <c:pt idx="236">
                  <c:v>211641.28454076377</c:v>
                </c:pt>
                <c:pt idx="237">
                  <c:v>213362.67483202624</c:v>
                </c:pt>
                <c:pt idx="238">
                  <c:v>215093.38932069973</c:v>
                </c:pt>
                <c:pt idx="239">
                  <c:v>216833.47851285353</c:v>
                </c:pt>
                <c:pt idx="240">
                  <c:v>218582.99318813148</c:v>
                </c:pt>
                <c:pt idx="241">
                  <c:v>220341.98440123387</c:v>
                </c:pt>
                <c:pt idx="242">
                  <c:v>222110.50348340723</c:v>
                </c:pt>
                <c:pt idx="243">
                  <c:v>223888.60204394234</c:v>
                </c:pt>
                <c:pt idx="244">
                  <c:v>225676.33197168037</c:v>
                </c:pt>
                <c:pt idx="245">
                  <c:v>227473.74543652698</c:v>
                </c:pt>
                <c:pt idx="246">
                  <c:v>229280.89489097483</c:v>
                </c:pt>
                <c:pt idx="247">
                  <c:v>231097.83307163429</c:v>
                </c:pt>
                <c:pt idx="248">
                  <c:v>232924.61300077231</c:v>
                </c:pt>
                <c:pt idx="249">
                  <c:v>234761.28798785983</c:v>
                </c:pt>
                <c:pt idx="250">
                  <c:v>236607.91163112741</c:v>
                </c:pt>
                <c:pt idx="251">
                  <c:v>238464.53781912936</c:v>
                </c:pt>
                <c:pt idx="252">
                  <c:v>240331.22073231632</c:v>
                </c:pt>
                <c:pt idx="253">
                  <c:v>242208.01484461635</c:v>
                </c:pt>
                <c:pt idx="254">
                  <c:v>244094.9749250247</c:v>
                </c:pt>
                <c:pt idx="255">
                  <c:v>245992.15603920192</c:v>
                </c:pt>
                <c:pt idx="256">
                  <c:v>247899.61355108093</c:v>
                </c:pt>
                <c:pt idx="257">
                  <c:v>249817.4031244826</c:v>
                </c:pt>
                <c:pt idx="258">
                  <c:v>251745.58072474023</c:v>
                </c:pt>
                <c:pt idx="259">
                  <c:v>253684.20262033257</c:v>
                </c:pt>
                <c:pt idx="260">
                  <c:v>255633.32538452605</c:v>
                </c:pt>
                <c:pt idx="261">
                  <c:v>257593.00589702558</c:v>
                </c:pt>
                <c:pt idx="262">
                  <c:v>259563.30134563448</c:v>
                </c:pt>
                <c:pt idx="263">
                  <c:v>261544.26922792333</c:v>
                </c:pt>
                <c:pt idx="264">
                  <c:v>263535.96735290793</c:v>
                </c:pt>
                <c:pt idx="265">
                  <c:v>265538.4538427362</c:v>
                </c:pt>
                <c:pt idx="266">
                  <c:v>267551.78713438433</c:v>
                </c:pt>
                <c:pt idx="267">
                  <c:v>269576.02598136227</c:v>
                </c:pt>
                <c:pt idx="268">
                  <c:v>271611.22945542797</c:v>
                </c:pt>
                <c:pt idx="269">
                  <c:v>273657.45694831153</c:v>
                </c:pt>
                <c:pt idx="270">
                  <c:v>275714.76817344822</c:v>
                </c:pt>
                <c:pt idx="271">
                  <c:v>277783.22316772107</c:v>
                </c:pt>
                <c:pt idx="272">
                  <c:v>279862.88229321287</c:v>
                </c:pt>
                <c:pt idx="273">
                  <c:v>281953.80623896775</c:v>
                </c:pt>
                <c:pt idx="274">
                  <c:v>284056.05602276215</c:v>
                </c:pt>
                <c:pt idx="275">
                  <c:v>286169.69299288542</c:v>
                </c:pt>
                <c:pt idx="276">
                  <c:v>288294.77882993023</c:v>
                </c:pt>
                <c:pt idx="277">
                  <c:v>290431.37554859236</c:v>
                </c:pt>
                <c:pt idx="278">
                  <c:v>292579.54549948056</c:v>
                </c:pt>
                <c:pt idx="279">
                  <c:v>294739.35137093609</c:v>
                </c:pt>
                <c:pt idx="280">
                  <c:v>296910.85619086202</c:v>
                </c:pt>
                <c:pt idx="281">
                  <c:v>299094.12332856253</c:v>
                </c:pt>
                <c:pt idx="282">
                  <c:v>301289.21649659227</c:v>
                </c:pt>
                <c:pt idx="283">
                  <c:v>303496.19975261547</c:v>
                </c:pt>
                <c:pt idx="284">
                  <c:v>305715.13750127546</c:v>
                </c:pt>
                <c:pt idx="285">
                  <c:v>307946.09449607402</c:v>
                </c:pt>
                <c:pt idx="286">
                  <c:v>310189.13584126107</c:v>
                </c:pt>
                <c:pt idx="287">
                  <c:v>312444.32699373458</c:v>
                </c:pt>
                <c:pt idx="288">
                  <c:v>314711.73376495065</c:v>
                </c:pt>
                <c:pt idx="289">
                  <c:v>316991.42232284416</c:v>
                </c:pt>
                <c:pt idx="290">
                  <c:v>319283.45919375954</c:v>
                </c:pt>
                <c:pt idx="291">
                  <c:v>321587.91126439243</c:v>
                </c:pt>
                <c:pt idx="292">
                  <c:v>323904.84578374121</c:v>
                </c:pt>
                <c:pt idx="293">
                  <c:v>326234.33036506979</c:v>
                </c:pt>
                <c:pt idx="294">
                  <c:v>328576.4329878806</c:v>
                </c:pt>
                <c:pt idx="295">
                  <c:v>330931.22199989826</c:v>
                </c:pt>
                <c:pt idx="296">
                  <c:v>333298.76611906436</c:v>
                </c:pt>
                <c:pt idx="297">
                  <c:v>335679.13443554263</c:v>
                </c:pt>
                <c:pt idx="298">
                  <c:v>338072.39641373517</c:v>
                </c:pt>
                <c:pt idx="299">
                  <c:v>340478.62189430959</c:v>
                </c:pt>
                <c:pt idx="300">
                  <c:v>342322.88109623711</c:v>
                </c:pt>
              </c:numCache>
            </c:numRef>
          </c:val>
        </c:ser>
        <c:ser>
          <c:idx val="16"/>
          <c:order val="17"/>
          <c:tx>
            <c:strRef>
              <c:f>Data!$AY$14</c:f>
              <c:strCache>
                <c:ptCount val="1"/>
                <c:pt idx="0">
                  <c:v>Home Equity</c:v>
                </c:pt>
              </c:strCache>
            </c:strRef>
          </c:tx>
          <c:spPr>
            <a:solidFill>
              <a:srgbClr val="C878C8"/>
            </a:solidFill>
            <a:ln w="25400"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Data!$AY$15:$AY$316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30000</c:v>
                </c:pt>
                <c:pt idx="40">
                  <c:v>30211.16</c:v>
                </c:pt>
                <c:pt idx="41">
                  <c:v>30423.05</c:v>
                </c:pt>
                <c:pt idx="42">
                  <c:v>30635.67</c:v>
                </c:pt>
                <c:pt idx="43">
                  <c:v>30849.02</c:v>
                </c:pt>
                <c:pt idx="44">
                  <c:v>31063.1</c:v>
                </c:pt>
                <c:pt idx="45">
                  <c:v>31277.919999999998</c:v>
                </c:pt>
                <c:pt idx="46">
                  <c:v>31493.48</c:v>
                </c:pt>
                <c:pt idx="47">
                  <c:v>31709.78</c:v>
                </c:pt>
                <c:pt idx="48">
                  <c:v>31926.82</c:v>
                </c:pt>
                <c:pt idx="49">
                  <c:v>32144.61</c:v>
                </c:pt>
                <c:pt idx="50">
                  <c:v>32363.15</c:v>
                </c:pt>
                <c:pt idx="51">
                  <c:v>32582.44</c:v>
                </c:pt>
                <c:pt idx="52">
                  <c:v>32802.49</c:v>
                </c:pt>
                <c:pt idx="53">
                  <c:v>33023.300000000003</c:v>
                </c:pt>
                <c:pt idx="54">
                  <c:v>33244.870000000003</c:v>
                </c:pt>
                <c:pt idx="55">
                  <c:v>33467.199999999997</c:v>
                </c:pt>
                <c:pt idx="56">
                  <c:v>33690.29</c:v>
                </c:pt>
                <c:pt idx="57">
                  <c:v>33914.15</c:v>
                </c:pt>
                <c:pt idx="58">
                  <c:v>34138.78</c:v>
                </c:pt>
                <c:pt idx="59">
                  <c:v>34364.18</c:v>
                </c:pt>
                <c:pt idx="60">
                  <c:v>34590.36</c:v>
                </c:pt>
                <c:pt idx="61">
                  <c:v>34817.32</c:v>
                </c:pt>
                <c:pt idx="62">
                  <c:v>35045.06</c:v>
                </c:pt>
                <c:pt idx="63">
                  <c:v>35273.58</c:v>
                </c:pt>
                <c:pt idx="64">
                  <c:v>35502.89</c:v>
                </c:pt>
                <c:pt idx="65">
                  <c:v>35732.99</c:v>
                </c:pt>
                <c:pt idx="66">
                  <c:v>35963.879999999997</c:v>
                </c:pt>
                <c:pt idx="67">
                  <c:v>36195.57</c:v>
                </c:pt>
                <c:pt idx="68">
                  <c:v>36428.050000000003</c:v>
                </c:pt>
                <c:pt idx="69">
                  <c:v>36661.33</c:v>
                </c:pt>
                <c:pt idx="70">
                  <c:v>36895.42</c:v>
                </c:pt>
                <c:pt idx="71">
                  <c:v>37130.31</c:v>
                </c:pt>
                <c:pt idx="72">
                  <c:v>37366.01</c:v>
                </c:pt>
                <c:pt idx="73">
                  <c:v>37602.519999999997</c:v>
                </c:pt>
                <c:pt idx="74">
                  <c:v>37839.85</c:v>
                </c:pt>
                <c:pt idx="75">
                  <c:v>38077.99</c:v>
                </c:pt>
                <c:pt idx="76">
                  <c:v>38316.949999999997</c:v>
                </c:pt>
                <c:pt idx="77">
                  <c:v>38556.729999999996</c:v>
                </c:pt>
                <c:pt idx="78">
                  <c:v>38797.339999999997</c:v>
                </c:pt>
                <c:pt idx="79">
                  <c:v>39038.78</c:v>
                </c:pt>
                <c:pt idx="80">
                  <c:v>39281.050000000003</c:v>
                </c:pt>
                <c:pt idx="81">
                  <c:v>39524.15</c:v>
                </c:pt>
                <c:pt idx="82">
                  <c:v>39768.090000000004</c:v>
                </c:pt>
                <c:pt idx="83">
                  <c:v>40012.870000000003</c:v>
                </c:pt>
                <c:pt idx="84">
                  <c:v>40258.490000000005</c:v>
                </c:pt>
                <c:pt idx="85">
                  <c:v>40504.960000000006</c:v>
                </c:pt>
                <c:pt idx="86">
                  <c:v>40752.270000000004</c:v>
                </c:pt>
                <c:pt idx="87">
                  <c:v>41000.44</c:v>
                </c:pt>
                <c:pt idx="88">
                  <c:v>41249.460000000006</c:v>
                </c:pt>
                <c:pt idx="89">
                  <c:v>41499.340000000004</c:v>
                </c:pt>
                <c:pt idx="90">
                  <c:v>41750.080000000002</c:v>
                </c:pt>
                <c:pt idx="91">
                  <c:v>42001.68</c:v>
                </c:pt>
                <c:pt idx="92">
                  <c:v>42254.15</c:v>
                </c:pt>
                <c:pt idx="93">
                  <c:v>42507.48</c:v>
                </c:pt>
                <c:pt idx="94">
                  <c:v>42761.69</c:v>
                </c:pt>
                <c:pt idx="95">
                  <c:v>43016.770000000004</c:v>
                </c:pt>
                <c:pt idx="96">
                  <c:v>43272.729999999996</c:v>
                </c:pt>
                <c:pt idx="97">
                  <c:v>43529.57</c:v>
                </c:pt>
                <c:pt idx="98">
                  <c:v>43787.29</c:v>
                </c:pt>
                <c:pt idx="99">
                  <c:v>44045.9</c:v>
                </c:pt>
                <c:pt idx="100">
                  <c:v>44305.4</c:v>
                </c:pt>
                <c:pt idx="101">
                  <c:v>44565.79</c:v>
                </c:pt>
                <c:pt idx="102">
                  <c:v>44827.08</c:v>
                </c:pt>
                <c:pt idx="103">
                  <c:v>45089.27</c:v>
                </c:pt>
                <c:pt idx="104">
                  <c:v>45352.36</c:v>
                </c:pt>
                <c:pt idx="105">
                  <c:v>45616.36</c:v>
                </c:pt>
                <c:pt idx="106">
                  <c:v>45881.27</c:v>
                </c:pt>
                <c:pt idx="107">
                  <c:v>46147.09</c:v>
                </c:pt>
                <c:pt idx="108">
                  <c:v>46413.82</c:v>
                </c:pt>
                <c:pt idx="109">
                  <c:v>46681.47</c:v>
                </c:pt>
                <c:pt idx="110">
                  <c:v>46950.04</c:v>
                </c:pt>
                <c:pt idx="111">
                  <c:v>47219.54</c:v>
                </c:pt>
                <c:pt idx="112">
                  <c:v>47489.96</c:v>
                </c:pt>
                <c:pt idx="113">
                  <c:v>47761.31</c:v>
                </c:pt>
                <c:pt idx="114">
                  <c:v>48033.599999999999</c:v>
                </c:pt>
                <c:pt idx="115">
                  <c:v>48306.83</c:v>
                </c:pt>
                <c:pt idx="116">
                  <c:v>48581</c:v>
                </c:pt>
                <c:pt idx="117">
                  <c:v>48856.11</c:v>
                </c:pt>
                <c:pt idx="118">
                  <c:v>49132.17</c:v>
                </c:pt>
                <c:pt idx="119">
                  <c:v>49409.179999999993</c:v>
                </c:pt>
                <c:pt idx="120">
                  <c:v>49687.14</c:v>
                </c:pt>
                <c:pt idx="121">
                  <c:v>49966.06</c:v>
                </c:pt>
                <c:pt idx="122">
                  <c:v>50245.939999999995</c:v>
                </c:pt>
                <c:pt idx="123">
                  <c:v>50526.78</c:v>
                </c:pt>
                <c:pt idx="124">
                  <c:v>50808.59</c:v>
                </c:pt>
                <c:pt idx="125">
                  <c:v>51091.369999999995</c:v>
                </c:pt>
                <c:pt idx="126">
                  <c:v>51375.119999999995</c:v>
                </c:pt>
                <c:pt idx="127">
                  <c:v>51659.849999999991</c:v>
                </c:pt>
                <c:pt idx="128">
                  <c:v>51945.56</c:v>
                </c:pt>
                <c:pt idx="129">
                  <c:v>52232.249999999993</c:v>
                </c:pt>
                <c:pt idx="130">
                  <c:v>52519.929999999993</c:v>
                </c:pt>
                <c:pt idx="131">
                  <c:v>52808.599999999991</c:v>
                </c:pt>
                <c:pt idx="132">
                  <c:v>53098.259999999995</c:v>
                </c:pt>
                <c:pt idx="133">
                  <c:v>53388.919999999991</c:v>
                </c:pt>
                <c:pt idx="134">
                  <c:v>53680.579999999987</c:v>
                </c:pt>
                <c:pt idx="135">
                  <c:v>53973.239999999991</c:v>
                </c:pt>
                <c:pt idx="136">
                  <c:v>54266.909999999989</c:v>
                </c:pt>
                <c:pt idx="137">
                  <c:v>54561.589999999989</c:v>
                </c:pt>
                <c:pt idx="138">
                  <c:v>54857.279999999984</c:v>
                </c:pt>
                <c:pt idx="139">
                  <c:v>55153.989999999991</c:v>
                </c:pt>
                <c:pt idx="140">
                  <c:v>55451.719999999987</c:v>
                </c:pt>
                <c:pt idx="141">
                  <c:v>55750.479999999981</c:v>
                </c:pt>
                <c:pt idx="142">
                  <c:v>56050.25999999998</c:v>
                </c:pt>
                <c:pt idx="143">
                  <c:v>56351.079999999987</c:v>
                </c:pt>
                <c:pt idx="144">
                  <c:v>56752.929999999978</c:v>
                </c:pt>
                <c:pt idx="145">
                  <c:v>57556.159999999982</c:v>
                </c:pt>
                <c:pt idx="146">
                  <c:v>58362.159999999982</c:v>
                </c:pt>
                <c:pt idx="147">
                  <c:v>59170.929999999978</c:v>
                </c:pt>
                <c:pt idx="148">
                  <c:v>59982.489999999983</c:v>
                </c:pt>
                <c:pt idx="149">
                  <c:v>60796.839999999982</c:v>
                </c:pt>
                <c:pt idx="150">
                  <c:v>61613.989999999983</c:v>
                </c:pt>
                <c:pt idx="151">
                  <c:v>62433.949999999983</c:v>
                </c:pt>
                <c:pt idx="152">
                  <c:v>63256.739999999983</c:v>
                </c:pt>
                <c:pt idx="153">
                  <c:v>64082.359999999986</c:v>
                </c:pt>
                <c:pt idx="154">
                  <c:v>64910.819999999985</c:v>
                </c:pt>
                <c:pt idx="155">
                  <c:v>65742.129999999976</c:v>
                </c:pt>
                <c:pt idx="156">
                  <c:v>66576.299999999988</c:v>
                </c:pt>
                <c:pt idx="157">
                  <c:v>67413.339999999982</c:v>
                </c:pt>
                <c:pt idx="158">
                  <c:v>68253.25999999998</c:v>
                </c:pt>
                <c:pt idx="159">
                  <c:v>69096.069999999978</c:v>
                </c:pt>
                <c:pt idx="160">
                  <c:v>69941.789999999979</c:v>
                </c:pt>
                <c:pt idx="161">
                  <c:v>70790.419999999984</c:v>
                </c:pt>
                <c:pt idx="162">
                  <c:v>71641.969999999972</c:v>
                </c:pt>
                <c:pt idx="163">
                  <c:v>72496.449999999983</c:v>
                </c:pt>
                <c:pt idx="164">
                  <c:v>73353.869999999981</c:v>
                </c:pt>
                <c:pt idx="165">
                  <c:v>74214.239999999991</c:v>
                </c:pt>
                <c:pt idx="166">
                  <c:v>75077.569999999978</c:v>
                </c:pt>
                <c:pt idx="167">
                  <c:v>75943.87</c:v>
                </c:pt>
                <c:pt idx="168">
                  <c:v>76813.149999999994</c:v>
                </c:pt>
                <c:pt idx="169">
                  <c:v>77685.429999999993</c:v>
                </c:pt>
                <c:pt idx="170">
                  <c:v>78560.709999999992</c:v>
                </c:pt>
                <c:pt idx="171">
                  <c:v>79438.999999999985</c:v>
                </c:pt>
                <c:pt idx="172">
                  <c:v>80320.309999999983</c:v>
                </c:pt>
                <c:pt idx="173">
                  <c:v>81204.659999999974</c:v>
                </c:pt>
                <c:pt idx="174">
                  <c:v>82092.049999999988</c:v>
                </c:pt>
                <c:pt idx="175">
                  <c:v>82982.489999999991</c:v>
                </c:pt>
                <c:pt idx="176">
                  <c:v>83875.999999999985</c:v>
                </c:pt>
                <c:pt idx="177">
                  <c:v>84772.579999999987</c:v>
                </c:pt>
                <c:pt idx="178">
                  <c:v>85672.249999999985</c:v>
                </c:pt>
                <c:pt idx="179">
                  <c:v>86575.01999999999</c:v>
                </c:pt>
                <c:pt idx="180">
                  <c:v>87480.889999999985</c:v>
                </c:pt>
                <c:pt idx="181">
                  <c:v>88389.879999999976</c:v>
                </c:pt>
                <c:pt idx="182">
                  <c:v>89301.999999999985</c:v>
                </c:pt>
                <c:pt idx="183">
                  <c:v>90217.25999999998</c:v>
                </c:pt>
                <c:pt idx="184">
                  <c:v>91135.669999999984</c:v>
                </c:pt>
                <c:pt idx="185">
                  <c:v>92057.239999999991</c:v>
                </c:pt>
                <c:pt idx="186">
                  <c:v>92981.979999999981</c:v>
                </c:pt>
                <c:pt idx="187">
                  <c:v>93909.9</c:v>
                </c:pt>
                <c:pt idx="188">
                  <c:v>94841.01999999999</c:v>
                </c:pt>
                <c:pt idx="189">
                  <c:v>95775.34</c:v>
                </c:pt>
                <c:pt idx="190">
                  <c:v>96712.87999999999</c:v>
                </c:pt>
                <c:pt idx="191">
                  <c:v>97653.639999999985</c:v>
                </c:pt>
                <c:pt idx="192">
                  <c:v>98597.639999999985</c:v>
                </c:pt>
                <c:pt idx="193">
                  <c:v>99544.889999999985</c:v>
                </c:pt>
                <c:pt idx="194">
                  <c:v>100495.39999999998</c:v>
                </c:pt>
                <c:pt idx="195">
                  <c:v>101449.17999999998</c:v>
                </c:pt>
                <c:pt idx="196">
                  <c:v>102406.23999999998</c:v>
                </c:pt>
                <c:pt idx="197">
                  <c:v>103366.59999999998</c:v>
                </c:pt>
                <c:pt idx="198">
                  <c:v>104330.25999999998</c:v>
                </c:pt>
                <c:pt idx="199">
                  <c:v>105297.23999999998</c:v>
                </c:pt>
                <c:pt idx="200">
                  <c:v>106267.54999999997</c:v>
                </c:pt>
                <c:pt idx="201">
                  <c:v>107241.19999999997</c:v>
                </c:pt>
                <c:pt idx="202">
                  <c:v>108218.19999999997</c:v>
                </c:pt>
                <c:pt idx="203">
                  <c:v>109198.55999999997</c:v>
                </c:pt>
                <c:pt idx="204">
                  <c:v>110182.29999999997</c:v>
                </c:pt>
                <c:pt idx="205">
                  <c:v>111169.41999999997</c:v>
                </c:pt>
                <c:pt idx="206">
                  <c:v>112159.93999999997</c:v>
                </c:pt>
                <c:pt idx="207">
                  <c:v>113153.86999999997</c:v>
                </c:pt>
                <c:pt idx="208">
                  <c:v>114151.21999999997</c:v>
                </c:pt>
                <c:pt idx="209">
                  <c:v>115151.99999999997</c:v>
                </c:pt>
                <c:pt idx="210">
                  <c:v>116156.21999999997</c:v>
                </c:pt>
                <c:pt idx="211">
                  <c:v>117163.89999999997</c:v>
                </c:pt>
                <c:pt idx="212">
                  <c:v>118175.04999999996</c:v>
                </c:pt>
                <c:pt idx="213">
                  <c:v>119189.67999999996</c:v>
                </c:pt>
                <c:pt idx="214">
                  <c:v>120207.79999999996</c:v>
                </c:pt>
                <c:pt idx="215">
                  <c:v>121229.42999999996</c:v>
                </c:pt>
                <c:pt idx="216">
                  <c:v>122254.56999999996</c:v>
                </c:pt>
                <c:pt idx="217">
                  <c:v>123283.23999999996</c:v>
                </c:pt>
                <c:pt idx="218">
                  <c:v>124315.44999999997</c:v>
                </c:pt>
                <c:pt idx="219">
                  <c:v>125351.20999999996</c:v>
                </c:pt>
                <c:pt idx="220">
                  <c:v>126390.53999999996</c:v>
                </c:pt>
                <c:pt idx="221">
                  <c:v>127433.43999999996</c:v>
                </c:pt>
                <c:pt idx="222">
                  <c:v>128479.92999999996</c:v>
                </c:pt>
                <c:pt idx="223">
                  <c:v>129530.02999999997</c:v>
                </c:pt>
                <c:pt idx="224">
                  <c:v>130583.73999999998</c:v>
                </c:pt>
                <c:pt idx="225">
                  <c:v>131641.07999999996</c:v>
                </c:pt>
                <c:pt idx="226">
                  <c:v>132702.04999999999</c:v>
                </c:pt>
                <c:pt idx="227">
                  <c:v>133766.68</c:v>
                </c:pt>
                <c:pt idx="228">
                  <c:v>134834.96999999997</c:v>
                </c:pt>
                <c:pt idx="229">
                  <c:v>135906.93999999997</c:v>
                </c:pt>
                <c:pt idx="230">
                  <c:v>136982.59999999998</c:v>
                </c:pt>
                <c:pt idx="231">
                  <c:v>138061.95999999996</c:v>
                </c:pt>
                <c:pt idx="232">
                  <c:v>139145.02999999997</c:v>
                </c:pt>
                <c:pt idx="233">
                  <c:v>140231.82999999999</c:v>
                </c:pt>
                <c:pt idx="234">
                  <c:v>141322.37</c:v>
                </c:pt>
                <c:pt idx="235">
                  <c:v>142416.65999999997</c:v>
                </c:pt>
                <c:pt idx="236">
                  <c:v>143514.71999999997</c:v>
                </c:pt>
                <c:pt idx="237">
                  <c:v>144616.55999999997</c:v>
                </c:pt>
                <c:pt idx="238">
                  <c:v>145722.18999999997</c:v>
                </c:pt>
                <c:pt idx="239">
                  <c:v>146831.62999999998</c:v>
                </c:pt>
                <c:pt idx="240">
                  <c:v>147944.88999999996</c:v>
                </c:pt>
                <c:pt idx="241">
                  <c:v>149061.97999999998</c:v>
                </c:pt>
                <c:pt idx="242">
                  <c:v>150182.90999999997</c:v>
                </c:pt>
                <c:pt idx="243">
                  <c:v>151307.69999999995</c:v>
                </c:pt>
                <c:pt idx="244">
                  <c:v>152436.35999999996</c:v>
                </c:pt>
                <c:pt idx="245">
                  <c:v>153568.90999999997</c:v>
                </c:pt>
                <c:pt idx="246">
                  <c:v>154705.34999999998</c:v>
                </c:pt>
                <c:pt idx="247">
                  <c:v>155845.69999999995</c:v>
                </c:pt>
                <c:pt idx="248">
                  <c:v>156989.97999999998</c:v>
                </c:pt>
                <c:pt idx="249">
                  <c:v>158138.19999999995</c:v>
                </c:pt>
                <c:pt idx="250">
                  <c:v>159290.36999999997</c:v>
                </c:pt>
                <c:pt idx="251">
                  <c:v>160446.49999999997</c:v>
                </c:pt>
                <c:pt idx="252">
                  <c:v>161606.60999999996</c:v>
                </c:pt>
                <c:pt idx="253">
                  <c:v>162770.71999999994</c:v>
                </c:pt>
                <c:pt idx="254">
                  <c:v>163938.82999999993</c:v>
                </c:pt>
                <c:pt idx="255">
                  <c:v>165110.95999999993</c:v>
                </c:pt>
                <c:pt idx="256">
                  <c:v>166287.12999999995</c:v>
                </c:pt>
                <c:pt idx="257">
                  <c:v>167467.33999999994</c:v>
                </c:pt>
                <c:pt idx="258">
                  <c:v>168651.61999999994</c:v>
                </c:pt>
                <c:pt idx="259">
                  <c:v>169839.96999999994</c:v>
                </c:pt>
                <c:pt idx="260">
                  <c:v>171032.40999999995</c:v>
                </c:pt>
                <c:pt idx="261">
                  <c:v>172228.95999999993</c:v>
                </c:pt>
                <c:pt idx="262">
                  <c:v>173429.61999999994</c:v>
                </c:pt>
                <c:pt idx="263">
                  <c:v>174634.41999999993</c:v>
                </c:pt>
                <c:pt idx="264">
                  <c:v>175843.35999999993</c:v>
                </c:pt>
                <c:pt idx="265">
                  <c:v>177056.45999999993</c:v>
                </c:pt>
                <c:pt idx="266">
                  <c:v>178273.73999999993</c:v>
                </c:pt>
                <c:pt idx="267">
                  <c:v>179275.07999999993</c:v>
                </c:pt>
                <c:pt idx="268">
                  <c:v>179999.99999999994</c:v>
                </c:pt>
                <c:pt idx="269">
                  <c:v>180000</c:v>
                </c:pt>
                <c:pt idx="270">
                  <c:v>180000</c:v>
                </c:pt>
                <c:pt idx="271">
                  <c:v>180000</c:v>
                </c:pt>
                <c:pt idx="272">
                  <c:v>180000</c:v>
                </c:pt>
                <c:pt idx="273">
                  <c:v>180000</c:v>
                </c:pt>
                <c:pt idx="274">
                  <c:v>180000</c:v>
                </c:pt>
                <c:pt idx="275">
                  <c:v>180000</c:v>
                </c:pt>
                <c:pt idx="276">
                  <c:v>180000</c:v>
                </c:pt>
                <c:pt idx="277">
                  <c:v>180000</c:v>
                </c:pt>
                <c:pt idx="278">
                  <c:v>180000</c:v>
                </c:pt>
                <c:pt idx="279">
                  <c:v>180000</c:v>
                </c:pt>
                <c:pt idx="280">
                  <c:v>180000</c:v>
                </c:pt>
                <c:pt idx="281">
                  <c:v>180000</c:v>
                </c:pt>
                <c:pt idx="282">
                  <c:v>180000</c:v>
                </c:pt>
                <c:pt idx="283">
                  <c:v>180000</c:v>
                </c:pt>
                <c:pt idx="284">
                  <c:v>180000</c:v>
                </c:pt>
                <c:pt idx="285">
                  <c:v>180000</c:v>
                </c:pt>
                <c:pt idx="286">
                  <c:v>180000</c:v>
                </c:pt>
                <c:pt idx="287">
                  <c:v>180000</c:v>
                </c:pt>
                <c:pt idx="288">
                  <c:v>180000</c:v>
                </c:pt>
                <c:pt idx="289">
                  <c:v>180000</c:v>
                </c:pt>
                <c:pt idx="290">
                  <c:v>180000</c:v>
                </c:pt>
                <c:pt idx="291">
                  <c:v>180000</c:v>
                </c:pt>
                <c:pt idx="292">
                  <c:v>180000</c:v>
                </c:pt>
                <c:pt idx="293">
                  <c:v>180000</c:v>
                </c:pt>
                <c:pt idx="294">
                  <c:v>180000</c:v>
                </c:pt>
                <c:pt idx="295">
                  <c:v>180000</c:v>
                </c:pt>
                <c:pt idx="296">
                  <c:v>180000</c:v>
                </c:pt>
                <c:pt idx="297">
                  <c:v>180000</c:v>
                </c:pt>
                <c:pt idx="298">
                  <c:v>180000</c:v>
                </c:pt>
                <c:pt idx="299">
                  <c:v>180000</c:v>
                </c:pt>
                <c:pt idx="300">
                  <c:v>180000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6728"/>
        <c:axId val="390138688"/>
      </c:areaChart>
      <c:dateAx>
        <c:axId val="39013672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38688"/>
        <c:crosses val="autoZero"/>
        <c:auto val="1"/>
        <c:lblOffset val="100"/>
        <c:baseTimeUnit val="months"/>
      </c:dateAx>
      <c:valAx>
        <c:axId val="39013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36728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Liabilities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Data!$BA$14</c:f>
              <c:strCache>
                <c:ptCount val="1"/>
                <c:pt idx="0">
                  <c:v>Discover CC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Data!$BA$15:$BA$316</c:f>
              <c:numCache>
                <c:formatCode>#,##0.00_);[Red]\(#,##0.00\)</c:formatCode>
                <c:ptCount val="302"/>
                <c:pt idx="0">
                  <c:v>2560.77</c:v>
                </c:pt>
                <c:pt idx="1">
                  <c:v>469.79</c:v>
                </c:pt>
                <c:pt idx="2">
                  <c:v>386.45</c:v>
                </c:pt>
                <c:pt idx="3">
                  <c:v>2420.5100000000002</c:v>
                </c:pt>
                <c:pt idx="4">
                  <c:v>2430.77</c:v>
                </c:pt>
                <c:pt idx="5">
                  <c:v>35.71</c:v>
                </c:pt>
                <c:pt idx="6">
                  <c:v>4.3600000000000003</c:v>
                </c:pt>
                <c:pt idx="7">
                  <c:v>0</c:v>
                </c:pt>
                <c:pt idx="8">
                  <c:v>149.36000000000001</c:v>
                </c:pt>
                <c:pt idx="9">
                  <c:v>0</c:v>
                </c:pt>
                <c:pt idx="10">
                  <c:v>117.47</c:v>
                </c:pt>
                <c:pt idx="11">
                  <c:v>108.68</c:v>
                </c:pt>
                <c:pt idx="12">
                  <c:v>56.17</c:v>
                </c:pt>
                <c:pt idx="13">
                  <c:v>0</c:v>
                </c:pt>
                <c:pt idx="14">
                  <c:v>19.329999999999998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1"/>
          <c:order val="1"/>
          <c:tx>
            <c:strRef>
              <c:f>Data!$BB$14</c:f>
              <c:strCache>
                <c:ptCount val="1"/>
                <c:pt idx="0">
                  <c:v>Chase SP CC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Data!$BB$15:$BB$316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70.150000000000006</c:v>
                </c:pt>
                <c:pt idx="6">
                  <c:v>1927.73</c:v>
                </c:pt>
                <c:pt idx="7">
                  <c:v>770.74</c:v>
                </c:pt>
                <c:pt idx="8">
                  <c:v>1360.7</c:v>
                </c:pt>
                <c:pt idx="9">
                  <c:v>1407.15</c:v>
                </c:pt>
                <c:pt idx="10">
                  <c:v>1221.72</c:v>
                </c:pt>
                <c:pt idx="11">
                  <c:v>983.27</c:v>
                </c:pt>
                <c:pt idx="12">
                  <c:v>565.94000000000005</c:v>
                </c:pt>
                <c:pt idx="13">
                  <c:v>1723.47</c:v>
                </c:pt>
                <c:pt idx="14">
                  <c:v>1912.66</c:v>
                </c:pt>
                <c:pt idx="15">
                  <c:v>1611.28</c:v>
                </c:pt>
                <c:pt idx="16">
                  <c:v>1744.9</c:v>
                </c:pt>
                <c:pt idx="17">
                  <c:v>1716.38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2"/>
          <c:order val="2"/>
          <c:tx>
            <c:strRef>
              <c:f>Data!$BC$14</c:f>
              <c:strCache>
                <c:ptCount val="1"/>
                <c:pt idx="0">
                  <c:v>USAA CC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Data!$BC$15:$BC$316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215.37</c:v>
                </c:pt>
                <c:pt idx="8">
                  <c:v>478.91</c:v>
                </c:pt>
                <c:pt idx="9">
                  <c:v>2410.66</c:v>
                </c:pt>
                <c:pt idx="10">
                  <c:v>3203.5</c:v>
                </c:pt>
                <c:pt idx="11">
                  <c:v>3775.31</c:v>
                </c:pt>
                <c:pt idx="12">
                  <c:v>4184.07</c:v>
                </c:pt>
                <c:pt idx="13">
                  <c:v>2956.19</c:v>
                </c:pt>
                <c:pt idx="14">
                  <c:v>1876.97</c:v>
                </c:pt>
                <c:pt idx="15">
                  <c:v>1131.1600000000001</c:v>
                </c:pt>
                <c:pt idx="16">
                  <c:v>1520.5</c:v>
                </c:pt>
                <c:pt idx="17">
                  <c:v>908.45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3"/>
          <c:order val="3"/>
          <c:tx>
            <c:strRef>
              <c:f>Data!$BD$14</c:f>
              <c:strCache>
                <c:ptCount val="1"/>
                <c:pt idx="0">
                  <c:v>AmEx BCP CC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Data!$BD$15:$BD$316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977.55</c:v>
                </c:pt>
                <c:pt idx="14">
                  <c:v>635.15</c:v>
                </c:pt>
                <c:pt idx="15">
                  <c:v>672.48</c:v>
                </c:pt>
                <c:pt idx="16">
                  <c:v>866.37</c:v>
                </c:pt>
                <c:pt idx="17">
                  <c:v>802.56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4"/>
          <c:order val="4"/>
          <c:tx>
            <c:strRef>
              <c:f>Data!$BE$14</c:f>
              <c:strCache>
                <c:ptCount val="1"/>
                <c:pt idx="0">
                  <c:v>Chevron Visa CC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Data!$BE$15:$BE$316</c:f>
              <c:numCache>
                <c:formatCode>#,##0.00_);[Red]\(#,##0.00\)</c:formatCode>
                <c:ptCount val="302"/>
                <c:pt idx="0">
                  <c:v>158.06</c:v>
                </c:pt>
                <c:pt idx="1">
                  <c:v>167.43</c:v>
                </c:pt>
                <c:pt idx="2">
                  <c:v>189.22</c:v>
                </c:pt>
                <c:pt idx="3">
                  <c:v>276.79000000000002</c:v>
                </c:pt>
                <c:pt idx="4">
                  <c:v>274.62</c:v>
                </c:pt>
                <c:pt idx="5">
                  <c:v>203.23</c:v>
                </c:pt>
                <c:pt idx="6">
                  <c:v>211.64</c:v>
                </c:pt>
                <c:pt idx="7">
                  <c:v>237.85</c:v>
                </c:pt>
                <c:pt idx="8">
                  <c:v>280.64</c:v>
                </c:pt>
                <c:pt idx="9">
                  <c:v>184.21</c:v>
                </c:pt>
                <c:pt idx="10">
                  <c:v>113.94</c:v>
                </c:pt>
                <c:pt idx="11">
                  <c:v>337.9</c:v>
                </c:pt>
                <c:pt idx="12">
                  <c:v>321.88</c:v>
                </c:pt>
                <c:pt idx="13">
                  <c:v>223.66</c:v>
                </c:pt>
                <c:pt idx="14">
                  <c:v>240.23</c:v>
                </c:pt>
                <c:pt idx="15">
                  <c:v>377.36</c:v>
                </c:pt>
                <c:pt idx="16">
                  <c:v>234.87</c:v>
                </c:pt>
                <c:pt idx="17">
                  <c:v>247.28416666666666</c:v>
                </c:pt>
                <c:pt idx="18">
                  <c:v>250.95534722222223</c:v>
                </c:pt>
                <c:pt idx="19">
                  <c:v>254.23162615740742</c:v>
                </c:pt>
                <c:pt idx="20">
                  <c:v>255.59676167052473</c:v>
                </c:pt>
                <c:pt idx="21">
                  <c:v>253.50982514306841</c:v>
                </c:pt>
                <c:pt idx="22">
                  <c:v>259.28481057165749</c:v>
                </c:pt>
                <c:pt idx="23">
                  <c:v>271.39687811929554</c:v>
                </c:pt>
                <c:pt idx="24">
                  <c:v>265.85495129590356</c:v>
                </c:pt>
                <c:pt idx="25">
                  <c:v>261.18619723722884</c:v>
                </c:pt>
                <c:pt idx="26">
                  <c:v>264.31338034033126</c:v>
                </c:pt>
                <c:pt idx="27">
                  <c:v>266.32032870202551</c:v>
                </c:pt>
                <c:pt idx="28">
                  <c:v>257.06702276052766</c:v>
                </c:pt>
                <c:pt idx="29">
                  <c:v>258.91677465723831</c:v>
                </c:pt>
                <c:pt idx="30">
                  <c:v>259.88615865645261</c:v>
                </c:pt>
                <c:pt idx="31">
                  <c:v>260.63039294263848</c:v>
                </c:pt>
                <c:pt idx="32">
                  <c:v>261.16362350807441</c:v>
                </c:pt>
                <c:pt idx="33">
                  <c:v>261.62752866120354</c:v>
                </c:pt>
                <c:pt idx="34">
                  <c:v>262.30400395438147</c:v>
                </c:pt>
                <c:pt idx="35">
                  <c:v>262.55560340294181</c:v>
                </c:pt>
                <c:pt idx="36">
                  <c:v>261.81883050991229</c:v>
                </c:pt>
                <c:pt idx="37">
                  <c:v>261.48248711107971</c:v>
                </c:pt>
                <c:pt idx="38">
                  <c:v>261.50717793390061</c:v>
                </c:pt>
                <c:pt idx="39">
                  <c:v>261.27332773336468</c:v>
                </c:pt>
                <c:pt idx="40">
                  <c:v>260.85274431930958</c:v>
                </c:pt>
                <c:pt idx="41">
                  <c:v>261.16822111587476</c:v>
                </c:pt>
                <c:pt idx="42">
                  <c:v>261.35584165409449</c:v>
                </c:pt>
                <c:pt idx="43">
                  <c:v>261.4783152372313</c:v>
                </c:pt>
                <c:pt idx="44">
                  <c:v>261.54897542844736</c:v>
                </c:pt>
                <c:pt idx="45">
                  <c:v>261.58108808847845</c:v>
                </c:pt>
                <c:pt idx="46">
                  <c:v>261.57721804075135</c:v>
                </c:pt>
                <c:pt idx="47">
                  <c:v>261.51665254794881</c:v>
                </c:pt>
                <c:pt idx="48">
                  <c:v>261.43007331003275</c:v>
                </c:pt>
                <c:pt idx="49">
                  <c:v>261.39767687670945</c:v>
                </c:pt>
                <c:pt idx="50">
                  <c:v>261.39060935717862</c:v>
                </c:pt>
                <c:pt idx="51">
                  <c:v>261.38089530911844</c:v>
                </c:pt>
                <c:pt idx="52">
                  <c:v>261.38985927376461</c:v>
                </c:pt>
                <c:pt idx="53">
                  <c:v>261.43461885330254</c:v>
                </c:pt>
                <c:pt idx="54">
                  <c:v>261.45681866475485</c:v>
                </c:pt>
                <c:pt idx="55">
                  <c:v>261.46523341564324</c:v>
                </c:pt>
                <c:pt idx="56">
                  <c:v>261.46414326384422</c:v>
                </c:pt>
                <c:pt idx="57">
                  <c:v>261.45707391679395</c:v>
                </c:pt>
                <c:pt idx="58">
                  <c:v>261.44673940248686</c:v>
                </c:pt>
                <c:pt idx="59">
                  <c:v>261.43586618263151</c:v>
                </c:pt>
                <c:pt idx="60">
                  <c:v>261.42913398552167</c:v>
                </c:pt>
                <c:pt idx="61">
                  <c:v>261.42905570847915</c:v>
                </c:pt>
                <c:pt idx="62">
                  <c:v>261.43167061112661</c:v>
                </c:pt>
                <c:pt idx="63">
                  <c:v>261.43509238228893</c:v>
                </c:pt>
                <c:pt idx="64">
                  <c:v>261.43960880505318</c:v>
                </c:pt>
                <c:pt idx="65">
                  <c:v>261.44375459932718</c:v>
                </c:pt>
                <c:pt idx="66">
                  <c:v>261.44451591149601</c:v>
                </c:pt>
                <c:pt idx="67">
                  <c:v>261.44349068205776</c:v>
                </c:pt>
                <c:pt idx="68">
                  <c:v>261.44167878759231</c:v>
                </c:pt>
                <c:pt idx="69">
                  <c:v>261.43980674790464</c:v>
                </c:pt>
                <c:pt idx="70">
                  <c:v>261.43836781716385</c:v>
                </c:pt>
                <c:pt idx="71">
                  <c:v>261.43767018505361</c:v>
                </c:pt>
                <c:pt idx="72">
                  <c:v>261.43782051858881</c:v>
                </c:pt>
                <c:pt idx="73">
                  <c:v>261.43854439634435</c:v>
                </c:pt>
                <c:pt idx="74">
                  <c:v>261.43933512033311</c:v>
                </c:pt>
                <c:pt idx="75">
                  <c:v>261.43997382943365</c:v>
                </c:pt>
                <c:pt idx="76">
                  <c:v>261.44038061669568</c:v>
                </c:pt>
                <c:pt idx="77">
                  <c:v>261.44044493433256</c:v>
                </c:pt>
                <c:pt idx="78">
                  <c:v>261.44016912891635</c:v>
                </c:pt>
                <c:pt idx="79">
                  <c:v>261.43980689703466</c:v>
                </c:pt>
                <c:pt idx="80">
                  <c:v>261.43949991494941</c:v>
                </c:pt>
                <c:pt idx="81">
                  <c:v>261.43931834222917</c:v>
                </c:pt>
                <c:pt idx="82">
                  <c:v>261.43927764175623</c:v>
                </c:pt>
                <c:pt idx="83">
                  <c:v>261.43935346047232</c:v>
                </c:pt>
                <c:pt idx="84">
                  <c:v>261.43949373342389</c:v>
                </c:pt>
                <c:pt idx="85">
                  <c:v>261.43963316799341</c:v>
                </c:pt>
                <c:pt idx="86">
                  <c:v>261.43972389896425</c:v>
                </c:pt>
                <c:pt idx="87">
                  <c:v>261.43975629718346</c:v>
                </c:pt>
                <c:pt idx="88">
                  <c:v>261.43973816949597</c:v>
                </c:pt>
                <c:pt idx="89">
                  <c:v>261.43968463222933</c:v>
                </c:pt>
                <c:pt idx="90">
                  <c:v>261.43962127372072</c:v>
                </c:pt>
                <c:pt idx="91">
                  <c:v>261.43957561912106</c:v>
                </c:pt>
                <c:pt idx="92">
                  <c:v>261.43955634596165</c:v>
                </c:pt>
                <c:pt idx="93">
                  <c:v>261.43956104854595</c:v>
                </c:pt>
                <c:pt idx="94">
                  <c:v>261.43958127407234</c:v>
                </c:pt>
                <c:pt idx="95">
                  <c:v>261.43960657676536</c:v>
                </c:pt>
                <c:pt idx="96">
                  <c:v>261.43962766978979</c:v>
                </c:pt>
                <c:pt idx="97">
                  <c:v>261.43963883115362</c:v>
                </c:pt>
                <c:pt idx="98">
                  <c:v>261.4396393030836</c:v>
                </c:pt>
                <c:pt idx="99">
                  <c:v>261.43963225342696</c:v>
                </c:pt>
                <c:pt idx="100">
                  <c:v>261.43962191644721</c:v>
                </c:pt>
                <c:pt idx="101">
                  <c:v>261.43961222869314</c:v>
                </c:pt>
                <c:pt idx="102">
                  <c:v>261.43960619506515</c:v>
                </c:pt>
                <c:pt idx="103">
                  <c:v>261.43960493851051</c:v>
                </c:pt>
                <c:pt idx="104">
                  <c:v>261.43960738179294</c:v>
                </c:pt>
                <c:pt idx="105">
                  <c:v>261.43961163477883</c:v>
                </c:pt>
                <c:pt idx="106">
                  <c:v>261.43961585029825</c:v>
                </c:pt>
                <c:pt idx="107">
                  <c:v>261.43961873165046</c:v>
                </c:pt>
                <c:pt idx="108">
                  <c:v>261.43961974455755</c:v>
                </c:pt>
                <c:pt idx="109">
                  <c:v>261.43961908412149</c:v>
                </c:pt>
                <c:pt idx="110">
                  <c:v>261.43961743853555</c:v>
                </c:pt>
                <c:pt idx="111">
                  <c:v>261.4396156164899</c:v>
                </c:pt>
                <c:pt idx="112">
                  <c:v>261.43961423007846</c:v>
                </c:pt>
                <c:pt idx="113">
                  <c:v>261.43961358954772</c:v>
                </c:pt>
                <c:pt idx="114">
                  <c:v>261.43961370295222</c:v>
                </c:pt>
                <c:pt idx="115">
                  <c:v>261.43961432860948</c:v>
                </c:pt>
                <c:pt idx="116">
                  <c:v>261.43961511111769</c:v>
                </c:pt>
                <c:pt idx="117">
                  <c:v>261.43961575522809</c:v>
                </c:pt>
                <c:pt idx="118">
                  <c:v>261.43961609859889</c:v>
                </c:pt>
                <c:pt idx="119">
                  <c:v>261.43961611929063</c:v>
                </c:pt>
                <c:pt idx="120">
                  <c:v>261.43961590159398</c:v>
                </c:pt>
                <c:pt idx="121">
                  <c:v>261.43961558134703</c:v>
                </c:pt>
                <c:pt idx="122">
                  <c:v>261.43961528944914</c:v>
                </c:pt>
                <c:pt idx="123">
                  <c:v>261.4396151103586</c:v>
                </c:pt>
                <c:pt idx="124">
                  <c:v>261.43961506818101</c:v>
                </c:pt>
                <c:pt idx="125">
                  <c:v>261.43961513802287</c:v>
                </c:pt>
                <c:pt idx="126">
                  <c:v>261.43961526706249</c:v>
                </c:pt>
                <c:pt idx="127">
                  <c:v>261.43961539740496</c:v>
                </c:pt>
                <c:pt idx="128">
                  <c:v>261.43961548647127</c:v>
                </c:pt>
                <c:pt idx="129">
                  <c:v>261.43961551775072</c:v>
                </c:pt>
                <c:pt idx="130">
                  <c:v>261.43961549796092</c:v>
                </c:pt>
                <c:pt idx="131">
                  <c:v>261.43961544790778</c:v>
                </c:pt>
                <c:pt idx="132">
                  <c:v>261.43961539195919</c:v>
                </c:pt>
                <c:pt idx="133">
                  <c:v>261.43961534948966</c:v>
                </c:pt>
                <c:pt idx="134">
                  <c:v>261.43961533016818</c:v>
                </c:pt>
                <c:pt idx="135">
                  <c:v>261.43961533356145</c:v>
                </c:pt>
                <c:pt idx="136">
                  <c:v>261.4396153521617</c:v>
                </c:pt>
                <c:pt idx="137">
                  <c:v>261.43961537582675</c:v>
                </c:pt>
                <c:pt idx="138">
                  <c:v>261.43961539564373</c:v>
                </c:pt>
                <c:pt idx="139">
                  <c:v>261.43961540635883</c:v>
                </c:pt>
                <c:pt idx="140">
                  <c:v>261.43961540710501</c:v>
                </c:pt>
                <c:pt idx="141">
                  <c:v>261.43961540049116</c:v>
                </c:pt>
                <c:pt idx="142">
                  <c:v>261.43961539071955</c:v>
                </c:pt>
                <c:pt idx="143">
                  <c:v>261.43961538178274</c:v>
                </c:pt>
                <c:pt idx="144">
                  <c:v>261.43961537627234</c:v>
                </c:pt>
                <c:pt idx="145">
                  <c:v>261.43961537496511</c:v>
                </c:pt>
                <c:pt idx="146">
                  <c:v>261.4396153770881</c:v>
                </c:pt>
                <c:pt idx="147">
                  <c:v>261.43961538099808</c:v>
                </c:pt>
                <c:pt idx="148">
                  <c:v>261.43961538495114</c:v>
                </c:pt>
                <c:pt idx="149">
                  <c:v>261.43961538768355</c:v>
                </c:pt>
                <c:pt idx="150">
                  <c:v>261.4396153886716</c:v>
                </c:pt>
                <c:pt idx="151">
                  <c:v>261.4396153880906</c:v>
                </c:pt>
                <c:pt idx="152">
                  <c:v>261.43961538656828</c:v>
                </c:pt>
                <c:pt idx="153">
                  <c:v>261.43961538485684</c:v>
                </c:pt>
                <c:pt idx="154">
                  <c:v>261.43961538355398</c:v>
                </c:pt>
                <c:pt idx="155">
                  <c:v>261.4396153829569</c:v>
                </c:pt>
                <c:pt idx="156">
                  <c:v>261.43961538305473</c:v>
                </c:pt>
                <c:pt idx="157">
                  <c:v>261.43961538361992</c:v>
                </c:pt>
                <c:pt idx="158">
                  <c:v>261.43961538434121</c:v>
                </c:pt>
                <c:pt idx="159">
                  <c:v>261.43961538494563</c:v>
                </c:pt>
                <c:pt idx="160">
                  <c:v>261.43961538527458</c:v>
                </c:pt>
                <c:pt idx="161">
                  <c:v>261.43961538530147</c:v>
                </c:pt>
                <c:pt idx="162">
                  <c:v>261.43961538510297</c:v>
                </c:pt>
                <c:pt idx="163">
                  <c:v>261.43961538480556</c:v>
                </c:pt>
                <c:pt idx="164">
                  <c:v>261.43961538453181</c:v>
                </c:pt>
                <c:pt idx="165">
                  <c:v>261.43961538436213</c:v>
                </c:pt>
                <c:pt idx="166">
                  <c:v>261.43961538432092</c:v>
                </c:pt>
                <c:pt idx="167">
                  <c:v>261.43961538438481</c:v>
                </c:pt>
                <c:pt idx="168">
                  <c:v>261.43961538450384</c:v>
                </c:pt>
                <c:pt idx="169">
                  <c:v>261.43961538462457</c:v>
                </c:pt>
                <c:pt idx="170">
                  <c:v>261.4396153847083</c:v>
                </c:pt>
                <c:pt idx="171">
                  <c:v>261.43961538473889</c:v>
                </c:pt>
                <c:pt idx="172">
                  <c:v>261.43961538472166</c:v>
                </c:pt>
                <c:pt idx="173">
                  <c:v>261.43961538467556</c:v>
                </c:pt>
                <c:pt idx="174">
                  <c:v>261.43961538462338</c:v>
                </c:pt>
                <c:pt idx="175">
                  <c:v>261.43961538458342</c:v>
                </c:pt>
                <c:pt idx="176">
                  <c:v>261.43961538456489</c:v>
                </c:pt>
                <c:pt idx="177">
                  <c:v>261.43961538456767</c:v>
                </c:pt>
                <c:pt idx="178">
                  <c:v>261.43961538458484</c:v>
                </c:pt>
                <c:pt idx="179">
                  <c:v>261.43961538460684</c:v>
                </c:pt>
                <c:pt idx="180">
                  <c:v>261.43961538462537</c:v>
                </c:pt>
                <c:pt idx="181">
                  <c:v>261.43961538463549</c:v>
                </c:pt>
                <c:pt idx="182">
                  <c:v>261.4396153846364</c:v>
                </c:pt>
                <c:pt idx="183">
                  <c:v>261.43961538463043</c:v>
                </c:pt>
                <c:pt idx="184">
                  <c:v>261.43961538462133</c:v>
                </c:pt>
                <c:pt idx="185">
                  <c:v>261.43961538461298</c:v>
                </c:pt>
                <c:pt idx="186">
                  <c:v>261.43961538460775</c:v>
                </c:pt>
                <c:pt idx="187">
                  <c:v>261.43961538460644</c:v>
                </c:pt>
                <c:pt idx="188">
                  <c:v>261.43961538460837</c:v>
                </c:pt>
                <c:pt idx="189">
                  <c:v>261.43961538461195</c:v>
                </c:pt>
                <c:pt idx="190">
                  <c:v>261.43961538461571</c:v>
                </c:pt>
                <c:pt idx="191">
                  <c:v>261.43961538461821</c:v>
                </c:pt>
                <c:pt idx="192">
                  <c:v>261.43961538461917</c:v>
                </c:pt>
                <c:pt idx="193">
                  <c:v>261.43961538461866</c:v>
                </c:pt>
                <c:pt idx="194">
                  <c:v>261.4396153846173</c:v>
                </c:pt>
                <c:pt idx="195">
                  <c:v>261.43961538461571</c:v>
                </c:pt>
                <c:pt idx="196">
                  <c:v>261.43961538461446</c:v>
                </c:pt>
                <c:pt idx="197">
                  <c:v>261.43961538461389</c:v>
                </c:pt>
                <c:pt idx="198">
                  <c:v>261.439615384614</c:v>
                </c:pt>
                <c:pt idx="199">
                  <c:v>261.43961538461451</c:v>
                </c:pt>
                <c:pt idx="200">
                  <c:v>261.43961538461519</c:v>
                </c:pt>
                <c:pt idx="201">
                  <c:v>261.43961538461576</c:v>
                </c:pt>
                <c:pt idx="202">
                  <c:v>261.43961538461605</c:v>
                </c:pt>
                <c:pt idx="203">
                  <c:v>261.4396153846161</c:v>
                </c:pt>
                <c:pt idx="204">
                  <c:v>261.43961538461593</c:v>
                </c:pt>
                <c:pt idx="205">
                  <c:v>261.43961538461559</c:v>
                </c:pt>
                <c:pt idx="206">
                  <c:v>261.43961538461537</c:v>
                </c:pt>
                <c:pt idx="207">
                  <c:v>261.43961538461525</c:v>
                </c:pt>
                <c:pt idx="208">
                  <c:v>261.43961538461514</c:v>
                </c:pt>
                <c:pt idx="209">
                  <c:v>261.43961538461525</c:v>
                </c:pt>
                <c:pt idx="210">
                  <c:v>261.43961538461531</c:v>
                </c:pt>
                <c:pt idx="211">
                  <c:v>261.43961538461548</c:v>
                </c:pt>
                <c:pt idx="212">
                  <c:v>261.43961538461554</c:v>
                </c:pt>
                <c:pt idx="213">
                  <c:v>261.43961538461554</c:v>
                </c:pt>
                <c:pt idx="214">
                  <c:v>261.43961538461554</c:v>
                </c:pt>
                <c:pt idx="215">
                  <c:v>261.43961538461548</c:v>
                </c:pt>
                <c:pt idx="216">
                  <c:v>261.43961538461548</c:v>
                </c:pt>
                <c:pt idx="217">
                  <c:v>261.43961538461542</c:v>
                </c:pt>
                <c:pt idx="218">
                  <c:v>261.43961538461542</c:v>
                </c:pt>
                <c:pt idx="219">
                  <c:v>261.43961538461548</c:v>
                </c:pt>
                <c:pt idx="220">
                  <c:v>261.43961538461548</c:v>
                </c:pt>
                <c:pt idx="221">
                  <c:v>261.43961538461548</c:v>
                </c:pt>
                <c:pt idx="222">
                  <c:v>261.43961538461548</c:v>
                </c:pt>
                <c:pt idx="223">
                  <c:v>261.43961538461554</c:v>
                </c:pt>
                <c:pt idx="224">
                  <c:v>261.43961538461554</c:v>
                </c:pt>
                <c:pt idx="225">
                  <c:v>261.43961538461554</c:v>
                </c:pt>
                <c:pt idx="226">
                  <c:v>261.43961538461554</c:v>
                </c:pt>
                <c:pt idx="227">
                  <c:v>261.43961538461548</c:v>
                </c:pt>
                <c:pt idx="228">
                  <c:v>261.43961538461548</c:v>
                </c:pt>
                <c:pt idx="229">
                  <c:v>261.43961538461554</c:v>
                </c:pt>
                <c:pt idx="230">
                  <c:v>261.43961538461554</c:v>
                </c:pt>
                <c:pt idx="231">
                  <c:v>261.43961538461554</c:v>
                </c:pt>
                <c:pt idx="232">
                  <c:v>261.43961538461548</c:v>
                </c:pt>
                <c:pt idx="233">
                  <c:v>261.43961538461554</c:v>
                </c:pt>
                <c:pt idx="234">
                  <c:v>261.43961538461554</c:v>
                </c:pt>
                <c:pt idx="235">
                  <c:v>261.43961538461554</c:v>
                </c:pt>
                <c:pt idx="236">
                  <c:v>261.43961538461554</c:v>
                </c:pt>
                <c:pt idx="237">
                  <c:v>261.43961538461554</c:v>
                </c:pt>
                <c:pt idx="238">
                  <c:v>261.43961538461554</c:v>
                </c:pt>
                <c:pt idx="239">
                  <c:v>261.43961538461554</c:v>
                </c:pt>
                <c:pt idx="240">
                  <c:v>261.43961538461554</c:v>
                </c:pt>
                <c:pt idx="241">
                  <c:v>261.43961538461554</c:v>
                </c:pt>
                <c:pt idx="242">
                  <c:v>261.43961538461554</c:v>
                </c:pt>
                <c:pt idx="243">
                  <c:v>261.43961538461554</c:v>
                </c:pt>
                <c:pt idx="244">
                  <c:v>261.43961538461554</c:v>
                </c:pt>
                <c:pt idx="245">
                  <c:v>261.43961538461554</c:v>
                </c:pt>
                <c:pt idx="246">
                  <c:v>261.43961538461554</c:v>
                </c:pt>
                <c:pt idx="247">
                  <c:v>261.43961538461554</c:v>
                </c:pt>
                <c:pt idx="248">
                  <c:v>261.43961538461554</c:v>
                </c:pt>
                <c:pt idx="249">
                  <c:v>261.43961538461554</c:v>
                </c:pt>
                <c:pt idx="250">
                  <c:v>261.43961538461554</c:v>
                </c:pt>
                <c:pt idx="251">
                  <c:v>261.43961538461554</c:v>
                </c:pt>
                <c:pt idx="252">
                  <c:v>261.43961538461554</c:v>
                </c:pt>
                <c:pt idx="253">
                  <c:v>261.43961538461554</c:v>
                </c:pt>
                <c:pt idx="254">
                  <c:v>261.43961538461554</c:v>
                </c:pt>
                <c:pt idx="255">
                  <c:v>261.43961538461554</c:v>
                </c:pt>
                <c:pt idx="256">
                  <c:v>261.43961538461554</c:v>
                </c:pt>
                <c:pt idx="257">
                  <c:v>261.43961538461554</c:v>
                </c:pt>
                <c:pt idx="258">
                  <c:v>261.43961538461554</c:v>
                </c:pt>
                <c:pt idx="259">
                  <c:v>261.43961538461554</c:v>
                </c:pt>
                <c:pt idx="260">
                  <c:v>261.43961538461554</c:v>
                </c:pt>
                <c:pt idx="261">
                  <c:v>261.43961538461554</c:v>
                </c:pt>
                <c:pt idx="262">
                  <c:v>261.43961538461554</c:v>
                </c:pt>
                <c:pt idx="263">
                  <c:v>261.43961538461554</c:v>
                </c:pt>
                <c:pt idx="264">
                  <c:v>261.43961538461554</c:v>
                </c:pt>
                <c:pt idx="265">
                  <c:v>261.43961538461554</c:v>
                </c:pt>
                <c:pt idx="266">
                  <c:v>261.43961538461554</c:v>
                </c:pt>
                <c:pt idx="267">
                  <c:v>261.43961538461554</c:v>
                </c:pt>
                <c:pt idx="268">
                  <c:v>261.43961538461554</c:v>
                </c:pt>
                <c:pt idx="269">
                  <c:v>261.43961538461554</c:v>
                </c:pt>
                <c:pt idx="270">
                  <c:v>261.43961538461554</c:v>
                </c:pt>
                <c:pt idx="271">
                  <c:v>261.43961538461554</c:v>
                </c:pt>
                <c:pt idx="272">
                  <c:v>261.43961538461554</c:v>
                </c:pt>
                <c:pt idx="273">
                  <c:v>261.43961538461554</c:v>
                </c:pt>
                <c:pt idx="274">
                  <c:v>261.43961538461554</c:v>
                </c:pt>
                <c:pt idx="275">
                  <c:v>261.43961538461554</c:v>
                </c:pt>
                <c:pt idx="276">
                  <c:v>261.43961538461554</c:v>
                </c:pt>
                <c:pt idx="277">
                  <c:v>261.43961538461554</c:v>
                </c:pt>
                <c:pt idx="278">
                  <c:v>261.43961538461554</c:v>
                </c:pt>
                <c:pt idx="279">
                  <c:v>261.43961538461554</c:v>
                </c:pt>
                <c:pt idx="280">
                  <c:v>261.43961538461554</c:v>
                </c:pt>
                <c:pt idx="281">
                  <c:v>261.43961538461554</c:v>
                </c:pt>
                <c:pt idx="282">
                  <c:v>261.43961538461554</c:v>
                </c:pt>
                <c:pt idx="283">
                  <c:v>261.43961538461554</c:v>
                </c:pt>
                <c:pt idx="284">
                  <c:v>261.43961538461554</c:v>
                </c:pt>
                <c:pt idx="285">
                  <c:v>261.43961538461554</c:v>
                </c:pt>
                <c:pt idx="286">
                  <c:v>261.43961538461554</c:v>
                </c:pt>
                <c:pt idx="287">
                  <c:v>261.43961538461554</c:v>
                </c:pt>
                <c:pt idx="288">
                  <c:v>261.43961538461554</c:v>
                </c:pt>
                <c:pt idx="289">
                  <c:v>261.43961538461554</c:v>
                </c:pt>
                <c:pt idx="290">
                  <c:v>261.43961538461554</c:v>
                </c:pt>
                <c:pt idx="291">
                  <c:v>261.43961538461554</c:v>
                </c:pt>
                <c:pt idx="292">
                  <c:v>261.43961538461554</c:v>
                </c:pt>
                <c:pt idx="293">
                  <c:v>261.43961538461554</c:v>
                </c:pt>
                <c:pt idx="294">
                  <c:v>261.43961538461554</c:v>
                </c:pt>
                <c:pt idx="295">
                  <c:v>261.43961538461554</c:v>
                </c:pt>
                <c:pt idx="296">
                  <c:v>261.43961538461554</c:v>
                </c:pt>
                <c:pt idx="297">
                  <c:v>261.43961538461554</c:v>
                </c:pt>
                <c:pt idx="298">
                  <c:v>261.43961538461554</c:v>
                </c:pt>
                <c:pt idx="299">
                  <c:v>261.43961538461554</c:v>
                </c:pt>
                <c:pt idx="300">
                  <c:v>261.43961538461554</c:v>
                </c:pt>
              </c:numCache>
            </c:numRef>
          </c:val>
        </c:ser>
        <c:ser>
          <c:idx val="5"/>
          <c:order val="5"/>
          <c:tx>
            <c:strRef>
              <c:f>Data!$BF$14</c:f>
              <c:strCache>
                <c:ptCount val="1"/>
                <c:pt idx="0">
                  <c:v>United CC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25400"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Data!$BF$15:$BF$316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6"/>
          <c:order val="6"/>
          <c:tx>
            <c:strRef>
              <c:f>Data!$BG$14</c:f>
              <c:strCache>
                <c:ptCount val="1"/>
                <c:pt idx="0">
                  <c:v>Navient Loan 1 (5.31%)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Data!$BG$15:$BG$316</c:f>
              <c:numCache>
                <c:formatCode>#,##0.00_);[Red]\(#,##0.00\)</c:formatCode>
                <c:ptCount val="302"/>
                <c:pt idx="0">
                  <c:v>22472</c:v>
                </c:pt>
                <c:pt idx="1">
                  <c:v>22472</c:v>
                </c:pt>
                <c:pt idx="2">
                  <c:v>22472</c:v>
                </c:pt>
                <c:pt idx="3">
                  <c:v>44944</c:v>
                </c:pt>
                <c:pt idx="4">
                  <c:v>44945</c:v>
                </c:pt>
                <c:pt idx="5">
                  <c:v>44945</c:v>
                </c:pt>
                <c:pt idx="6">
                  <c:v>44945</c:v>
                </c:pt>
                <c:pt idx="7">
                  <c:v>44945</c:v>
                </c:pt>
                <c:pt idx="8">
                  <c:v>44945</c:v>
                </c:pt>
                <c:pt idx="9">
                  <c:v>44945</c:v>
                </c:pt>
                <c:pt idx="10">
                  <c:v>44945</c:v>
                </c:pt>
                <c:pt idx="11">
                  <c:v>44945</c:v>
                </c:pt>
                <c:pt idx="12">
                  <c:v>44945</c:v>
                </c:pt>
                <c:pt idx="13">
                  <c:v>44945</c:v>
                </c:pt>
                <c:pt idx="14">
                  <c:v>44945</c:v>
                </c:pt>
                <c:pt idx="15">
                  <c:v>44945</c:v>
                </c:pt>
                <c:pt idx="16">
                  <c:v>44945</c:v>
                </c:pt>
                <c:pt idx="17">
                  <c:v>44946</c:v>
                </c:pt>
                <c:pt idx="18">
                  <c:v>45144.886050000001</c:v>
                </c:pt>
                <c:pt idx="19">
                  <c:v>45344.652170771253</c:v>
                </c:pt>
                <c:pt idx="20">
                  <c:v>45545.302256626914</c:v>
                </c:pt>
                <c:pt idx="21">
                  <c:v>45746.840219112491</c:v>
                </c:pt>
                <c:pt idx="22">
                  <c:v>45949.269987082065</c:v>
                </c:pt>
                <c:pt idx="23">
                  <c:v>46152.595506774902</c:v>
                </c:pt>
                <c:pt idx="24">
                  <c:v>46356.820741892378</c:v>
                </c:pt>
                <c:pt idx="25">
                  <c:v>46561.949673675248</c:v>
                </c:pt>
                <c:pt idx="26">
                  <c:v>46767.986300981262</c:v>
                </c:pt>
                <c:pt idx="27">
                  <c:v>46974.934640363106</c:v>
                </c:pt>
                <c:pt idx="28">
                  <c:v>47182.798726146713</c:v>
                </c:pt>
                <c:pt idx="29">
                  <c:v>47391.582610509911</c:v>
                </c:pt>
                <c:pt idx="30">
                  <c:v>47601.29036356142</c:v>
                </c:pt>
                <c:pt idx="31">
                  <c:v>47811.926073420182</c:v>
                </c:pt>
                <c:pt idx="32">
                  <c:v>48023.493846295067</c:v>
                </c:pt>
                <c:pt idx="33">
                  <c:v>48235.997806564919</c:v>
                </c:pt>
                <c:pt idx="34">
                  <c:v>48449.442096858969</c:v>
                </c:pt>
                <c:pt idx="35">
                  <c:v>48663.830878137567</c:v>
                </c:pt>
                <c:pt idx="36">
                  <c:v>48879.168329773325</c:v>
                </c:pt>
                <c:pt idx="37">
                  <c:v>49095.458649632572</c:v>
                </c:pt>
                <c:pt idx="38">
                  <c:v>49312.706054157199</c:v>
                </c:pt>
                <c:pt idx="39">
                  <c:v>49530.914778446844</c:v>
                </c:pt>
                <c:pt idx="40">
                  <c:v>49750.089076341472</c:v>
                </c:pt>
                <c:pt idx="41">
                  <c:v>49970.233220504284</c:v>
                </c:pt>
                <c:pt idx="42">
                  <c:v>50191.351502505015</c:v>
                </c:pt>
                <c:pt idx="43">
                  <c:v>50413.448232903596</c:v>
                </c:pt>
                <c:pt idx="44">
                  <c:v>50636.527741334197</c:v>
                </c:pt>
                <c:pt idx="45">
                  <c:v>50315.817741334198</c:v>
                </c:pt>
                <c:pt idx="46">
                  <c:v>49993.687741334201</c:v>
                </c:pt>
                <c:pt idx="47">
                  <c:v>49670.127741334203</c:v>
                </c:pt>
                <c:pt idx="48">
                  <c:v>49345.137741334205</c:v>
                </c:pt>
                <c:pt idx="49">
                  <c:v>49018.707741334205</c:v>
                </c:pt>
                <c:pt idx="50">
                  <c:v>48690.837741334202</c:v>
                </c:pt>
                <c:pt idx="51">
                  <c:v>48361.517741334203</c:v>
                </c:pt>
                <c:pt idx="52">
                  <c:v>48030.737741334204</c:v>
                </c:pt>
                <c:pt idx="53">
                  <c:v>47698.497741334206</c:v>
                </c:pt>
                <c:pt idx="54">
                  <c:v>47364.787741334207</c:v>
                </c:pt>
                <c:pt idx="55">
                  <c:v>47029.597741334204</c:v>
                </c:pt>
                <c:pt idx="56">
                  <c:v>46692.927741334206</c:v>
                </c:pt>
                <c:pt idx="57">
                  <c:v>46354.767741334203</c:v>
                </c:pt>
                <c:pt idx="58">
                  <c:v>46015.107741334199</c:v>
                </c:pt>
                <c:pt idx="59">
                  <c:v>45673.947741334196</c:v>
                </c:pt>
                <c:pt idx="60">
                  <c:v>45331.277741334197</c:v>
                </c:pt>
                <c:pt idx="61">
                  <c:v>44987.087741334195</c:v>
                </c:pt>
                <c:pt idx="62">
                  <c:v>44641.377741334196</c:v>
                </c:pt>
                <c:pt idx="63">
                  <c:v>44294.137741334198</c:v>
                </c:pt>
                <c:pt idx="64">
                  <c:v>43945.357741334199</c:v>
                </c:pt>
                <c:pt idx="65">
                  <c:v>43595.037741334199</c:v>
                </c:pt>
                <c:pt idx="66">
                  <c:v>43243.167741334197</c:v>
                </c:pt>
                <c:pt idx="67">
                  <c:v>42889.737741334196</c:v>
                </c:pt>
                <c:pt idx="68">
                  <c:v>42534.747741334199</c:v>
                </c:pt>
                <c:pt idx="69">
                  <c:v>42178.187741334201</c:v>
                </c:pt>
                <c:pt idx="70">
                  <c:v>41820.047741334201</c:v>
                </c:pt>
                <c:pt idx="71">
                  <c:v>41460.317741334198</c:v>
                </c:pt>
                <c:pt idx="72">
                  <c:v>41098.997741334199</c:v>
                </c:pt>
                <c:pt idx="73">
                  <c:v>40736.0777413342</c:v>
                </c:pt>
                <c:pt idx="74">
                  <c:v>40371.557741334203</c:v>
                </c:pt>
                <c:pt idx="75">
                  <c:v>40005.417741334204</c:v>
                </c:pt>
                <c:pt idx="76">
                  <c:v>39637.657741334202</c:v>
                </c:pt>
                <c:pt idx="77">
                  <c:v>39268.277741334205</c:v>
                </c:pt>
                <c:pt idx="78">
                  <c:v>38897.257741334208</c:v>
                </c:pt>
                <c:pt idx="79">
                  <c:v>38524.597741334204</c:v>
                </c:pt>
                <c:pt idx="80">
                  <c:v>38150.287741334207</c:v>
                </c:pt>
                <c:pt idx="81">
                  <c:v>37774.327741334208</c:v>
                </c:pt>
                <c:pt idx="82">
                  <c:v>37396.69774133421</c:v>
                </c:pt>
                <c:pt idx="83">
                  <c:v>37017.397741334207</c:v>
                </c:pt>
                <c:pt idx="84">
                  <c:v>36636.417741334204</c:v>
                </c:pt>
                <c:pt idx="85">
                  <c:v>36253.757741334201</c:v>
                </c:pt>
                <c:pt idx="86">
                  <c:v>35869.3977413342</c:v>
                </c:pt>
                <c:pt idx="87">
                  <c:v>35483.337741334202</c:v>
                </c:pt>
                <c:pt idx="88">
                  <c:v>35095.567741334205</c:v>
                </c:pt>
                <c:pt idx="89">
                  <c:v>34706.087741334202</c:v>
                </c:pt>
                <c:pt idx="90">
                  <c:v>34314.877741334203</c:v>
                </c:pt>
                <c:pt idx="91">
                  <c:v>33921.937741334201</c:v>
                </c:pt>
                <c:pt idx="92">
                  <c:v>33527.257741334201</c:v>
                </c:pt>
                <c:pt idx="93">
                  <c:v>33130.837741334202</c:v>
                </c:pt>
                <c:pt idx="94">
                  <c:v>32732.657741334202</c:v>
                </c:pt>
                <c:pt idx="95">
                  <c:v>32332.717741334203</c:v>
                </c:pt>
                <c:pt idx="96">
                  <c:v>31931.007741334204</c:v>
                </c:pt>
                <c:pt idx="97">
                  <c:v>31527.517741334203</c:v>
                </c:pt>
                <c:pt idx="98">
                  <c:v>31122.247741334202</c:v>
                </c:pt>
                <c:pt idx="99">
                  <c:v>30715.187741334201</c:v>
                </c:pt>
                <c:pt idx="100">
                  <c:v>30306.317741334202</c:v>
                </c:pt>
                <c:pt idx="101">
                  <c:v>29895.647741334204</c:v>
                </c:pt>
                <c:pt idx="102">
                  <c:v>29483.157741334202</c:v>
                </c:pt>
                <c:pt idx="103">
                  <c:v>29068.837741334202</c:v>
                </c:pt>
                <c:pt idx="104">
                  <c:v>28652.687741334201</c:v>
                </c:pt>
                <c:pt idx="105">
                  <c:v>28234.697741334199</c:v>
                </c:pt>
                <c:pt idx="106">
                  <c:v>27814.857741334199</c:v>
                </c:pt>
                <c:pt idx="107">
                  <c:v>27393.157741334198</c:v>
                </c:pt>
                <c:pt idx="108">
                  <c:v>26969.587741334199</c:v>
                </c:pt>
                <c:pt idx="109">
                  <c:v>26544.1477413342</c:v>
                </c:pt>
                <c:pt idx="110">
                  <c:v>26116.8277413342</c:v>
                </c:pt>
                <c:pt idx="111">
                  <c:v>25687.617741334201</c:v>
                </c:pt>
                <c:pt idx="112">
                  <c:v>25256.507741334201</c:v>
                </c:pt>
                <c:pt idx="113">
                  <c:v>24823.4877413342</c:v>
                </c:pt>
                <c:pt idx="114">
                  <c:v>24388.547741334201</c:v>
                </c:pt>
                <c:pt idx="115">
                  <c:v>23951.687741334201</c:v>
                </c:pt>
                <c:pt idx="116">
                  <c:v>23512.8977413342</c:v>
                </c:pt>
                <c:pt idx="117">
                  <c:v>23072.157741334198</c:v>
                </c:pt>
                <c:pt idx="118">
                  <c:v>22629.4677413342</c:v>
                </c:pt>
                <c:pt idx="119">
                  <c:v>22184.8277413342</c:v>
                </c:pt>
                <c:pt idx="120">
                  <c:v>21738.2177413342</c:v>
                </c:pt>
                <c:pt idx="121">
                  <c:v>21289.6277413342</c:v>
                </c:pt>
                <c:pt idx="122">
                  <c:v>20839.0577413342</c:v>
                </c:pt>
                <c:pt idx="123">
                  <c:v>20386.4877413342</c:v>
                </c:pt>
                <c:pt idx="124">
                  <c:v>19931.9177413342</c:v>
                </c:pt>
                <c:pt idx="125">
                  <c:v>19475.337741334199</c:v>
                </c:pt>
                <c:pt idx="126">
                  <c:v>19016.7377413342</c:v>
                </c:pt>
                <c:pt idx="127">
                  <c:v>18556.107741334199</c:v>
                </c:pt>
                <c:pt idx="128">
                  <c:v>18093.437741334201</c:v>
                </c:pt>
                <c:pt idx="129">
                  <c:v>17628.7177413342</c:v>
                </c:pt>
                <c:pt idx="130">
                  <c:v>16721.947741334199</c:v>
                </c:pt>
                <c:pt idx="131">
                  <c:v>15501.157741334198</c:v>
                </c:pt>
                <c:pt idx="132">
                  <c:v>14274.967741334198</c:v>
                </c:pt>
                <c:pt idx="133">
                  <c:v>13043.357741334197</c:v>
                </c:pt>
                <c:pt idx="134">
                  <c:v>11806.297741334198</c:v>
                </c:pt>
                <c:pt idx="135">
                  <c:v>10563.757741334197</c:v>
                </c:pt>
                <c:pt idx="136">
                  <c:v>9315.717741334196</c:v>
                </c:pt>
                <c:pt idx="137">
                  <c:v>8062.1577413341965</c:v>
                </c:pt>
                <c:pt idx="138">
                  <c:v>6803.0577413341962</c:v>
                </c:pt>
                <c:pt idx="139">
                  <c:v>5538.3777413341959</c:v>
                </c:pt>
                <c:pt idx="140">
                  <c:v>4268.1077413341955</c:v>
                </c:pt>
                <c:pt idx="141">
                  <c:v>2992.2177413341956</c:v>
                </c:pt>
                <c:pt idx="142">
                  <c:v>1710.6777413341956</c:v>
                </c:pt>
                <c:pt idx="143">
                  <c:v>542.37774133419555</c:v>
                </c:pt>
                <c:pt idx="144">
                  <c:v>-2.2586658044474461E-3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7"/>
          <c:order val="7"/>
          <c:tx>
            <c:strRef>
              <c:f>Data!$BH$14</c:f>
              <c:strCache>
                <c:ptCount val="1"/>
                <c:pt idx="0">
                  <c:v>Navient Loan 2 (6.00%)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Data!$BH$15:$BH$316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18000</c:v>
                </c:pt>
                <c:pt idx="11">
                  <c:v>16322.865</c:v>
                </c:pt>
                <c:pt idx="12">
                  <c:v>16921.5</c:v>
                </c:pt>
                <c:pt idx="13">
                  <c:v>16921.5</c:v>
                </c:pt>
                <c:pt idx="14">
                  <c:v>16921.5</c:v>
                </c:pt>
                <c:pt idx="15">
                  <c:v>16921.5</c:v>
                </c:pt>
                <c:pt idx="16">
                  <c:v>15843</c:v>
                </c:pt>
                <c:pt idx="17">
                  <c:v>14645.73</c:v>
                </c:pt>
                <c:pt idx="18">
                  <c:v>14718.958649999999</c:v>
                </c:pt>
                <c:pt idx="19">
                  <c:v>14792.553443249999</c:v>
                </c:pt>
                <c:pt idx="20">
                  <c:v>14866.516210466249</c:v>
                </c:pt>
                <c:pt idx="21">
                  <c:v>14940.84879151858</c:v>
                </c:pt>
                <c:pt idx="22">
                  <c:v>15015.553035476172</c:v>
                </c:pt>
                <c:pt idx="23">
                  <c:v>15090.630800653553</c:v>
                </c:pt>
                <c:pt idx="24">
                  <c:v>15166.08395465682</c:v>
                </c:pt>
                <c:pt idx="25">
                  <c:v>15241.914374430104</c:v>
                </c:pt>
                <c:pt idx="26">
                  <c:v>15318.123946302254</c:v>
                </c:pt>
                <c:pt idx="27">
                  <c:v>15394.714566033765</c:v>
                </c:pt>
                <c:pt idx="28">
                  <c:v>15471.688138863934</c:v>
                </c:pt>
                <c:pt idx="29">
                  <c:v>15549.046579558253</c:v>
                </c:pt>
                <c:pt idx="30">
                  <c:v>15626.791812456044</c:v>
                </c:pt>
                <c:pt idx="31">
                  <c:v>15704.925771518325</c:v>
                </c:pt>
                <c:pt idx="32">
                  <c:v>15783.450400375916</c:v>
                </c:pt>
                <c:pt idx="33">
                  <c:v>15862.367652377796</c:v>
                </c:pt>
                <c:pt idx="34">
                  <c:v>15941.679490639684</c:v>
                </c:pt>
                <c:pt idx="35">
                  <c:v>16021.387888092882</c:v>
                </c:pt>
                <c:pt idx="36">
                  <c:v>16101.494827533346</c:v>
                </c:pt>
                <c:pt idx="37">
                  <c:v>16182.002301671013</c:v>
                </c:pt>
                <c:pt idx="38">
                  <c:v>16262.912313179368</c:v>
                </c:pt>
                <c:pt idx="39">
                  <c:v>16344.226874745265</c:v>
                </c:pt>
                <c:pt idx="40">
                  <c:v>16425.948009118991</c:v>
                </c:pt>
                <c:pt idx="41">
                  <c:v>16508.077749164586</c:v>
                </c:pt>
                <c:pt idx="42">
                  <c:v>16590.618137910409</c:v>
                </c:pt>
                <c:pt idx="43">
                  <c:v>16673.571228599962</c:v>
                </c:pt>
                <c:pt idx="44">
                  <c:v>16756.93908474296</c:v>
                </c:pt>
                <c:pt idx="45">
                  <c:v>16654.679084742962</c:v>
                </c:pt>
                <c:pt idx="46">
                  <c:v>16551.909084742962</c:v>
                </c:pt>
                <c:pt idx="47">
                  <c:v>16448.629084742963</c:v>
                </c:pt>
                <c:pt idx="48">
                  <c:v>16344.829084742963</c:v>
                </c:pt>
                <c:pt idx="49">
                  <c:v>16240.509084742964</c:v>
                </c:pt>
                <c:pt idx="50">
                  <c:v>16135.669084742964</c:v>
                </c:pt>
                <c:pt idx="51">
                  <c:v>16030.309084742963</c:v>
                </c:pt>
                <c:pt idx="52">
                  <c:v>15924.419084742964</c:v>
                </c:pt>
                <c:pt idx="53">
                  <c:v>15817.999084742964</c:v>
                </c:pt>
                <c:pt idx="54">
                  <c:v>15711.049084742963</c:v>
                </c:pt>
                <c:pt idx="55">
                  <c:v>15603.569084742963</c:v>
                </c:pt>
                <c:pt idx="56">
                  <c:v>15495.549084742963</c:v>
                </c:pt>
                <c:pt idx="57">
                  <c:v>15386.989084742963</c:v>
                </c:pt>
                <c:pt idx="58">
                  <c:v>15277.879084742963</c:v>
                </c:pt>
                <c:pt idx="59">
                  <c:v>15168.229084742963</c:v>
                </c:pt>
                <c:pt idx="60">
                  <c:v>15058.029084742962</c:v>
                </c:pt>
                <c:pt idx="61">
                  <c:v>14947.279084742962</c:v>
                </c:pt>
                <c:pt idx="62">
                  <c:v>14835.979084742963</c:v>
                </c:pt>
                <c:pt idx="63">
                  <c:v>14724.119084742963</c:v>
                </c:pt>
                <c:pt idx="64">
                  <c:v>14611.699084742962</c:v>
                </c:pt>
                <c:pt idx="65">
                  <c:v>14498.719084742963</c:v>
                </c:pt>
                <c:pt idx="66">
                  <c:v>14385.169084742964</c:v>
                </c:pt>
                <c:pt idx="67">
                  <c:v>14271.059084742963</c:v>
                </c:pt>
                <c:pt idx="68">
                  <c:v>14156.379084742963</c:v>
                </c:pt>
                <c:pt idx="69">
                  <c:v>14041.119084742963</c:v>
                </c:pt>
                <c:pt idx="70">
                  <c:v>13925.289084742963</c:v>
                </c:pt>
                <c:pt idx="71">
                  <c:v>13808.879084742963</c:v>
                </c:pt>
                <c:pt idx="72">
                  <c:v>13691.879084742963</c:v>
                </c:pt>
                <c:pt idx="73">
                  <c:v>13574.299084742963</c:v>
                </c:pt>
                <c:pt idx="74">
                  <c:v>13456.129084742963</c:v>
                </c:pt>
                <c:pt idx="75">
                  <c:v>13337.369084742963</c:v>
                </c:pt>
                <c:pt idx="76">
                  <c:v>13218.019084742962</c:v>
                </c:pt>
                <c:pt idx="77">
                  <c:v>13098.069084742961</c:v>
                </c:pt>
                <c:pt idx="78">
                  <c:v>12977.519084742962</c:v>
                </c:pt>
                <c:pt idx="79">
                  <c:v>12856.369084742963</c:v>
                </c:pt>
                <c:pt idx="80">
                  <c:v>12734.609084742962</c:v>
                </c:pt>
                <c:pt idx="81">
                  <c:v>12612.239084742961</c:v>
                </c:pt>
                <c:pt idx="82">
                  <c:v>12489.259084742962</c:v>
                </c:pt>
                <c:pt idx="83">
                  <c:v>12365.669084742962</c:v>
                </c:pt>
                <c:pt idx="84">
                  <c:v>12241.459084742963</c:v>
                </c:pt>
                <c:pt idx="85">
                  <c:v>12116.629084742963</c:v>
                </c:pt>
                <c:pt idx="86">
                  <c:v>11991.169084742964</c:v>
                </c:pt>
                <c:pt idx="87">
                  <c:v>11865.089084742964</c:v>
                </c:pt>
                <c:pt idx="88">
                  <c:v>11738.379084742965</c:v>
                </c:pt>
                <c:pt idx="89">
                  <c:v>11611.029084742964</c:v>
                </c:pt>
                <c:pt idx="90">
                  <c:v>11483.049084742965</c:v>
                </c:pt>
                <c:pt idx="91">
                  <c:v>11354.429084742964</c:v>
                </c:pt>
                <c:pt idx="92">
                  <c:v>11225.159084742963</c:v>
                </c:pt>
                <c:pt idx="93">
                  <c:v>11095.249084742964</c:v>
                </c:pt>
                <c:pt idx="94">
                  <c:v>10964.689084742964</c:v>
                </c:pt>
                <c:pt idx="95">
                  <c:v>10833.469084742965</c:v>
                </c:pt>
                <c:pt idx="96">
                  <c:v>10701.599084742964</c:v>
                </c:pt>
                <c:pt idx="97">
                  <c:v>10569.069084742963</c:v>
                </c:pt>
                <c:pt idx="98">
                  <c:v>10435.879084742963</c:v>
                </c:pt>
                <c:pt idx="99">
                  <c:v>10302.019084742962</c:v>
                </c:pt>
                <c:pt idx="100">
                  <c:v>10167.489084742961</c:v>
                </c:pt>
                <c:pt idx="101">
                  <c:v>10032.289084742961</c:v>
                </c:pt>
                <c:pt idx="102">
                  <c:v>9896.4090847429616</c:v>
                </c:pt>
                <c:pt idx="103">
                  <c:v>9759.8490847429621</c:v>
                </c:pt>
                <c:pt idx="104">
                  <c:v>9622.6090847429623</c:v>
                </c:pt>
                <c:pt idx="105">
                  <c:v>9484.679084742962</c:v>
                </c:pt>
                <c:pt idx="106">
                  <c:v>9346.0590847429612</c:v>
                </c:pt>
                <c:pt idx="107">
                  <c:v>9206.7490847429617</c:v>
                </c:pt>
                <c:pt idx="108">
                  <c:v>9066.7390847429615</c:v>
                </c:pt>
                <c:pt idx="109">
                  <c:v>8926.0290847429624</c:v>
                </c:pt>
                <c:pt idx="110">
                  <c:v>8784.6190847429625</c:v>
                </c:pt>
                <c:pt idx="111">
                  <c:v>8642.4990847429617</c:v>
                </c:pt>
                <c:pt idx="112">
                  <c:v>8499.6690847429618</c:v>
                </c:pt>
                <c:pt idx="113">
                  <c:v>8356.1290847429609</c:v>
                </c:pt>
                <c:pt idx="114">
                  <c:v>8211.8690847429607</c:v>
                </c:pt>
                <c:pt idx="115">
                  <c:v>8066.8890847429611</c:v>
                </c:pt>
                <c:pt idx="116">
                  <c:v>7921.1790847429611</c:v>
                </c:pt>
                <c:pt idx="117">
                  <c:v>7774.7490847429608</c:v>
                </c:pt>
                <c:pt idx="118">
                  <c:v>7627.5790847429607</c:v>
                </c:pt>
                <c:pt idx="119">
                  <c:v>7439.6790847429611</c:v>
                </c:pt>
                <c:pt idx="120">
                  <c:v>6740.8390847429609</c:v>
                </c:pt>
                <c:pt idx="121">
                  <c:v>6038.4990847429608</c:v>
                </c:pt>
                <c:pt idx="122">
                  <c:v>5332.6490847429604</c:v>
                </c:pt>
                <c:pt idx="123">
                  <c:v>4623.2690847429603</c:v>
                </c:pt>
                <c:pt idx="124">
                  <c:v>3910.3490847429603</c:v>
                </c:pt>
                <c:pt idx="125">
                  <c:v>3193.8590847429605</c:v>
                </c:pt>
                <c:pt idx="126">
                  <c:v>2473.7890847429603</c:v>
                </c:pt>
                <c:pt idx="127">
                  <c:v>1750.1190847429602</c:v>
                </c:pt>
                <c:pt idx="128">
                  <c:v>1022.8290847429603</c:v>
                </c:pt>
                <c:pt idx="129">
                  <c:v>291.89908474296033</c:v>
                </c:pt>
                <c:pt idx="130">
                  <c:v>-9.1525703965089633E-4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8"/>
          <c:order val="8"/>
          <c:tx>
            <c:strRef>
              <c:f>Data!$BI$14</c:f>
              <c:strCache>
                <c:ptCount val="1"/>
                <c:pt idx="0">
                  <c:v>Navient Loan 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Data!$BI$15:$BI$316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16000</c:v>
                </c:pt>
                <c:pt idx="23">
                  <c:v>16086.666666666666</c:v>
                </c:pt>
                <c:pt idx="24">
                  <c:v>16173.802777777777</c:v>
                </c:pt>
                <c:pt idx="25">
                  <c:v>16261.410876157406</c:v>
                </c:pt>
                <c:pt idx="26">
                  <c:v>16349.493518403258</c:v>
                </c:pt>
                <c:pt idx="27">
                  <c:v>16438.053274961276</c:v>
                </c:pt>
                <c:pt idx="28">
                  <c:v>16527.092730200649</c:v>
                </c:pt>
                <c:pt idx="29">
                  <c:v>16616.614482489236</c:v>
                </c:pt>
                <c:pt idx="30">
                  <c:v>16706.621144269386</c:v>
                </c:pt>
                <c:pt idx="31">
                  <c:v>16797.115342134177</c:v>
                </c:pt>
                <c:pt idx="32">
                  <c:v>16888.099716904071</c:v>
                </c:pt>
                <c:pt idx="33">
                  <c:v>16979.576923703968</c:v>
                </c:pt>
                <c:pt idx="34">
                  <c:v>17071.549632040696</c:v>
                </c:pt>
                <c:pt idx="35">
                  <c:v>17164.020525880918</c:v>
                </c:pt>
                <c:pt idx="36">
                  <c:v>17256.992303729439</c:v>
                </c:pt>
                <c:pt idx="37">
                  <c:v>17350.467678707973</c:v>
                </c:pt>
                <c:pt idx="38">
                  <c:v>17444.449378634308</c:v>
                </c:pt>
                <c:pt idx="39">
                  <c:v>17538.940146101912</c:v>
                </c:pt>
                <c:pt idx="40">
                  <c:v>17633.942738559963</c:v>
                </c:pt>
                <c:pt idx="41">
                  <c:v>17729.45992839383</c:v>
                </c:pt>
                <c:pt idx="42">
                  <c:v>17825.494503005964</c:v>
                </c:pt>
                <c:pt idx="43">
                  <c:v>17922.049264897247</c:v>
                </c:pt>
                <c:pt idx="44">
                  <c:v>18019.127031748772</c:v>
                </c:pt>
                <c:pt idx="45">
                  <c:v>17912.127031748772</c:v>
                </c:pt>
                <c:pt idx="46">
                  <c:v>17804.547031748771</c:v>
                </c:pt>
                <c:pt idx="47">
                  <c:v>17696.387031748771</c:v>
                </c:pt>
                <c:pt idx="48">
                  <c:v>17587.647031748769</c:v>
                </c:pt>
                <c:pt idx="49">
                  <c:v>17478.317031748767</c:v>
                </c:pt>
                <c:pt idx="50">
                  <c:v>17368.387031748767</c:v>
                </c:pt>
                <c:pt idx="51">
                  <c:v>17257.867031748767</c:v>
                </c:pt>
                <c:pt idx="52">
                  <c:v>17146.747031748768</c:v>
                </c:pt>
                <c:pt idx="53">
                  <c:v>17035.027031748767</c:v>
                </c:pt>
                <c:pt idx="54">
                  <c:v>16922.697031748765</c:v>
                </c:pt>
                <c:pt idx="55">
                  <c:v>16809.757031748766</c:v>
                </c:pt>
                <c:pt idx="56">
                  <c:v>16696.207031748767</c:v>
                </c:pt>
                <c:pt idx="57">
                  <c:v>16582.047031748767</c:v>
                </c:pt>
                <c:pt idx="58">
                  <c:v>16467.267031748768</c:v>
                </c:pt>
                <c:pt idx="59">
                  <c:v>16351.867031748769</c:v>
                </c:pt>
                <c:pt idx="60">
                  <c:v>16235.837031748768</c:v>
                </c:pt>
                <c:pt idx="61">
                  <c:v>16119.177031748768</c:v>
                </c:pt>
                <c:pt idx="62">
                  <c:v>16001.887031748767</c:v>
                </c:pt>
                <c:pt idx="63">
                  <c:v>15883.967031748767</c:v>
                </c:pt>
                <c:pt idx="64">
                  <c:v>15765.407031748768</c:v>
                </c:pt>
                <c:pt idx="65">
                  <c:v>15646.207031748767</c:v>
                </c:pt>
                <c:pt idx="66">
                  <c:v>15526.357031748767</c:v>
                </c:pt>
                <c:pt idx="67">
                  <c:v>15405.857031748767</c:v>
                </c:pt>
                <c:pt idx="68">
                  <c:v>15284.707031748767</c:v>
                </c:pt>
                <c:pt idx="69">
                  <c:v>15162.897031748767</c:v>
                </c:pt>
                <c:pt idx="70">
                  <c:v>15040.427031748768</c:v>
                </c:pt>
                <c:pt idx="71">
                  <c:v>14917.297031748769</c:v>
                </c:pt>
                <c:pt idx="72">
                  <c:v>14793.49703174877</c:v>
                </c:pt>
                <c:pt idx="73">
                  <c:v>14669.02703174877</c:v>
                </c:pt>
                <c:pt idx="74">
                  <c:v>14543.887031748771</c:v>
                </c:pt>
                <c:pt idx="75">
                  <c:v>14418.067031748771</c:v>
                </c:pt>
                <c:pt idx="76">
                  <c:v>14291.567031748771</c:v>
                </c:pt>
                <c:pt idx="77">
                  <c:v>14164.377031748771</c:v>
                </c:pt>
                <c:pt idx="78">
                  <c:v>14036.497031748771</c:v>
                </c:pt>
                <c:pt idx="79">
                  <c:v>13907.927031748772</c:v>
                </c:pt>
                <c:pt idx="80">
                  <c:v>13778.657031748771</c:v>
                </c:pt>
                <c:pt idx="81">
                  <c:v>13648.687031748772</c:v>
                </c:pt>
                <c:pt idx="82">
                  <c:v>13518.017031748772</c:v>
                </c:pt>
                <c:pt idx="83">
                  <c:v>13386.637031748773</c:v>
                </c:pt>
                <c:pt idx="84">
                  <c:v>13254.547031748772</c:v>
                </c:pt>
                <c:pt idx="85">
                  <c:v>13121.747031748773</c:v>
                </c:pt>
                <c:pt idx="86">
                  <c:v>12988.227031748773</c:v>
                </c:pt>
                <c:pt idx="87">
                  <c:v>12853.977031748773</c:v>
                </c:pt>
                <c:pt idx="88">
                  <c:v>12719.007031748773</c:v>
                </c:pt>
                <c:pt idx="89">
                  <c:v>12583.297031748774</c:v>
                </c:pt>
                <c:pt idx="90">
                  <c:v>12446.857031748774</c:v>
                </c:pt>
                <c:pt idx="91">
                  <c:v>12309.677031748774</c:v>
                </c:pt>
                <c:pt idx="92">
                  <c:v>12171.757031748773</c:v>
                </c:pt>
                <c:pt idx="93">
                  <c:v>12033.087031748773</c:v>
                </c:pt>
                <c:pt idx="94">
                  <c:v>11893.667031748773</c:v>
                </c:pt>
                <c:pt idx="95">
                  <c:v>11753.487031748773</c:v>
                </c:pt>
                <c:pt idx="96">
                  <c:v>11612.547031748772</c:v>
                </c:pt>
                <c:pt idx="97">
                  <c:v>11430.847031748772</c:v>
                </c:pt>
                <c:pt idx="98">
                  <c:v>10938.167031748771</c:v>
                </c:pt>
                <c:pt idx="99">
                  <c:v>10442.817031748771</c:v>
                </c:pt>
                <c:pt idx="100">
                  <c:v>9944.7870317487705</c:v>
                </c:pt>
                <c:pt idx="101">
                  <c:v>9444.0570317487709</c:v>
                </c:pt>
                <c:pt idx="102">
                  <c:v>8940.6170317487704</c:v>
                </c:pt>
                <c:pt idx="103">
                  <c:v>8434.4470317487703</c:v>
                </c:pt>
                <c:pt idx="104">
                  <c:v>7925.5370317487705</c:v>
                </c:pt>
                <c:pt idx="105">
                  <c:v>7413.8670317487704</c:v>
                </c:pt>
                <c:pt idx="106">
                  <c:v>6899.4270317487708</c:v>
                </c:pt>
                <c:pt idx="107">
                  <c:v>6382.1970317487712</c:v>
                </c:pt>
                <c:pt idx="108">
                  <c:v>5862.1670317487715</c:v>
                </c:pt>
                <c:pt idx="109">
                  <c:v>5339.3170317487711</c:v>
                </c:pt>
                <c:pt idx="110">
                  <c:v>4813.6370317487708</c:v>
                </c:pt>
                <c:pt idx="111">
                  <c:v>4285.1070317487711</c:v>
                </c:pt>
                <c:pt idx="112">
                  <c:v>3753.7170317487708</c:v>
                </c:pt>
                <c:pt idx="113">
                  <c:v>3219.4470317487708</c:v>
                </c:pt>
                <c:pt idx="114">
                  <c:v>2682.2870317487709</c:v>
                </c:pt>
                <c:pt idx="115">
                  <c:v>2142.2170317487708</c:v>
                </c:pt>
                <c:pt idx="116">
                  <c:v>1599.2170317487708</c:v>
                </c:pt>
                <c:pt idx="117">
                  <c:v>1053.2770317487707</c:v>
                </c:pt>
                <c:pt idx="118">
                  <c:v>504.38703174877071</c:v>
                </c:pt>
                <c:pt idx="119">
                  <c:v>-2.968251229276575E-3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9"/>
          <c:order val="9"/>
          <c:tx>
            <c:strRef>
              <c:f>Data!$BJ$14</c:f>
              <c:strCache>
                <c:ptCount val="1"/>
                <c:pt idx="0">
                  <c:v>Navient Loan 4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Data!$BJ$15:$BJ$316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18000</c:v>
                </c:pt>
                <c:pt idx="35">
                  <c:v>18105</c:v>
                </c:pt>
                <c:pt idx="36">
                  <c:v>18210.612499999999</c:v>
                </c:pt>
                <c:pt idx="37">
                  <c:v>18316.841072916664</c:v>
                </c:pt>
                <c:pt idx="38">
                  <c:v>18423.689312508679</c:v>
                </c:pt>
                <c:pt idx="39">
                  <c:v>18531.160833498314</c:v>
                </c:pt>
                <c:pt idx="40">
                  <c:v>18639.259271693722</c:v>
                </c:pt>
                <c:pt idx="41">
                  <c:v>18747.988284111936</c:v>
                </c:pt>
                <c:pt idx="42">
                  <c:v>18857.35154910259</c:v>
                </c:pt>
                <c:pt idx="43">
                  <c:v>18967.352766472355</c:v>
                </c:pt>
                <c:pt idx="44">
                  <c:v>19077.99565761011</c:v>
                </c:pt>
                <c:pt idx="45">
                  <c:v>18767.775657610109</c:v>
                </c:pt>
                <c:pt idx="46">
                  <c:v>18455.74565761011</c:v>
                </c:pt>
                <c:pt idx="47">
                  <c:v>18141.895657610112</c:v>
                </c:pt>
                <c:pt idx="48">
                  <c:v>17826.215657610112</c:v>
                </c:pt>
                <c:pt idx="49">
                  <c:v>17508.695657610111</c:v>
                </c:pt>
                <c:pt idx="50">
                  <c:v>17189.31565761011</c:v>
                </c:pt>
                <c:pt idx="51">
                  <c:v>16868.075657610108</c:v>
                </c:pt>
                <c:pt idx="52">
                  <c:v>16544.965657610108</c:v>
                </c:pt>
                <c:pt idx="53">
                  <c:v>16219.965657610108</c:v>
                </c:pt>
                <c:pt idx="54">
                  <c:v>15893.075657610108</c:v>
                </c:pt>
                <c:pt idx="55">
                  <c:v>15564.275657610109</c:v>
                </c:pt>
                <c:pt idx="56">
                  <c:v>15233.55565761011</c:v>
                </c:pt>
                <c:pt idx="57">
                  <c:v>14900.90565761011</c:v>
                </c:pt>
                <c:pt idx="58">
                  <c:v>14566.31565761011</c:v>
                </c:pt>
                <c:pt idx="59">
                  <c:v>14229.775657610109</c:v>
                </c:pt>
                <c:pt idx="60">
                  <c:v>13891.275657610109</c:v>
                </c:pt>
                <c:pt idx="61">
                  <c:v>13550.79565761011</c:v>
                </c:pt>
                <c:pt idx="62">
                  <c:v>13208.335657610111</c:v>
                </c:pt>
                <c:pt idx="63">
                  <c:v>12863.875657610111</c:v>
                </c:pt>
                <c:pt idx="64">
                  <c:v>12517.405657610112</c:v>
                </c:pt>
                <c:pt idx="65">
                  <c:v>12168.915657610112</c:v>
                </c:pt>
                <c:pt idx="66">
                  <c:v>11818.395657610112</c:v>
                </c:pt>
                <c:pt idx="67">
                  <c:v>11465.825657610112</c:v>
                </c:pt>
                <c:pt idx="68">
                  <c:v>11111.195657610113</c:v>
                </c:pt>
                <c:pt idx="69">
                  <c:v>10754.505657610112</c:v>
                </c:pt>
                <c:pt idx="70">
                  <c:v>10395.725657610112</c:v>
                </c:pt>
                <c:pt idx="71">
                  <c:v>10034.855657610111</c:v>
                </c:pt>
                <c:pt idx="72">
                  <c:v>9671.8856576101116</c:v>
                </c:pt>
                <c:pt idx="73">
                  <c:v>9306.7956576101114</c:v>
                </c:pt>
                <c:pt idx="74">
                  <c:v>8939.5756576101121</c:v>
                </c:pt>
                <c:pt idx="75">
                  <c:v>8570.2156576101115</c:v>
                </c:pt>
                <c:pt idx="76">
                  <c:v>8198.6956576101111</c:v>
                </c:pt>
                <c:pt idx="77">
                  <c:v>7825.0156576101108</c:v>
                </c:pt>
                <c:pt idx="78">
                  <c:v>7449.1556576101111</c:v>
                </c:pt>
                <c:pt idx="79">
                  <c:v>7071.0956576101107</c:v>
                </c:pt>
                <c:pt idx="80">
                  <c:v>6690.8356576101105</c:v>
                </c:pt>
                <c:pt idx="81">
                  <c:v>6308.3556576101109</c:v>
                </c:pt>
                <c:pt idx="82">
                  <c:v>5923.6456576101109</c:v>
                </c:pt>
                <c:pt idx="83">
                  <c:v>5536.6856576101109</c:v>
                </c:pt>
                <c:pt idx="84">
                  <c:v>5147.4756576101108</c:v>
                </c:pt>
                <c:pt idx="85">
                  <c:v>4755.9956576101113</c:v>
                </c:pt>
                <c:pt idx="86">
                  <c:v>4362.2256576101117</c:v>
                </c:pt>
                <c:pt idx="87">
                  <c:v>3966.1656576101113</c:v>
                </c:pt>
                <c:pt idx="88">
                  <c:v>3567.7956576101114</c:v>
                </c:pt>
                <c:pt idx="89">
                  <c:v>3167.0956576101116</c:v>
                </c:pt>
                <c:pt idx="90">
                  <c:v>2764.0556576101117</c:v>
                </c:pt>
                <c:pt idx="91">
                  <c:v>2358.6656576101118</c:v>
                </c:pt>
                <c:pt idx="92">
                  <c:v>1950.9156576101118</c:v>
                </c:pt>
                <c:pt idx="93">
                  <c:v>1540.7856576101117</c:v>
                </c:pt>
                <c:pt idx="94">
                  <c:v>1128.2656576101117</c:v>
                </c:pt>
                <c:pt idx="95">
                  <c:v>713.33565761011175</c:v>
                </c:pt>
                <c:pt idx="96">
                  <c:v>295.98565761011173</c:v>
                </c:pt>
                <c:pt idx="97">
                  <c:v>-4.3423898882650747E-3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ser>
          <c:idx val="10"/>
          <c:order val="10"/>
          <c:tx>
            <c:strRef>
              <c:f>Data!$BK$14</c:f>
              <c:strCache>
                <c:ptCount val="1"/>
                <c:pt idx="0">
                  <c:v>Mortgage</c:v>
                </c:pt>
              </c:strCache>
            </c:strRef>
          </c:tx>
          <c:spPr>
            <a:solidFill>
              <a:srgbClr val="C878C8"/>
            </a:solidFill>
            <a:ln w="25400"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Data!$BK$15:$BK$316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150000</c:v>
                </c:pt>
                <c:pt idx="40">
                  <c:v>149788.84</c:v>
                </c:pt>
                <c:pt idx="41">
                  <c:v>149576.94999999998</c:v>
                </c:pt>
                <c:pt idx="42">
                  <c:v>149364.32999999999</c:v>
                </c:pt>
                <c:pt idx="43">
                  <c:v>149150.97999999998</c:v>
                </c:pt>
                <c:pt idx="44">
                  <c:v>148936.9</c:v>
                </c:pt>
                <c:pt idx="45">
                  <c:v>148722.07999999999</c:v>
                </c:pt>
                <c:pt idx="46">
                  <c:v>148506.51999999999</c:v>
                </c:pt>
                <c:pt idx="47">
                  <c:v>148290.22</c:v>
                </c:pt>
                <c:pt idx="48">
                  <c:v>148073.18</c:v>
                </c:pt>
                <c:pt idx="49">
                  <c:v>147855.38999999998</c:v>
                </c:pt>
                <c:pt idx="50">
                  <c:v>147636.84999999998</c:v>
                </c:pt>
                <c:pt idx="51">
                  <c:v>147417.55999999997</c:v>
                </c:pt>
                <c:pt idx="52">
                  <c:v>147197.50999999998</c:v>
                </c:pt>
                <c:pt idx="53">
                  <c:v>146976.69999999998</c:v>
                </c:pt>
                <c:pt idx="54">
                  <c:v>146755.12999999998</c:v>
                </c:pt>
                <c:pt idx="55">
                  <c:v>146532.79999999999</c:v>
                </c:pt>
                <c:pt idx="56">
                  <c:v>146309.71</c:v>
                </c:pt>
                <c:pt idx="57">
                  <c:v>146085.85</c:v>
                </c:pt>
                <c:pt idx="58">
                  <c:v>145861.22</c:v>
                </c:pt>
                <c:pt idx="59">
                  <c:v>145635.82</c:v>
                </c:pt>
                <c:pt idx="60">
                  <c:v>145409.64000000001</c:v>
                </c:pt>
                <c:pt idx="61">
                  <c:v>145182.68000000002</c:v>
                </c:pt>
                <c:pt idx="62">
                  <c:v>144954.94000000003</c:v>
                </c:pt>
                <c:pt idx="63">
                  <c:v>144726.42000000004</c:v>
                </c:pt>
                <c:pt idx="64">
                  <c:v>144497.11000000004</c:v>
                </c:pt>
                <c:pt idx="65">
                  <c:v>144267.01000000004</c:v>
                </c:pt>
                <c:pt idx="66">
                  <c:v>144036.12000000002</c:v>
                </c:pt>
                <c:pt idx="67">
                  <c:v>143804.43000000002</c:v>
                </c:pt>
                <c:pt idx="68">
                  <c:v>143571.95000000001</c:v>
                </c:pt>
                <c:pt idx="69">
                  <c:v>143338.67000000001</c:v>
                </c:pt>
                <c:pt idx="70">
                  <c:v>143104.58000000002</c:v>
                </c:pt>
                <c:pt idx="71">
                  <c:v>142869.69</c:v>
                </c:pt>
                <c:pt idx="72">
                  <c:v>142633.99</c:v>
                </c:pt>
                <c:pt idx="73">
                  <c:v>142397.47999999998</c:v>
                </c:pt>
                <c:pt idx="74">
                  <c:v>142160.15</c:v>
                </c:pt>
                <c:pt idx="75">
                  <c:v>141922.00999999998</c:v>
                </c:pt>
                <c:pt idx="76">
                  <c:v>141683.04999999999</c:v>
                </c:pt>
                <c:pt idx="77">
                  <c:v>141443.26999999999</c:v>
                </c:pt>
                <c:pt idx="78">
                  <c:v>141202.66</c:v>
                </c:pt>
                <c:pt idx="79">
                  <c:v>140961.22</c:v>
                </c:pt>
                <c:pt idx="80">
                  <c:v>140718.95000000001</c:v>
                </c:pt>
                <c:pt idx="81">
                  <c:v>140475.85</c:v>
                </c:pt>
                <c:pt idx="82">
                  <c:v>140231.91</c:v>
                </c:pt>
                <c:pt idx="83">
                  <c:v>139987.13</c:v>
                </c:pt>
                <c:pt idx="84">
                  <c:v>139741.51</c:v>
                </c:pt>
                <c:pt idx="85">
                  <c:v>139495.04000000001</c:v>
                </c:pt>
                <c:pt idx="86">
                  <c:v>139247.73000000001</c:v>
                </c:pt>
                <c:pt idx="87">
                  <c:v>138999.56</c:v>
                </c:pt>
                <c:pt idx="88">
                  <c:v>138750.54</c:v>
                </c:pt>
                <c:pt idx="89">
                  <c:v>138500.66</c:v>
                </c:pt>
                <c:pt idx="90">
                  <c:v>138249.92000000001</c:v>
                </c:pt>
                <c:pt idx="91">
                  <c:v>137998.32</c:v>
                </c:pt>
                <c:pt idx="92">
                  <c:v>137745.85</c:v>
                </c:pt>
                <c:pt idx="93">
                  <c:v>137492.52000000002</c:v>
                </c:pt>
                <c:pt idx="94">
                  <c:v>137238.31000000003</c:v>
                </c:pt>
                <c:pt idx="95">
                  <c:v>136983.23000000004</c:v>
                </c:pt>
                <c:pt idx="96">
                  <c:v>136727.27000000005</c:v>
                </c:pt>
                <c:pt idx="97">
                  <c:v>136470.43000000005</c:v>
                </c:pt>
                <c:pt idx="98">
                  <c:v>136212.71000000005</c:v>
                </c:pt>
                <c:pt idx="99">
                  <c:v>135954.10000000006</c:v>
                </c:pt>
                <c:pt idx="100">
                  <c:v>135694.60000000006</c:v>
                </c:pt>
                <c:pt idx="101">
                  <c:v>135434.21000000005</c:v>
                </c:pt>
                <c:pt idx="102">
                  <c:v>135172.92000000004</c:v>
                </c:pt>
                <c:pt idx="103">
                  <c:v>134910.73000000004</c:v>
                </c:pt>
                <c:pt idx="104">
                  <c:v>134647.64000000004</c:v>
                </c:pt>
                <c:pt idx="105">
                  <c:v>134383.64000000004</c:v>
                </c:pt>
                <c:pt idx="106">
                  <c:v>134118.73000000004</c:v>
                </c:pt>
                <c:pt idx="107">
                  <c:v>133852.91000000003</c:v>
                </c:pt>
                <c:pt idx="108">
                  <c:v>133586.18000000002</c:v>
                </c:pt>
                <c:pt idx="109">
                  <c:v>133318.53000000003</c:v>
                </c:pt>
                <c:pt idx="110">
                  <c:v>133049.96000000002</c:v>
                </c:pt>
                <c:pt idx="111">
                  <c:v>132780.46000000002</c:v>
                </c:pt>
                <c:pt idx="112">
                  <c:v>132510.04</c:v>
                </c:pt>
                <c:pt idx="113">
                  <c:v>132238.69</c:v>
                </c:pt>
                <c:pt idx="114">
                  <c:v>131966.39999999999</c:v>
                </c:pt>
                <c:pt idx="115">
                  <c:v>131693.16999999998</c:v>
                </c:pt>
                <c:pt idx="116">
                  <c:v>131418.99999999997</c:v>
                </c:pt>
                <c:pt idx="117">
                  <c:v>131143.88999999998</c:v>
                </c:pt>
                <c:pt idx="118">
                  <c:v>130867.82999999999</c:v>
                </c:pt>
                <c:pt idx="119">
                  <c:v>130590.81999999999</c:v>
                </c:pt>
                <c:pt idx="120">
                  <c:v>130312.85999999999</c:v>
                </c:pt>
                <c:pt idx="121">
                  <c:v>130033.93999999999</c:v>
                </c:pt>
                <c:pt idx="122">
                  <c:v>129754.05999999998</c:v>
                </c:pt>
                <c:pt idx="123">
                  <c:v>129473.21999999999</c:v>
                </c:pt>
                <c:pt idx="124">
                  <c:v>129191.40999999999</c:v>
                </c:pt>
                <c:pt idx="125">
                  <c:v>128908.62999999999</c:v>
                </c:pt>
                <c:pt idx="126">
                  <c:v>128624.87999999999</c:v>
                </c:pt>
                <c:pt idx="127">
                  <c:v>128340.15</c:v>
                </c:pt>
                <c:pt idx="128">
                  <c:v>128054.43999999999</c:v>
                </c:pt>
                <c:pt idx="129">
                  <c:v>127767.74999999999</c:v>
                </c:pt>
                <c:pt idx="130">
                  <c:v>127480.06999999999</c:v>
                </c:pt>
                <c:pt idx="131">
                  <c:v>127191.4</c:v>
                </c:pt>
                <c:pt idx="132">
                  <c:v>126901.73999999999</c:v>
                </c:pt>
                <c:pt idx="133">
                  <c:v>126611.07999999999</c:v>
                </c:pt>
                <c:pt idx="134">
                  <c:v>126319.41999999998</c:v>
                </c:pt>
                <c:pt idx="135">
                  <c:v>126026.75999999998</c:v>
                </c:pt>
                <c:pt idx="136">
                  <c:v>125733.08999999998</c:v>
                </c:pt>
                <c:pt idx="137">
                  <c:v>125438.40999999999</c:v>
                </c:pt>
                <c:pt idx="138">
                  <c:v>125142.71999999999</c:v>
                </c:pt>
                <c:pt idx="139">
                  <c:v>124846.00999999998</c:v>
                </c:pt>
                <c:pt idx="140">
                  <c:v>124548.27999999998</c:v>
                </c:pt>
                <c:pt idx="141">
                  <c:v>124249.51999999999</c:v>
                </c:pt>
                <c:pt idx="142">
                  <c:v>123949.73999999999</c:v>
                </c:pt>
                <c:pt idx="143">
                  <c:v>123648.91999999998</c:v>
                </c:pt>
                <c:pt idx="144">
                  <c:v>123247.06999999998</c:v>
                </c:pt>
                <c:pt idx="145">
                  <c:v>122443.83999999998</c:v>
                </c:pt>
                <c:pt idx="146">
                  <c:v>121637.83999999998</c:v>
                </c:pt>
                <c:pt idx="147">
                  <c:v>120829.06999999998</c:v>
                </c:pt>
                <c:pt idx="148">
                  <c:v>120017.50999999998</c:v>
                </c:pt>
                <c:pt idx="149">
                  <c:v>119203.15999999997</c:v>
                </c:pt>
                <c:pt idx="150">
                  <c:v>118386.00999999998</c:v>
                </c:pt>
                <c:pt idx="151">
                  <c:v>117566.04999999997</c:v>
                </c:pt>
                <c:pt idx="152">
                  <c:v>116743.25999999998</c:v>
                </c:pt>
                <c:pt idx="153">
                  <c:v>115917.63999999998</c:v>
                </c:pt>
                <c:pt idx="154">
                  <c:v>115089.17999999998</c:v>
                </c:pt>
                <c:pt idx="155">
                  <c:v>114257.86999999998</c:v>
                </c:pt>
                <c:pt idx="156">
                  <c:v>113423.69999999998</c:v>
                </c:pt>
                <c:pt idx="157">
                  <c:v>112586.65999999999</c:v>
                </c:pt>
                <c:pt idx="158">
                  <c:v>111746.73999999999</c:v>
                </c:pt>
                <c:pt idx="159">
                  <c:v>110903.93</c:v>
                </c:pt>
                <c:pt idx="160">
                  <c:v>110058.20999999999</c:v>
                </c:pt>
                <c:pt idx="161">
                  <c:v>109209.57999999999</c:v>
                </c:pt>
                <c:pt idx="162">
                  <c:v>108358.02999999998</c:v>
                </c:pt>
                <c:pt idx="163">
                  <c:v>107503.54999999999</c:v>
                </c:pt>
                <c:pt idx="164">
                  <c:v>106646.12999999999</c:v>
                </c:pt>
                <c:pt idx="165">
                  <c:v>105785.76</c:v>
                </c:pt>
                <c:pt idx="166">
                  <c:v>104922.43</c:v>
                </c:pt>
                <c:pt idx="167">
                  <c:v>104056.12999999999</c:v>
                </c:pt>
                <c:pt idx="168">
                  <c:v>103186.84999999999</c:v>
                </c:pt>
                <c:pt idx="169">
                  <c:v>102314.56999999999</c:v>
                </c:pt>
                <c:pt idx="170">
                  <c:v>101439.29</c:v>
                </c:pt>
                <c:pt idx="171">
                  <c:v>100561</c:v>
                </c:pt>
                <c:pt idx="172">
                  <c:v>99679.69</c:v>
                </c:pt>
                <c:pt idx="173">
                  <c:v>98795.34</c:v>
                </c:pt>
                <c:pt idx="174">
                  <c:v>97907.95</c:v>
                </c:pt>
                <c:pt idx="175">
                  <c:v>97017.51</c:v>
                </c:pt>
                <c:pt idx="176">
                  <c:v>96124</c:v>
                </c:pt>
                <c:pt idx="177">
                  <c:v>95227.42</c:v>
                </c:pt>
                <c:pt idx="178">
                  <c:v>94327.75</c:v>
                </c:pt>
                <c:pt idx="179">
                  <c:v>93424.98</c:v>
                </c:pt>
                <c:pt idx="180">
                  <c:v>92519.11</c:v>
                </c:pt>
                <c:pt idx="181">
                  <c:v>91610.12</c:v>
                </c:pt>
                <c:pt idx="182">
                  <c:v>90698</c:v>
                </c:pt>
                <c:pt idx="183">
                  <c:v>89782.74</c:v>
                </c:pt>
                <c:pt idx="184">
                  <c:v>88864.33</c:v>
                </c:pt>
                <c:pt idx="185">
                  <c:v>87942.76</c:v>
                </c:pt>
                <c:pt idx="186">
                  <c:v>87018.01999999999</c:v>
                </c:pt>
                <c:pt idx="187">
                  <c:v>86090.099999999991</c:v>
                </c:pt>
                <c:pt idx="188">
                  <c:v>85158.98</c:v>
                </c:pt>
                <c:pt idx="189">
                  <c:v>84224.659999999989</c:v>
                </c:pt>
                <c:pt idx="190">
                  <c:v>83287.12</c:v>
                </c:pt>
                <c:pt idx="191">
                  <c:v>82346.36</c:v>
                </c:pt>
                <c:pt idx="192">
                  <c:v>81402.36</c:v>
                </c:pt>
                <c:pt idx="193">
                  <c:v>80455.11</c:v>
                </c:pt>
                <c:pt idx="194">
                  <c:v>79504.600000000006</c:v>
                </c:pt>
                <c:pt idx="195">
                  <c:v>78550.820000000007</c:v>
                </c:pt>
                <c:pt idx="196">
                  <c:v>77593.760000000009</c:v>
                </c:pt>
                <c:pt idx="197">
                  <c:v>76633.400000000009</c:v>
                </c:pt>
                <c:pt idx="198">
                  <c:v>75669.740000000005</c:v>
                </c:pt>
                <c:pt idx="199">
                  <c:v>74702.760000000009</c:v>
                </c:pt>
                <c:pt idx="200">
                  <c:v>73732.450000000012</c:v>
                </c:pt>
                <c:pt idx="201">
                  <c:v>72758.800000000017</c:v>
                </c:pt>
                <c:pt idx="202">
                  <c:v>71781.800000000017</c:v>
                </c:pt>
                <c:pt idx="203">
                  <c:v>70801.440000000017</c:v>
                </c:pt>
                <c:pt idx="204">
                  <c:v>69817.700000000012</c:v>
                </c:pt>
                <c:pt idx="205">
                  <c:v>68830.580000000016</c:v>
                </c:pt>
                <c:pt idx="206">
                  <c:v>67840.060000000012</c:v>
                </c:pt>
                <c:pt idx="207">
                  <c:v>66846.130000000019</c:v>
                </c:pt>
                <c:pt idx="208">
                  <c:v>65848.780000000013</c:v>
                </c:pt>
                <c:pt idx="209">
                  <c:v>64848.000000000015</c:v>
                </c:pt>
                <c:pt idx="210">
                  <c:v>63843.780000000013</c:v>
                </c:pt>
                <c:pt idx="211">
                  <c:v>62836.100000000013</c:v>
                </c:pt>
                <c:pt idx="212">
                  <c:v>61824.950000000012</c:v>
                </c:pt>
                <c:pt idx="213">
                  <c:v>60810.320000000014</c:v>
                </c:pt>
                <c:pt idx="214">
                  <c:v>59792.200000000012</c:v>
                </c:pt>
                <c:pt idx="215">
                  <c:v>58770.570000000014</c:v>
                </c:pt>
                <c:pt idx="216">
                  <c:v>57745.430000000015</c:v>
                </c:pt>
                <c:pt idx="217">
                  <c:v>56716.760000000017</c:v>
                </c:pt>
                <c:pt idx="218">
                  <c:v>55684.550000000017</c:v>
                </c:pt>
                <c:pt idx="219">
                  <c:v>54648.790000000015</c:v>
                </c:pt>
                <c:pt idx="220">
                  <c:v>53609.460000000014</c:v>
                </c:pt>
                <c:pt idx="221">
                  <c:v>52566.560000000012</c:v>
                </c:pt>
                <c:pt idx="222">
                  <c:v>51520.070000000014</c:v>
                </c:pt>
                <c:pt idx="223">
                  <c:v>50469.970000000016</c:v>
                </c:pt>
                <c:pt idx="224">
                  <c:v>49416.260000000017</c:v>
                </c:pt>
                <c:pt idx="225">
                  <c:v>48358.92000000002</c:v>
                </c:pt>
                <c:pt idx="226">
                  <c:v>47297.950000000019</c:v>
                </c:pt>
                <c:pt idx="227">
                  <c:v>46233.320000000022</c:v>
                </c:pt>
                <c:pt idx="228">
                  <c:v>45165.030000000021</c:v>
                </c:pt>
                <c:pt idx="229">
                  <c:v>44093.060000000019</c:v>
                </c:pt>
                <c:pt idx="230">
                  <c:v>43017.400000000016</c:v>
                </c:pt>
                <c:pt idx="231">
                  <c:v>41938.040000000015</c:v>
                </c:pt>
                <c:pt idx="232">
                  <c:v>40854.970000000016</c:v>
                </c:pt>
                <c:pt idx="233">
                  <c:v>39768.170000000013</c:v>
                </c:pt>
                <c:pt idx="234">
                  <c:v>38677.630000000012</c:v>
                </c:pt>
                <c:pt idx="235">
                  <c:v>37583.340000000011</c:v>
                </c:pt>
                <c:pt idx="236">
                  <c:v>36485.280000000013</c:v>
                </c:pt>
                <c:pt idx="237">
                  <c:v>35383.440000000017</c:v>
                </c:pt>
                <c:pt idx="238">
                  <c:v>34277.810000000019</c:v>
                </c:pt>
                <c:pt idx="239">
                  <c:v>33168.370000000017</c:v>
                </c:pt>
                <c:pt idx="240">
                  <c:v>32055.110000000019</c:v>
                </c:pt>
                <c:pt idx="241">
                  <c:v>30938.020000000019</c:v>
                </c:pt>
                <c:pt idx="242">
                  <c:v>29817.090000000018</c:v>
                </c:pt>
                <c:pt idx="243">
                  <c:v>28692.300000000017</c:v>
                </c:pt>
                <c:pt idx="244">
                  <c:v>27563.640000000018</c:v>
                </c:pt>
                <c:pt idx="245">
                  <c:v>26431.090000000018</c:v>
                </c:pt>
                <c:pt idx="246">
                  <c:v>25294.65000000002</c:v>
                </c:pt>
                <c:pt idx="247">
                  <c:v>24154.300000000021</c:v>
                </c:pt>
                <c:pt idx="248">
                  <c:v>23010.020000000022</c:v>
                </c:pt>
                <c:pt idx="249">
                  <c:v>21861.800000000021</c:v>
                </c:pt>
                <c:pt idx="250">
                  <c:v>20709.630000000023</c:v>
                </c:pt>
                <c:pt idx="251">
                  <c:v>19553.500000000022</c:v>
                </c:pt>
                <c:pt idx="252">
                  <c:v>18393.390000000021</c:v>
                </c:pt>
                <c:pt idx="253">
                  <c:v>17229.280000000021</c:v>
                </c:pt>
                <c:pt idx="254">
                  <c:v>16061.17000000002</c:v>
                </c:pt>
                <c:pt idx="255">
                  <c:v>14889.040000000021</c:v>
                </c:pt>
                <c:pt idx="256">
                  <c:v>13712.870000000021</c:v>
                </c:pt>
                <c:pt idx="257">
                  <c:v>12532.660000000022</c:v>
                </c:pt>
                <c:pt idx="258">
                  <c:v>11348.380000000021</c:v>
                </c:pt>
                <c:pt idx="259">
                  <c:v>10160.030000000021</c:v>
                </c:pt>
                <c:pt idx="260">
                  <c:v>8967.5900000000202</c:v>
                </c:pt>
                <c:pt idx="261">
                  <c:v>7771.0400000000209</c:v>
                </c:pt>
                <c:pt idx="262">
                  <c:v>6570.380000000021</c:v>
                </c:pt>
                <c:pt idx="263">
                  <c:v>5365.5800000000208</c:v>
                </c:pt>
                <c:pt idx="264">
                  <c:v>4156.6400000000212</c:v>
                </c:pt>
                <c:pt idx="265">
                  <c:v>2943.5400000000213</c:v>
                </c:pt>
                <c:pt idx="266">
                  <c:v>1726.2600000000211</c:v>
                </c:pt>
                <c:pt idx="267">
                  <c:v>724.92000000002122</c:v>
                </c:pt>
                <c:pt idx="268">
                  <c:v>2.1259438653942198E-11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0138296"/>
        <c:axId val="390139080"/>
      </c:areaChart>
      <c:dateAx>
        <c:axId val="390138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39080"/>
        <c:crosses val="autoZero"/>
        <c:auto val="1"/>
        <c:lblOffset val="100"/>
        <c:baseTimeUnit val="months"/>
      </c:dateAx>
      <c:valAx>
        <c:axId val="39013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38296"/>
        <c:crosses val="autoZero"/>
        <c:crossBetween val="midCat"/>
      </c:valAx>
      <c:spPr>
        <a:noFill/>
        <a:ln>
          <a:noFill/>
        </a:ln>
        <a:effectLst/>
      </c:spPr>
    </c:plotArea>
    <c:plotVisOnly val="0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</a:t>
            </a:r>
            <a:r>
              <a:rPr lang="en-US" baseline="0"/>
              <a:t> Worth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Data!$BM$12</c:f>
              <c:strCache>
                <c:ptCount val="1"/>
                <c:pt idx="0">
                  <c:v>Net Worth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Data!$BM$15:$BM$317</c:f>
              <c:numCache>
                <c:formatCode>#,##0.00_);[Red]\(#,##0.00\)</c:formatCode>
                <c:ptCount val="303"/>
                <c:pt idx="0">
                  <c:v>36290.31</c:v>
                </c:pt>
                <c:pt idx="1">
                  <c:v>38496.793333333335</c:v>
                </c:pt>
                <c:pt idx="2">
                  <c:v>40106.856666666659</c:v>
                </c:pt>
                <c:pt idx="3">
                  <c:v>14948.819999999992</c:v>
                </c:pt>
                <c:pt idx="4">
                  <c:v>20073.271666666653</c:v>
                </c:pt>
                <c:pt idx="5">
                  <c:v>28115.343333333338</c:v>
                </c:pt>
                <c:pt idx="6">
                  <c:v>25416.729999999989</c:v>
                </c:pt>
                <c:pt idx="7">
                  <c:v>28412.76666666667</c:v>
                </c:pt>
                <c:pt idx="8">
                  <c:v>31433.333333333343</c:v>
                </c:pt>
                <c:pt idx="9">
                  <c:v>30095.05000000001</c:v>
                </c:pt>
                <c:pt idx="10">
                  <c:v>15559.263333333336</c:v>
                </c:pt>
                <c:pt idx="11">
                  <c:v>18798.261666666658</c:v>
                </c:pt>
                <c:pt idx="12">
                  <c:v>17064.649999999994</c:v>
                </c:pt>
                <c:pt idx="13">
                  <c:v>20947.91333333333</c:v>
                </c:pt>
                <c:pt idx="14">
                  <c:v>28846.406666666677</c:v>
                </c:pt>
                <c:pt idx="15">
                  <c:v>31597.929999999993</c:v>
                </c:pt>
                <c:pt idx="16">
                  <c:v>47259.951766666651</c:v>
                </c:pt>
                <c:pt idx="17">
                  <c:v>51689.279366666669</c:v>
                </c:pt>
                <c:pt idx="18">
                  <c:v>49549.044002777759</c:v>
                </c:pt>
                <c:pt idx="19">
                  <c:v>51207.86615675885</c:v>
                </c:pt>
                <c:pt idx="20">
                  <c:v>52877.785338114511</c:v>
                </c:pt>
                <c:pt idx="21">
                  <c:v>54560.393206775145</c:v>
                </c:pt>
                <c:pt idx="22">
                  <c:v>40652.760112762364</c:v>
                </c:pt>
                <c:pt idx="23">
                  <c:v>42663.67399306102</c:v>
                </c:pt>
                <c:pt idx="24">
                  <c:v>44703.386701039053</c:v>
                </c:pt>
                <c:pt idx="25">
                  <c:v>46753.432430288129</c:v>
                </c:pt>
                <c:pt idx="26">
                  <c:v>48806.95011417201</c:v>
                </c:pt>
                <c:pt idx="27">
                  <c:v>50872.917961235056</c:v>
                </c:pt>
                <c:pt idx="28">
                  <c:v>52961.538368417387</c:v>
                </c:pt>
                <c:pt idx="29">
                  <c:v>55050.510743560357</c:v>
                </c:pt>
                <c:pt idx="30">
                  <c:v>57151.881576864267</c:v>
                </c:pt>
                <c:pt idx="31">
                  <c:v>59265.059060978616</c:v>
                </c:pt>
                <c:pt idx="32">
                  <c:v>61390.092809012393</c:v>
                </c:pt>
                <c:pt idx="33">
                  <c:v>63526.905251934251</c:v>
                </c:pt>
                <c:pt idx="34">
                  <c:v>47675.27895556335</c:v>
                </c:pt>
                <c:pt idx="35">
                  <c:v>49730.916181279536</c:v>
                </c:pt>
                <c:pt idx="36">
                  <c:v>51798.833096938586</c:v>
                </c:pt>
                <c:pt idx="37">
                  <c:v>53877.702857060824</c:v>
                </c:pt>
                <c:pt idx="38">
                  <c:v>55967.627152307934</c:v>
                </c:pt>
                <c:pt idx="39">
                  <c:v>-97042.1468299322</c:v>
                </c:pt>
                <c:pt idx="40">
                  <c:v>-94696.624809908331</c:v>
                </c:pt>
                <c:pt idx="41">
                  <c:v>-92339.804521086975</c:v>
                </c:pt>
                <c:pt idx="42">
                  <c:v>-89970.763957012037</c:v>
                </c:pt>
                <c:pt idx="43">
                  <c:v>-87589.507418840047</c:v>
                </c:pt>
                <c:pt idx="44">
                  <c:v>-85195.989512090164</c:v>
                </c:pt>
                <c:pt idx="45">
                  <c:v>-88013.519719231874</c:v>
                </c:pt>
                <c:pt idx="46">
                  <c:v>-80947.822507403034</c:v>
                </c:pt>
                <c:pt idx="47">
                  <c:v>-73844.933193904231</c:v>
                </c:pt>
                <c:pt idx="48">
                  <c:v>-66704.692892637948</c:v>
                </c:pt>
                <c:pt idx="49">
                  <c:v>-59526.961313933542</c:v>
                </c:pt>
                <c:pt idx="50">
                  <c:v>-52311.508194281894</c:v>
                </c:pt>
                <c:pt idx="51">
                  <c:v>-45058.133220223302</c:v>
                </c:pt>
                <c:pt idx="52">
                  <c:v>-37766.624444853544</c:v>
                </c:pt>
                <c:pt idx="53">
                  <c:v>-30436.80477584491</c:v>
                </c:pt>
                <c:pt idx="54">
                  <c:v>-23068.420704317541</c:v>
                </c:pt>
                <c:pt idx="55">
                  <c:v>-15661.274902803474</c:v>
                </c:pt>
                <c:pt idx="56">
                  <c:v>-8215.1745954682992</c:v>
                </c:pt>
                <c:pt idx="57">
                  <c:v>-729.90529304361553</c:v>
                </c:pt>
                <c:pt idx="58">
                  <c:v>6794.7492695959809</c:v>
                </c:pt>
                <c:pt idx="59">
                  <c:v>14358.966314542544</c:v>
                </c:pt>
                <c:pt idx="60">
                  <c:v>21962.982085272757</c:v>
                </c:pt>
                <c:pt idx="61">
                  <c:v>29607.005972024635</c:v>
                </c:pt>
                <c:pt idx="62">
                  <c:v>37291.224823912256</c:v>
                </c:pt>
                <c:pt idx="63">
                  <c:v>45015.864406195265</c:v>
                </c:pt>
                <c:pt idx="64">
                  <c:v>52781.159305979672</c:v>
                </c:pt>
                <c:pt idx="65">
                  <c:v>60587.306864769664</c:v>
                </c:pt>
                <c:pt idx="66">
                  <c:v>68434.536979401571</c:v>
                </c:pt>
                <c:pt idx="67">
                  <c:v>76323.07594713007</c:v>
                </c:pt>
                <c:pt idx="68">
                  <c:v>84253.111680968024</c:v>
                </c:pt>
                <c:pt idx="69">
                  <c:v>92224.88339049276</c:v>
                </c:pt>
                <c:pt idx="70">
                  <c:v>100238.63154729636</c:v>
                </c:pt>
                <c:pt idx="71">
                  <c:v>108294.54784235731</c:v>
                </c:pt>
                <c:pt idx="72">
                  <c:v>116392.87520810124</c:v>
                </c:pt>
                <c:pt idx="73">
                  <c:v>124533.82800359902</c:v>
                </c:pt>
                <c:pt idx="74">
                  <c:v>132717.64187141857</c:v>
                </c:pt>
                <c:pt idx="75">
                  <c:v>140944.53322320577</c:v>
                </c:pt>
                <c:pt idx="76">
                  <c:v>149214.73939429139</c:v>
                </c:pt>
                <c:pt idx="77">
                  <c:v>157528.47881904227</c:v>
                </c:pt>
                <c:pt idx="78">
                  <c:v>165886.0108931135</c:v>
                </c:pt>
                <c:pt idx="79">
                  <c:v>174287.55584081035</c:v>
                </c:pt>
                <c:pt idx="80">
                  <c:v>182733.34508430952</c:v>
                </c:pt>
                <c:pt idx="81">
                  <c:v>191223.60120903631</c:v>
                </c:pt>
                <c:pt idx="82">
                  <c:v>199758.57795275829</c:v>
                </c:pt>
                <c:pt idx="83">
                  <c:v>208338.51019665046</c:v>
                </c:pt>
                <c:pt idx="84">
                  <c:v>216963.62395916838</c:v>
                </c:pt>
                <c:pt idx="85">
                  <c:v>225634.16638757446</c:v>
                </c:pt>
                <c:pt idx="86">
                  <c:v>234350.38573332474</c:v>
                </c:pt>
                <c:pt idx="87">
                  <c:v>243112.53133733675</c:v>
                </c:pt>
                <c:pt idx="88">
                  <c:v>251920.82365689692</c:v>
                </c:pt>
                <c:pt idx="89">
                  <c:v>260775.54428192863</c:v>
                </c:pt>
                <c:pt idx="90">
                  <c:v>269676.91593800491</c:v>
                </c:pt>
                <c:pt idx="91">
                  <c:v>278625.18250109069</c:v>
                </c:pt>
                <c:pt idx="92">
                  <c:v>287620.60902457003</c:v>
                </c:pt>
                <c:pt idx="93">
                  <c:v>296663.41173775599</c:v>
                </c:pt>
                <c:pt idx="94">
                  <c:v>305753.8880471653</c:v>
                </c:pt>
                <c:pt idx="95">
                  <c:v>314892.27653880714</c:v>
                </c:pt>
                <c:pt idx="96">
                  <c:v>324078.82698140899</c:v>
                </c:pt>
                <c:pt idx="97">
                  <c:v>333230.00033042434</c:v>
                </c:pt>
                <c:pt idx="98">
                  <c:v>342441.60439069004</c:v>
                </c:pt>
                <c:pt idx="99">
                  <c:v>351701.59119350632</c:v>
                </c:pt>
                <c:pt idx="100">
                  <c:v>361010.21095167473</c:v>
                </c:pt>
                <c:pt idx="101">
                  <c:v>370367.69943697465</c:v>
                </c:pt>
                <c:pt idx="102">
                  <c:v>379774.34364499431</c:v>
                </c:pt>
                <c:pt idx="103">
                  <c:v>389230.4018027063</c:v>
                </c:pt>
                <c:pt idx="104">
                  <c:v>398736.11337544443</c:v>
                </c:pt>
                <c:pt idx="105">
                  <c:v>408291.76907221304</c:v>
                </c:pt>
                <c:pt idx="106">
                  <c:v>417897.62085156282</c:v>
                </c:pt>
                <c:pt idx="107">
                  <c:v>427553.93192785152</c:v>
                </c:pt>
                <c:pt idx="108">
                  <c:v>437260.96677783778</c:v>
                </c:pt>
                <c:pt idx="109">
                  <c:v>447019.00114755618</c:v>
                </c:pt>
                <c:pt idx="110">
                  <c:v>456828.29205943178</c:v>
                </c:pt>
                <c:pt idx="111">
                  <c:v>466689.13781957008</c:v>
                </c:pt>
                <c:pt idx="112">
                  <c:v>476601.7780250276</c:v>
                </c:pt>
                <c:pt idx="113">
                  <c:v>486566.50357090839</c:v>
                </c:pt>
                <c:pt idx="114">
                  <c:v>496583.60665739415</c:v>
                </c:pt>
                <c:pt idx="115">
                  <c:v>506653.35079675878</c:v>
                </c:pt>
                <c:pt idx="116">
                  <c:v>516776.02082033863</c:v>
                </c:pt>
                <c:pt idx="117">
                  <c:v>526951.88288550195</c:v>
                </c:pt>
                <c:pt idx="118">
                  <c:v>537181.23448276031</c:v>
                </c:pt>
                <c:pt idx="119">
                  <c:v>547456.86444298155</c:v>
                </c:pt>
                <c:pt idx="120">
                  <c:v>557789.35997643496</c:v>
                </c:pt>
                <c:pt idx="121">
                  <c:v>568175.95855315018</c:v>
                </c:pt>
                <c:pt idx="122">
                  <c:v>578616.92010080651</c:v>
                </c:pt>
                <c:pt idx="123">
                  <c:v>589112.53888515907</c:v>
                </c:pt>
                <c:pt idx="124">
                  <c:v>599663.10054922022</c:v>
                </c:pt>
                <c:pt idx="125">
                  <c:v>610268.9021207093</c:v>
                </c:pt>
                <c:pt idx="126">
                  <c:v>620930.22201953037</c:v>
                </c:pt>
                <c:pt idx="127">
                  <c:v>631647.37006529083</c:v>
                </c:pt>
                <c:pt idx="128">
                  <c:v>642420.63748486235</c:v>
                </c:pt>
                <c:pt idx="129">
                  <c:v>653250.31691999291</c:v>
                </c:pt>
                <c:pt idx="130">
                  <c:v>664134.02243497397</c:v>
                </c:pt>
                <c:pt idx="131">
                  <c:v>675091.11860909709</c:v>
                </c:pt>
                <c:pt idx="132">
                  <c:v>686105.15420544101</c:v>
                </c:pt>
                <c:pt idx="133">
                  <c:v>697176.43668712582</c:v>
                </c:pt>
                <c:pt idx="134">
                  <c:v>708305.26588617871</c:v>
                </c:pt>
                <c:pt idx="135">
                  <c:v>719491.94309614971</c:v>
                </c:pt>
                <c:pt idx="136">
                  <c:v>730736.78108002618</c:v>
                </c:pt>
                <c:pt idx="137">
                  <c:v>742040.07407818642</c:v>
                </c:pt>
                <c:pt idx="138">
                  <c:v>753402.1178164006</c:v>
                </c:pt>
                <c:pt idx="139">
                  <c:v>764823.2495138708</c:v>
                </c:pt>
                <c:pt idx="140">
                  <c:v>776303.75789132249</c:v>
                </c:pt>
                <c:pt idx="141">
                  <c:v>787843.97317913722</c:v>
                </c:pt>
                <c:pt idx="142">
                  <c:v>799444.18712553196</c:v>
                </c:pt>
                <c:pt idx="143">
                  <c:v>810985.83300478267</c:v>
                </c:pt>
                <c:pt idx="144">
                  <c:v>822439.64865882439</c:v>
                </c:pt>
                <c:pt idx="145">
                  <c:v>834753.31889249478</c:v>
                </c:pt>
                <c:pt idx="146">
                  <c:v>847130.47532481281</c:v>
                </c:pt>
                <c:pt idx="147">
                  <c:v>859571.42949552333</c:v>
                </c:pt>
                <c:pt idx="148">
                  <c:v>872076.53690270195</c:v>
                </c:pt>
                <c:pt idx="149">
                  <c:v>884646.11475329171</c:v>
                </c:pt>
                <c:pt idx="150">
                  <c:v>897280.50197236193</c:v>
                </c:pt>
                <c:pt idx="151">
                  <c:v>909980.03921241371</c:v>
                </c:pt>
                <c:pt idx="152">
                  <c:v>922745.08886273683</c:v>
                </c:pt>
                <c:pt idx="153">
                  <c:v>935575.9750588173</c:v>
                </c:pt>
                <c:pt idx="154">
                  <c:v>948473.04369179707</c:v>
                </c:pt>
                <c:pt idx="155">
                  <c:v>961436.64241798338</c:v>
                </c:pt>
                <c:pt idx="156">
                  <c:v>974467.12066840986</c:v>
                </c:pt>
                <c:pt idx="157">
                  <c:v>987564.82965844893</c:v>
                </c:pt>
                <c:pt idx="158">
                  <c:v>1000730.1223974788</c:v>
                </c:pt>
                <c:pt idx="159">
                  <c:v>1013963.3536985979</c:v>
                </c:pt>
                <c:pt idx="160">
                  <c:v>1027264.9001883968</c:v>
                </c:pt>
                <c:pt idx="161">
                  <c:v>1040635.1003167805</c:v>
                </c:pt>
                <c:pt idx="162">
                  <c:v>1054074.3143668461</c:v>
                </c:pt>
                <c:pt idx="163">
                  <c:v>1067582.9044648092</c:v>
                </c:pt>
                <c:pt idx="164">
                  <c:v>1082388.6445899908</c:v>
                </c:pt>
                <c:pt idx="165">
                  <c:v>1097271.1390556868</c:v>
                </c:pt>
                <c:pt idx="166">
                  <c:v>1112230.7915901439</c:v>
                </c:pt>
                <c:pt idx="167">
                  <c:v>1127268.008000056</c:v>
                </c:pt>
                <c:pt idx="168">
                  <c:v>1142383.196181824</c:v>
                </c:pt>
                <c:pt idx="169">
                  <c:v>1157576.7861328744</c:v>
                </c:pt>
                <c:pt idx="170">
                  <c:v>1172849.1699630399</c:v>
                </c:pt>
                <c:pt idx="171">
                  <c:v>1188200.7619060006</c:v>
                </c:pt>
                <c:pt idx="172">
                  <c:v>1203631.978330788</c:v>
                </c:pt>
                <c:pt idx="173">
                  <c:v>1219143.2577533531</c:v>
                </c:pt>
                <c:pt idx="174">
                  <c:v>1234735.0008481946</c:v>
                </c:pt>
                <c:pt idx="175">
                  <c:v>1250407.6304600504</c:v>
                </c:pt>
                <c:pt idx="176">
                  <c:v>1266161.5916156522</c:v>
                </c:pt>
                <c:pt idx="177">
                  <c:v>1281997.2915355482</c:v>
                </c:pt>
                <c:pt idx="178">
                  <c:v>1297915.1796459805</c:v>
                </c:pt>
                <c:pt idx="179">
                  <c:v>1313915.6875908386</c:v>
                </c:pt>
                <c:pt idx="180">
                  <c:v>1329999.2292436666</c:v>
                </c:pt>
                <c:pt idx="181">
                  <c:v>1346166.2607197431</c:v>
                </c:pt>
                <c:pt idx="182">
                  <c:v>1362417.2203882236</c:v>
                </c:pt>
                <c:pt idx="183">
                  <c:v>1378752.5488843473</c:v>
                </c:pt>
                <c:pt idx="184">
                  <c:v>1395172.6891217139</c:v>
                </c:pt>
                <c:pt idx="185">
                  <c:v>1411678.0863046225</c:v>
                </c:pt>
                <c:pt idx="186">
                  <c:v>1428269.1879404816</c:v>
                </c:pt>
                <c:pt idx="187">
                  <c:v>1444946.4438522814</c:v>
                </c:pt>
                <c:pt idx="188">
                  <c:v>1461710.3261911401</c:v>
                </c:pt>
                <c:pt idx="189">
                  <c:v>1478561.2694489099</c:v>
                </c:pt>
                <c:pt idx="190">
                  <c:v>1495499.7504708609</c:v>
                </c:pt>
                <c:pt idx="191">
                  <c:v>1512526.2084684246</c:v>
                </c:pt>
                <c:pt idx="192">
                  <c:v>1529641.1250320128</c:v>
                </c:pt>
                <c:pt idx="193">
                  <c:v>1546844.9641439025</c:v>
                </c:pt>
                <c:pt idx="194">
                  <c:v>1564138.1921911931</c:v>
                </c:pt>
                <c:pt idx="195">
                  <c:v>1581521.27797883</c:v>
                </c:pt>
                <c:pt idx="196">
                  <c:v>1598994.6927427039</c:v>
                </c:pt>
                <c:pt idx="197">
                  <c:v>1616558.9301628172</c:v>
                </c:pt>
                <c:pt idx="198">
                  <c:v>1634214.4463765211</c:v>
                </c:pt>
                <c:pt idx="199">
                  <c:v>1651961.7399918297</c:v>
                </c:pt>
                <c:pt idx="200">
                  <c:v>1669801.2921008002</c:v>
                </c:pt>
                <c:pt idx="201">
                  <c:v>1687733.5862929875</c:v>
                </c:pt>
                <c:pt idx="202">
                  <c:v>1705759.1086689746</c:v>
                </c:pt>
                <c:pt idx="203">
                  <c:v>1723878.3478539723</c:v>
                </c:pt>
                <c:pt idx="204">
                  <c:v>1742091.8150114936</c:v>
                </c:pt>
                <c:pt idx="205">
                  <c:v>1759991.6505237706</c:v>
                </c:pt>
                <c:pt idx="206">
                  <c:v>1777984.4922000235</c:v>
                </c:pt>
                <c:pt idx="207">
                  <c:v>1796070.8269208528</c:v>
                </c:pt>
                <c:pt idx="208">
                  <c:v>1814251.1440957135</c:v>
                </c:pt>
                <c:pt idx="209">
                  <c:v>1832525.9356766113</c:v>
                </c:pt>
                <c:pt idx="210">
                  <c:v>1850895.6961718728</c:v>
                </c:pt>
                <c:pt idx="211">
                  <c:v>1869360.9426599955</c:v>
                </c:pt>
                <c:pt idx="212">
                  <c:v>1887922.1748035667</c:v>
                </c:pt>
                <c:pt idx="213">
                  <c:v>1906579.8948632618</c:v>
                </c:pt>
                <c:pt idx="214">
                  <c:v>1925334.607711918</c:v>
                </c:pt>
                <c:pt idx="215">
                  <c:v>1944186.8408486801</c:v>
                </c:pt>
                <c:pt idx="216">
                  <c:v>1963137.0844132311</c:v>
                </c:pt>
                <c:pt idx="217">
                  <c:v>1982185.8712000912</c:v>
                </c:pt>
                <c:pt idx="218">
                  <c:v>2001333.7166729996</c:v>
                </c:pt>
                <c:pt idx="219">
                  <c:v>2020581.1389793716</c:v>
                </c:pt>
                <c:pt idx="220">
                  <c:v>2039928.678964837</c:v>
                </c:pt>
                <c:pt idx="221">
                  <c:v>2059376.8401878537</c:v>
                </c:pt>
                <c:pt idx="222">
                  <c:v>2078926.1689344018</c:v>
                </c:pt>
                <c:pt idx="223">
                  <c:v>2098577.21423276</c:v>
                </c:pt>
                <c:pt idx="224">
                  <c:v>2118330.4878683561</c:v>
                </c:pt>
                <c:pt idx="225">
                  <c:v>2138186.544398705</c:v>
                </c:pt>
                <c:pt idx="226">
                  <c:v>2158145.9011684209</c:v>
                </c:pt>
                <c:pt idx="227">
                  <c:v>2178209.1383243171</c:v>
                </c:pt>
                <c:pt idx="228">
                  <c:v>2198376.7788305809</c:v>
                </c:pt>
                <c:pt idx="229">
                  <c:v>2218649.3884840375</c:v>
                </c:pt>
                <c:pt idx="230">
                  <c:v>2239027.5159294922</c:v>
                </c:pt>
                <c:pt idx="231">
                  <c:v>2259511.7126751551</c:v>
                </c:pt>
                <c:pt idx="232">
                  <c:v>2280102.5331081552</c:v>
                </c:pt>
                <c:pt idx="233">
                  <c:v>2300800.5545101296</c:v>
                </c:pt>
                <c:pt idx="234">
                  <c:v>2321606.3370729061</c:v>
                </c:pt>
                <c:pt idx="235">
                  <c:v>2342520.4439142635</c:v>
                </c:pt>
                <c:pt idx="236">
                  <c:v>2363543.461093782</c:v>
                </c:pt>
                <c:pt idx="237">
                  <c:v>2384675.9576287786</c:v>
                </c:pt>
                <c:pt idx="238">
                  <c:v>2405918.5055103269</c:v>
                </c:pt>
                <c:pt idx="239">
                  <c:v>2427271.6997193634</c:v>
                </c:pt>
                <c:pt idx="240">
                  <c:v>2448736.1182428868</c:v>
                </c:pt>
                <c:pt idx="241">
                  <c:v>2470312.3420902351</c:v>
                </c:pt>
                <c:pt idx="242">
                  <c:v>2492000.9553094613</c:v>
                </c:pt>
                <c:pt idx="243">
                  <c:v>2513802.5650037909</c:v>
                </c:pt>
                <c:pt idx="244">
                  <c:v>2535717.7613481707</c:v>
                </c:pt>
                <c:pt idx="245">
                  <c:v>2557747.1576059079</c:v>
                </c:pt>
                <c:pt idx="246">
                  <c:v>2579891.3301453968</c:v>
                </c:pt>
                <c:pt idx="247">
                  <c:v>2602150.8984569404</c:v>
                </c:pt>
                <c:pt idx="248">
                  <c:v>2624526.485169658</c:v>
                </c:pt>
                <c:pt idx="249">
                  <c:v>2647018.6960684899</c:v>
                </c:pt>
                <c:pt idx="250">
                  <c:v>2669628.1401112908</c:v>
                </c:pt>
                <c:pt idx="251">
                  <c:v>2692355.4294460118</c:v>
                </c:pt>
                <c:pt idx="252">
                  <c:v>2715201.1994279874</c:v>
                </c:pt>
                <c:pt idx="253">
                  <c:v>2738166.0886373026</c:v>
                </c:pt>
                <c:pt idx="254">
                  <c:v>2761250.6988962637</c:v>
                </c:pt>
                <c:pt idx="255">
                  <c:v>2784455.6752869571</c:v>
                </c:pt>
                <c:pt idx="256">
                  <c:v>2807781.66616891</c:v>
                </c:pt>
                <c:pt idx="257">
                  <c:v>2831229.2831968428</c:v>
                </c:pt>
                <c:pt idx="258">
                  <c:v>2854799.2013385128</c:v>
                </c:pt>
                <c:pt idx="259">
                  <c:v>2878492.0388926645</c:v>
                </c:pt>
                <c:pt idx="260">
                  <c:v>2902308.4575070739</c:v>
                </c:pt>
                <c:pt idx="261">
                  <c:v>2926249.1221966823</c:v>
                </c:pt>
                <c:pt idx="262">
                  <c:v>2950314.6613618424</c:v>
                </c:pt>
                <c:pt idx="263">
                  <c:v>2974505.7668066509</c:v>
                </c:pt>
                <c:pt idx="264">
                  <c:v>2998823.0737573868</c:v>
                </c:pt>
                <c:pt idx="265">
                  <c:v>3023267.2608810496</c:v>
                </c:pt>
                <c:pt idx="266">
                  <c:v>3047839.0103039923</c:v>
                </c:pt>
                <c:pt idx="267">
                  <c:v>3072098.7276306655</c:v>
                </c:pt>
                <c:pt idx="268">
                  <c:v>3095926.10196245</c:v>
                </c:pt>
                <c:pt idx="269">
                  <c:v>3118424.785916606</c:v>
                </c:pt>
                <c:pt idx="270">
                  <c:v>3141045.2756453105</c:v>
                </c:pt>
                <c:pt idx="271">
                  <c:v>3163788.2308548093</c:v>
                </c:pt>
                <c:pt idx="272">
                  <c:v>3186654.3148246645</c:v>
                </c:pt>
                <c:pt idx="273">
                  <c:v>3209644.1944271144</c:v>
                </c:pt>
                <c:pt idx="274">
                  <c:v>3232758.5401465287</c:v>
                </c:pt>
                <c:pt idx="275">
                  <c:v>3255998.0260989768</c:v>
                </c:pt>
                <c:pt idx="276">
                  <c:v>3279363.3300519008</c:v>
                </c:pt>
                <c:pt idx="277">
                  <c:v>3302855.1334438883</c:v>
                </c:pt>
                <c:pt idx="278">
                  <c:v>3326474.1214045663</c:v>
                </c:pt>
                <c:pt idx="279">
                  <c:v>3350220.9827745846</c:v>
                </c:pt>
                <c:pt idx="280">
                  <c:v>3374096.4101257236</c:v>
                </c:pt>
                <c:pt idx="281">
                  <c:v>3398101.099781103</c:v>
                </c:pt>
                <c:pt idx="282">
                  <c:v>3422235.7518355008</c:v>
                </c:pt>
                <c:pt idx="283">
                  <c:v>3446501.0701757814</c:v>
                </c:pt>
                <c:pt idx="284">
                  <c:v>3470897.76250144</c:v>
                </c:pt>
                <c:pt idx="285">
                  <c:v>3495426.5403452502</c:v>
                </c:pt>
                <c:pt idx="286">
                  <c:v>3520088.1190940309</c:v>
                </c:pt>
                <c:pt idx="287">
                  <c:v>3544883.2180095189</c:v>
                </c:pt>
                <c:pt idx="288">
                  <c:v>3569812.5602493617</c:v>
                </c:pt>
                <c:pt idx="289">
                  <c:v>3594876.8728882158</c:v>
                </c:pt>
                <c:pt idx="290">
                  <c:v>3620076.8869389682</c:v>
                </c:pt>
                <c:pt idx="291">
                  <c:v>3645413.3373740646</c:v>
                </c:pt>
                <c:pt idx="292">
                  <c:v>3670886.9631469599</c:v>
                </c:pt>
                <c:pt idx="293">
                  <c:v>3696498.5072136791</c:v>
                </c:pt>
                <c:pt idx="294">
                  <c:v>3722248.7165545016</c:v>
                </c:pt>
                <c:pt idx="295">
                  <c:v>3748138.3421957539</c:v>
                </c:pt>
                <c:pt idx="296">
                  <c:v>3774168.1392317303</c:v>
                </c:pt>
                <c:pt idx="297">
                  <c:v>3800338.8668467253</c:v>
                </c:pt>
                <c:pt idx="298">
                  <c:v>3826651.2883371883</c:v>
                </c:pt>
                <c:pt idx="299">
                  <c:v>3853106.1711339969</c:v>
                </c:pt>
                <c:pt idx="300">
                  <c:v>3940775.3677915186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Data!$AZ$14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Data!$AZ$15:$AZ$316</c:f>
              <c:numCache>
                <c:formatCode>#,##0.00_);[Red]\(#,##0.00\)</c:formatCode>
                <c:ptCount val="302"/>
                <c:pt idx="0">
                  <c:v>61481.14</c:v>
                </c:pt>
                <c:pt idx="1">
                  <c:v>61606.013333333336</c:v>
                </c:pt>
                <c:pt idx="2">
                  <c:v>63154.526666666658</c:v>
                </c:pt>
                <c:pt idx="3">
                  <c:v>62590.119999999995</c:v>
                </c:pt>
                <c:pt idx="4">
                  <c:v>67723.661666666652</c:v>
                </c:pt>
                <c:pt idx="5">
                  <c:v>73369.433333333334</c:v>
                </c:pt>
                <c:pt idx="6">
                  <c:v>72505.459999999992</c:v>
                </c:pt>
                <c:pt idx="7">
                  <c:v>74581.726666666669</c:v>
                </c:pt>
                <c:pt idx="8">
                  <c:v>78647.943333333344</c:v>
                </c:pt>
                <c:pt idx="9">
                  <c:v>79042.070000000007</c:v>
                </c:pt>
                <c:pt idx="10">
                  <c:v>83160.893333333341</c:v>
                </c:pt>
                <c:pt idx="11">
                  <c:v>85271.286666666667</c:v>
                </c:pt>
                <c:pt idx="12">
                  <c:v>84059.209999999992</c:v>
                </c:pt>
                <c:pt idx="13">
                  <c:v>88695.283333333326</c:v>
                </c:pt>
                <c:pt idx="14">
                  <c:v>95397.246666666673</c:v>
                </c:pt>
                <c:pt idx="15">
                  <c:v>97256.709999999992</c:v>
                </c:pt>
                <c:pt idx="16">
                  <c:v>112414.59176666665</c:v>
                </c:pt>
                <c:pt idx="17">
                  <c:v>114955.68353333333</c:v>
                </c:pt>
                <c:pt idx="18">
                  <c:v>113413.84404999999</c:v>
                </c:pt>
                <c:pt idx="19">
                  <c:v>115349.30339693751</c:v>
                </c:pt>
                <c:pt idx="20">
                  <c:v>117295.20056687819</c:v>
                </c:pt>
                <c:pt idx="21">
                  <c:v>119251.59204254928</c:v>
                </c:pt>
                <c:pt idx="22">
                  <c:v>121626.86794589226</c:v>
                </c:pt>
                <c:pt idx="23">
                  <c:v>124014.96384527544</c:v>
                </c:pt>
                <c:pt idx="24">
                  <c:v>126415.94912666193</c:v>
                </c:pt>
                <c:pt idx="25">
                  <c:v>128829.8935517881</c:v>
                </c:pt>
                <c:pt idx="26">
                  <c:v>131256.86726019913</c:v>
                </c:pt>
                <c:pt idx="27">
                  <c:v>133696.94077129522</c:v>
                </c:pt>
                <c:pt idx="28">
                  <c:v>136150.18498638921</c:v>
                </c:pt>
                <c:pt idx="29">
                  <c:v>138616.671190775</c:v>
                </c:pt>
                <c:pt idx="30">
                  <c:v>141096.47105580757</c:v>
                </c:pt>
                <c:pt idx="31">
                  <c:v>143589.65664099393</c:v>
                </c:pt>
                <c:pt idx="32">
                  <c:v>146096.30039609552</c:v>
                </c:pt>
                <c:pt idx="33">
                  <c:v>148616.47516324214</c:v>
                </c:pt>
                <c:pt idx="34">
                  <c:v>151150.25417905708</c:v>
                </c:pt>
                <c:pt idx="35">
                  <c:v>153697.71107679384</c:v>
                </c:pt>
                <c:pt idx="36">
                  <c:v>156258.91988848461</c:v>
                </c:pt>
                <c:pt idx="37">
                  <c:v>158833.95504710014</c:v>
                </c:pt>
                <c:pt idx="38">
                  <c:v>161422.89138872139</c:v>
                </c:pt>
                <c:pt idx="39">
                  <c:v>158914.36913059352</c:v>
                </c:pt>
                <c:pt idx="40">
                  <c:v>161552.30703012511</c:v>
                </c:pt>
                <c:pt idx="41">
                  <c:v>164204.0728822035</c:v>
                </c:pt>
                <c:pt idx="42">
                  <c:v>166869.737577166</c:v>
                </c:pt>
                <c:pt idx="43">
                  <c:v>169549.37238927031</c:v>
                </c:pt>
                <c:pt idx="44">
                  <c:v>172243.04897877434</c:v>
                </c:pt>
                <c:pt idx="45">
                  <c:v>168370.54088429263</c:v>
                </c:pt>
                <c:pt idx="46">
                  <c:v>174376.16422607377</c:v>
                </c:pt>
                <c:pt idx="47">
                  <c:v>180413.84297407977</c:v>
                </c:pt>
                <c:pt idx="48">
                  <c:v>186483.74669610811</c:v>
                </c:pt>
                <c:pt idx="49">
                  <c:v>192586.05587837921</c:v>
                </c:pt>
                <c:pt idx="50">
                  <c:v>198720.9419305113</c:v>
                </c:pt>
                <c:pt idx="51">
                  <c:v>204888.57719052181</c:v>
                </c:pt>
                <c:pt idx="52">
                  <c:v>211089.14492985627</c:v>
                </c:pt>
                <c:pt idx="53">
                  <c:v>217322.81935844442</c:v>
                </c:pt>
                <c:pt idx="54">
                  <c:v>223589.77562978322</c:v>
                </c:pt>
                <c:pt idx="55">
                  <c:v>229890.18984604819</c:v>
                </c:pt>
                <c:pt idx="56">
                  <c:v>236224.23906323159</c:v>
                </c:pt>
                <c:pt idx="57">
                  <c:v>242592.11129630925</c:v>
                </c:pt>
                <c:pt idx="58">
                  <c:v>248993.98552443451</c:v>
                </c:pt>
                <c:pt idx="59">
                  <c:v>255430.04169616124</c:v>
                </c:pt>
                <c:pt idx="60">
                  <c:v>261900.47073469433</c:v>
                </c:pt>
                <c:pt idx="61">
                  <c:v>268405.45454316918</c:v>
                </c:pt>
                <c:pt idx="62">
                  <c:v>274945.17600995942</c:v>
                </c:pt>
                <c:pt idx="63">
                  <c:v>281519.81901401363</c:v>
                </c:pt>
                <c:pt idx="64">
                  <c:v>288129.57843022083</c:v>
                </c:pt>
                <c:pt idx="65">
                  <c:v>294774.64013480506</c:v>
                </c:pt>
                <c:pt idx="66">
                  <c:v>301455.19101074914</c:v>
                </c:pt>
                <c:pt idx="67">
                  <c:v>308171.42895324819</c:v>
                </c:pt>
                <c:pt idx="68">
                  <c:v>314923.53287519165</c:v>
                </c:pt>
                <c:pt idx="69">
                  <c:v>321711.70271267672</c:v>
                </c:pt>
                <c:pt idx="70">
                  <c:v>328536.13943054958</c:v>
                </c:pt>
                <c:pt idx="71">
                  <c:v>335397.02502797841</c:v>
                </c:pt>
                <c:pt idx="72">
                  <c:v>342294.56254405587</c:v>
                </c:pt>
                <c:pt idx="73">
                  <c:v>349228.94606343139</c:v>
                </c:pt>
                <c:pt idx="74">
                  <c:v>356200.38072197494</c:v>
                </c:pt>
                <c:pt idx="75">
                  <c:v>363209.05271247122</c:v>
                </c:pt>
                <c:pt idx="76">
                  <c:v>370255.16929034411</c:v>
                </c:pt>
                <c:pt idx="77">
                  <c:v>377338.92877941264</c:v>
                </c:pt>
                <c:pt idx="78">
                  <c:v>384460.54057767848</c:v>
                </c:pt>
                <c:pt idx="79">
                  <c:v>391620.20516314346</c:v>
                </c:pt>
                <c:pt idx="80">
                  <c:v>398818.12409966055</c:v>
                </c:pt>
                <c:pt idx="81">
                  <c:v>406054.50004281459</c:v>
                </c:pt>
                <c:pt idx="82">
                  <c:v>413329.54674583609</c:v>
                </c:pt>
                <c:pt idx="83">
                  <c:v>420643.46906554699</c:v>
                </c:pt>
                <c:pt idx="84">
                  <c:v>427996.47296833788</c:v>
                </c:pt>
                <c:pt idx="85">
                  <c:v>435388.77553617849</c:v>
                </c:pt>
                <c:pt idx="86">
                  <c:v>442820.57497265976</c:v>
                </c:pt>
                <c:pt idx="87">
                  <c:v>450292.10060906998</c:v>
                </c:pt>
                <c:pt idx="88">
                  <c:v>457803.55291050248</c:v>
                </c:pt>
                <c:pt idx="89">
                  <c:v>465355.15348199691</c:v>
                </c:pt>
                <c:pt idx="90">
                  <c:v>472947.1150747147</c:v>
                </c:pt>
                <c:pt idx="91">
                  <c:v>480579.65159214591</c:v>
                </c:pt>
                <c:pt idx="92">
                  <c:v>488252.98809635203</c:v>
                </c:pt>
                <c:pt idx="93">
                  <c:v>495967.33081424062</c:v>
                </c:pt>
                <c:pt idx="94">
                  <c:v>503722.91714387544</c:v>
                </c:pt>
                <c:pt idx="95">
                  <c:v>511519.95566082001</c:v>
                </c:pt>
                <c:pt idx="96">
                  <c:v>519358.6761245149</c:v>
                </c:pt>
                <c:pt idx="97">
                  <c:v>527239.29948469158</c:v>
                </c:pt>
                <c:pt idx="98">
                  <c:v>535162.04788781912</c:v>
                </c:pt>
                <c:pt idx="99">
                  <c:v>543127.15468358574</c:v>
                </c:pt>
                <c:pt idx="100">
                  <c:v>551134.84443141718</c:v>
                </c:pt>
                <c:pt idx="101">
                  <c:v>559185.34290702932</c:v>
                </c:pt>
                <c:pt idx="102">
                  <c:v>567278.88710901537</c:v>
                </c:pt>
                <c:pt idx="103">
                  <c:v>575415.70526547078</c:v>
                </c:pt>
                <c:pt idx="104">
                  <c:v>583596.02684065222</c:v>
                </c:pt>
                <c:pt idx="105">
                  <c:v>591820.0925416738</c:v>
                </c:pt>
                <c:pt idx="106">
                  <c:v>600088.13432523911</c:v>
                </c:pt>
                <c:pt idx="107">
                  <c:v>608400.38540440914</c:v>
                </c:pt>
                <c:pt idx="108">
                  <c:v>616757.08025540831</c:v>
                </c:pt>
                <c:pt idx="109">
                  <c:v>625158.46462446626</c:v>
                </c:pt>
                <c:pt idx="110">
                  <c:v>633604.77553469629</c:v>
                </c:pt>
                <c:pt idx="111">
                  <c:v>642096.26129301253</c:v>
                </c:pt>
                <c:pt idx="112">
                  <c:v>650633.1514970836</c:v>
                </c:pt>
                <c:pt idx="113">
                  <c:v>659215.69704232388</c:v>
                </c:pt>
                <c:pt idx="114">
                  <c:v>667844.15012892301</c:v>
                </c:pt>
                <c:pt idx="115">
                  <c:v>676518.7542689133</c:v>
                </c:pt>
                <c:pt idx="116">
                  <c:v>685239.75429327565</c:v>
                </c:pt>
                <c:pt idx="117">
                  <c:v>694007.39635908313</c:v>
                </c:pt>
                <c:pt idx="118">
                  <c:v>702821.93795668485</c:v>
                </c:pt>
                <c:pt idx="119">
                  <c:v>711683.62791692675</c:v>
                </c:pt>
                <c:pt idx="120">
                  <c:v>720592.71641841368</c:v>
                </c:pt>
                <c:pt idx="121">
                  <c:v>729549.46499480866</c:v>
                </c:pt>
                <c:pt idx="122">
                  <c:v>738554.12654217309</c:v>
                </c:pt>
                <c:pt idx="123">
                  <c:v>747606.95532634656</c:v>
                </c:pt>
                <c:pt idx="124">
                  <c:v>756708.21699036553</c:v>
                </c:pt>
                <c:pt idx="125">
                  <c:v>765858.16856192448</c:v>
                </c:pt>
                <c:pt idx="126">
                  <c:v>775057.06846087461</c:v>
                </c:pt>
                <c:pt idx="127">
                  <c:v>784305.18650676543</c:v>
                </c:pt>
                <c:pt idx="128">
                  <c:v>793602.78392642597</c:v>
                </c:pt>
                <c:pt idx="129">
                  <c:v>802950.12336158776</c:v>
                </c:pt>
                <c:pt idx="130">
                  <c:v>812347.47887654905</c:v>
                </c:pt>
                <c:pt idx="131">
                  <c:v>821795.11596587917</c:v>
                </c:pt>
                <c:pt idx="132">
                  <c:v>831293.30156216712</c:v>
                </c:pt>
                <c:pt idx="133">
                  <c:v>840842.31404380954</c:v>
                </c:pt>
                <c:pt idx="134">
                  <c:v>850442.42324284301</c:v>
                </c:pt>
                <c:pt idx="135">
                  <c:v>860093.90045281744</c:v>
                </c:pt>
                <c:pt idx="136">
                  <c:v>869797.02843671246</c:v>
                </c:pt>
                <c:pt idx="137">
                  <c:v>879552.08143489645</c:v>
                </c:pt>
                <c:pt idx="138">
                  <c:v>889359.33517313038</c:v>
                </c:pt>
                <c:pt idx="139">
                  <c:v>899219.0768706114</c:v>
                </c:pt>
                <c:pt idx="140">
                  <c:v>909131.58524806378</c:v>
                </c:pt>
                <c:pt idx="141">
                  <c:v>919097.15053587186</c:v>
                </c:pt>
                <c:pt idx="142">
                  <c:v>929116.04448225687</c:v>
                </c:pt>
                <c:pt idx="143">
                  <c:v>939188.57036149863</c:v>
                </c:pt>
                <c:pt idx="144">
                  <c:v>949698.15601553489</c:v>
                </c:pt>
                <c:pt idx="145">
                  <c:v>961208.59850786976</c:v>
                </c:pt>
                <c:pt idx="146">
                  <c:v>972779.75494018989</c:v>
                </c:pt>
                <c:pt idx="147">
                  <c:v>984411.93911090435</c:v>
                </c:pt>
                <c:pt idx="148">
                  <c:v>996105.48651808687</c:v>
                </c:pt>
                <c:pt idx="149">
                  <c:v>1007860.7143686793</c:v>
                </c:pt>
                <c:pt idx="150">
                  <c:v>1019677.9515877506</c:v>
                </c:pt>
                <c:pt idx="151">
                  <c:v>1031557.5288278018</c:v>
                </c:pt>
                <c:pt idx="152">
                  <c:v>1043499.7884781234</c:v>
                </c:pt>
                <c:pt idx="153">
                  <c:v>1055505.0546742021</c:v>
                </c:pt>
                <c:pt idx="154">
                  <c:v>1067573.6633071806</c:v>
                </c:pt>
                <c:pt idx="155">
                  <c:v>1079705.9520333663</c:v>
                </c:pt>
                <c:pt idx="156">
                  <c:v>1091902.2602837929</c:v>
                </c:pt>
                <c:pt idx="157">
                  <c:v>1104162.9292738326</c:v>
                </c:pt>
                <c:pt idx="158">
                  <c:v>1116488.3020128631</c:v>
                </c:pt>
                <c:pt idx="159">
                  <c:v>1128878.7233139828</c:v>
                </c:pt>
                <c:pt idx="160">
                  <c:v>1141334.549803782</c:v>
                </c:pt>
                <c:pt idx="161">
                  <c:v>1153856.1199321658</c:v>
                </c:pt>
                <c:pt idx="162">
                  <c:v>1166443.7839822313</c:v>
                </c:pt>
                <c:pt idx="163">
                  <c:v>1179097.8940801939</c:v>
                </c:pt>
                <c:pt idx="164">
                  <c:v>1193046.2142053754</c:v>
                </c:pt>
                <c:pt idx="165">
                  <c:v>1207068.3386710712</c:v>
                </c:pt>
                <c:pt idx="166">
                  <c:v>1221164.6612055283</c:v>
                </c:pt>
                <c:pt idx="167">
                  <c:v>1235335.5776154404</c:v>
                </c:pt>
                <c:pt idx="168">
                  <c:v>1249581.4857972085</c:v>
                </c:pt>
                <c:pt idx="169">
                  <c:v>1263902.7957482589</c:v>
                </c:pt>
                <c:pt idx="170">
                  <c:v>1278299.8995784246</c:v>
                </c:pt>
                <c:pt idx="171">
                  <c:v>1292773.2015213852</c:v>
                </c:pt>
                <c:pt idx="172">
                  <c:v>1307323.1079461726</c:v>
                </c:pt>
                <c:pt idx="173">
                  <c:v>1321950.0373687379</c:v>
                </c:pt>
                <c:pt idx="174">
                  <c:v>1336654.3904635792</c:v>
                </c:pt>
                <c:pt idx="175">
                  <c:v>1351436.5800754351</c:v>
                </c:pt>
                <c:pt idx="176">
                  <c:v>1366297.0312310369</c:v>
                </c:pt>
                <c:pt idx="177">
                  <c:v>1381236.1511509328</c:v>
                </c:pt>
                <c:pt idx="178">
                  <c:v>1396254.3692613652</c:v>
                </c:pt>
                <c:pt idx="179">
                  <c:v>1411352.1072062233</c:v>
                </c:pt>
                <c:pt idx="180">
                  <c:v>1426529.7788590512</c:v>
                </c:pt>
                <c:pt idx="181">
                  <c:v>1441787.8203351276</c:v>
                </c:pt>
                <c:pt idx="182">
                  <c:v>1457126.6600036083</c:v>
                </c:pt>
                <c:pt idx="183">
                  <c:v>1472546.728499732</c:v>
                </c:pt>
                <c:pt idx="184">
                  <c:v>1488048.4587370984</c:v>
                </c:pt>
                <c:pt idx="185">
                  <c:v>1503632.2859200072</c:v>
                </c:pt>
                <c:pt idx="186">
                  <c:v>1519298.6475558663</c:v>
                </c:pt>
                <c:pt idx="187">
                  <c:v>1535047.983467666</c:v>
                </c:pt>
                <c:pt idx="188">
                  <c:v>1550880.7458065248</c:v>
                </c:pt>
                <c:pt idx="189">
                  <c:v>1566797.3690642945</c:v>
                </c:pt>
                <c:pt idx="190">
                  <c:v>1582798.3100862454</c:v>
                </c:pt>
                <c:pt idx="191">
                  <c:v>1598884.0080838092</c:v>
                </c:pt>
                <c:pt idx="192">
                  <c:v>1615054.9246473974</c:v>
                </c:pt>
                <c:pt idx="193">
                  <c:v>1631311.5137592871</c:v>
                </c:pt>
                <c:pt idx="194">
                  <c:v>1647654.2318065776</c:v>
                </c:pt>
                <c:pt idx="195">
                  <c:v>1664083.5375942148</c:v>
                </c:pt>
                <c:pt idx="196">
                  <c:v>1680599.8923580886</c:v>
                </c:pt>
                <c:pt idx="197">
                  <c:v>1697203.7697782018</c:v>
                </c:pt>
                <c:pt idx="198">
                  <c:v>1713895.6259919058</c:v>
                </c:pt>
                <c:pt idx="199">
                  <c:v>1730675.9396072144</c:v>
                </c:pt>
                <c:pt idx="200">
                  <c:v>1747545.1817161848</c:v>
                </c:pt>
                <c:pt idx="201">
                  <c:v>1764503.8259083722</c:v>
                </c:pt>
                <c:pt idx="202">
                  <c:v>1781552.3482843593</c:v>
                </c:pt>
                <c:pt idx="203">
                  <c:v>1798691.227469357</c:v>
                </c:pt>
                <c:pt idx="204">
                  <c:v>1815920.9546268783</c:v>
                </c:pt>
                <c:pt idx="205">
                  <c:v>1832833.6701391551</c:v>
                </c:pt>
                <c:pt idx="206">
                  <c:v>1849835.9918154082</c:v>
                </c:pt>
                <c:pt idx="207">
                  <c:v>1866928.3965362373</c:v>
                </c:pt>
                <c:pt idx="208">
                  <c:v>1884111.3637110982</c:v>
                </c:pt>
                <c:pt idx="209">
                  <c:v>1901385.3752919959</c:v>
                </c:pt>
                <c:pt idx="210">
                  <c:v>1918750.9157872575</c:v>
                </c:pt>
                <c:pt idx="211">
                  <c:v>1936208.4822753801</c:v>
                </c:pt>
                <c:pt idx="212">
                  <c:v>1953758.5644189513</c:v>
                </c:pt>
                <c:pt idx="213">
                  <c:v>1971401.6544786466</c:v>
                </c:pt>
                <c:pt idx="214">
                  <c:v>1989138.2473273026</c:v>
                </c:pt>
                <c:pt idx="215">
                  <c:v>2006968.8504640649</c:v>
                </c:pt>
                <c:pt idx="216">
                  <c:v>2024893.9540286157</c:v>
                </c:pt>
                <c:pt idx="217">
                  <c:v>2042914.0708154759</c:v>
                </c:pt>
                <c:pt idx="218">
                  <c:v>2061029.7062883843</c:v>
                </c:pt>
                <c:pt idx="219">
                  <c:v>2079241.3685947563</c:v>
                </c:pt>
                <c:pt idx="220">
                  <c:v>2097549.5785802216</c:v>
                </c:pt>
                <c:pt idx="221">
                  <c:v>2115954.8398032384</c:v>
                </c:pt>
                <c:pt idx="222">
                  <c:v>2134457.6785497866</c:v>
                </c:pt>
                <c:pt idx="223">
                  <c:v>2153058.6238481444</c:v>
                </c:pt>
                <c:pt idx="224">
                  <c:v>2171758.1874837405</c:v>
                </c:pt>
                <c:pt idx="225">
                  <c:v>2190556.9040140896</c:v>
                </c:pt>
                <c:pt idx="226">
                  <c:v>2209455.2907838058</c:v>
                </c:pt>
                <c:pt idx="227">
                  <c:v>2228453.8979397016</c:v>
                </c:pt>
                <c:pt idx="228">
                  <c:v>2247553.2484459653</c:v>
                </c:pt>
                <c:pt idx="229">
                  <c:v>2266753.8880994222</c:v>
                </c:pt>
                <c:pt idx="230">
                  <c:v>2286056.3555448768</c:v>
                </c:pt>
                <c:pt idx="231">
                  <c:v>2305461.1922905399</c:v>
                </c:pt>
                <c:pt idx="232">
                  <c:v>2324968.9427235397</c:v>
                </c:pt>
                <c:pt idx="233">
                  <c:v>2344580.1641255142</c:v>
                </c:pt>
                <c:pt idx="234">
                  <c:v>2364295.4066882906</c:v>
                </c:pt>
                <c:pt idx="235">
                  <c:v>2384115.223529648</c:v>
                </c:pt>
                <c:pt idx="236">
                  <c:v>2404040.1807091665</c:v>
                </c:pt>
                <c:pt idx="237">
                  <c:v>2424070.8372441633</c:v>
                </c:pt>
                <c:pt idx="238">
                  <c:v>2444207.7551257117</c:v>
                </c:pt>
                <c:pt idx="239">
                  <c:v>2464451.5093347481</c:v>
                </c:pt>
                <c:pt idx="240">
                  <c:v>2484802.6678582714</c:v>
                </c:pt>
                <c:pt idx="241">
                  <c:v>2505261.8017056198</c:v>
                </c:pt>
                <c:pt idx="242">
                  <c:v>2525829.4849248459</c:v>
                </c:pt>
                <c:pt idx="243">
                  <c:v>2546506.3046191754</c:v>
                </c:pt>
                <c:pt idx="244">
                  <c:v>2567292.8409635555</c:v>
                </c:pt>
                <c:pt idx="245">
                  <c:v>2588189.6872212924</c:v>
                </c:pt>
                <c:pt idx="246">
                  <c:v>2609197.4197607813</c:v>
                </c:pt>
                <c:pt idx="247">
                  <c:v>2630316.6380723249</c:v>
                </c:pt>
                <c:pt idx="248">
                  <c:v>2651547.9447850427</c:v>
                </c:pt>
                <c:pt idx="249">
                  <c:v>2672891.9356838744</c:v>
                </c:pt>
                <c:pt idx="250">
                  <c:v>2694349.2097266754</c:v>
                </c:pt>
                <c:pt idx="251">
                  <c:v>2715920.3690613965</c:v>
                </c:pt>
                <c:pt idx="252">
                  <c:v>2737606.0290433723</c:v>
                </c:pt>
                <c:pt idx="253">
                  <c:v>2759406.8082526871</c:v>
                </c:pt>
                <c:pt idx="254">
                  <c:v>2781323.3085116483</c:v>
                </c:pt>
                <c:pt idx="255">
                  <c:v>2803356.1549023418</c:v>
                </c:pt>
                <c:pt idx="256">
                  <c:v>2825505.9757842948</c:v>
                </c:pt>
                <c:pt idx="257">
                  <c:v>2847773.3828122276</c:v>
                </c:pt>
                <c:pt idx="258">
                  <c:v>2870159.0209538974</c:v>
                </c:pt>
                <c:pt idx="259">
                  <c:v>2892663.508508049</c:v>
                </c:pt>
                <c:pt idx="260">
                  <c:v>2915287.4871224584</c:v>
                </c:pt>
                <c:pt idx="261">
                  <c:v>2938031.601812067</c:v>
                </c:pt>
                <c:pt idx="262">
                  <c:v>2960896.480977227</c:v>
                </c:pt>
                <c:pt idx="263">
                  <c:v>2983882.7864220357</c:v>
                </c:pt>
                <c:pt idx="264">
                  <c:v>3006991.1533727716</c:v>
                </c:pt>
                <c:pt idx="265">
                  <c:v>3030222.2404964343</c:v>
                </c:pt>
                <c:pt idx="266">
                  <c:v>3053576.7099193768</c:v>
                </c:pt>
                <c:pt idx="267">
                  <c:v>3076835.0872460501</c:v>
                </c:pt>
                <c:pt idx="268">
                  <c:v>3099937.5415778346</c:v>
                </c:pt>
                <c:pt idx="269">
                  <c:v>3122436.2255319906</c:v>
                </c:pt>
                <c:pt idx="270">
                  <c:v>3145056.7152606952</c:v>
                </c:pt>
                <c:pt idx="271">
                  <c:v>3167799.670470194</c:v>
                </c:pt>
                <c:pt idx="272">
                  <c:v>3190665.7544400492</c:v>
                </c:pt>
                <c:pt idx="273">
                  <c:v>3213655.6340424991</c:v>
                </c:pt>
                <c:pt idx="274">
                  <c:v>3236769.9797619134</c:v>
                </c:pt>
                <c:pt idx="275">
                  <c:v>3260009.4657143615</c:v>
                </c:pt>
                <c:pt idx="276">
                  <c:v>3283374.7696672855</c:v>
                </c:pt>
                <c:pt idx="277">
                  <c:v>3306866.573059273</c:v>
                </c:pt>
                <c:pt idx="278">
                  <c:v>3330485.561019951</c:v>
                </c:pt>
                <c:pt idx="279">
                  <c:v>3354232.4223899692</c:v>
                </c:pt>
                <c:pt idx="280">
                  <c:v>3378107.8497411082</c:v>
                </c:pt>
                <c:pt idx="281">
                  <c:v>3402112.5393964876</c:v>
                </c:pt>
                <c:pt idx="282">
                  <c:v>3426247.1914508855</c:v>
                </c:pt>
                <c:pt idx="283">
                  <c:v>3450512.5097911661</c:v>
                </c:pt>
                <c:pt idx="284">
                  <c:v>3474909.2021168247</c:v>
                </c:pt>
                <c:pt idx="285">
                  <c:v>3499437.9799606348</c:v>
                </c:pt>
                <c:pt idx="286">
                  <c:v>3524099.5587094156</c:v>
                </c:pt>
                <c:pt idx="287">
                  <c:v>3548894.6576249036</c:v>
                </c:pt>
                <c:pt idx="288">
                  <c:v>3573823.9998647464</c:v>
                </c:pt>
                <c:pt idx="289">
                  <c:v>3598888.3125036005</c:v>
                </c:pt>
                <c:pt idx="290">
                  <c:v>3624088.3265543529</c:v>
                </c:pt>
                <c:pt idx="291">
                  <c:v>3649424.7769894493</c:v>
                </c:pt>
                <c:pt idx="292">
                  <c:v>3674898.4027623446</c:v>
                </c:pt>
                <c:pt idx="293">
                  <c:v>3700509.9468290638</c:v>
                </c:pt>
                <c:pt idx="294">
                  <c:v>3726260.1561698862</c:v>
                </c:pt>
                <c:pt idx="295">
                  <c:v>3752149.7818111386</c:v>
                </c:pt>
                <c:pt idx="296">
                  <c:v>3778179.5788471149</c:v>
                </c:pt>
                <c:pt idx="297">
                  <c:v>3804350.30646211</c:v>
                </c:pt>
                <c:pt idx="298">
                  <c:v>3830662.727952573</c:v>
                </c:pt>
                <c:pt idx="299">
                  <c:v>3857117.6107493816</c:v>
                </c:pt>
                <c:pt idx="300">
                  <c:v>3944786.8074069032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Data!$BL$14</c:f>
              <c:strCache>
                <c:ptCount val="1"/>
                <c:pt idx="0">
                  <c:v>TOTAL LIABILITIES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Data!$BL$15:$BL$316</c:f>
              <c:numCache>
                <c:formatCode>#,##0.00_);[Red]\(#,##0.00\)</c:formatCode>
                <c:ptCount val="302"/>
                <c:pt idx="0">
                  <c:v>-25190.83</c:v>
                </c:pt>
                <c:pt idx="1">
                  <c:v>-23109.22</c:v>
                </c:pt>
                <c:pt idx="2">
                  <c:v>-23047.67</c:v>
                </c:pt>
                <c:pt idx="3">
                  <c:v>-47641.3</c:v>
                </c:pt>
                <c:pt idx="4">
                  <c:v>-47650.39</c:v>
                </c:pt>
                <c:pt idx="5">
                  <c:v>-45254.09</c:v>
                </c:pt>
                <c:pt idx="6">
                  <c:v>-47088.73</c:v>
                </c:pt>
                <c:pt idx="7">
                  <c:v>-46168.959999999999</c:v>
                </c:pt>
                <c:pt idx="8">
                  <c:v>-47214.61</c:v>
                </c:pt>
                <c:pt idx="9">
                  <c:v>-48947.02</c:v>
                </c:pt>
                <c:pt idx="10">
                  <c:v>-67601.63</c:v>
                </c:pt>
                <c:pt idx="11">
                  <c:v>-66473.025000000009</c:v>
                </c:pt>
                <c:pt idx="12">
                  <c:v>-66994.559999999998</c:v>
                </c:pt>
                <c:pt idx="13">
                  <c:v>-67747.37</c:v>
                </c:pt>
                <c:pt idx="14">
                  <c:v>-66550.84</c:v>
                </c:pt>
                <c:pt idx="15">
                  <c:v>-65658.78</c:v>
                </c:pt>
                <c:pt idx="16">
                  <c:v>-65154.64</c:v>
                </c:pt>
                <c:pt idx="17">
                  <c:v>-63266.40416666666</c:v>
                </c:pt>
                <c:pt idx="18">
                  <c:v>-63864.800047222227</c:v>
                </c:pt>
                <c:pt idx="19">
                  <c:v>-64141.43724017866</c:v>
                </c:pt>
                <c:pt idx="20">
                  <c:v>-64417.415228763683</c:v>
                </c:pt>
                <c:pt idx="21">
                  <c:v>-64691.198835774136</c:v>
                </c:pt>
                <c:pt idx="22">
                  <c:v>-80974.107833129892</c:v>
                </c:pt>
                <c:pt idx="23">
                  <c:v>-81351.289852214424</c:v>
                </c:pt>
                <c:pt idx="24">
                  <c:v>-81712.562425622877</c:v>
                </c:pt>
                <c:pt idx="25">
                  <c:v>-82076.461121499975</c:v>
                </c:pt>
                <c:pt idx="26">
                  <c:v>-82449.917146027117</c:v>
                </c:pt>
                <c:pt idx="27">
                  <c:v>-82824.022810060167</c:v>
                </c:pt>
                <c:pt idx="28">
                  <c:v>-83188.646617971826</c:v>
                </c:pt>
                <c:pt idx="29">
                  <c:v>-83566.160447214643</c:v>
                </c:pt>
                <c:pt idx="30">
                  <c:v>-83944.589478943308</c:v>
                </c:pt>
                <c:pt idx="31">
                  <c:v>-84324.59758001531</c:v>
                </c:pt>
                <c:pt idx="32">
                  <c:v>-84706.207587083132</c:v>
                </c:pt>
                <c:pt idx="33">
                  <c:v>-85089.569911307888</c:v>
                </c:pt>
                <c:pt idx="34">
                  <c:v>-103474.97522349373</c:v>
                </c:pt>
                <c:pt idx="35">
                  <c:v>-103966.79489551431</c:v>
                </c:pt>
                <c:pt idx="36">
                  <c:v>-104460.08679154603</c:v>
                </c:pt>
                <c:pt idx="37">
                  <c:v>-104956.25219003932</c:v>
                </c:pt>
                <c:pt idx="38">
                  <c:v>-105455.26423641345</c:v>
                </c:pt>
                <c:pt idx="39">
                  <c:v>-255956.51596052572</c:v>
                </c:pt>
                <c:pt idx="40">
                  <c:v>-256248.93184003345</c:v>
                </c:pt>
                <c:pt idx="41">
                  <c:v>-256543.87740329048</c:v>
                </c:pt>
                <c:pt idx="42">
                  <c:v>-256840.50153417804</c:v>
                </c:pt>
                <c:pt idx="43">
                  <c:v>-257138.87980811036</c:v>
                </c:pt>
                <c:pt idx="44">
                  <c:v>-257439.03849086451</c:v>
                </c:pt>
                <c:pt idx="45">
                  <c:v>-256384.0606035245</c:v>
                </c:pt>
                <c:pt idx="46">
                  <c:v>-255323.98673347681</c:v>
                </c:pt>
                <c:pt idx="47">
                  <c:v>-254258.776167984</c:v>
                </c:pt>
                <c:pt idx="48">
                  <c:v>-253188.43958874606</c:v>
                </c:pt>
                <c:pt idx="49">
                  <c:v>-252113.01719231275</c:v>
                </c:pt>
                <c:pt idx="50">
                  <c:v>-251032.45012479319</c:v>
                </c:pt>
                <c:pt idx="51">
                  <c:v>-249946.71041074512</c:v>
                </c:pt>
                <c:pt idx="52">
                  <c:v>-248855.76937470981</c:v>
                </c:pt>
                <c:pt idx="53">
                  <c:v>-247759.62413428933</c:v>
                </c:pt>
                <c:pt idx="54">
                  <c:v>-246658.19633410076</c:v>
                </c:pt>
                <c:pt idx="55">
                  <c:v>-245551.46474885166</c:v>
                </c:pt>
                <c:pt idx="56">
                  <c:v>-244439.41365869989</c:v>
                </c:pt>
                <c:pt idx="57">
                  <c:v>-243322.01658935286</c:v>
                </c:pt>
                <c:pt idx="58">
                  <c:v>-242199.23625483853</c:v>
                </c:pt>
                <c:pt idx="59">
                  <c:v>-241071.07538161869</c:v>
                </c:pt>
                <c:pt idx="60">
                  <c:v>-239937.48864942158</c:v>
                </c:pt>
                <c:pt idx="61">
                  <c:v>-238798.44857114454</c:v>
                </c:pt>
                <c:pt idx="62">
                  <c:v>-237653.95118604717</c:v>
                </c:pt>
                <c:pt idx="63">
                  <c:v>-236503.95460781836</c:v>
                </c:pt>
                <c:pt idx="64">
                  <c:v>-235348.41912424116</c:v>
                </c:pt>
                <c:pt idx="65">
                  <c:v>-234187.33327003539</c:v>
                </c:pt>
                <c:pt idx="66">
                  <c:v>-233020.65403134757</c:v>
                </c:pt>
                <c:pt idx="67">
                  <c:v>-231848.35300611812</c:v>
                </c:pt>
                <c:pt idx="68">
                  <c:v>-230670.42119422363</c:v>
                </c:pt>
                <c:pt idx="69">
                  <c:v>-229486.81932218396</c:v>
                </c:pt>
                <c:pt idx="70">
                  <c:v>-228297.50788325322</c:v>
                </c:pt>
                <c:pt idx="71">
                  <c:v>-227102.4771856211</c:v>
                </c:pt>
                <c:pt idx="72">
                  <c:v>-225901.68733595463</c:v>
                </c:pt>
                <c:pt idx="73">
                  <c:v>-224695.11805983237</c:v>
                </c:pt>
                <c:pt idx="74">
                  <c:v>-223482.73885055637</c:v>
                </c:pt>
                <c:pt idx="75">
                  <c:v>-222264.51948926545</c:v>
                </c:pt>
                <c:pt idx="76">
                  <c:v>-221040.42989605272</c:v>
                </c:pt>
                <c:pt idx="77">
                  <c:v>-219810.44996037037</c:v>
                </c:pt>
                <c:pt idx="78">
                  <c:v>-218574.52968456497</c:v>
                </c:pt>
                <c:pt idx="79">
                  <c:v>-217332.64932233311</c:v>
                </c:pt>
                <c:pt idx="80">
                  <c:v>-216084.77901535103</c:v>
                </c:pt>
                <c:pt idx="81">
                  <c:v>-214830.89883377828</c:v>
                </c:pt>
                <c:pt idx="82">
                  <c:v>-213570.9687930778</c:v>
                </c:pt>
                <c:pt idx="83">
                  <c:v>-212304.95886889653</c:v>
                </c:pt>
                <c:pt idx="84">
                  <c:v>-211032.8490091695</c:v>
                </c:pt>
                <c:pt idx="85">
                  <c:v>-209754.60914860404</c:v>
                </c:pt>
                <c:pt idx="86">
                  <c:v>-208470.18923933501</c:v>
                </c:pt>
                <c:pt idx="87">
                  <c:v>-207179.56927173323</c:v>
                </c:pt>
                <c:pt idx="88">
                  <c:v>-205882.72925360556</c:v>
                </c:pt>
                <c:pt idx="89">
                  <c:v>-204579.60920006828</c:v>
                </c:pt>
                <c:pt idx="90">
                  <c:v>-203270.19913670979</c:v>
                </c:pt>
                <c:pt idx="91">
                  <c:v>-201954.46909105519</c:v>
                </c:pt>
                <c:pt idx="92">
                  <c:v>-200632.37907178199</c:v>
                </c:pt>
                <c:pt idx="93">
                  <c:v>-199303.91907648463</c:v>
                </c:pt>
                <c:pt idx="94">
                  <c:v>-197969.02909671015</c:v>
                </c:pt>
                <c:pt idx="95">
                  <c:v>-196627.67912201287</c:v>
                </c:pt>
                <c:pt idx="96">
                  <c:v>-195279.84914310588</c:v>
                </c:pt>
                <c:pt idx="97">
                  <c:v>-194009.29915426724</c:v>
                </c:pt>
                <c:pt idx="98">
                  <c:v>-192720.44349712908</c:v>
                </c:pt>
                <c:pt idx="99">
                  <c:v>-191425.56349007942</c:v>
                </c:pt>
                <c:pt idx="100">
                  <c:v>-190124.63347974245</c:v>
                </c:pt>
                <c:pt idx="101">
                  <c:v>-188817.64347005467</c:v>
                </c:pt>
                <c:pt idx="102">
                  <c:v>-187504.54346402106</c:v>
                </c:pt>
                <c:pt idx="103">
                  <c:v>-186185.30346276448</c:v>
                </c:pt>
                <c:pt idx="104">
                  <c:v>-184859.91346520776</c:v>
                </c:pt>
                <c:pt idx="105">
                  <c:v>-183528.32346946077</c:v>
                </c:pt>
                <c:pt idx="106">
                  <c:v>-182190.51347367626</c:v>
                </c:pt>
                <c:pt idx="107">
                  <c:v>-180846.45347655762</c:v>
                </c:pt>
                <c:pt idx="108">
                  <c:v>-179496.11347757053</c:v>
                </c:pt>
                <c:pt idx="109">
                  <c:v>-178139.46347691008</c:v>
                </c:pt>
                <c:pt idx="110">
                  <c:v>-176776.48347526451</c:v>
                </c:pt>
                <c:pt idx="111">
                  <c:v>-175407.12347344245</c:v>
                </c:pt>
                <c:pt idx="112">
                  <c:v>-174031.373472056</c:v>
                </c:pt>
                <c:pt idx="113">
                  <c:v>-172649.19347141549</c:v>
                </c:pt>
                <c:pt idx="114">
                  <c:v>-171260.54347152886</c:v>
                </c:pt>
                <c:pt idx="115">
                  <c:v>-169865.40347215452</c:v>
                </c:pt>
                <c:pt idx="116">
                  <c:v>-168463.73347293702</c:v>
                </c:pt>
                <c:pt idx="117">
                  <c:v>-167055.51347358114</c:v>
                </c:pt>
                <c:pt idx="118">
                  <c:v>-165640.70347392451</c:v>
                </c:pt>
                <c:pt idx="119">
                  <c:v>-164226.7634739452</c:v>
                </c:pt>
                <c:pt idx="120">
                  <c:v>-162803.35644197874</c:v>
                </c:pt>
                <c:pt idx="121">
                  <c:v>-161373.50644165851</c:v>
                </c:pt>
                <c:pt idx="122">
                  <c:v>-159937.20644136658</c:v>
                </c:pt>
                <c:pt idx="123">
                  <c:v>-158494.4164411875</c:v>
                </c:pt>
                <c:pt idx="124">
                  <c:v>-157045.11644114534</c:v>
                </c:pt>
                <c:pt idx="125">
                  <c:v>-155589.26644121518</c:v>
                </c:pt>
                <c:pt idx="126">
                  <c:v>-154126.84644134421</c:v>
                </c:pt>
                <c:pt idx="127">
                  <c:v>-152657.81644147457</c:v>
                </c:pt>
                <c:pt idx="128">
                  <c:v>-151182.14644156361</c:v>
                </c:pt>
                <c:pt idx="129">
                  <c:v>-149699.8064415949</c:v>
                </c:pt>
                <c:pt idx="130">
                  <c:v>-148213.45644157511</c:v>
                </c:pt>
                <c:pt idx="131">
                  <c:v>-146703.99735678209</c:v>
                </c:pt>
                <c:pt idx="132">
                  <c:v>-145188.14735672614</c:v>
                </c:pt>
                <c:pt idx="133">
                  <c:v>-143665.87735668366</c:v>
                </c:pt>
                <c:pt idx="134">
                  <c:v>-142137.15735666436</c:v>
                </c:pt>
                <c:pt idx="135">
                  <c:v>-140601.95735666773</c:v>
                </c:pt>
                <c:pt idx="136">
                  <c:v>-139060.24735668633</c:v>
                </c:pt>
                <c:pt idx="137">
                  <c:v>-137512.00735671</c:v>
                </c:pt>
                <c:pt idx="138">
                  <c:v>-135957.21735672982</c:v>
                </c:pt>
                <c:pt idx="139">
                  <c:v>-134395.82735674054</c:v>
                </c:pt>
                <c:pt idx="140">
                  <c:v>-132827.8273567413</c:v>
                </c:pt>
                <c:pt idx="141">
                  <c:v>-131253.17735673467</c:v>
                </c:pt>
                <c:pt idx="142">
                  <c:v>-129671.85735672491</c:v>
                </c:pt>
                <c:pt idx="143">
                  <c:v>-128202.73735671597</c:v>
                </c:pt>
                <c:pt idx="144">
                  <c:v>-127258.50735671044</c:v>
                </c:pt>
                <c:pt idx="145">
                  <c:v>-126455.27961537495</c:v>
                </c:pt>
                <c:pt idx="146">
                  <c:v>-125649.27961537708</c:v>
                </c:pt>
                <c:pt idx="147">
                  <c:v>-124840.50961538097</c:v>
                </c:pt>
                <c:pt idx="148">
                  <c:v>-124028.94961538493</c:v>
                </c:pt>
                <c:pt idx="149">
                  <c:v>-123214.59961538766</c:v>
                </c:pt>
                <c:pt idx="150">
                  <c:v>-122397.44961538866</c:v>
                </c:pt>
                <c:pt idx="151">
                  <c:v>-121577.48961538807</c:v>
                </c:pt>
                <c:pt idx="152">
                  <c:v>-120754.69961538655</c:v>
                </c:pt>
                <c:pt idx="153">
                  <c:v>-119929.07961538484</c:v>
                </c:pt>
                <c:pt idx="154">
                  <c:v>-119100.61961538353</c:v>
                </c:pt>
                <c:pt idx="155">
                  <c:v>-118269.30961538294</c:v>
                </c:pt>
                <c:pt idx="156">
                  <c:v>-117435.13961538304</c:v>
                </c:pt>
                <c:pt idx="157">
                  <c:v>-116598.0996153836</c:v>
                </c:pt>
                <c:pt idx="158">
                  <c:v>-115758.17961538433</c:v>
                </c:pt>
                <c:pt idx="159">
                  <c:v>-114915.36961538495</c:v>
                </c:pt>
                <c:pt idx="160">
                  <c:v>-114069.64961538526</c:v>
                </c:pt>
                <c:pt idx="161">
                  <c:v>-113221.01961538529</c:v>
                </c:pt>
                <c:pt idx="162">
                  <c:v>-112369.46961538508</c:v>
                </c:pt>
                <c:pt idx="163">
                  <c:v>-111514.98961538479</c:v>
                </c:pt>
                <c:pt idx="164">
                  <c:v>-110657.56961538452</c:v>
                </c:pt>
                <c:pt idx="165">
                  <c:v>-109797.19961538435</c:v>
                </c:pt>
                <c:pt idx="166">
                  <c:v>-108933.86961538432</c:v>
                </c:pt>
                <c:pt idx="167">
                  <c:v>-108067.56961538437</c:v>
                </c:pt>
                <c:pt idx="168">
                  <c:v>-107198.28961538449</c:v>
                </c:pt>
                <c:pt idx="169">
                  <c:v>-106326.00961538462</c:v>
                </c:pt>
                <c:pt idx="170">
                  <c:v>-105450.7296153847</c:v>
                </c:pt>
                <c:pt idx="171">
                  <c:v>-104572.43961538473</c:v>
                </c:pt>
                <c:pt idx="172">
                  <c:v>-103691.12961538472</c:v>
                </c:pt>
                <c:pt idx="173">
                  <c:v>-102806.77961538467</c:v>
                </c:pt>
                <c:pt idx="174">
                  <c:v>-101919.38961538461</c:v>
                </c:pt>
                <c:pt idx="175">
                  <c:v>-101028.94961538458</c:v>
                </c:pt>
                <c:pt idx="176">
                  <c:v>-100135.43961538456</c:v>
                </c:pt>
                <c:pt idx="177">
                  <c:v>-99238.859615384572</c:v>
                </c:pt>
                <c:pt idx="178">
                  <c:v>-98339.189615384588</c:v>
                </c:pt>
                <c:pt idx="179">
                  <c:v>-97436.419615384599</c:v>
                </c:pt>
                <c:pt idx="180">
                  <c:v>-96530.549615384632</c:v>
                </c:pt>
                <c:pt idx="181">
                  <c:v>-95621.559615384627</c:v>
                </c:pt>
                <c:pt idx="182">
                  <c:v>-94709.439615384632</c:v>
                </c:pt>
                <c:pt idx="183">
                  <c:v>-93794.179615384637</c:v>
                </c:pt>
                <c:pt idx="184">
                  <c:v>-92875.769615384619</c:v>
                </c:pt>
                <c:pt idx="185">
                  <c:v>-91954.199615384612</c:v>
                </c:pt>
                <c:pt idx="186">
                  <c:v>-91029.459615384592</c:v>
                </c:pt>
                <c:pt idx="187">
                  <c:v>-90101.539615384594</c:v>
                </c:pt>
                <c:pt idx="188">
                  <c:v>-89170.419615384599</c:v>
                </c:pt>
                <c:pt idx="189">
                  <c:v>-88236.099615384606</c:v>
                </c:pt>
                <c:pt idx="190">
                  <c:v>-87298.559615384613</c:v>
                </c:pt>
                <c:pt idx="191">
                  <c:v>-86357.799615384618</c:v>
                </c:pt>
                <c:pt idx="192">
                  <c:v>-85413.799615384618</c:v>
                </c:pt>
                <c:pt idx="193">
                  <c:v>-84466.549615384618</c:v>
                </c:pt>
                <c:pt idx="194">
                  <c:v>-83516.039615384623</c:v>
                </c:pt>
                <c:pt idx="195">
                  <c:v>-82562.259615384624</c:v>
                </c:pt>
                <c:pt idx="196">
                  <c:v>-81605.199615384627</c:v>
                </c:pt>
                <c:pt idx="197">
                  <c:v>-80644.839615384626</c:v>
                </c:pt>
                <c:pt idx="198">
                  <c:v>-79681.179615384623</c:v>
                </c:pt>
                <c:pt idx="199">
                  <c:v>-78714.199615384627</c:v>
                </c:pt>
                <c:pt idx="200">
                  <c:v>-77743.889615384629</c:v>
                </c:pt>
                <c:pt idx="201">
                  <c:v>-76770.239615384635</c:v>
                </c:pt>
                <c:pt idx="202">
                  <c:v>-75793.239615384635</c:v>
                </c:pt>
                <c:pt idx="203">
                  <c:v>-74812.879615384634</c:v>
                </c:pt>
                <c:pt idx="204">
                  <c:v>-73829.139615384629</c:v>
                </c:pt>
                <c:pt idx="205">
                  <c:v>-72842.019615384634</c:v>
                </c:pt>
                <c:pt idx="206">
                  <c:v>-71851.49961538463</c:v>
                </c:pt>
                <c:pt idx="207">
                  <c:v>-70857.569615384637</c:v>
                </c:pt>
                <c:pt idx="208">
                  <c:v>-69860.219615384631</c:v>
                </c:pt>
                <c:pt idx="209">
                  <c:v>-68859.439615384632</c:v>
                </c:pt>
                <c:pt idx="210">
                  <c:v>-67855.219615384631</c:v>
                </c:pt>
                <c:pt idx="211">
                  <c:v>-66847.539615384623</c:v>
                </c:pt>
                <c:pt idx="212">
                  <c:v>-65836.389615384629</c:v>
                </c:pt>
                <c:pt idx="213">
                  <c:v>-64821.759615384632</c:v>
                </c:pt>
                <c:pt idx="214">
                  <c:v>-63803.639615384629</c:v>
                </c:pt>
                <c:pt idx="215">
                  <c:v>-62782.009615384632</c:v>
                </c:pt>
                <c:pt idx="216">
                  <c:v>-61756.869615384632</c:v>
                </c:pt>
                <c:pt idx="217">
                  <c:v>-60728.199615384634</c:v>
                </c:pt>
                <c:pt idx="218">
                  <c:v>-59695.989615384635</c:v>
                </c:pt>
                <c:pt idx="219">
                  <c:v>-58660.229615384633</c:v>
                </c:pt>
                <c:pt idx="220">
                  <c:v>-57620.899615384631</c:v>
                </c:pt>
                <c:pt idx="221">
                  <c:v>-56577.99961538463</c:v>
                </c:pt>
                <c:pt idx="222">
                  <c:v>-55531.509615384632</c:v>
                </c:pt>
                <c:pt idx="223">
                  <c:v>-54481.409615384633</c:v>
                </c:pt>
                <c:pt idx="224">
                  <c:v>-53427.699615384634</c:v>
                </c:pt>
                <c:pt idx="225">
                  <c:v>-52370.359615384637</c:v>
                </c:pt>
                <c:pt idx="226">
                  <c:v>-51309.389615384636</c:v>
                </c:pt>
                <c:pt idx="227">
                  <c:v>-50244.759615384639</c:v>
                </c:pt>
                <c:pt idx="228">
                  <c:v>-49176.469615384638</c:v>
                </c:pt>
                <c:pt idx="229">
                  <c:v>-48104.499615384637</c:v>
                </c:pt>
                <c:pt idx="230">
                  <c:v>-47028.839615384633</c:v>
                </c:pt>
                <c:pt idx="231">
                  <c:v>-45949.479615384633</c:v>
                </c:pt>
                <c:pt idx="232">
                  <c:v>-44866.409615384633</c:v>
                </c:pt>
                <c:pt idx="233">
                  <c:v>-43779.60961538463</c:v>
                </c:pt>
                <c:pt idx="234">
                  <c:v>-42689.069615384629</c:v>
                </c:pt>
                <c:pt idx="235">
                  <c:v>-41594.779615384628</c:v>
                </c:pt>
                <c:pt idx="236">
                  <c:v>-40496.719615384631</c:v>
                </c:pt>
                <c:pt idx="237">
                  <c:v>-39394.879615384634</c:v>
                </c:pt>
                <c:pt idx="238">
                  <c:v>-38289.249615384637</c:v>
                </c:pt>
                <c:pt idx="239">
                  <c:v>-37179.809615384635</c:v>
                </c:pt>
                <c:pt idx="240">
                  <c:v>-36066.549615384632</c:v>
                </c:pt>
                <c:pt idx="241">
                  <c:v>-34949.459615384636</c:v>
                </c:pt>
                <c:pt idx="242">
                  <c:v>-33828.529615384636</c:v>
                </c:pt>
                <c:pt idx="243">
                  <c:v>-32703.739615384635</c:v>
                </c:pt>
                <c:pt idx="244">
                  <c:v>-31575.079615384631</c:v>
                </c:pt>
                <c:pt idx="245">
                  <c:v>-30442.529615384636</c:v>
                </c:pt>
                <c:pt idx="246">
                  <c:v>-29306.089615384633</c:v>
                </c:pt>
                <c:pt idx="247">
                  <c:v>-28165.739615384635</c:v>
                </c:pt>
                <c:pt idx="248">
                  <c:v>-27021.459615384636</c:v>
                </c:pt>
                <c:pt idx="249">
                  <c:v>-25873.239615384635</c:v>
                </c:pt>
                <c:pt idx="250">
                  <c:v>-24721.069615384637</c:v>
                </c:pt>
                <c:pt idx="251">
                  <c:v>-23564.939615384639</c:v>
                </c:pt>
                <c:pt idx="252">
                  <c:v>-22404.829615384639</c:v>
                </c:pt>
                <c:pt idx="253">
                  <c:v>-21240.719615384638</c:v>
                </c:pt>
                <c:pt idx="254">
                  <c:v>-20072.609615384637</c:v>
                </c:pt>
                <c:pt idx="255">
                  <c:v>-18900.479615384636</c:v>
                </c:pt>
                <c:pt idx="256">
                  <c:v>-17724.309615384635</c:v>
                </c:pt>
                <c:pt idx="257">
                  <c:v>-16544.099615384635</c:v>
                </c:pt>
                <c:pt idx="258">
                  <c:v>-15359.819615384637</c:v>
                </c:pt>
                <c:pt idx="259">
                  <c:v>-14171.469615384636</c:v>
                </c:pt>
                <c:pt idx="260">
                  <c:v>-12979.029615384636</c:v>
                </c:pt>
                <c:pt idx="261">
                  <c:v>-11782.479615384636</c:v>
                </c:pt>
                <c:pt idx="262">
                  <c:v>-10581.819615384637</c:v>
                </c:pt>
                <c:pt idx="263">
                  <c:v>-9377.0196153846373</c:v>
                </c:pt>
                <c:pt idx="264">
                  <c:v>-8168.0796153846368</c:v>
                </c:pt>
                <c:pt idx="265">
                  <c:v>-6954.9796153846364</c:v>
                </c:pt>
                <c:pt idx="266">
                  <c:v>-5737.6996153846367</c:v>
                </c:pt>
                <c:pt idx="267">
                  <c:v>-4736.3596153846365</c:v>
                </c:pt>
                <c:pt idx="268">
                  <c:v>-4011.4396153846369</c:v>
                </c:pt>
                <c:pt idx="269">
                  <c:v>-4011.4396153846155</c:v>
                </c:pt>
                <c:pt idx="270">
                  <c:v>-4011.4396153846155</c:v>
                </c:pt>
                <c:pt idx="271">
                  <c:v>-4011.4396153846155</c:v>
                </c:pt>
                <c:pt idx="272">
                  <c:v>-4011.4396153846155</c:v>
                </c:pt>
                <c:pt idx="273">
                  <c:v>-4011.4396153846155</c:v>
                </c:pt>
                <c:pt idx="274">
                  <c:v>-4011.4396153846155</c:v>
                </c:pt>
                <c:pt idx="275">
                  <c:v>-4011.4396153846155</c:v>
                </c:pt>
                <c:pt idx="276">
                  <c:v>-4011.4396153846155</c:v>
                </c:pt>
                <c:pt idx="277">
                  <c:v>-4011.4396153846155</c:v>
                </c:pt>
                <c:pt idx="278">
                  <c:v>-4011.4396153846155</c:v>
                </c:pt>
                <c:pt idx="279">
                  <c:v>-4011.4396153846155</c:v>
                </c:pt>
                <c:pt idx="280">
                  <c:v>-4011.4396153846155</c:v>
                </c:pt>
                <c:pt idx="281">
                  <c:v>-4011.4396153846155</c:v>
                </c:pt>
                <c:pt idx="282">
                  <c:v>-4011.4396153846155</c:v>
                </c:pt>
                <c:pt idx="283">
                  <c:v>-4011.4396153846155</c:v>
                </c:pt>
                <c:pt idx="284">
                  <c:v>-4011.4396153846155</c:v>
                </c:pt>
                <c:pt idx="285">
                  <c:v>-4011.4396153846155</c:v>
                </c:pt>
                <c:pt idx="286">
                  <c:v>-4011.4396153846155</c:v>
                </c:pt>
                <c:pt idx="287">
                  <c:v>-4011.4396153846155</c:v>
                </c:pt>
                <c:pt idx="288">
                  <c:v>-4011.4396153846155</c:v>
                </c:pt>
                <c:pt idx="289">
                  <c:v>-4011.4396153846155</c:v>
                </c:pt>
                <c:pt idx="290">
                  <c:v>-4011.4396153846155</c:v>
                </c:pt>
                <c:pt idx="291">
                  <c:v>-4011.4396153846155</c:v>
                </c:pt>
                <c:pt idx="292">
                  <c:v>-4011.4396153846155</c:v>
                </c:pt>
                <c:pt idx="293">
                  <c:v>-4011.4396153846155</c:v>
                </c:pt>
                <c:pt idx="294">
                  <c:v>-4011.4396153846155</c:v>
                </c:pt>
                <c:pt idx="295">
                  <c:v>-4011.4396153846155</c:v>
                </c:pt>
                <c:pt idx="296">
                  <c:v>-4011.4396153846155</c:v>
                </c:pt>
                <c:pt idx="297">
                  <c:v>-4011.4396153846155</c:v>
                </c:pt>
                <c:pt idx="298">
                  <c:v>-4011.4396153846155</c:v>
                </c:pt>
                <c:pt idx="299">
                  <c:v>-4011.4396153846155</c:v>
                </c:pt>
                <c:pt idx="300">
                  <c:v>-4011.4396153846155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Data!$EB$14</c:f>
              <c:strCache>
                <c:ptCount val="1"/>
                <c:pt idx="0">
                  <c:v>zero line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Data!$EB$15:$EB$316</c:f>
              <c:numCache>
                <c:formatCode>General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140648"/>
        <c:axId val="390141824"/>
      </c:lineChart>
      <c:dateAx>
        <c:axId val="39014064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1824"/>
        <c:crosses val="autoZero"/>
        <c:auto val="1"/>
        <c:lblOffset val="100"/>
        <c:baseTimeUnit val="months"/>
      </c:dateAx>
      <c:valAx>
        <c:axId val="390141824"/>
        <c:scaling>
          <c:orientation val="minMax"/>
          <c:max val="2500000"/>
          <c:min val="-3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40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Previous 12 Months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Data!$BV$14</c:f>
              <c:strCache>
                <c:ptCount val="1"/>
                <c:pt idx="0">
                  <c:v>Total Monthly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Data!$D$21:$D$32</c:f>
              <c:numCache>
                <c:formatCode>m/d/yyyy</c:formatCode>
                <c:ptCount val="12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Data!$BV$21:$BV$316</c:f>
              <c:numCache>
                <c:formatCode>#,##0.00_);[Red]\(#,##0.00\)</c:formatCode>
                <c:ptCount val="296"/>
                <c:pt idx="0">
                  <c:v>2893.73</c:v>
                </c:pt>
                <c:pt idx="1">
                  <c:v>1973.96</c:v>
                </c:pt>
                <c:pt idx="2">
                  <c:v>3019.61</c:v>
                </c:pt>
                <c:pt idx="3">
                  <c:v>4752.0200000000004</c:v>
                </c:pt>
                <c:pt idx="4">
                  <c:v>5406.63</c:v>
                </c:pt>
                <c:pt idx="5">
                  <c:v>5955.16</c:v>
                </c:pt>
                <c:pt idx="6">
                  <c:v>5878.0599999999995</c:v>
                </c:pt>
                <c:pt idx="7">
                  <c:v>6630.87</c:v>
                </c:pt>
                <c:pt idx="8">
                  <c:v>5434.3399999999992</c:v>
                </c:pt>
                <c:pt idx="9">
                  <c:v>4542.2800000000007</c:v>
                </c:pt>
                <c:pt idx="10">
                  <c:v>5116.6400000000003</c:v>
                </c:pt>
                <c:pt idx="11">
                  <c:v>4424.6741666666667</c:v>
                </c:pt>
                <c:pt idx="12">
                  <c:v>4750.9553472222224</c:v>
                </c:pt>
                <c:pt idx="13">
                  <c:v>4754.2316261574069</c:v>
                </c:pt>
                <c:pt idx="14">
                  <c:v>4755.5967616705248</c:v>
                </c:pt>
                <c:pt idx="15">
                  <c:v>4753.5098251430682</c:v>
                </c:pt>
                <c:pt idx="16">
                  <c:v>4759.2848105716575</c:v>
                </c:pt>
                <c:pt idx="17">
                  <c:v>4771.3968781192962</c:v>
                </c:pt>
                <c:pt idx="18">
                  <c:v>4765.8549512959034</c:v>
                </c:pt>
                <c:pt idx="19">
                  <c:v>4761.186197237229</c:v>
                </c:pt>
                <c:pt idx="20">
                  <c:v>4764.3133803403307</c:v>
                </c:pt>
                <c:pt idx="21">
                  <c:v>4766.320328702026</c:v>
                </c:pt>
                <c:pt idx="22">
                  <c:v>4757.0670227605278</c:v>
                </c:pt>
                <c:pt idx="23">
                  <c:v>4758.9167746572384</c:v>
                </c:pt>
                <c:pt idx="24">
                  <c:v>4759.8861586564526</c:v>
                </c:pt>
                <c:pt idx="25">
                  <c:v>4760.6303929426385</c:v>
                </c:pt>
                <c:pt idx="26">
                  <c:v>4761.163623508075</c:v>
                </c:pt>
                <c:pt idx="27">
                  <c:v>4761.6275286612035</c:v>
                </c:pt>
                <c:pt idx="28">
                  <c:v>4762.3040039543812</c:v>
                </c:pt>
                <c:pt idx="29">
                  <c:v>4762.5556034029414</c:v>
                </c:pt>
                <c:pt idx="30">
                  <c:v>4761.818830509912</c:v>
                </c:pt>
                <c:pt idx="31">
                  <c:v>4761.4824871110795</c:v>
                </c:pt>
                <c:pt idx="32">
                  <c:v>4761.5071779339005</c:v>
                </c:pt>
                <c:pt idx="33">
                  <c:v>4761.2733277333646</c:v>
                </c:pt>
                <c:pt idx="34">
                  <c:v>4760.8527443193097</c:v>
                </c:pt>
                <c:pt idx="35">
                  <c:v>4761.168221115875</c:v>
                </c:pt>
                <c:pt idx="36">
                  <c:v>4761.3558416540945</c:v>
                </c:pt>
                <c:pt idx="37">
                  <c:v>4761.4783152372311</c:v>
                </c:pt>
                <c:pt idx="38">
                  <c:v>4761.5489754284472</c:v>
                </c:pt>
                <c:pt idx="39">
                  <c:v>4761.5810880884783</c:v>
                </c:pt>
                <c:pt idx="40">
                  <c:v>4761.5772180407512</c:v>
                </c:pt>
                <c:pt idx="41">
                  <c:v>4761.516652547949</c:v>
                </c:pt>
                <c:pt idx="42">
                  <c:v>4761.4300733100326</c:v>
                </c:pt>
                <c:pt idx="43">
                  <c:v>4761.3976768767097</c:v>
                </c:pt>
                <c:pt idx="44">
                  <c:v>4761.3906093571786</c:v>
                </c:pt>
                <c:pt idx="45">
                  <c:v>4761.3808953091184</c:v>
                </c:pt>
                <c:pt idx="46">
                  <c:v>4761.3898592737642</c:v>
                </c:pt>
                <c:pt idx="47">
                  <c:v>4761.4346188533027</c:v>
                </c:pt>
                <c:pt idx="48">
                  <c:v>4761.4568186647548</c:v>
                </c:pt>
                <c:pt idx="49">
                  <c:v>4761.4652334156435</c:v>
                </c:pt>
                <c:pt idx="50">
                  <c:v>4761.4641432638437</c:v>
                </c:pt>
                <c:pt idx="51">
                  <c:v>4761.4570739167939</c:v>
                </c:pt>
                <c:pt idx="52">
                  <c:v>4761.4467394024869</c:v>
                </c:pt>
                <c:pt idx="53">
                  <c:v>4761.4358661826318</c:v>
                </c:pt>
                <c:pt idx="54">
                  <c:v>4761.4291339855217</c:v>
                </c:pt>
                <c:pt idx="55">
                  <c:v>4761.4290557084787</c:v>
                </c:pt>
                <c:pt idx="56">
                  <c:v>4761.4316706111267</c:v>
                </c:pt>
                <c:pt idx="57">
                  <c:v>4761.4350923822894</c:v>
                </c:pt>
                <c:pt idx="58">
                  <c:v>4761.4396088050526</c:v>
                </c:pt>
                <c:pt idx="59">
                  <c:v>4761.4437545993278</c:v>
                </c:pt>
                <c:pt idx="60">
                  <c:v>4761.4445159114966</c:v>
                </c:pt>
                <c:pt idx="61">
                  <c:v>4761.4434906820579</c:v>
                </c:pt>
                <c:pt idx="62">
                  <c:v>4761.4416787875925</c:v>
                </c:pt>
                <c:pt idx="63">
                  <c:v>4761.4398067479051</c:v>
                </c:pt>
                <c:pt idx="64">
                  <c:v>4761.4383678171635</c:v>
                </c:pt>
                <c:pt idx="65">
                  <c:v>4761.4376701850542</c:v>
                </c:pt>
                <c:pt idx="66">
                  <c:v>4761.4378205185894</c:v>
                </c:pt>
                <c:pt idx="67">
                  <c:v>4761.4385443963438</c:v>
                </c:pt>
                <c:pt idx="68">
                  <c:v>4761.4393351203325</c:v>
                </c:pt>
                <c:pt idx="69">
                  <c:v>4761.4399738294342</c:v>
                </c:pt>
                <c:pt idx="70">
                  <c:v>4761.4403806166956</c:v>
                </c:pt>
                <c:pt idx="71">
                  <c:v>4761.4404449343328</c:v>
                </c:pt>
                <c:pt idx="72">
                  <c:v>4761.4401691289168</c:v>
                </c:pt>
                <c:pt idx="73">
                  <c:v>4761.4398068970349</c:v>
                </c:pt>
                <c:pt idx="74">
                  <c:v>4761.4394999149499</c:v>
                </c:pt>
                <c:pt idx="75">
                  <c:v>4761.4393183422289</c:v>
                </c:pt>
                <c:pt idx="76">
                  <c:v>4761.4392776417562</c:v>
                </c:pt>
                <c:pt idx="77">
                  <c:v>4761.4393534604724</c:v>
                </c:pt>
                <c:pt idx="78">
                  <c:v>4761.4394937334237</c:v>
                </c:pt>
                <c:pt idx="79">
                  <c:v>4761.4396331679936</c:v>
                </c:pt>
                <c:pt idx="80">
                  <c:v>4761.4397238989641</c:v>
                </c:pt>
                <c:pt idx="81">
                  <c:v>4761.4397562971835</c:v>
                </c:pt>
                <c:pt idx="82">
                  <c:v>4761.4397381694962</c:v>
                </c:pt>
                <c:pt idx="83">
                  <c:v>4761.4396846322288</c:v>
                </c:pt>
                <c:pt idx="84">
                  <c:v>4761.4396212737211</c:v>
                </c:pt>
                <c:pt idx="85">
                  <c:v>4761.4395756191207</c:v>
                </c:pt>
                <c:pt idx="86">
                  <c:v>4761.439556345962</c:v>
                </c:pt>
                <c:pt idx="87">
                  <c:v>4761.4395610485462</c:v>
                </c:pt>
                <c:pt idx="88">
                  <c:v>4761.4395812740722</c:v>
                </c:pt>
                <c:pt idx="89">
                  <c:v>4761.4396065767651</c:v>
                </c:pt>
                <c:pt idx="90">
                  <c:v>4761.4396276697898</c:v>
                </c:pt>
                <c:pt idx="91">
                  <c:v>4761.4396388311534</c:v>
                </c:pt>
                <c:pt idx="92">
                  <c:v>4761.4396393030838</c:v>
                </c:pt>
                <c:pt idx="93">
                  <c:v>4761.4396322534267</c:v>
                </c:pt>
                <c:pt idx="94">
                  <c:v>4761.4396219164473</c:v>
                </c:pt>
                <c:pt idx="95">
                  <c:v>4761.4396122286926</c:v>
                </c:pt>
                <c:pt idx="96">
                  <c:v>4761.4396061950647</c:v>
                </c:pt>
                <c:pt idx="97">
                  <c:v>4761.4396049385105</c:v>
                </c:pt>
                <c:pt idx="98">
                  <c:v>4761.4396073817934</c:v>
                </c:pt>
                <c:pt idx="99">
                  <c:v>4761.4396116347789</c:v>
                </c:pt>
                <c:pt idx="100">
                  <c:v>4761.4396158502987</c:v>
                </c:pt>
                <c:pt idx="101">
                  <c:v>4761.4396187316506</c:v>
                </c:pt>
                <c:pt idx="102">
                  <c:v>4761.4396197445576</c:v>
                </c:pt>
                <c:pt idx="103">
                  <c:v>4761.4396190841217</c:v>
                </c:pt>
                <c:pt idx="104">
                  <c:v>4761.4396174385356</c:v>
                </c:pt>
                <c:pt idx="105">
                  <c:v>4761.4396156164894</c:v>
                </c:pt>
                <c:pt idx="106">
                  <c:v>4761.4396142300784</c:v>
                </c:pt>
                <c:pt idx="107">
                  <c:v>4761.4396135895477</c:v>
                </c:pt>
                <c:pt idx="108">
                  <c:v>4761.4396137029526</c:v>
                </c:pt>
                <c:pt idx="109">
                  <c:v>4761.4396143286094</c:v>
                </c:pt>
                <c:pt idx="110">
                  <c:v>4761.4396151111177</c:v>
                </c:pt>
                <c:pt idx="111">
                  <c:v>4761.4396157552283</c:v>
                </c:pt>
                <c:pt idx="112">
                  <c:v>4761.4396160985989</c:v>
                </c:pt>
                <c:pt idx="113">
                  <c:v>4761.4396161192908</c:v>
                </c:pt>
                <c:pt idx="114">
                  <c:v>4761.4396159015942</c:v>
                </c:pt>
                <c:pt idx="115">
                  <c:v>4761.4396155813465</c:v>
                </c:pt>
                <c:pt idx="116">
                  <c:v>4761.4396152894496</c:v>
                </c:pt>
                <c:pt idx="117">
                  <c:v>4761.4396151103592</c:v>
                </c:pt>
                <c:pt idx="118">
                  <c:v>4761.4396150681805</c:v>
                </c:pt>
                <c:pt idx="119">
                  <c:v>4761.4396151380224</c:v>
                </c:pt>
                <c:pt idx="120">
                  <c:v>4761.4396152670624</c:v>
                </c:pt>
                <c:pt idx="121">
                  <c:v>4761.4396153974049</c:v>
                </c:pt>
                <c:pt idx="122">
                  <c:v>4761.4396154864717</c:v>
                </c:pt>
                <c:pt idx="123">
                  <c:v>4761.439615517751</c:v>
                </c:pt>
                <c:pt idx="124">
                  <c:v>4761.4396154979604</c:v>
                </c:pt>
                <c:pt idx="125">
                  <c:v>4761.4396154479073</c:v>
                </c:pt>
                <c:pt idx="126">
                  <c:v>4761.4396153919588</c:v>
                </c:pt>
                <c:pt idx="127">
                  <c:v>4761.439615349489</c:v>
                </c:pt>
                <c:pt idx="128">
                  <c:v>4761.4396153301677</c:v>
                </c:pt>
                <c:pt idx="129">
                  <c:v>4761.439615333562</c:v>
                </c:pt>
                <c:pt idx="130">
                  <c:v>4761.4396153521611</c:v>
                </c:pt>
                <c:pt idx="131">
                  <c:v>4761.4396153758262</c:v>
                </c:pt>
                <c:pt idx="132">
                  <c:v>4761.4396153956441</c:v>
                </c:pt>
                <c:pt idx="133">
                  <c:v>4761.4396154063588</c:v>
                </c:pt>
                <c:pt idx="134">
                  <c:v>4761.4396154071055</c:v>
                </c:pt>
                <c:pt idx="135">
                  <c:v>4761.4396154004917</c:v>
                </c:pt>
                <c:pt idx="136">
                  <c:v>4761.4396153907201</c:v>
                </c:pt>
                <c:pt idx="137">
                  <c:v>4761.4396153817834</c:v>
                </c:pt>
                <c:pt idx="138">
                  <c:v>4761.4396153762718</c:v>
                </c:pt>
                <c:pt idx="139">
                  <c:v>4761.4396153749649</c:v>
                </c:pt>
                <c:pt idx="140">
                  <c:v>4761.4396153770886</c:v>
                </c:pt>
                <c:pt idx="141">
                  <c:v>4761.4396153809976</c:v>
                </c:pt>
                <c:pt idx="142">
                  <c:v>4761.4396153849511</c:v>
                </c:pt>
                <c:pt idx="143">
                  <c:v>4761.4396153876842</c:v>
                </c:pt>
                <c:pt idx="144">
                  <c:v>4761.4396153886719</c:v>
                </c:pt>
                <c:pt idx="145">
                  <c:v>4761.4396153880907</c:v>
                </c:pt>
                <c:pt idx="146">
                  <c:v>4761.4396153865682</c:v>
                </c:pt>
                <c:pt idx="147">
                  <c:v>4761.4396153848575</c:v>
                </c:pt>
                <c:pt idx="148">
                  <c:v>4761.4396153835542</c:v>
                </c:pt>
                <c:pt idx="149">
                  <c:v>4761.4396153829566</c:v>
                </c:pt>
                <c:pt idx="150">
                  <c:v>4761.4396153830548</c:v>
                </c:pt>
                <c:pt idx="151">
                  <c:v>4761.4396153836205</c:v>
                </c:pt>
                <c:pt idx="152">
                  <c:v>4761.4396153843409</c:v>
                </c:pt>
                <c:pt idx="153">
                  <c:v>4761.4396153849457</c:v>
                </c:pt>
                <c:pt idx="154">
                  <c:v>4761.439615385274</c:v>
                </c:pt>
                <c:pt idx="155">
                  <c:v>4761.4396153853013</c:v>
                </c:pt>
                <c:pt idx="156">
                  <c:v>4761.439615385103</c:v>
                </c:pt>
                <c:pt idx="157">
                  <c:v>4761.4396153848056</c:v>
                </c:pt>
                <c:pt idx="158">
                  <c:v>4761.4396153845319</c:v>
                </c:pt>
                <c:pt idx="159">
                  <c:v>4761.4396153843627</c:v>
                </c:pt>
                <c:pt idx="160">
                  <c:v>4761.4396153843209</c:v>
                </c:pt>
                <c:pt idx="161">
                  <c:v>4761.4396153843845</c:v>
                </c:pt>
                <c:pt idx="162">
                  <c:v>4761.4396153845037</c:v>
                </c:pt>
                <c:pt idx="163">
                  <c:v>4761.4396153846246</c:v>
                </c:pt>
                <c:pt idx="164">
                  <c:v>4761.4396153847083</c:v>
                </c:pt>
                <c:pt idx="165">
                  <c:v>4761.4396153847392</c:v>
                </c:pt>
                <c:pt idx="166">
                  <c:v>4761.439615384721</c:v>
                </c:pt>
                <c:pt idx="167">
                  <c:v>4761.4396153846756</c:v>
                </c:pt>
                <c:pt idx="168">
                  <c:v>4761.4396153846228</c:v>
                </c:pt>
                <c:pt idx="169">
                  <c:v>4761.4396153845828</c:v>
                </c:pt>
                <c:pt idx="170">
                  <c:v>4761.4396153845646</c:v>
                </c:pt>
                <c:pt idx="171">
                  <c:v>4761.4396153845682</c:v>
                </c:pt>
                <c:pt idx="172">
                  <c:v>4761.4396153845846</c:v>
                </c:pt>
                <c:pt idx="173">
                  <c:v>4761.4396153846064</c:v>
                </c:pt>
                <c:pt idx="174">
                  <c:v>4761.4396153846255</c:v>
                </c:pt>
                <c:pt idx="175">
                  <c:v>4761.4396153846355</c:v>
                </c:pt>
                <c:pt idx="176">
                  <c:v>4761.4396153846365</c:v>
                </c:pt>
                <c:pt idx="177">
                  <c:v>4761.4396153846301</c:v>
                </c:pt>
                <c:pt idx="178">
                  <c:v>4761.439615384621</c:v>
                </c:pt>
                <c:pt idx="179">
                  <c:v>4761.4396153846128</c:v>
                </c:pt>
                <c:pt idx="180">
                  <c:v>4761.4396153846083</c:v>
                </c:pt>
                <c:pt idx="181">
                  <c:v>4761.4396153846064</c:v>
                </c:pt>
                <c:pt idx="182">
                  <c:v>4761.4396153846083</c:v>
                </c:pt>
                <c:pt idx="183">
                  <c:v>4761.4396153846119</c:v>
                </c:pt>
                <c:pt idx="184">
                  <c:v>4761.4396153846155</c:v>
                </c:pt>
                <c:pt idx="185">
                  <c:v>4761.4396153846183</c:v>
                </c:pt>
                <c:pt idx="186">
                  <c:v>4761.4396153846192</c:v>
                </c:pt>
                <c:pt idx="187">
                  <c:v>4761.4396153846192</c:v>
                </c:pt>
                <c:pt idx="188">
                  <c:v>4761.4396153846174</c:v>
                </c:pt>
                <c:pt idx="189">
                  <c:v>4761.4396153846155</c:v>
                </c:pt>
                <c:pt idx="190">
                  <c:v>4761.4396153846146</c:v>
                </c:pt>
                <c:pt idx="191">
                  <c:v>4761.4396153846137</c:v>
                </c:pt>
                <c:pt idx="192">
                  <c:v>4761.4396153846137</c:v>
                </c:pt>
                <c:pt idx="193">
                  <c:v>4761.4396153846146</c:v>
                </c:pt>
                <c:pt idx="194">
                  <c:v>4761.4396153846155</c:v>
                </c:pt>
                <c:pt idx="195">
                  <c:v>4761.4396153846155</c:v>
                </c:pt>
                <c:pt idx="196">
                  <c:v>4761.4396153846155</c:v>
                </c:pt>
                <c:pt idx="197">
                  <c:v>4761.4396153846155</c:v>
                </c:pt>
                <c:pt idx="198">
                  <c:v>4761.4396153846155</c:v>
                </c:pt>
                <c:pt idx="199">
                  <c:v>4761.4396153846155</c:v>
                </c:pt>
                <c:pt idx="200">
                  <c:v>4761.4396153846155</c:v>
                </c:pt>
                <c:pt idx="201">
                  <c:v>4761.4396153846155</c:v>
                </c:pt>
                <c:pt idx="202">
                  <c:v>4761.4396153846155</c:v>
                </c:pt>
                <c:pt idx="203">
                  <c:v>4761.4396153846155</c:v>
                </c:pt>
                <c:pt idx="204">
                  <c:v>4761.4396153846155</c:v>
                </c:pt>
                <c:pt idx="205">
                  <c:v>4761.4396153846155</c:v>
                </c:pt>
                <c:pt idx="206">
                  <c:v>4761.4396153846155</c:v>
                </c:pt>
                <c:pt idx="207">
                  <c:v>4761.4396153846155</c:v>
                </c:pt>
                <c:pt idx="208">
                  <c:v>4761.4396153846155</c:v>
                </c:pt>
                <c:pt idx="209">
                  <c:v>4761.4396153846155</c:v>
                </c:pt>
                <c:pt idx="210">
                  <c:v>4761.4396153846155</c:v>
                </c:pt>
                <c:pt idx="211">
                  <c:v>4761.4396153846155</c:v>
                </c:pt>
                <c:pt idx="212">
                  <c:v>4761.4396153846155</c:v>
                </c:pt>
                <c:pt idx="213">
                  <c:v>4761.4396153846155</c:v>
                </c:pt>
                <c:pt idx="214">
                  <c:v>4761.4396153846155</c:v>
                </c:pt>
                <c:pt idx="215">
                  <c:v>4761.4396153846155</c:v>
                </c:pt>
                <c:pt idx="216">
                  <c:v>4761.4396153846155</c:v>
                </c:pt>
                <c:pt idx="217">
                  <c:v>4761.4396153846155</c:v>
                </c:pt>
                <c:pt idx="218">
                  <c:v>4761.4396153846155</c:v>
                </c:pt>
                <c:pt idx="219">
                  <c:v>4761.4396153846155</c:v>
                </c:pt>
                <c:pt idx="220">
                  <c:v>4761.4396153846155</c:v>
                </c:pt>
                <c:pt idx="221">
                  <c:v>4761.4396153846155</c:v>
                </c:pt>
                <c:pt idx="222">
                  <c:v>4761.4396153846155</c:v>
                </c:pt>
                <c:pt idx="223">
                  <c:v>4761.4396153846155</c:v>
                </c:pt>
                <c:pt idx="224">
                  <c:v>4761.4396153846155</c:v>
                </c:pt>
                <c:pt idx="225">
                  <c:v>4761.4396153846155</c:v>
                </c:pt>
                <c:pt idx="226">
                  <c:v>4761.4396153846155</c:v>
                </c:pt>
                <c:pt idx="227">
                  <c:v>4761.4396153846155</c:v>
                </c:pt>
                <c:pt idx="228">
                  <c:v>4761.4396153846155</c:v>
                </c:pt>
                <c:pt idx="229">
                  <c:v>4761.4396153846155</c:v>
                </c:pt>
                <c:pt idx="230">
                  <c:v>4761.4396153846155</c:v>
                </c:pt>
                <c:pt idx="231">
                  <c:v>4761.4396153846155</c:v>
                </c:pt>
                <c:pt idx="232">
                  <c:v>4761.4396153846155</c:v>
                </c:pt>
                <c:pt idx="233">
                  <c:v>4761.4396153846155</c:v>
                </c:pt>
                <c:pt idx="234">
                  <c:v>4761.4396153846155</c:v>
                </c:pt>
                <c:pt idx="235">
                  <c:v>4761.4396153846155</c:v>
                </c:pt>
                <c:pt idx="236">
                  <c:v>4761.4396153846155</c:v>
                </c:pt>
                <c:pt idx="237">
                  <c:v>4761.4396153846155</c:v>
                </c:pt>
                <c:pt idx="238">
                  <c:v>4761.4396153846155</c:v>
                </c:pt>
                <c:pt idx="239">
                  <c:v>4761.4396153846155</c:v>
                </c:pt>
                <c:pt idx="240">
                  <c:v>4761.4396153846155</c:v>
                </c:pt>
                <c:pt idx="241">
                  <c:v>4761.4396153846155</c:v>
                </c:pt>
                <c:pt idx="242">
                  <c:v>4761.4396153846155</c:v>
                </c:pt>
                <c:pt idx="243">
                  <c:v>4761.4396153846155</c:v>
                </c:pt>
                <c:pt idx="244">
                  <c:v>4761.4396153846155</c:v>
                </c:pt>
                <c:pt idx="245">
                  <c:v>4761.4396153846155</c:v>
                </c:pt>
                <c:pt idx="246">
                  <c:v>4761.4396153846155</c:v>
                </c:pt>
                <c:pt idx="247">
                  <c:v>4761.4396153846155</c:v>
                </c:pt>
                <c:pt idx="248">
                  <c:v>4761.4396153846155</c:v>
                </c:pt>
                <c:pt idx="249">
                  <c:v>4761.4396153846155</c:v>
                </c:pt>
                <c:pt idx="250">
                  <c:v>4761.4396153846155</c:v>
                </c:pt>
                <c:pt idx="251">
                  <c:v>4761.4396153846155</c:v>
                </c:pt>
                <c:pt idx="252">
                  <c:v>4761.4396153846155</c:v>
                </c:pt>
                <c:pt idx="253">
                  <c:v>4761.4396153846155</c:v>
                </c:pt>
                <c:pt idx="254">
                  <c:v>4761.4396153846155</c:v>
                </c:pt>
                <c:pt idx="255">
                  <c:v>4761.4396153846155</c:v>
                </c:pt>
                <c:pt idx="256">
                  <c:v>4761.4396153846155</c:v>
                </c:pt>
                <c:pt idx="257">
                  <c:v>4761.4396153846155</c:v>
                </c:pt>
                <c:pt idx="258">
                  <c:v>4761.4396153846155</c:v>
                </c:pt>
                <c:pt idx="259">
                  <c:v>4761.4396153846155</c:v>
                </c:pt>
                <c:pt idx="260">
                  <c:v>4761.4396153846155</c:v>
                </c:pt>
                <c:pt idx="261">
                  <c:v>4761.4396153846155</c:v>
                </c:pt>
                <c:pt idx="262">
                  <c:v>4761.4396153846155</c:v>
                </c:pt>
                <c:pt idx="263">
                  <c:v>4761.4396153846155</c:v>
                </c:pt>
                <c:pt idx="264">
                  <c:v>4761.4396153846155</c:v>
                </c:pt>
                <c:pt idx="265">
                  <c:v>4761.4396153846155</c:v>
                </c:pt>
                <c:pt idx="266">
                  <c:v>4761.4396153846155</c:v>
                </c:pt>
                <c:pt idx="267">
                  <c:v>4761.4396153846155</c:v>
                </c:pt>
                <c:pt idx="268">
                  <c:v>4761.4396153846155</c:v>
                </c:pt>
                <c:pt idx="269">
                  <c:v>4761.4396153846155</c:v>
                </c:pt>
                <c:pt idx="270">
                  <c:v>4761.4396153846155</c:v>
                </c:pt>
                <c:pt idx="271">
                  <c:v>4761.4396153846155</c:v>
                </c:pt>
                <c:pt idx="272">
                  <c:v>4761.4396153846155</c:v>
                </c:pt>
                <c:pt idx="273">
                  <c:v>4761.4396153846155</c:v>
                </c:pt>
                <c:pt idx="274">
                  <c:v>4761.4396153846155</c:v>
                </c:pt>
                <c:pt idx="275">
                  <c:v>4761.4396153846155</c:v>
                </c:pt>
                <c:pt idx="276">
                  <c:v>4761.4396153846155</c:v>
                </c:pt>
                <c:pt idx="277">
                  <c:v>4761.4396153846155</c:v>
                </c:pt>
                <c:pt idx="278">
                  <c:v>4761.4396153846155</c:v>
                </c:pt>
                <c:pt idx="279">
                  <c:v>4761.4396153846155</c:v>
                </c:pt>
                <c:pt idx="280">
                  <c:v>4761.4396153846155</c:v>
                </c:pt>
                <c:pt idx="281">
                  <c:v>4761.4396153846155</c:v>
                </c:pt>
                <c:pt idx="282">
                  <c:v>4761.4396153846155</c:v>
                </c:pt>
                <c:pt idx="283">
                  <c:v>4761.4396153846155</c:v>
                </c:pt>
                <c:pt idx="284">
                  <c:v>4761.4396153846155</c:v>
                </c:pt>
                <c:pt idx="285">
                  <c:v>4761.4396153846155</c:v>
                </c:pt>
                <c:pt idx="286">
                  <c:v>4761.4396153846155</c:v>
                </c:pt>
                <c:pt idx="287">
                  <c:v>4761.4396153846155</c:v>
                </c:pt>
                <c:pt idx="288">
                  <c:v>4761.4396153846155</c:v>
                </c:pt>
                <c:pt idx="289">
                  <c:v>4761.4396153846155</c:v>
                </c:pt>
                <c:pt idx="290">
                  <c:v>4761.4396153846155</c:v>
                </c:pt>
                <c:pt idx="291">
                  <c:v>4761.4396153846155</c:v>
                </c:pt>
                <c:pt idx="292">
                  <c:v>4761.4396153846155</c:v>
                </c:pt>
                <c:pt idx="293">
                  <c:v>4761.4396153846155</c:v>
                </c:pt>
                <c:pt idx="294">
                  <c:v>4761.4396153846155</c:v>
                </c:pt>
              </c:numCache>
            </c:numRef>
          </c:val>
        </c:ser>
        <c:ser>
          <c:idx val="1"/>
          <c:order val="1"/>
          <c:tx>
            <c:strRef>
              <c:f>Data!$BW$14</c:f>
              <c:strCache>
                <c:ptCount val="1"/>
                <c:pt idx="0">
                  <c:v>Previous Year 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Data!$D$21:$D$32</c:f>
              <c:numCache>
                <c:formatCode>m/d/yyyy</c:formatCode>
                <c:ptCount val="12"/>
                <c:pt idx="0">
                  <c:v>42826</c:v>
                </c:pt>
                <c:pt idx="1">
                  <c:v>42856</c:v>
                </c:pt>
                <c:pt idx="2">
                  <c:v>42887</c:v>
                </c:pt>
                <c:pt idx="3">
                  <c:v>42917</c:v>
                </c:pt>
                <c:pt idx="4">
                  <c:v>42948</c:v>
                </c:pt>
                <c:pt idx="5">
                  <c:v>42979</c:v>
                </c:pt>
                <c:pt idx="6">
                  <c:v>43009</c:v>
                </c:pt>
                <c:pt idx="7">
                  <c:v>43040</c:v>
                </c:pt>
                <c:pt idx="8">
                  <c:v>43070</c:v>
                </c:pt>
                <c:pt idx="9">
                  <c:v>43101</c:v>
                </c:pt>
                <c:pt idx="10">
                  <c:v>43132</c:v>
                </c:pt>
                <c:pt idx="11">
                  <c:v>43160</c:v>
                </c:pt>
              </c:numCache>
            </c:numRef>
          </c:cat>
          <c:val>
            <c:numRef>
              <c:f>Data!$BW$21:$BW$32</c:f>
              <c:numCache>
                <c:formatCode>#,##0.00_);[Red]\(#,##0.00\)</c:formatCode>
                <c:ptCount val="12"/>
                <c:pt idx="6">
                  <c:v>3468.83</c:v>
                </c:pt>
                <c:pt idx="7">
                  <c:v>1387.22</c:v>
                </c:pt>
                <c:pt idx="8">
                  <c:v>1325.67</c:v>
                </c:pt>
                <c:pt idx="9">
                  <c:v>2697.3</c:v>
                </c:pt>
                <c:pt idx="10">
                  <c:v>3455.39</c:v>
                </c:pt>
                <c:pt idx="11">
                  <c:v>1059.0900000000001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90139864"/>
        <c:axId val="390137904"/>
      </c:barChart>
      <c:lineChart>
        <c:grouping val="standard"/>
        <c:varyColors val="0"/>
        <c:ser>
          <c:idx val="2"/>
          <c:order val="2"/>
          <c:tx>
            <c:strRef>
              <c:f>Data!$BS$321</c:f>
              <c:strCache>
                <c:ptCount val="1"/>
                <c:pt idx="0">
                  <c:v>Monthly Average Expenses (since 2016ish)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Data!$BS$325:$BS$336</c:f>
              <c:numCache>
                <c:formatCode>0.00_);[Red]\(0.00\)</c:formatCode>
                <c:ptCount val="12"/>
                <c:pt idx="0">
                  <c:v>2893.73</c:v>
                </c:pt>
                <c:pt idx="1">
                  <c:v>1973.96</c:v>
                </c:pt>
                <c:pt idx="2">
                  <c:v>3019.61</c:v>
                </c:pt>
                <c:pt idx="3">
                  <c:v>4752.0200000000004</c:v>
                </c:pt>
                <c:pt idx="4">
                  <c:v>5406.63</c:v>
                </c:pt>
                <c:pt idx="5">
                  <c:v>5955.16</c:v>
                </c:pt>
                <c:pt idx="6">
                  <c:v>4673.4449999999997</c:v>
                </c:pt>
                <c:pt idx="7">
                  <c:v>4009.0450000000001</c:v>
                </c:pt>
                <c:pt idx="8">
                  <c:v>3380.0049999999997</c:v>
                </c:pt>
                <c:pt idx="9">
                  <c:v>3619.7900000000004</c:v>
                </c:pt>
                <c:pt idx="10">
                  <c:v>4286.0150000000003</c:v>
                </c:pt>
                <c:pt idx="11">
                  <c:v>2741.8820833333334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Data!$BT$321</c:f>
              <c:strCache>
                <c:ptCount val="1"/>
                <c:pt idx="0">
                  <c:v>Overall Average per Month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Data!$BT$322:$BT$333</c:f>
              <c:numCache>
                <c:formatCode>0.00_);[Red]\(0.00\)</c:formatCode>
                <c:ptCount val="12"/>
                <c:pt idx="0">
                  <c:v>3892.6076736111113</c:v>
                </c:pt>
                <c:pt idx="1">
                  <c:v>3892.6076736111113</c:v>
                </c:pt>
                <c:pt idx="2">
                  <c:v>3892.6076736111113</c:v>
                </c:pt>
                <c:pt idx="3">
                  <c:v>3892.6076736111113</c:v>
                </c:pt>
                <c:pt idx="4">
                  <c:v>3892.6076736111113</c:v>
                </c:pt>
                <c:pt idx="5">
                  <c:v>3892.6076736111113</c:v>
                </c:pt>
                <c:pt idx="6">
                  <c:v>3892.6076736111113</c:v>
                </c:pt>
                <c:pt idx="7">
                  <c:v>3892.6076736111113</c:v>
                </c:pt>
                <c:pt idx="8">
                  <c:v>3892.6076736111113</c:v>
                </c:pt>
                <c:pt idx="9">
                  <c:v>3892.6076736111113</c:v>
                </c:pt>
                <c:pt idx="10">
                  <c:v>3892.6076736111113</c:v>
                </c:pt>
                <c:pt idx="11">
                  <c:v>3892.6076736111113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Data!$BU$321</c:f>
              <c:strCache>
                <c:ptCount val="1"/>
                <c:pt idx="0">
                  <c:v>Target Average per Month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Data!$BU$322:$BU$333</c:f>
              <c:numCache>
                <c:formatCode>0.00_);[Red]\(0.00\)</c:formatCode>
                <c:ptCount val="12"/>
                <c:pt idx="0">
                  <c:v>3765.8050000000003</c:v>
                </c:pt>
                <c:pt idx="1">
                  <c:v>3765.8050000000003</c:v>
                </c:pt>
                <c:pt idx="2">
                  <c:v>3765.8050000000003</c:v>
                </c:pt>
                <c:pt idx="3">
                  <c:v>3765.8050000000003</c:v>
                </c:pt>
                <c:pt idx="4">
                  <c:v>3765.8050000000003</c:v>
                </c:pt>
                <c:pt idx="5">
                  <c:v>3765.8050000000003</c:v>
                </c:pt>
                <c:pt idx="6">
                  <c:v>3765.8050000000003</c:v>
                </c:pt>
                <c:pt idx="7">
                  <c:v>3765.8050000000003</c:v>
                </c:pt>
                <c:pt idx="8">
                  <c:v>3765.8050000000003</c:v>
                </c:pt>
                <c:pt idx="9">
                  <c:v>3765.8050000000003</c:v>
                </c:pt>
                <c:pt idx="10">
                  <c:v>3765.8050000000003</c:v>
                </c:pt>
                <c:pt idx="11">
                  <c:v>3765.8050000000003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0139864"/>
        <c:axId val="390137904"/>
      </c:lineChart>
      <c:dateAx>
        <c:axId val="3901398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37904"/>
        <c:crosses val="autoZero"/>
        <c:auto val="1"/>
        <c:lblOffset val="100"/>
        <c:baseTimeUnit val="months"/>
      </c:dateAx>
      <c:valAx>
        <c:axId val="39013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139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Current and Simulated Portfolio Growth and Target for FI (might be hidden)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Data!$DG$14</c:f>
              <c:strCache>
                <c:ptCount val="1"/>
                <c:pt idx="0">
                  <c:v>Portfolio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Data!$C$15:$C$316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Data!$DG$15:$DG$316</c:f>
              <c:numCache>
                <c:formatCode>#,##0.00_);[Red]\(#,##0.00\)</c:formatCode>
                <c:ptCount val="302"/>
                <c:pt idx="0">
                  <c:v>51888.319999999992</c:v>
                </c:pt>
                <c:pt idx="1">
                  <c:v>51955.906666666662</c:v>
                </c:pt>
                <c:pt idx="2">
                  <c:v>53555.903333333335</c:v>
                </c:pt>
                <c:pt idx="3">
                  <c:v>54308.34</c:v>
                </c:pt>
                <c:pt idx="4">
                  <c:v>56007.28833333333</c:v>
                </c:pt>
                <c:pt idx="5">
                  <c:v>57705.356666666667</c:v>
                </c:pt>
                <c:pt idx="6">
                  <c:v>58545.490000000005</c:v>
                </c:pt>
                <c:pt idx="7">
                  <c:v>60912.349999999991</c:v>
                </c:pt>
                <c:pt idx="8">
                  <c:v>64034.820000000007</c:v>
                </c:pt>
                <c:pt idx="9">
                  <c:v>65811.28</c:v>
                </c:pt>
                <c:pt idx="10">
                  <c:v>68943.83</c:v>
                </c:pt>
                <c:pt idx="11">
                  <c:v>70637.25</c:v>
                </c:pt>
                <c:pt idx="12">
                  <c:v>73822.42</c:v>
                </c:pt>
                <c:pt idx="13">
                  <c:v>74525.146666666667</c:v>
                </c:pt>
                <c:pt idx="14">
                  <c:v>78676.083333333328</c:v>
                </c:pt>
                <c:pt idx="15">
                  <c:v>81831.11</c:v>
                </c:pt>
                <c:pt idx="16">
                  <c:v>88073.951766666665</c:v>
                </c:pt>
                <c:pt idx="17">
                  <c:v>89515.483533333332</c:v>
                </c:pt>
                <c:pt idx="18">
                  <c:v>91429.444050000006</c:v>
                </c:pt>
                <c:pt idx="19">
                  <c:v>93353.992871937502</c:v>
                </c:pt>
                <c:pt idx="20">
                  <c:v>95288.966333327175</c:v>
                </c:pt>
                <c:pt idx="21">
                  <c:v>97234.420900966055</c:v>
                </c:pt>
                <c:pt idx="22">
                  <c:v>99598.746680846278</c:v>
                </c:pt>
                <c:pt idx="23">
                  <c:v>101975.87922536753</c:v>
                </c:pt>
                <c:pt idx="24">
                  <c:v>104365.88790450495</c:v>
                </c:pt>
                <c:pt idx="25">
                  <c:v>106768.84246398769</c:v>
                </c:pt>
                <c:pt idx="26">
                  <c:v>109184.8130273343</c:v>
                </c:pt>
                <c:pt idx="27">
                  <c:v>111613.87009789899</c:v>
                </c:pt>
                <c:pt idx="28">
                  <c:v>114056.08456092932</c:v>
                </c:pt>
                <c:pt idx="29">
                  <c:v>116511.52768563436</c:v>
                </c:pt>
                <c:pt idx="30">
                  <c:v>118980.27112726487</c:v>
                </c:pt>
                <c:pt idx="31">
                  <c:v>121462.38692920424</c:v>
                </c:pt>
                <c:pt idx="32">
                  <c:v>123957.94752507075</c:v>
                </c:pt>
                <c:pt idx="33">
                  <c:v>126467.02574083155</c:v>
                </c:pt>
                <c:pt idx="34">
                  <c:v>128989.69479692771</c:v>
                </c:pt>
                <c:pt idx="35">
                  <c:v>131526.02831041109</c:v>
                </c:pt>
                <c:pt idx="36">
                  <c:v>134076.10029709249</c:v>
                </c:pt>
                <c:pt idx="37">
                  <c:v>136639.98517370172</c:v>
                </c:pt>
                <c:pt idx="38">
                  <c:v>139217.75776005929</c:v>
                </c:pt>
                <c:pt idx="39">
                  <c:v>106698.05825713013</c:v>
                </c:pt>
                <c:pt idx="40">
                  <c:v>109113.64540602293</c:v>
                </c:pt>
                <c:pt idx="41">
                  <c:v>111542.31698530554</c:v>
                </c:pt>
                <c:pt idx="42">
                  <c:v>113984.14386897595</c:v>
                </c:pt>
                <c:pt idx="43">
                  <c:v>116439.1973149329</c:v>
                </c:pt>
                <c:pt idx="44">
                  <c:v>118907.54896705544</c:v>
                </c:pt>
                <c:pt idx="45">
                  <c:v>114808.96234755951</c:v>
                </c:pt>
                <c:pt idx="46">
                  <c:v>120587.75356027548</c:v>
                </c:pt>
                <c:pt idx="47">
                  <c:v>126397.84655872697</c:v>
                </c:pt>
                <c:pt idx="48">
                  <c:v>132239.41089425344</c:v>
                </c:pt>
                <c:pt idx="49">
                  <c:v>138112.61703659731</c:v>
                </c:pt>
                <c:pt idx="50">
                  <c:v>144017.6363788789</c:v>
                </c:pt>
                <c:pt idx="51">
                  <c:v>149954.64124259783</c:v>
                </c:pt>
                <c:pt idx="52">
                  <c:v>155923.80488266191</c:v>
                </c:pt>
                <c:pt idx="53">
                  <c:v>161925.30149244299</c:v>
                </c:pt>
                <c:pt idx="54">
                  <c:v>167959.30620886042</c:v>
                </c:pt>
                <c:pt idx="55">
                  <c:v>174025.99511749175</c:v>
                </c:pt>
                <c:pt idx="56">
                  <c:v>180125.54525771149</c:v>
                </c:pt>
                <c:pt idx="57">
                  <c:v>186258.13462785748</c:v>
                </c:pt>
                <c:pt idx="58">
                  <c:v>192423.94219042503</c:v>
                </c:pt>
                <c:pt idx="59">
                  <c:v>198623.14787728983</c:v>
                </c:pt>
                <c:pt idx="60">
                  <c:v>204855.93259495846</c:v>
                </c:pt>
                <c:pt idx="61">
                  <c:v>211122.47822984777</c:v>
                </c:pt>
                <c:pt idx="62">
                  <c:v>217422.96765359279</c:v>
                </c:pt>
                <c:pt idx="63">
                  <c:v>223757.58472838302</c:v>
                </c:pt>
                <c:pt idx="64">
                  <c:v>230126.51431232842</c:v>
                </c:pt>
                <c:pt idx="65">
                  <c:v>236529.94226485351</c:v>
                </c:pt>
                <c:pt idx="66">
                  <c:v>242968.05545212145</c:v>
                </c:pt>
                <c:pt idx="67">
                  <c:v>249441.0417524871</c:v>
                </c:pt>
                <c:pt idx="68">
                  <c:v>255949.09006197975</c:v>
                </c:pt>
                <c:pt idx="69">
                  <c:v>262492.39029981539</c:v>
                </c:pt>
                <c:pt idx="70">
                  <c:v>269071.13341393939</c:v>
                </c:pt>
                <c:pt idx="71">
                  <c:v>275685.51138659823</c:v>
                </c:pt>
                <c:pt idx="72">
                  <c:v>282335.71723994229</c:v>
                </c:pt>
                <c:pt idx="73">
                  <c:v>289021.94504165865</c:v>
                </c:pt>
                <c:pt idx="74">
                  <c:v>295744.38991063426</c:v>
                </c:pt>
                <c:pt idx="75">
                  <c:v>302503.24802265019</c:v>
                </c:pt>
                <c:pt idx="76">
                  <c:v>309298.71661610622</c:v>
                </c:pt>
                <c:pt idx="77">
                  <c:v>316130.99399777676</c:v>
                </c:pt>
                <c:pt idx="78">
                  <c:v>323000.27954859805</c:v>
                </c:pt>
                <c:pt idx="79">
                  <c:v>329906.77372948627</c:v>
                </c:pt>
                <c:pt idx="80">
                  <c:v>336850.67808718764</c:v>
                </c:pt>
                <c:pt idx="81">
                  <c:v>343832.1952601599</c:v>
                </c:pt>
                <c:pt idx="82">
                  <c:v>350851.52898448578</c:v>
                </c:pt>
                <c:pt idx="83">
                  <c:v>357908.88409981842</c:v>
                </c:pt>
                <c:pt idx="84">
                  <c:v>365004.46655535907</c:v>
                </c:pt>
                <c:pt idx="85">
                  <c:v>372138.48341586726</c:v>
                </c:pt>
                <c:pt idx="86">
                  <c:v>379311.14286770317</c:v>
                </c:pt>
                <c:pt idx="87">
                  <c:v>386522.65422490321</c:v>
                </c:pt>
                <c:pt idx="88">
                  <c:v>393773.22793528816</c:v>
                </c:pt>
                <c:pt idx="89">
                  <c:v>401063.0755866043</c:v>
                </c:pt>
                <c:pt idx="90">
                  <c:v>408392.40991269838</c:v>
                </c:pt>
                <c:pt idx="91">
                  <c:v>415761.44479972555</c:v>
                </c:pt>
                <c:pt idx="92">
                  <c:v>423170.39529239084</c:v>
                </c:pt>
                <c:pt idx="93">
                  <c:v>430619.47760022467</c:v>
                </c:pt>
                <c:pt idx="94">
                  <c:v>438108.90910389251</c:v>
                </c:pt>
                <c:pt idx="95">
                  <c:v>445638.90836153872</c:v>
                </c:pt>
                <c:pt idx="96">
                  <c:v>453209.69511516369</c:v>
                </c:pt>
                <c:pt idx="97">
                  <c:v>460821.49029703753</c:v>
                </c:pt>
                <c:pt idx="98">
                  <c:v>468474.51603614655</c:v>
                </c:pt>
                <c:pt idx="99">
                  <c:v>476168.99566467572</c:v>
                </c:pt>
                <c:pt idx="100">
                  <c:v>483905.15372452606</c:v>
                </c:pt>
                <c:pt idx="101">
                  <c:v>491683.21597386722</c:v>
                </c:pt>
                <c:pt idx="102">
                  <c:v>499503.4093937258</c:v>
                </c:pt>
                <c:pt idx="103">
                  <c:v>507365.96219460852</c:v>
                </c:pt>
                <c:pt idx="104">
                  <c:v>515271.10382316262</c:v>
                </c:pt>
                <c:pt idx="105">
                  <c:v>523219.06496887148</c:v>
                </c:pt>
                <c:pt idx="106">
                  <c:v>531210.07757078623</c:v>
                </c:pt>
                <c:pt idx="107">
                  <c:v>539244.3748242947</c:v>
                </c:pt>
                <c:pt idx="108">
                  <c:v>547322.19118792634</c:v>
                </c:pt>
                <c:pt idx="109">
                  <c:v>555443.76239019434</c:v>
                </c:pt>
                <c:pt idx="110">
                  <c:v>563609.32543647464</c:v>
                </c:pt>
                <c:pt idx="111">
                  <c:v>571819.11861592217</c:v>
                </c:pt>
                <c:pt idx="112">
                  <c:v>580073.38150842511</c:v>
                </c:pt>
                <c:pt idx="113">
                  <c:v>588372.35499159584</c:v>
                </c:pt>
                <c:pt idx="114">
                  <c:v>596716.28124780033</c:v>
                </c:pt>
                <c:pt idx="115">
                  <c:v>605105.40377122583</c:v>
                </c:pt>
                <c:pt idx="116">
                  <c:v>613539.96737498674</c:v>
                </c:pt>
                <c:pt idx="117">
                  <c:v>622020.21819826798</c:v>
                </c:pt>
                <c:pt idx="118">
                  <c:v>630546.40371350863</c:v>
                </c:pt>
                <c:pt idx="119">
                  <c:v>639118.77273362339</c:v>
                </c:pt>
                <c:pt idx="120">
                  <c:v>647737.57541926391</c:v>
                </c:pt>
                <c:pt idx="121">
                  <c:v>656403.06328611833</c:v>
                </c:pt>
                <c:pt idx="122">
                  <c:v>665115.4892122515</c:v>
                </c:pt>
                <c:pt idx="123">
                  <c:v>673875.10744548449</c:v>
                </c:pt>
                <c:pt idx="124">
                  <c:v>682682.17361081415</c:v>
                </c:pt>
                <c:pt idx="125">
                  <c:v>691536.94471787277</c:v>
                </c:pt>
                <c:pt idx="126">
                  <c:v>700439.67916842795</c:v>
                </c:pt>
                <c:pt idx="127">
                  <c:v>709390.63676392369</c:v>
                </c:pt>
                <c:pt idx="128">
                  <c:v>718390.07871306175</c:v>
                </c:pt>
                <c:pt idx="129">
                  <c:v>727438.26763942407</c:v>
                </c:pt>
                <c:pt idx="130">
                  <c:v>736535.46758913773</c:v>
                </c:pt>
                <c:pt idx="131">
                  <c:v>745681.94403857889</c:v>
                </c:pt>
                <c:pt idx="132">
                  <c:v>754877.96390212129</c:v>
                </c:pt>
                <c:pt idx="133">
                  <c:v>764123.79553992453</c:v>
                </c:pt>
                <c:pt idx="134">
                  <c:v>773419.70876576588</c:v>
                </c:pt>
                <c:pt idx="135">
                  <c:v>782765.97485491377</c:v>
                </c:pt>
                <c:pt idx="136">
                  <c:v>792162.86655204452</c:v>
                </c:pt>
                <c:pt idx="137">
                  <c:v>801610.65807920147</c:v>
                </c:pt>
                <c:pt idx="138">
                  <c:v>811109.62514379714</c:v>
                </c:pt>
                <c:pt idx="139">
                  <c:v>820660.04494665936</c:v>
                </c:pt>
                <c:pt idx="140">
                  <c:v>830262.1961901203</c:v>
                </c:pt>
                <c:pt idx="141">
                  <c:v>839916.35908615007</c:v>
                </c:pt>
                <c:pt idx="142">
                  <c:v>849622.81536453334</c:v>
                </c:pt>
                <c:pt idx="143">
                  <c:v>859381.8482810912</c:v>
                </c:pt>
                <c:pt idx="144">
                  <c:v>869476.89565928048</c:v>
                </c:pt>
                <c:pt idx="145">
                  <c:v>880171.40454410133</c:v>
                </c:pt>
                <c:pt idx="146">
                  <c:v>890923.84201871522</c:v>
                </c:pt>
                <c:pt idx="147">
                  <c:v>901734.52186298312</c:v>
                </c:pt>
                <c:pt idx="148">
                  <c:v>912603.75955640757</c:v>
                </c:pt>
                <c:pt idx="149">
                  <c:v>923531.87228733802</c:v>
                </c:pt>
                <c:pt idx="150">
                  <c:v>934519.17896222766</c:v>
                </c:pt>
                <c:pt idx="151">
                  <c:v>945566.0002149397</c:v>
                </c:pt>
                <c:pt idx="152">
                  <c:v>956672.65841610392</c:v>
                </c:pt>
                <c:pt idx="153">
                  <c:v>967839.47768252448</c:v>
                </c:pt>
                <c:pt idx="154">
                  <c:v>979066.78388663812</c:v>
                </c:pt>
                <c:pt idx="155">
                  <c:v>990354.90466602403</c:v>
                </c:pt>
                <c:pt idx="156">
                  <c:v>1001704.169432965</c:v>
                </c:pt>
                <c:pt idx="157">
                  <c:v>1013114.9093840602</c:v>
                </c:pt>
                <c:pt idx="158">
                  <c:v>1024587.4575098903</c:v>
                </c:pt>
                <c:pt idx="159">
                  <c:v>1036122.1486047354</c:v>
                </c:pt>
                <c:pt idx="160">
                  <c:v>1047719.3192763443</c:v>
                </c:pt>
                <c:pt idx="161">
                  <c:v>1059379.3079557579</c:v>
                </c:pt>
                <c:pt idx="162">
                  <c:v>1071102.4549071849</c:v>
                </c:pt>
                <c:pt idx="163">
                  <c:v>1082889.1022379319</c:v>
                </c:pt>
                <c:pt idx="164">
                  <c:v>1095967.0039083874</c:v>
                </c:pt>
                <c:pt idx="165">
                  <c:v>1109115.744212891</c:v>
                </c:pt>
                <c:pt idx="166">
                  <c:v>1122335.7068607109</c:v>
                </c:pt>
                <c:pt idx="167">
                  <c:v>1135627.2776395397</c:v>
                </c:pt>
                <c:pt idx="168">
                  <c:v>1148990.8444267537</c:v>
                </c:pt>
                <c:pt idx="169">
                  <c:v>1162426.7972007319</c:v>
                </c:pt>
                <c:pt idx="170">
                  <c:v>1175935.5280522357</c:v>
                </c:pt>
                <c:pt idx="171">
                  <c:v>1189517.4311958521</c:v>
                </c:pt>
                <c:pt idx="172">
                  <c:v>1203172.902981496</c:v>
                </c:pt>
                <c:pt idx="173">
                  <c:v>1216902.3419059792</c:v>
                </c:pt>
                <c:pt idx="174">
                  <c:v>1230706.1486246362</c:v>
                </c:pt>
                <c:pt idx="175">
                  <c:v>1244584.7259630198</c:v>
                </c:pt>
                <c:pt idx="176">
                  <c:v>1258538.4789286528</c:v>
                </c:pt>
                <c:pt idx="177">
                  <c:v>1272567.8147228498</c:v>
                </c:pt>
                <c:pt idx="178">
                  <c:v>1286673.1427525983</c:v>
                </c:pt>
                <c:pt idx="179">
                  <c:v>1300854.8746425081</c:v>
                </c:pt>
                <c:pt idx="180">
                  <c:v>1315113.4242468218</c:v>
                </c:pt>
                <c:pt idx="181">
                  <c:v>1329449.2076614918</c:v>
                </c:pt>
                <c:pt idx="182">
                  <c:v>1343862.6432363251</c:v>
                </c:pt>
                <c:pt idx="183">
                  <c:v>1358354.1515871882</c:v>
                </c:pt>
                <c:pt idx="184">
                  <c:v>1372924.1556082855</c:v>
                </c:pt>
                <c:pt idx="185">
                  <c:v>1387573.0804844967</c:v>
                </c:pt>
                <c:pt idx="186">
                  <c:v>1402301.353703788</c:v>
                </c:pt>
                <c:pt idx="187">
                  <c:v>1417109.4050696832</c:v>
                </c:pt>
                <c:pt idx="188">
                  <c:v>1431997.666713811</c:v>
                </c:pt>
                <c:pt idx="189">
                  <c:v>1446966.5731085103</c:v>
                </c:pt>
                <c:pt idx="190">
                  <c:v>1462016.5610795149</c:v>
                </c:pt>
                <c:pt idx="191">
                  <c:v>1477148.0698186953</c:v>
                </c:pt>
                <c:pt idx="192">
                  <c:v>1492361.54089688</c:v>
                </c:pt>
                <c:pt idx="193">
                  <c:v>1507657.4182767379</c:v>
                </c:pt>
                <c:pt idx="194">
                  <c:v>1523036.1483257366</c:v>
                </c:pt>
                <c:pt idx="195">
                  <c:v>1538498.1798291679</c:v>
                </c:pt>
                <c:pt idx="196">
                  <c:v>1554043.9640032426</c:v>
                </c:pt>
                <c:pt idx="197">
                  <c:v>1569673.9545082604</c:v>
                </c:pt>
                <c:pt idx="198">
                  <c:v>1585388.6074618462</c:v>
                </c:pt>
                <c:pt idx="199">
                  <c:v>1601188.3814522645</c:v>
                </c:pt>
                <c:pt idx="200">
                  <c:v>1617073.7375517976</c:v>
                </c:pt>
                <c:pt idx="201">
                  <c:v>1633045.1393302032</c:v>
                </c:pt>
                <c:pt idx="202">
                  <c:v>1649103.0528682417</c:v>
                </c:pt>
                <c:pt idx="203">
                  <c:v>1665247.946771278</c:v>
                </c:pt>
                <c:pt idx="204">
                  <c:v>1681480.2921829559</c:v>
                </c:pt>
                <c:pt idx="205">
                  <c:v>1697392.2294656131</c:v>
                </c:pt>
                <c:pt idx="206">
                  <c:v>1713390.3564085518</c:v>
                </c:pt>
                <c:pt idx="207">
                  <c:v>1729475.1398724315</c:v>
                </c:pt>
                <c:pt idx="208">
                  <c:v>1745647.0492467403</c:v>
                </c:pt>
                <c:pt idx="209">
                  <c:v>1761906.556463493</c:v>
                </c:pt>
                <c:pt idx="210">
                  <c:v>1778254.136011004</c:v>
                </c:pt>
                <c:pt idx="211">
                  <c:v>1794690.2649477301</c:v>
                </c:pt>
                <c:pt idx="212">
                  <c:v>1811215.422916197</c:v>
                </c:pt>
                <c:pt idx="213">
                  <c:v>1827830.0921569935</c:v>
                </c:pt>
                <c:pt idx="214">
                  <c:v>1844534.7575228438</c:v>
                </c:pt>
                <c:pt idx="215">
                  <c:v>1861329.906492759</c:v>
                </c:pt>
                <c:pt idx="216">
                  <c:v>1878216.0291862616</c:v>
                </c:pt>
                <c:pt idx="217">
                  <c:v>1895193.6183776869</c:v>
                </c:pt>
                <c:pt idx="218">
                  <c:v>1912263.1695105664</c:v>
                </c:pt>
                <c:pt idx="219">
                  <c:v>1929425.180712082</c:v>
                </c:pt>
                <c:pt idx="220">
                  <c:v>1946680.1528076057</c:v>
                </c:pt>
                <c:pt idx="221">
                  <c:v>1964028.5893353135</c:v>
                </c:pt>
                <c:pt idx="222">
                  <c:v>1981470.99656088</c:v>
                </c:pt>
                <c:pt idx="223">
                  <c:v>1999007.8834922512</c:v>
                </c:pt>
                <c:pt idx="224">
                  <c:v>2016639.761894501</c:v>
                </c:pt>
                <c:pt idx="225">
                  <c:v>2034367.1463047627</c:v>
                </c:pt>
                <c:pt idx="226">
                  <c:v>2052190.5540472469</c:v>
                </c:pt>
                <c:pt idx="227">
                  <c:v>2070110.5052483361</c:v>
                </c:pt>
                <c:pt idx="228">
                  <c:v>2088127.5228517647</c:v>
                </c:pt>
                <c:pt idx="229">
                  <c:v>2106242.1326338784</c:v>
                </c:pt>
                <c:pt idx="230">
                  <c:v>2124454.8632189785</c:v>
                </c:pt>
                <c:pt idx="231">
                  <c:v>2142766.2460947484</c:v>
                </c:pt>
                <c:pt idx="232">
                  <c:v>2161176.8156277612</c:v>
                </c:pt>
                <c:pt idx="233">
                  <c:v>2179687.1090790783</c:v>
                </c:pt>
                <c:pt idx="234">
                  <c:v>2198297.666619923</c:v>
                </c:pt>
                <c:pt idx="235">
                  <c:v>2217009.031347448</c:v>
                </c:pt>
                <c:pt idx="236">
                  <c:v>2235821.74930058</c:v>
                </c:pt>
                <c:pt idx="237">
                  <c:v>2254736.3694759579</c:v>
                </c:pt>
                <c:pt idx="238">
                  <c:v>2273753.4438439528</c:v>
                </c:pt>
                <c:pt idx="239">
                  <c:v>2292873.5273647746</c:v>
                </c:pt>
                <c:pt idx="240">
                  <c:v>2312097.1780046667</c:v>
                </c:pt>
                <c:pt idx="241">
                  <c:v>2331424.9567521922</c:v>
                </c:pt>
                <c:pt idx="242">
                  <c:v>2350857.4276345996</c:v>
                </c:pt>
                <c:pt idx="243">
                  <c:v>2370395.157734287</c:v>
                </c:pt>
                <c:pt idx="244">
                  <c:v>2390038.7172053475</c:v>
                </c:pt>
                <c:pt idx="245">
                  <c:v>2409788.6792902104</c:v>
                </c:pt>
                <c:pt idx="246">
                  <c:v>2429645.6203363654</c:v>
                </c:pt>
                <c:pt idx="247">
                  <c:v>2449610.119813188</c:v>
                </c:pt>
                <c:pt idx="248">
                  <c:v>2469682.7603288423</c:v>
                </c:pt>
                <c:pt idx="249">
                  <c:v>2489864.12764729</c:v>
                </c:pt>
                <c:pt idx="250">
                  <c:v>2510154.8107053791</c:v>
                </c:pt>
                <c:pt idx="251">
                  <c:v>2530555.4016300337</c:v>
                </c:pt>
                <c:pt idx="252">
                  <c:v>2551066.49575553</c:v>
                </c:pt>
                <c:pt idx="253">
                  <c:v>2571688.691640872</c:v>
                </c:pt>
                <c:pt idx="254">
                  <c:v>2592422.5910872603</c:v>
                </c:pt>
                <c:pt idx="255">
                  <c:v>2613268.7991556497</c:v>
                </c:pt>
                <c:pt idx="256">
                  <c:v>2634227.924184409</c:v>
                </c:pt>
                <c:pt idx="257">
                  <c:v>2655300.5778070749</c:v>
                </c:pt>
                <c:pt idx="258">
                  <c:v>2676487.3749701963</c:v>
                </c:pt>
                <c:pt idx="259">
                  <c:v>2697788.9339512847</c:v>
                </c:pt>
                <c:pt idx="260">
                  <c:v>2719205.8763768547</c:v>
                </c:pt>
                <c:pt idx="261">
                  <c:v>2740738.8272405625</c:v>
                </c:pt>
                <c:pt idx="262">
                  <c:v>2762388.4149214481</c:v>
                </c:pt>
                <c:pt idx="263">
                  <c:v>2784155.2712022732</c:v>
                </c:pt>
                <c:pt idx="264">
                  <c:v>2806040.0312879519</c:v>
                </c:pt>
                <c:pt idx="265">
                  <c:v>2828043.3338240953</c:v>
                </c:pt>
                <c:pt idx="266">
                  <c:v>2850165.8209156427</c:v>
                </c:pt>
                <c:pt idx="267">
                  <c:v>2872408.1381456023</c:v>
                </c:pt>
                <c:pt idx="268">
                  <c:v>2894770.9345938908</c:v>
                </c:pt>
                <c:pt idx="269">
                  <c:v>2917254.8628562745</c:v>
                </c:pt>
                <c:pt idx="270">
                  <c:v>2939860.5790634123</c:v>
                </c:pt>
                <c:pt idx="271">
                  <c:v>2962588.742900006</c:v>
                </c:pt>
                <c:pt idx="272">
                  <c:v>2985440.0176240476</c:v>
                </c:pt>
                <c:pt idx="273">
                  <c:v>3008415.0700861779</c:v>
                </c:pt>
                <c:pt idx="274">
                  <c:v>3031514.5707491455</c:v>
                </c:pt>
                <c:pt idx="275">
                  <c:v>3054739.1937073693</c:v>
                </c:pt>
                <c:pt idx="276">
                  <c:v>3078089.6167066181</c:v>
                </c:pt>
                <c:pt idx="277">
                  <c:v>3101566.5211637784</c:v>
                </c:pt>
                <c:pt idx="278">
                  <c:v>3125170.5921867494</c:v>
                </c:pt>
                <c:pt idx="279">
                  <c:v>3148902.518594427</c:v>
                </c:pt>
                <c:pt idx="280">
                  <c:v>3172762.9929368133</c:v>
                </c:pt>
                <c:pt idx="281">
                  <c:v>3196752.7115152213</c:v>
                </c:pt>
                <c:pt idx="282">
                  <c:v>3220872.3744025957</c:v>
                </c:pt>
                <c:pt idx="283">
                  <c:v>3245122.6854639426</c:v>
                </c:pt>
                <c:pt idx="284">
                  <c:v>3269504.3523768727</c:v>
                </c:pt>
                <c:pt idx="285">
                  <c:v>3294018.0866522472</c:v>
                </c:pt>
                <c:pt idx="286">
                  <c:v>3318664.6036549467</c:v>
                </c:pt>
                <c:pt idx="287">
                  <c:v>3343444.6226247442</c:v>
                </c:pt>
                <c:pt idx="288">
                  <c:v>3368358.8666972951</c:v>
                </c:pt>
                <c:pt idx="289">
                  <c:v>3393408.0629252386</c:v>
                </c:pt>
                <c:pt idx="290">
                  <c:v>3418592.9422994168</c:v>
                </c:pt>
                <c:pt idx="291">
                  <c:v>3443914.2397702057</c:v>
                </c:pt>
                <c:pt idx="292">
                  <c:v>3469372.694268961</c:v>
                </c:pt>
                <c:pt idx="293">
                  <c:v>3494969.0487295841</c:v>
                </c:pt>
                <c:pt idx="294">
                  <c:v>3520704.0501102027</c:v>
                </c:pt>
                <c:pt idx="295">
                  <c:v>3546578.4494149662</c:v>
                </c:pt>
                <c:pt idx="296">
                  <c:v>3572593.0017159637</c:v>
                </c:pt>
                <c:pt idx="297">
                  <c:v>3598748.4661752591</c:v>
                </c:pt>
                <c:pt idx="298">
                  <c:v>3625045.6060670419</c:v>
                </c:pt>
                <c:pt idx="299">
                  <c:v>3651485.1887999056</c:v>
                </c:pt>
                <c:pt idx="300">
                  <c:v>3669139.0669059046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Data!$DF$14</c:f>
              <c:strCache>
                <c:ptCount val="1"/>
                <c:pt idx="0">
                  <c:v>Target Series (based on 3 month running avg)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Data!$C$15:$C$316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Data!$DF$19:$DF$316</c:f>
              <c:numCache>
                <c:formatCode>#,##0.00_);[Red]\(#,##0.00\)</c:formatCode>
                <c:ptCount val="298"/>
                <c:pt idx="2">
                  <c:v>1500000</c:v>
                </c:pt>
                <c:pt idx="3">
                  <c:v>1500000</c:v>
                </c:pt>
                <c:pt idx="4">
                  <c:v>1500000</c:v>
                </c:pt>
                <c:pt idx="5">
                  <c:v>1500000</c:v>
                </c:pt>
                <c:pt idx="6">
                  <c:v>1500000</c:v>
                </c:pt>
                <c:pt idx="7">
                  <c:v>1500000</c:v>
                </c:pt>
                <c:pt idx="8">
                  <c:v>1500000</c:v>
                </c:pt>
                <c:pt idx="9">
                  <c:v>1500000</c:v>
                </c:pt>
                <c:pt idx="10">
                  <c:v>1500000</c:v>
                </c:pt>
                <c:pt idx="11">
                  <c:v>1500000</c:v>
                </c:pt>
                <c:pt idx="12">
                  <c:v>1500000</c:v>
                </c:pt>
                <c:pt idx="13">
                  <c:v>1500000</c:v>
                </c:pt>
                <c:pt idx="14">
                  <c:v>1500000</c:v>
                </c:pt>
                <c:pt idx="15">
                  <c:v>1500000</c:v>
                </c:pt>
                <c:pt idx="16">
                  <c:v>1500000</c:v>
                </c:pt>
                <c:pt idx="17">
                  <c:v>1500000</c:v>
                </c:pt>
                <c:pt idx="18">
                  <c:v>1500000</c:v>
                </c:pt>
                <c:pt idx="19">
                  <c:v>1500000</c:v>
                </c:pt>
                <c:pt idx="20">
                  <c:v>1500000</c:v>
                </c:pt>
                <c:pt idx="21">
                  <c:v>1500000</c:v>
                </c:pt>
                <c:pt idx="22">
                  <c:v>1500000</c:v>
                </c:pt>
                <c:pt idx="23">
                  <c:v>1500000</c:v>
                </c:pt>
                <c:pt idx="24">
                  <c:v>1500000</c:v>
                </c:pt>
                <c:pt idx="25">
                  <c:v>1500000</c:v>
                </c:pt>
                <c:pt idx="26">
                  <c:v>1500000</c:v>
                </c:pt>
                <c:pt idx="27">
                  <c:v>1500000</c:v>
                </c:pt>
                <c:pt idx="28">
                  <c:v>1500000</c:v>
                </c:pt>
                <c:pt idx="29">
                  <c:v>1500000</c:v>
                </c:pt>
                <c:pt idx="30">
                  <c:v>1500000</c:v>
                </c:pt>
                <c:pt idx="31">
                  <c:v>1500000</c:v>
                </c:pt>
                <c:pt idx="32">
                  <c:v>1500000</c:v>
                </c:pt>
                <c:pt idx="33">
                  <c:v>1500000</c:v>
                </c:pt>
                <c:pt idx="34">
                  <c:v>1500000</c:v>
                </c:pt>
                <c:pt idx="35">
                  <c:v>1500000</c:v>
                </c:pt>
                <c:pt idx="36">
                  <c:v>1500000</c:v>
                </c:pt>
                <c:pt idx="37">
                  <c:v>1500000</c:v>
                </c:pt>
                <c:pt idx="38">
                  <c:v>1500000</c:v>
                </c:pt>
                <c:pt idx="39">
                  <c:v>1500000</c:v>
                </c:pt>
                <c:pt idx="40">
                  <c:v>1500000</c:v>
                </c:pt>
                <c:pt idx="41">
                  <c:v>1500000</c:v>
                </c:pt>
                <c:pt idx="42">
                  <c:v>1500000</c:v>
                </c:pt>
                <c:pt idx="43">
                  <c:v>1500000</c:v>
                </c:pt>
                <c:pt idx="44">
                  <c:v>1500000</c:v>
                </c:pt>
                <c:pt idx="45">
                  <c:v>1500000</c:v>
                </c:pt>
                <c:pt idx="46">
                  <c:v>1500000</c:v>
                </c:pt>
                <c:pt idx="47">
                  <c:v>1500000</c:v>
                </c:pt>
                <c:pt idx="48">
                  <c:v>1500000</c:v>
                </c:pt>
                <c:pt idx="49">
                  <c:v>1500000</c:v>
                </c:pt>
                <c:pt idx="50">
                  <c:v>1500000</c:v>
                </c:pt>
                <c:pt idx="51">
                  <c:v>1500000</c:v>
                </c:pt>
                <c:pt idx="52">
                  <c:v>1500000</c:v>
                </c:pt>
                <c:pt idx="53">
                  <c:v>1500000</c:v>
                </c:pt>
                <c:pt idx="54">
                  <c:v>1500000</c:v>
                </c:pt>
                <c:pt idx="55">
                  <c:v>1500000</c:v>
                </c:pt>
                <c:pt idx="56">
                  <c:v>1500000</c:v>
                </c:pt>
                <c:pt idx="57">
                  <c:v>1500000</c:v>
                </c:pt>
                <c:pt idx="58">
                  <c:v>1500000</c:v>
                </c:pt>
                <c:pt idx="59">
                  <c:v>1500000</c:v>
                </c:pt>
                <c:pt idx="60">
                  <c:v>1500000</c:v>
                </c:pt>
                <c:pt idx="61">
                  <c:v>1500000</c:v>
                </c:pt>
                <c:pt idx="62">
                  <c:v>1500000</c:v>
                </c:pt>
                <c:pt idx="63">
                  <c:v>1500000</c:v>
                </c:pt>
                <c:pt idx="64">
                  <c:v>1500000</c:v>
                </c:pt>
                <c:pt idx="65">
                  <c:v>1500000</c:v>
                </c:pt>
                <c:pt idx="66">
                  <c:v>1500000</c:v>
                </c:pt>
                <c:pt idx="67">
                  <c:v>1500000</c:v>
                </c:pt>
                <c:pt idx="68">
                  <c:v>1500000</c:v>
                </c:pt>
                <c:pt idx="69">
                  <c:v>1500000</c:v>
                </c:pt>
                <c:pt idx="70">
                  <c:v>1500000</c:v>
                </c:pt>
                <c:pt idx="71">
                  <c:v>1500000</c:v>
                </c:pt>
                <c:pt idx="72">
                  <c:v>1500000</c:v>
                </c:pt>
                <c:pt idx="73">
                  <c:v>1500000</c:v>
                </c:pt>
                <c:pt idx="74">
                  <c:v>1500000</c:v>
                </c:pt>
                <c:pt idx="75">
                  <c:v>1500000</c:v>
                </c:pt>
                <c:pt idx="76">
                  <c:v>1500000</c:v>
                </c:pt>
                <c:pt idx="77">
                  <c:v>1500000</c:v>
                </c:pt>
                <c:pt idx="78">
                  <c:v>1500000</c:v>
                </c:pt>
                <c:pt idx="79">
                  <c:v>1500000</c:v>
                </c:pt>
                <c:pt idx="80">
                  <c:v>1500000</c:v>
                </c:pt>
                <c:pt idx="81">
                  <c:v>1500000</c:v>
                </c:pt>
                <c:pt idx="82">
                  <c:v>1500000</c:v>
                </c:pt>
                <c:pt idx="83">
                  <c:v>1500000</c:v>
                </c:pt>
                <c:pt idx="84">
                  <c:v>1500000</c:v>
                </c:pt>
                <c:pt idx="85">
                  <c:v>1500000</c:v>
                </c:pt>
                <c:pt idx="86">
                  <c:v>1500000</c:v>
                </c:pt>
                <c:pt idx="87">
                  <c:v>1500000</c:v>
                </c:pt>
                <c:pt idx="88">
                  <c:v>1500000</c:v>
                </c:pt>
                <c:pt idx="89">
                  <c:v>1500000</c:v>
                </c:pt>
                <c:pt idx="90">
                  <c:v>1500000</c:v>
                </c:pt>
                <c:pt idx="91">
                  <c:v>1500000</c:v>
                </c:pt>
                <c:pt idx="92">
                  <c:v>1500000</c:v>
                </c:pt>
                <c:pt idx="93">
                  <c:v>1500000</c:v>
                </c:pt>
                <c:pt idx="94">
                  <c:v>1500000</c:v>
                </c:pt>
                <c:pt idx="95">
                  <c:v>1500000</c:v>
                </c:pt>
                <c:pt idx="96">
                  <c:v>1500000</c:v>
                </c:pt>
                <c:pt idx="97">
                  <c:v>1500000</c:v>
                </c:pt>
                <c:pt idx="98">
                  <c:v>1500000</c:v>
                </c:pt>
                <c:pt idx="99">
                  <c:v>1500000</c:v>
                </c:pt>
                <c:pt idx="100">
                  <c:v>1500000</c:v>
                </c:pt>
                <c:pt idx="101">
                  <c:v>1500000</c:v>
                </c:pt>
                <c:pt idx="102">
                  <c:v>1500000</c:v>
                </c:pt>
                <c:pt idx="103">
                  <c:v>1500000</c:v>
                </c:pt>
                <c:pt idx="104">
                  <c:v>1500000</c:v>
                </c:pt>
                <c:pt idx="105">
                  <c:v>1500000</c:v>
                </c:pt>
                <c:pt idx="106">
                  <c:v>1500000</c:v>
                </c:pt>
                <c:pt idx="107">
                  <c:v>1500000</c:v>
                </c:pt>
                <c:pt idx="108">
                  <c:v>1500000</c:v>
                </c:pt>
                <c:pt idx="109">
                  <c:v>1500000</c:v>
                </c:pt>
                <c:pt idx="110">
                  <c:v>1500000</c:v>
                </c:pt>
                <c:pt idx="111">
                  <c:v>1500000</c:v>
                </c:pt>
                <c:pt idx="112">
                  <c:v>1500000</c:v>
                </c:pt>
                <c:pt idx="113">
                  <c:v>1500000</c:v>
                </c:pt>
                <c:pt idx="114">
                  <c:v>1500000</c:v>
                </c:pt>
                <c:pt idx="115">
                  <c:v>1500000</c:v>
                </c:pt>
                <c:pt idx="116">
                  <c:v>1500000</c:v>
                </c:pt>
                <c:pt idx="117">
                  <c:v>1500000</c:v>
                </c:pt>
                <c:pt idx="118">
                  <c:v>1500000</c:v>
                </c:pt>
                <c:pt idx="119">
                  <c:v>1500000</c:v>
                </c:pt>
                <c:pt idx="120">
                  <c:v>1500000</c:v>
                </c:pt>
                <c:pt idx="121">
                  <c:v>1500000</c:v>
                </c:pt>
                <c:pt idx="122">
                  <c:v>1500000</c:v>
                </c:pt>
                <c:pt idx="123">
                  <c:v>1500000</c:v>
                </c:pt>
                <c:pt idx="124">
                  <c:v>1500000</c:v>
                </c:pt>
                <c:pt idx="125">
                  <c:v>1500000</c:v>
                </c:pt>
                <c:pt idx="126">
                  <c:v>1500000</c:v>
                </c:pt>
                <c:pt idx="127">
                  <c:v>1500000</c:v>
                </c:pt>
                <c:pt idx="128">
                  <c:v>1500000</c:v>
                </c:pt>
                <c:pt idx="129">
                  <c:v>1500000</c:v>
                </c:pt>
                <c:pt idx="130">
                  <c:v>1500000</c:v>
                </c:pt>
                <c:pt idx="131">
                  <c:v>1500000</c:v>
                </c:pt>
                <c:pt idx="132">
                  <c:v>1500000</c:v>
                </c:pt>
                <c:pt idx="133">
                  <c:v>1500000</c:v>
                </c:pt>
                <c:pt idx="134">
                  <c:v>1500000</c:v>
                </c:pt>
                <c:pt idx="135">
                  <c:v>1500000</c:v>
                </c:pt>
                <c:pt idx="136">
                  <c:v>1500000</c:v>
                </c:pt>
                <c:pt idx="137">
                  <c:v>1500000</c:v>
                </c:pt>
                <c:pt idx="138">
                  <c:v>1500000</c:v>
                </c:pt>
                <c:pt idx="139">
                  <c:v>1500000</c:v>
                </c:pt>
                <c:pt idx="140">
                  <c:v>1500000</c:v>
                </c:pt>
                <c:pt idx="141">
                  <c:v>1500000</c:v>
                </c:pt>
                <c:pt idx="142">
                  <c:v>1500000</c:v>
                </c:pt>
                <c:pt idx="143">
                  <c:v>1500000</c:v>
                </c:pt>
                <c:pt idx="144">
                  <c:v>1500000</c:v>
                </c:pt>
                <c:pt idx="145">
                  <c:v>1500000</c:v>
                </c:pt>
                <c:pt idx="146">
                  <c:v>1500000</c:v>
                </c:pt>
                <c:pt idx="147">
                  <c:v>1500000</c:v>
                </c:pt>
                <c:pt idx="148">
                  <c:v>1500000</c:v>
                </c:pt>
                <c:pt idx="149">
                  <c:v>1500000</c:v>
                </c:pt>
                <c:pt idx="150">
                  <c:v>1500000</c:v>
                </c:pt>
                <c:pt idx="151">
                  <c:v>1500000</c:v>
                </c:pt>
                <c:pt idx="152">
                  <c:v>1500000</c:v>
                </c:pt>
                <c:pt idx="153">
                  <c:v>1500000</c:v>
                </c:pt>
                <c:pt idx="154">
                  <c:v>1500000</c:v>
                </c:pt>
                <c:pt idx="155">
                  <c:v>1500000</c:v>
                </c:pt>
                <c:pt idx="156">
                  <c:v>1500000</c:v>
                </c:pt>
                <c:pt idx="157">
                  <c:v>1500000</c:v>
                </c:pt>
                <c:pt idx="158">
                  <c:v>1500000</c:v>
                </c:pt>
                <c:pt idx="159">
                  <c:v>1500000</c:v>
                </c:pt>
                <c:pt idx="160">
                  <c:v>1500000</c:v>
                </c:pt>
                <c:pt idx="161">
                  <c:v>1500000</c:v>
                </c:pt>
                <c:pt idx="162">
                  <c:v>1500000</c:v>
                </c:pt>
                <c:pt idx="163">
                  <c:v>1500000</c:v>
                </c:pt>
                <c:pt idx="164">
                  <c:v>1500000</c:v>
                </c:pt>
                <c:pt idx="165">
                  <c:v>1500000</c:v>
                </c:pt>
                <c:pt idx="166">
                  <c:v>1500000</c:v>
                </c:pt>
                <c:pt idx="167">
                  <c:v>1500000</c:v>
                </c:pt>
                <c:pt idx="168">
                  <c:v>1500000</c:v>
                </c:pt>
                <c:pt idx="169">
                  <c:v>1500000</c:v>
                </c:pt>
                <c:pt idx="170">
                  <c:v>1500000</c:v>
                </c:pt>
                <c:pt idx="171">
                  <c:v>1500000</c:v>
                </c:pt>
                <c:pt idx="172">
                  <c:v>1500000</c:v>
                </c:pt>
                <c:pt idx="173">
                  <c:v>1500000</c:v>
                </c:pt>
                <c:pt idx="174">
                  <c:v>1500000</c:v>
                </c:pt>
                <c:pt idx="175">
                  <c:v>1500000</c:v>
                </c:pt>
                <c:pt idx="176">
                  <c:v>1500000</c:v>
                </c:pt>
                <c:pt idx="177">
                  <c:v>1500000</c:v>
                </c:pt>
                <c:pt idx="178">
                  <c:v>1500000</c:v>
                </c:pt>
                <c:pt idx="179">
                  <c:v>1500000</c:v>
                </c:pt>
                <c:pt idx="180">
                  <c:v>1500000</c:v>
                </c:pt>
                <c:pt idx="181">
                  <c:v>1500000</c:v>
                </c:pt>
                <c:pt idx="182">
                  <c:v>1500000</c:v>
                </c:pt>
                <c:pt idx="183">
                  <c:v>1500000</c:v>
                </c:pt>
                <c:pt idx="184">
                  <c:v>1500000</c:v>
                </c:pt>
                <c:pt idx="185">
                  <c:v>1500000</c:v>
                </c:pt>
                <c:pt idx="186">
                  <c:v>1500000</c:v>
                </c:pt>
                <c:pt idx="187">
                  <c:v>1500000</c:v>
                </c:pt>
                <c:pt idx="188">
                  <c:v>1500000</c:v>
                </c:pt>
                <c:pt idx="189">
                  <c:v>1500000</c:v>
                </c:pt>
                <c:pt idx="190">
                  <c:v>1500000</c:v>
                </c:pt>
                <c:pt idx="191">
                  <c:v>1500000</c:v>
                </c:pt>
                <c:pt idx="192">
                  <c:v>1500000</c:v>
                </c:pt>
                <c:pt idx="193">
                  <c:v>1500000</c:v>
                </c:pt>
                <c:pt idx="194">
                  <c:v>1500000</c:v>
                </c:pt>
                <c:pt idx="195">
                  <c:v>1500000</c:v>
                </c:pt>
                <c:pt idx="196">
                  <c:v>1500000</c:v>
                </c:pt>
                <c:pt idx="197">
                  <c:v>1500000</c:v>
                </c:pt>
                <c:pt idx="198">
                  <c:v>1500000</c:v>
                </c:pt>
                <c:pt idx="199">
                  <c:v>1500000</c:v>
                </c:pt>
                <c:pt idx="200">
                  <c:v>1500000</c:v>
                </c:pt>
                <c:pt idx="201">
                  <c:v>1500000</c:v>
                </c:pt>
                <c:pt idx="202">
                  <c:v>1500000</c:v>
                </c:pt>
                <c:pt idx="203">
                  <c:v>1500000</c:v>
                </c:pt>
                <c:pt idx="204">
                  <c:v>1500000</c:v>
                </c:pt>
                <c:pt idx="205">
                  <c:v>1500000</c:v>
                </c:pt>
                <c:pt idx="206">
                  <c:v>1500000</c:v>
                </c:pt>
                <c:pt idx="207">
                  <c:v>1500000</c:v>
                </c:pt>
                <c:pt idx="208">
                  <c:v>1500000</c:v>
                </c:pt>
                <c:pt idx="209">
                  <c:v>1500000</c:v>
                </c:pt>
                <c:pt idx="210">
                  <c:v>1500000</c:v>
                </c:pt>
                <c:pt idx="211">
                  <c:v>1500000</c:v>
                </c:pt>
                <c:pt idx="212">
                  <c:v>1500000</c:v>
                </c:pt>
                <c:pt idx="213">
                  <c:v>1500000</c:v>
                </c:pt>
                <c:pt idx="214">
                  <c:v>1500000</c:v>
                </c:pt>
                <c:pt idx="215">
                  <c:v>1500000</c:v>
                </c:pt>
                <c:pt idx="216">
                  <c:v>1500000</c:v>
                </c:pt>
                <c:pt idx="217">
                  <c:v>1500000</c:v>
                </c:pt>
                <c:pt idx="218">
                  <c:v>1500000</c:v>
                </c:pt>
                <c:pt idx="219">
                  <c:v>1500000</c:v>
                </c:pt>
                <c:pt idx="220">
                  <c:v>1500000</c:v>
                </c:pt>
                <c:pt idx="221">
                  <c:v>1500000</c:v>
                </c:pt>
                <c:pt idx="222">
                  <c:v>1500000</c:v>
                </c:pt>
                <c:pt idx="223">
                  <c:v>1500000</c:v>
                </c:pt>
                <c:pt idx="224">
                  <c:v>1500000</c:v>
                </c:pt>
                <c:pt idx="225">
                  <c:v>1500000</c:v>
                </c:pt>
                <c:pt idx="226">
                  <c:v>1500000</c:v>
                </c:pt>
                <c:pt idx="227">
                  <c:v>1500000</c:v>
                </c:pt>
                <c:pt idx="228">
                  <c:v>1500000</c:v>
                </c:pt>
                <c:pt idx="229">
                  <c:v>1500000</c:v>
                </c:pt>
                <c:pt idx="230">
                  <c:v>1500000</c:v>
                </c:pt>
                <c:pt idx="231">
                  <c:v>1500000</c:v>
                </c:pt>
                <c:pt idx="232">
                  <c:v>1500000</c:v>
                </c:pt>
                <c:pt idx="233">
                  <c:v>1500000</c:v>
                </c:pt>
                <c:pt idx="234">
                  <c:v>1500000</c:v>
                </c:pt>
                <c:pt idx="235">
                  <c:v>1500000</c:v>
                </c:pt>
                <c:pt idx="236">
                  <c:v>1500000</c:v>
                </c:pt>
                <c:pt idx="237">
                  <c:v>1500000</c:v>
                </c:pt>
                <c:pt idx="238">
                  <c:v>1500000</c:v>
                </c:pt>
                <c:pt idx="239">
                  <c:v>1500000</c:v>
                </c:pt>
                <c:pt idx="240">
                  <c:v>1500000</c:v>
                </c:pt>
                <c:pt idx="241">
                  <c:v>1500000</c:v>
                </c:pt>
                <c:pt idx="242">
                  <c:v>1500000</c:v>
                </c:pt>
                <c:pt idx="243">
                  <c:v>1500000</c:v>
                </c:pt>
                <c:pt idx="244">
                  <c:v>1500000</c:v>
                </c:pt>
                <c:pt idx="245">
                  <c:v>1500000</c:v>
                </c:pt>
                <c:pt idx="246">
                  <c:v>1500000</c:v>
                </c:pt>
                <c:pt idx="247">
                  <c:v>1500000</c:v>
                </c:pt>
                <c:pt idx="248">
                  <c:v>1500000</c:v>
                </c:pt>
                <c:pt idx="249">
                  <c:v>1500000</c:v>
                </c:pt>
                <c:pt idx="250">
                  <c:v>1500000</c:v>
                </c:pt>
                <c:pt idx="251">
                  <c:v>1500000</c:v>
                </c:pt>
                <c:pt idx="252">
                  <c:v>1500000</c:v>
                </c:pt>
                <c:pt idx="253">
                  <c:v>1500000</c:v>
                </c:pt>
                <c:pt idx="254">
                  <c:v>1500000</c:v>
                </c:pt>
                <c:pt idx="255">
                  <c:v>1500000</c:v>
                </c:pt>
                <c:pt idx="256">
                  <c:v>1500000</c:v>
                </c:pt>
                <c:pt idx="257">
                  <c:v>1500000</c:v>
                </c:pt>
                <c:pt idx="258">
                  <c:v>1500000</c:v>
                </c:pt>
                <c:pt idx="259">
                  <c:v>1500000</c:v>
                </c:pt>
                <c:pt idx="260">
                  <c:v>1500000</c:v>
                </c:pt>
                <c:pt idx="261">
                  <c:v>1500000</c:v>
                </c:pt>
                <c:pt idx="262">
                  <c:v>1500000</c:v>
                </c:pt>
                <c:pt idx="263">
                  <c:v>1500000</c:v>
                </c:pt>
                <c:pt idx="264">
                  <c:v>1500000</c:v>
                </c:pt>
                <c:pt idx="265">
                  <c:v>1500000</c:v>
                </c:pt>
                <c:pt idx="266">
                  <c:v>1500000</c:v>
                </c:pt>
                <c:pt idx="267">
                  <c:v>1500000</c:v>
                </c:pt>
                <c:pt idx="268">
                  <c:v>1500000</c:v>
                </c:pt>
                <c:pt idx="269">
                  <c:v>1500000</c:v>
                </c:pt>
                <c:pt idx="270">
                  <c:v>1500000</c:v>
                </c:pt>
                <c:pt idx="271">
                  <c:v>1500000</c:v>
                </c:pt>
                <c:pt idx="272">
                  <c:v>1500000</c:v>
                </c:pt>
                <c:pt idx="273">
                  <c:v>1500000</c:v>
                </c:pt>
                <c:pt idx="274">
                  <c:v>1500000</c:v>
                </c:pt>
                <c:pt idx="275">
                  <c:v>1500000</c:v>
                </c:pt>
                <c:pt idx="276">
                  <c:v>1500000</c:v>
                </c:pt>
                <c:pt idx="277">
                  <c:v>1500000</c:v>
                </c:pt>
                <c:pt idx="278">
                  <c:v>1500000</c:v>
                </c:pt>
                <c:pt idx="279">
                  <c:v>1500000</c:v>
                </c:pt>
                <c:pt idx="280">
                  <c:v>1500000</c:v>
                </c:pt>
                <c:pt idx="281">
                  <c:v>1500000</c:v>
                </c:pt>
                <c:pt idx="282">
                  <c:v>1500000</c:v>
                </c:pt>
                <c:pt idx="283">
                  <c:v>1500000</c:v>
                </c:pt>
                <c:pt idx="284">
                  <c:v>1500000</c:v>
                </c:pt>
                <c:pt idx="285">
                  <c:v>1500000</c:v>
                </c:pt>
                <c:pt idx="286">
                  <c:v>1500000</c:v>
                </c:pt>
                <c:pt idx="287">
                  <c:v>1500000</c:v>
                </c:pt>
                <c:pt idx="288">
                  <c:v>1500000</c:v>
                </c:pt>
                <c:pt idx="289">
                  <c:v>1500000</c:v>
                </c:pt>
                <c:pt idx="290">
                  <c:v>1500000</c:v>
                </c:pt>
                <c:pt idx="291">
                  <c:v>1500000</c:v>
                </c:pt>
                <c:pt idx="292">
                  <c:v>1500000</c:v>
                </c:pt>
                <c:pt idx="293">
                  <c:v>1500000</c:v>
                </c:pt>
                <c:pt idx="294">
                  <c:v>1500000</c:v>
                </c:pt>
                <c:pt idx="295">
                  <c:v>1500000</c:v>
                </c:pt>
                <c:pt idx="296">
                  <c:v>1500000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Data!$DP$14</c:f>
              <c:strCache>
                <c:ptCount val="1"/>
                <c:pt idx="0">
                  <c:v>target for market growth plus MAXIMUM 401k and IRA contrib to take over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Data!$C$15:$C$316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Data!$DP$15:$DP$316</c:f>
              <c:numCache>
                <c:formatCode>#,##0.00_);[Red]\(#,##0.00\)</c:formatCode>
                <c:ptCount val="302"/>
                <c:pt idx="0">
                  <c:v>-95766.257428458819</c:v>
                </c:pt>
                <c:pt idx="1">
                  <c:v>-92284.991322862974</c:v>
                </c:pt>
                <c:pt idx="2">
                  <c:v>-88784.868359195141</c:v>
                </c:pt>
                <c:pt idx="3">
                  <c:v>-85265.786396140771</c:v>
                </c:pt>
                <c:pt idx="4">
                  <c:v>-81727.642739119867</c:v>
                </c:pt>
                <c:pt idx="5">
                  <c:v>-78170.33413729009</c:v>
                </c:pt>
                <c:pt idx="6">
                  <c:v>-74593.756780533746</c:v>
                </c:pt>
                <c:pt idx="7">
                  <c:v>-70997.806296428302</c:v>
                </c:pt>
                <c:pt idx="8">
                  <c:v>-67382.377747200619</c:v>
                </c:pt>
                <c:pt idx="9">
                  <c:v>-63747.365626664614</c:v>
                </c:pt>
                <c:pt idx="10">
                  <c:v>-60092.663857142375</c:v>
                </c:pt>
                <c:pt idx="11">
                  <c:v>-56418.165786368561</c:v>
                </c:pt>
                <c:pt idx="12">
                  <c:v>-52723.764184378058</c:v>
                </c:pt>
                <c:pt idx="13">
                  <c:v>-49009.351240376767</c:v>
                </c:pt>
                <c:pt idx="14">
                  <c:v>-45274.818559595471</c:v>
                </c:pt>
                <c:pt idx="15">
                  <c:v>-41520.057160126613</c:v>
                </c:pt>
                <c:pt idx="16">
                  <c:v>-37744.95746974396</c:v>
                </c:pt>
                <c:pt idx="17">
                  <c:v>-33949.409322705069</c:v>
                </c:pt>
                <c:pt idx="18">
                  <c:v>-30133.301956536387</c:v>
                </c:pt>
                <c:pt idx="19">
                  <c:v>-26296.524008800956</c:v>
                </c:pt>
                <c:pt idx="20">
                  <c:v>-22438.963513848626</c:v>
                </c:pt>
                <c:pt idx="21">
                  <c:v>-18560.50789954864</c:v>
                </c:pt>
                <c:pt idx="22">
                  <c:v>-14661.043984004527</c:v>
                </c:pt>
                <c:pt idx="23">
                  <c:v>-10740.457972251217</c:v>
                </c:pt>
                <c:pt idx="24">
                  <c:v>-6798.6354529342443</c:v>
                </c:pt>
                <c:pt idx="25">
                  <c:v>-2835.4613949709715</c:v>
                </c:pt>
                <c:pt idx="26">
                  <c:v>1149.1798558062692</c:v>
                </c:pt>
                <c:pt idx="27">
                  <c:v>5155.4045800252197</c:v>
                </c:pt>
                <c:pt idx="28">
                  <c:v>9183.3296881670231</c:v>
                </c:pt>
                <c:pt idx="29">
                  <c:v>13233.072723977928</c:v>
                </c:pt>
                <c:pt idx="30">
                  <c:v>17304.751867899475</c:v>
                </c:pt>
                <c:pt idx="31">
                  <c:v>21398.485940517261</c:v>
                </c:pt>
                <c:pt idx="32">
                  <c:v>25514.394406028394</c:v>
                </c:pt>
                <c:pt idx="33">
                  <c:v>29652.597375727713</c:v>
                </c:pt>
                <c:pt idx="34">
                  <c:v>33813.215611512904</c:v>
                </c:pt>
                <c:pt idx="35">
                  <c:v>37996.370529408596</c:v>
                </c:pt>
                <c:pt idx="36">
                  <c:v>42202.184203109558</c:v>
                </c:pt>
                <c:pt idx="37">
                  <c:v>46430.779367543066</c:v>
                </c:pt>
                <c:pt idx="38">
                  <c:v>50682.279422450585</c:v>
                </c:pt>
                <c:pt idx="39">
                  <c:v>54956.80843598886</c:v>
                </c:pt>
                <c:pt idx="40">
                  <c:v>59254.491148350462</c:v>
                </c:pt>
                <c:pt idx="41">
                  <c:v>63575.452975404027</c:v>
                </c:pt>
                <c:pt idx="42">
                  <c:v>67919.820012354132</c:v>
                </c:pt>
                <c:pt idx="43">
                  <c:v>72287.719037421048</c:v>
                </c:pt>
                <c:pt idx="44">
                  <c:v>76679.277515540409</c:v>
                </c:pt>
                <c:pt idx="45">
                  <c:v>81094.623602082909</c:v>
                </c:pt>
                <c:pt idx="46">
                  <c:v>85533.886146594188</c:v>
                </c:pt>
                <c:pt idx="47">
                  <c:v>89997.1946965549</c:v>
                </c:pt>
                <c:pt idx="48">
                  <c:v>94484.679501161241</c:v>
                </c:pt>
                <c:pt idx="49">
                  <c:v>98996.471515125857</c:v>
                </c:pt>
                <c:pt idx="50">
                  <c:v>103532.70240249945</c:v>
                </c:pt>
                <c:pt idx="51">
                  <c:v>108093.50454051298</c:v>
                </c:pt>
                <c:pt idx="52">
                  <c:v>112679.01102344075</c:v>
                </c:pt>
                <c:pt idx="53">
                  <c:v>117289.35566648438</c:v>
                </c:pt>
                <c:pt idx="54">
                  <c:v>121924.67300967783</c:v>
                </c:pt>
                <c:pt idx="55">
                  <c:v>126585.09832181358</c:v>
                </c:pt>
                <c:pt idx="56">
                  <c:v>131270.76760439007</c:v>
                </c:pt>
                <c:pt idx="57">
                  <c:v>135981.81759558051</c:v>
                </c:pt>
                <c:pt idx="58">
                  <c:v>140718.38577422322</c:v>
                </c:pt>
                <c:pt idx="59">
                  <c:v>145480.61036383358</c:v>
                </c:pt>
                <c:pt idx="60">
                  <c:v>150268.63033663767</c:v>
                </c:pt>
                <c:pt idx="61">
                  <c:v>155082.58541762779</c:v>
                </c:pt>
                <c:pt idx="62">
                  <c:v>159922.61608863994</c:v>
                </c:pt>
                <c:pt idx="63">
                  <c:v>164788.86359245342</c:v>
                </c:pt>
                <c:pt idx="64">
                  <c:v>169681.46993691253</c:v>
                </c:pt>
                <c:pt idx="65">
                  <c:v>174600.57789907081</c:v>
                </c:pt>
                <c:pt idx="66">
                  <c:v>179546.33102935742</c:v>
                </c:pt>
                <c:pt idx="67">
                  <c:v>184518.87365576642</c:v>
                </c:pt>
                <c:pt idx="68">
                  <c:v>189518.3508880685</c:v>
                </c:pt>
                <c:pt idx="69">
                  <c:v>194544.90862204554</c:v>
                </c:pt>
                <c:pt idx="70">
                  <c:v>199598.69354374826</c:v>
                </c:pt>
                <c:pt idx="71">
                  <c:v>204679.85313377689</c:v>
                </c:pt>
                <c:pt idx="72">
                  <c:v>209788.53567158483</c:v>
                </c:pt>
                <c:pt idx="73">
                  <c:v>214924.89023980591</c:v>
                </c:pt>
                <c:pt idx="74">
                  <c:v>220089.06672860484</c:v>
                </c:pt>
                <c:pt idx="75">
                  <c:v>225281.21584005145</c:v>
                </c:pt>
                <c:pt idx="76">
                  <c:v>230501.48909251837</c:v>
                </c:pt>
                <c:pt idx="77">
                  <c:v>235750.03882510285</c:v>
                </c:pt>
                <c:pt idx="78">
                  <c:v>241027.01820207215</c:v>
                </c:pt>
                <c:pt idx="79">
                  <c:v>246332.58121733338</c:v>
                </c:pt>
                <c:pt idx="80">
                  <c:v>251666.88269892725</c:v>
                </c:pt>
                <c:pt idx="81">
                  <c:v>257030.07831354643</c:v>
                </c:pt>
                <c:pt idx="82">
                  <c:v>262422.32457107812</c:v>
                </c:pt>
                <c:pt idx="83">
                  <c:v>267843.77882917144</c:v>
                </c:pt>
                <c:pt idx="84">
                  <c:v>273294.59929782944</c:v>
                </c:pt>
                <c:pt idx="85">
                  <c:v>278774.94504402601</c:v>
                </c:pt>
                <c:pt idx="86">
                  <c:v>284284.97599634778</c:v>
                </c:pt>
                <c:pt idx="87">
                  <c:v>289824.85294966132</c:v>
                </c:pt>
                <c:pt idx="88">
                  <c:v>295394.73756980529</c:v>
                </c:pt>
                <c:pt idx="89">
                  <c:v>300994.7923983084</c:v>
                </c:pt>
                <c:pt idx="90">
                  <c:v>306625.18085713254</c:v>
                </c:pt>
                <c:pt idx="91">
                  <c:v>312286.06725344202</c:v>
                </c:pt>
                <c:pt idx="92">
                  <c:v>317977.61678439815</c:v>
                </c:pt>
                <c:pt idx="93">
                  <c:v>323699.99554198032</c:v>
                </c:pt>
                <c:pt idx="94">
                  <c:v>329453.37051783269</c:v>
                </c:pt>
                <c:pt idx="95">
                  <c:v>335237.90960813762</c:v>
                </c:pt>
                <c:pt idx="96">
                  <c:v>341053.78161851503</c:v>
                </c:pt>
                <c:pt idx="97">
                  <c:v>346901.15626894863</c:v>
                </c:pt>
                <c:pt idx="98">
                  <c:v>352780.20419873873</c:v>
                </c:pt>
                <c:pt idx="99">
                  <c:v>358691.09697148186</c:v>
                </c:pt>
                <c:pt idx="100">
                  <c:v>364634.00708007737</c:v>
                </c:pt>
                <c:pt idx="101">
                  <c:v>370609.10795176111</c:v>
                </c:pt>
                <c:pt idx="102">
                  <c:v>376616.57395316649</c:v>
                </c:pt>
                <c:pt idx="103">
                  <c:v>382656.58039541281</c:v>
                </c:pt>
                <c:pt idx="104">
                  <c:v>388729.30353922129</c:v>
                </c:pt>
                <c:pt idx="105">
                  <c:v>394834.92060005874</c:v>
                </c:pt>
                <c:pt idx="106">
                  <c:v>400973.60975330905</c:v>
                </c:pt>
                <c:pt idx="107">
                  <c:v>407145.55013947282</c:v>
                </c:pt>
                <c:pt idx="108">
                  <c:v>413350.92186939495</c:v>
                </c:pt>
                <c:pt idx="109">
                  <c:v>419589.90602952085</c:v>
                </c:pt>
                <c:pt idx="110">
                  <c:v>425862.68468718074</c:v>
                </c:pt>
                <c:pt idx="111">
                  <c:v>432169.44089590292</c:v>
                </c:pt>
                <c:pt idx="112">
                  <c:v>438510.35870075569</c:v>
                </c:pt>
                <c:pt idx="113">
                  <c:v>444885.62314371811</c:v>
                </c:pt>
                <c:pt idx="114">
                  <c:v>451295.42026907991</c:v>
                </c:pt>
                <c:pt idx="115">
                  <c:v>457739.93712887075</c:v>
                </c:pt>
                <c:pt idx="116">
                  <c:v>464219.36178831878</c:v>
                </c:pt>
                <c:pt idx="117">
                  <c:v>470733.88333133882</c:v>
                </c:pt>
                <c:pt idx="118">
                  <c:v>477283.69186605024</c:v>
                </c:pt>
                <c:pt idx="119">
                  <c:v>483868.97853032465</c:v>
                </c:pt>
                <c:pt idx="120">
                  <c:v>490489.93549736391</c:v>
                </c:pt>
                <c:pt idx="121">
                  <c:v>497146.75598130794</c:v>
                </c:pt>
                <c:pt idx="122">
                  <c:v>503839.63424287335</c:v>
                </c:pt>
                <c:pt idx="123">
                  <c:v>510568.76559502224</c:v>
                </c:pt>
                <c:pt idx="124">
                  <c:v>517334.34640866192</c:v>
                </c:pt>
                <c:pt idx="125">
                  <c:v>524136.57411837549</c:v>
                </c:pt>
                <c:pt idx="126">
                  <c:v>530975.64722818334</c:v>
                </c:pt>
                <c:pt idx="127">
                  <c:v>537851.76531733596</c:v>
                </c:pt>
                <c:pt idx="128">
                  <c:v>544765.12904613814</c:v>
                </c:pt>
                <c:pt idx="129">
                  <c:v>551715.94016180467</c:v>
                </c:pt>
                <c:pt idx="130">
                  <c:v>558704.4015043478</c:v>
                </c:pt>
                <c:pt idx="131">
                  <c:v>565730.71701249632</c:v>
                </c:pt>
                <c:pt idx="132">
                  <c:v>572795.09172964736</c:v>
                </c:pt>
                <c:pt idx="133">
                  <c:v>579897.73180984962</c:v>
                </c:pt>
                <c:pt idx="134">
                  <c:v>587038.84452381963</c:v>
                </c:pt>
                <c:pt idx="135">
                  <c:v>594218.6382649903</c:v>
                </c:pt>
                <c:pt idx="136">
                  <c:v>601437.32255559228</c:v>
                </c:pt>
                <c:pt idx="137">
                  <c:v>608695.1080527684</c:v>
                </c:pt>
                <c:pt idx="138">
                  <c:v>615992.20655472088</c:v>
                </c:pt>
                <c:pt idx="139">
                  <c:v>623328.83100689226</c:v>
                </c:pt>
                <c:pt idx="140">
                  <c:v>630705.1955081796</c:v>
                </c:pt>
                <c:pt idx="141">
                  <c:v>638121.51531718217</c:v>
                </c:pt>
                <c:pt idx="142">
                  <c:v>645578.00685848354</c:v>
                </c:pt>
                <c:pt idx="143">
                  <c:v>653074.88772896701</c:v>
                </c:pt>
                <c:pt idx="144">
                  <c:v>660612.3767041656</c:v>
                </c:pt>
                <c:pt idx="145">
                  <c:v>668190.6937446465</c:v>
                </c:pt>
                <c:pt idx="146">
                  <c:v>675810.06000242999</c:v>
                </c:pt>
                <c:pt idx="147">
                  <c:v>683470.69782744313</c:v>
                </c:pt>
                <c:pt idx="148">
                  <c:v>691172.83077400841</c:v>
                </c:pt>
                <c:pt idx="149">
                  <c:v>698916.68360736757</c:v>
                </c:pt>
                <c:pt idx="150">
                  <c:v>706702.48231024074</c:v>
                </c:pt>
                <c:pt idx="151">
                  <c:v>714530.4540894212</c:v>
                </c:pt>
                <c:pt idx="152">
                  <c:v>722400.82738240552</c:v>
                </c:pt>
                <c:pt idx="153">
                  <c:v>730313.83186406014</c:v>
                </c:pt>
                <c:pt idx="154">
                  <c:v>738269.6984533238</c:v>
                </c:pt>
                <c:pt idx="155">
                  <c:v>746268.65931994596</c:v>
                </c:pt>
                <c:pt idx="156">
                  <c:v>754310.94789126236</c:v>
                </c:pt>
                <c:pt idx="157">
                  <c:v>762396.79885900661</c:v>
                </c:pt>
                <c:pt idx="158">
                  <c:v>770526.44818615948</c:v>
                </c:pt>
                <c:pt idx="159">
                  <c:v>778700.13311383442</c:v>
                </c:pt>
                <c:pt idx="160">
                  <c:v>786918.09216820099</c:v>
                </c:pt>
                <c:pt idx="161">
                  <c:v>795180.56516744534</c:v>
                </c:pt>
                <c:pt idx="162">
                  <c:v>803487.79322876898</c:v>
                </c:pt>
                <c:pt idx="163">
                  <c:v>811840.0187754248</c:v>
                </c:pt>
                <c:pt idx="164">
                  <c:v>820237.48554379167</c:v>
                </c:pt>
                <c:pt idx="165">
                  <c:v>828680.43859048723</c:v>
                </c:pt>
                <c:pt idx="166">
                  <c:v>837169.124299519</c:v>
                </c:pt>
                <c:pt idx="167">
                  <c:v>845703.79038947471</c:v>
                </c:pt>
                <c:pt idx="168">
                  <c:v>854284.68592075096</c:v>
                </c:pt>
                <c:pt idx="169">
                  <c:v>862912.06130282162</c:v>
                </c:pt>
                <c:pt idx="170">
                  <c:v>871586.1683015452</c:v>
                </c:pt>
                <c:pt idx="171">
                  <c:v>880307.26004651189</c:v>
                </c:pt>
                <c:pt idx="172">
                  <c:v>889075.59103843046</c:v>
                </c:pt>
                <c:pt idx="173">
                  <c:v>897891.41715655522</c:v>
                </c:pt>
                <c:pt idx="174">
                  <c:v>906754.99566615315</c:v>
                </c:pt>
                <c:pt idx="175">
                  <c:v>915666.58522601146</c:v>
                </c:pt>
                <c:pt idx="176">
                  <c:v>924626.4458959857</c:v>
                </c:pt>
                <c:pt idx="177">
                  <c:v>933634.83914458891</c:v>
                </c:pt>
                <c:pt idx="178">
                  <c:v>942692.02785662201</c:v>
                </c:pt>
                <c:pt idx="179">
                  <c:v>951798.27634084539</c:v>
                </c:pt>
                <c:pt idx="180">
                  <c:v>960953.85033769161</c:v>
                </c:pt>
                <c:pt idx="181">
                  <c:v>970159.01702702069</c:v>
                </c:pt>
                <c:pt idx="182">
                  <c:v>979414.04503591696</c:v>
                </c:pt>
                <c:pt idx="183">
                  <c:v>988719.20444652811</c:v>
                </c:pt>
                <c:pt idx="184">
                  <c:v>998074.76680394681</c:v>
                </c:pt>
                <c:pt idx="185">
                  <c:v>1007481.0051241348</c:v>
                </c:pt>
                <c:pt idx="186">
                  <c:v>1016938.1939018905</c:v>
                </c:pt>
                <c:pt idx="187">
                  <c:v>1026446.6091188591</c:v>
                </c:pt>
                <c:pt idx="188">
                  <c:v>1036006.5282515861</c:v>
                </c:pt>
                <c:pt idx="189">
                  <c:v>1045618.2302796155</c:v>
                </c:pt>
                <c:pt idx="190">
                  <c:v>1055281.9956936301</c:v>
                </c:pt>
                <c:pt idx="191">
                  <c:v>1064998.1065036373</c:v>
                </c:pt>
                <c:pt idx="192">
                  <c:v>1074766.8462471985</c:v>
                </c:pt>
                <c:pt idx="193">
                  <c:v>1084588.4999977041</c:v>
                </c:pt>
                <c:pt idx="194">
                  <c:v>1094463.3543726916</c:v>
                </c:pt>
                <c:pt idx="195">
                  <c:v>1104391.6975422103</c:v>
                </c:pt>
                <c:pt idx="196">
                  <c:v>1114373.8192372306</c:v>
                </c:pt>
                <c:pt idx="197">
                  <c:v>1124410.0107580989</c:v>
                </c:pt>
                <c:pt idx="198">
                  <c:v>1134500.5649830385</c:v>
                </c:pt>
                <c:pt idx="199">
                  <c:v>1144645.7763766965</c:v>
                </c:pt>
                <c:pt idx="200">
                  <c:v>1154845.940998737</c:v>
                </c:pt>
                <c:pt idx="201">
                  <c:v>1165101.3565124802</c:v>
                </c:pt>
                <c:pt idx="202">
                  <c:v>1175412.3221935893</c:v>
                </c:pt>
                <c:pt idx="203">
                  <c:v>1185779.1389388046</c:v>
                </c:pt>
                <c:pt idx="204">
                  <c:v>1196202.1092747231</c:v>
                </c:pt>
                <c:pt idx="205">
                  <c:v>1206681.5373666277</c:v>
                </c:pt>
                <c:pt idx="206">
                  <c:v>1217217.7290273635</c:v>
                </c:pt>
                <c:pt idx="207">
                  <c:v>1227810.9917262616</c:v>
                </c:pt>
                <c:pt idx="208">
                  <c:v>1238461.6345981122</c:v>
                </c:pt>
                <c:pt idx="209">
                  <c:v>1249169.9684521852</c:v>
                </c:pt>
                <c:pt idx="210">
                  <c:v>1259936.3057813011</c:v>
                </c:pt>
                <c:pt idx="211">
                  <c:v>1270760.9607709497</c:v>
                </c:pt>
                <c:pt idx="212">
                  <c:v>1281644.249308459</c:v>
                </c:pt>
                <c:pt idx="213">
                  <c:v>1292586.488992213</c:v>
                </c:pt>
                <c:pt idx="214">
                  <c:v>1303587.9991409208</c:v>
                </c:pt>
                <c:pt idx="215">
                  <c:v>1314649.100802934</c:v>
                </c:pt>
                <c:pt idx="216">
                  <c:v>1325770.1167656165</c:v>
                </c:pt>
                <c:pt idx="217">
                  <c:v>1336951.3715647636</c:v>
                </c:pt>
                <c:pt idx="218">
                  <c:v>1348193.1914940728</c:v>
                </c:pt>
                <c:pt idx="219">
                  <c:v>1359495.9046146655</c:v>
                </c:pt>
                <c:pt idx="220">
                  <c:v>1370859.8407646616</c:v>
                </c:pt>
                <c:pt idx="221">
                  <c:v>1382285.3315688034</c:v>
                </c:pt>
                <c:pt idx="222">
                  <c:v>1393772.7104481345</c:v>
                </c:pt>
                <c:pt idx="223">
                  <c:v>1405322.3126297286</c:v>
                </c:pt>
                <c:pt idx="224">
                  <c:v>1416934.475156473</c:v>
                </c:pt>
                <c:pt idx="225">
                  <c:v>1428609.5368969038</c:v>
                </c:pt>
                <c:pt idx="226">
                  <c:v>1440347.8385550953</c:v>
                </c:pt>
                <c:pt idx="227">
                  <c:v>1452149.722680602</c:v>
                </c:pt>
                <c:pt idx="228">
                  <c:v>1464015.5336784553</c:v>
                </c:pt>
                <c:pt idx="229">
                  <c:v>1475945.6178192135</c:v>
                </c:pt>
                <c:pt idx="230">
                  <c:v>1487940.3232490676</c:v>
                </c:pt>
                <c:pt idx="231">
                  <c:v>1500000</c:v>
                </c:pt>
                <c:pt idx="232">
                  <c:v>-227021.8494761496</c:v>
                </c:pt>
                <c:pt idx="233">
                  <c:v>-224251.55116081206</c:v>
                </c:pt>
                <c:pt idx="234">
                  <c:v>-221466.24706293311</c:v>
                </c:pt>
                <c:pt idx="235">
                  <c:v>-218665.85590119066</c:v>
                </c:pt>
                <c:pt idx="236">
                  <c:v>-215850.29595398877</c:v>
                </c:pt>
                <c:pt idx="237">
                  <c:v>-213019.48505707286</c:v>
                </c:pt>
                <c:pt idx="238">
                  <c:v>-210173.34060113199</c:v>
                </c:pt>
                <c:pt idx="239">
                  <c:v>-207311.77952938812</c:v>
                </c:pt>
                <c:pt idx="240">
                  <c:v>-204434.71833517231</c:v>
                </c:pt>
                <c:pt idx="241">
                  <c:v>-201542.07305948783</c:v>
                </c:pt>
                <c:pt idx="242">
                  <c:v>-198633.75928856005</c:v>
                </c:pt>
                <c:pt idx="243">
                  <c:v>-195709.69215137308</c:v>
                </c:pt>
                <c:pt idx="244">
                  <c:v>-192769.78631719301</c:v>
                </c:pt>
                <c:pt idx="245">
                  <c:v>-189813.95599307781</c:v>
                </c:pt>
                <c:pt idx="246">
                  <c:v>-186842.11492137364</c:v>
                </c:pt>
                <c:pt idx="247">
                  <c:v>-183854.17637719773</c:v>
                </c:pt>
                <c:pt idx="248">
                  <c:v>-180850.05316590754</c:v>
                </c:pt>
                <c:pt idx="249">
                  <c:v>-177829.65762055619</c:v>
                </c:pt>
                <c:pt idx="250">
                  <c:v>-174792.9015993342</c:v>
                </c:pt>
                <c:pt idx="251">
                  <c:v>-171739.69648299727</c:v>
                </c:pt>
                <c:pt idx="252">
                  <c:v>-168669.95317228016</c:v>
                </c:pt>
                <c:pt idx="253">
                  <c:v>-165583.58208529669</c:v>
                </c:pt>
                <c:pt idx="254">
                  <c:v>-162480.49315492538</c:v>
                </c:pt>
                <c:pt idx="255">
                  <c:v>-159360.59582618123</c:v>
                </c:pt>
                <c:pt idx="256">
                  <c:v>-156223.79905357305</c:v>
                </c:pt>
                <c:pt idx="257">
                  <c:v>-153070.01129844657</c:v>
                </c:pt>
                <c:pt idx="258">
                  <c:v>-149899.14052631316</c:v>
                </c:pt>
                <c:pt idx="259">
                  <c:v>-146711.09420416402</c:v>
                </c:pt>
                <c:pt idx="260">
                  <c:v>-143505.77929776991</c:v>
                </c:pt>
                <c:pt idx="261">
                  <c:v>-140283.10226896615</c:v>
                </c:pt>
                <c:pt idx="262">
                  <c:v>-137042.96907292304</c:v>
                </c:pt>
                <c:pt idx="263">
                  <c:v>-133785.28515540136</c:v>
                </c:pt>
                <c:pt idx="264">
                  <c:v>-130509.95544999311</c:v>
                </c:pt>
                <c:pt idx="265">
                  <c:v>-127216.88437534723</c:v>
                </c:pt>
                <c:pt idx="266">
                  <c:v>-123905.97583238035</c:v>
                </c:pt>
                <c:pt idx="267">
                  <c:v>-120577.1332014724</c:v>
                </c:pt>
                <c:pt idx="268">
                  <c:v>-117230.25933964705</c:v>
                </c:pt>
                <c:pt idx="269">
                  <c:v>-113865.2565777368</c:v>
                </c:pt>
                <c:pt idx="270">
                  <c:v>-110482.02671753286</c:v>
                </c:pt>
                <c:pt idx="271">
                  <c:v>-107080.47102891949</c:v>
                </c:pt>
                <c:pt idx="272">
                  <c:v>-103660.49024699281</c:v>
                </c:pt>
                <c:pt idx="273">
                  <c:v>-100221.98456916401</c:v>
                </c:pt>
                <c:pt idx="274">
                  <c:v>-96764.85365224698</c:v>
                </c:pt>
                <c:pt idx="275">
                  <c:v>-93288.996609529975</c:v>
                </c:pt>
                <c:pt idx="276">
                  <c:v>-89794.312007831599</c:v>
                </c:pt>
                <c:pt idx="277">
                  <c:v>-86280.697864540678</c:v>
                </c:pt>
                <c:pt idx="278">
                  <c:v>-82748.051644640276</c:v>
                </c:pt>
                <c:pt idx="279">
                  <c:v>-79196.270257715412</c:v>
                </c:pt>
                <c:pt idx="280">
                  <c:v>-75625.2500549447</c:v>
                </c:pt>
                <c:pt idx="281">
                  <c:v>-72034.886826075643</c:v>
                </c:pt>
                <c:pt idx="282">
                  <c:v>-68425.075796383549</c:v>
                </c:pt>
                <c:pt idx="283">
                  <c:v>-64795.711623613955</c:v>
                </c:pt>
                <c:pt idx="284">
                  <c:v>-61146.688394908531</c:v>
                </c:pt>
                <c:pt idx="285">
                  <c:v>-57477.899623714286</c:v>
                </c:pt>
                <c:pt idx="286">
                  <c:v>-53789.238246676068</c:v>
                </c:pt>
                <c:pt idx="287">
                  <c:v>-50080.596620512231</c:v>
                </c:pt>
                <c:pt idx="288">
                  <c:v>-46351.866518873336</c:v>
                </c:pt>
                <c:pt idx="289">
                  <c:v>-42602.939129183898</c:v>
                </c:pt>
                <c:pt idx="290">
                  <c:v>-38833.705049466975</c:v>
                </c:pt>
                <c:pt idx="291">
                  <c:v>-35044.054285151586</c:v>
                </c:pt>
                <c:pt idx="292">
                  <c:v>-31233.876245862823</c:v>
                </c:pt>
                <c:pt idx="293">
                  <c:v>-27403.059742194579</c:v>
                </c:pt>
                <c:pt idx="294">
                  <c:v>-23551.492982464799</c:v>
                </c:pt>
                <c:pt idx="295">
                  <c:v>-19679.063569453148</c:v>
                </c:pt>
                <c:pt idx="296">
                  <c:v>-15785.658497121018</c:v>
                </c:pt>
                <c:pt idx="297">
                  <c:v>-11871.164147313755</c:v>
                </c:pt>
                <c:pt idx="298">
                  <c:v>-7935.4662864450383</c:v>
                </c:pt>
                <c:pt idx="299">
                  <c:v>-3978.4500621632824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'Prediction Record'!$B$2</c:f>
              <c:strCache>
                <c:ptCount val="1"/>
                <c:pt idx="0">
                  <c:v>1Q 2018</c:v>
                </c:pt>
              </c:strCache>
            </c:strRef>
          </c:tx>
          <c:spPr>
            <a:ln w="12700" cap="rnd">
              <a:solidFill>
                <a:schemeClr val="accent1">
                  <a:lumMod val="60000"/>
                  <a:lumOff val="4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'Prediction Record'!$A$3:$A$303</c:f>
              <c:numCache>
                <c:formatCode>m/d/yyyy</c:formatCode>
                <c:ptCount val="301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  <c:pt idx="18">
                  <c:v>43191</c:v>
                </c:pt>
                <c:pt idx="19">
                  <c:v>43221</c:v>
                </c:pt>
                <c:pt idx="20">
                  <c:v>43252</c:v>
                </c:pt>
                <c:pt idx="21">
                  <c:v>43282</c:v>
                </c:pt>
                <c:pt idx="22">
                  <c:v>43313</c:v>
                </c:pt>
                <c:pt idx="23">
                  <c:v>43344</c:v>
                </c:pt>
                <c:pt idx="24">
                  <c:v>43374</c:v>
                </c:pt>
                <c:pt idx="25">
                  <c:v>43405</c:v>
                </c:pt>
                <c:pt idx="26">
                  <c:v>43435</c:v>
                </c:pt>
                <c:pt idx="27">
                  <c:v>43466</c:v>
                </c:pt>
                <c:pt idx="28">
                  <c:v>43497</c:v>
                </c:pt>
                <c:pt idx="29">
                  <c:v>43525</c:v>
                </c:pt>
                <c:pt idx="30">
                  <c:v>43556</c:v>
                </c:pt>
                <c:pt idx="31">
                  <c:v>43586</c:v>
                </c:pt>
                <c:pt idx="32">
                  <c:v>43617</c:v>
                </c:pt>
                <c:pt idx="33">
                  <c:v>43647</c:v>
                </c:pt>
                <c:pt idx="34">
                  <c:v>43678</c:v>
                </c:pt>
                <c:pt idx="35">
                  <c:v>43709</c:v>
                </c:pt>
                <c:pt idx="36">
                  <c:v>43739</c:v>
                </c:pt>
                <c:pt idx="37">
                  <c:v>43770</c:v>
                </c:pt>
                <c:pt idx="38">
                  <c:v>43800</c:v>
                </c:pt>
                <c:pt idx="39">
                  <c:v>43831</c:v>
                </c:pt>
                <c:pt idx="40">
                  <c:v>43862</c:v>
                </c:pt>
                <c:pt idx="41">
                  <c:v>43891</c:v>
                </c:pt>
                <c:pt idx="42">
                  <c:v>43922</c:v>
                </c:pt>
                <c:pt idx="43">
                  <c:v>43952</c:v>
                </c:pt>
                <c:pt idx="44">
                  <c:v>43983</c:v>
                </c:pt>
                <c:pt idx="45">
                  <c:v>44013</c:v>
                </c:pt>
                <c:pt idx="46">
                  <c:v>44044</c:v>
                </c:pt>
                <c:pt idx="47">
                  <c:v>44075</c:v>
                </c:pt>
                <c:pt idx="48">
                  <c:v>44105</c:v>
                </c:pt>
                <c:pt idx="49">
                  <c:v>44136</c:v>
                </c:pt>
                <c:pt idx="50">
                  <c:v>44166</c:v>
                </c:pt>
                <c:pt idx="51">
                  <c:v>44197</c:v>
                </c:pt>
                <c:pt idx="52">
                  <c:v>44228</c:v>
                </c:pt>
                <c:pt idx="53">
                  <c:v>44256</c:v>
                </c:pt>
                <c:pt idx="54">
                  <c:v>44287</c:v>
                </c:pt>
                <c:pt idx="55">
                  <c:v>44317</c:v>
                </c:pt>
                <c:pt idx="56">
                  <c:v>44348</c:v>
                </c:pt>
                <c:pt idx="57">
                  <c:v>44378</c:v>
                </c:pt>
                <c:pt idx="58">
                  <c:v>44409</c:v>
                </c:pt>
                <c:pt idx="59">
                  <c:v>44440</c:v>
                </c:pt>
                <c:pt idx="60">
                  <c:v>44470</c:v>
                </c:pt>
                <c:pt idx="61">
                  <c:v>44501</c:v>
                </c:pt>
                <c:pt idx="62">
                  <c:v>44531</c:v>
                </c:pt>
                <c:pt idx="63">
                  <c:v>44562</c:v>
                </c:pt>
                <c:pt idx="64">
                  <c:v>44593</c:v>
                </c:pt>
                <c:pt idx="65">
                  <c:v>44621</c:v>
                </c:pt>
                <c:pt idx="66">
                  <c:v>44652</c:v>
                </c:pt>
                <c:pt idx="67">
                  <c:v>44682</c:v>
                </c:pt>
                <c:pt idx="68">
                  <c:v>44713</c:v>
                </c:pt>
                <c:pt idx="69">
                  <c:v>44743</c:v>
                </c:pt>
                <c:pt idx="70">
                  <c:v>44774</c:v>
                </c:pt>
                <c:pt idx="71">
                  <c:v>44805</c:v>
                </c:pt>
                <c:pt idx="72">
                  <c:v>44835</c:v>
                </c:pt>
                <c:pt idx="73">
                  <c:v>44866</c:v>
                </c:pt>
                <c:pt idx="74">
                  <c:v>44896</c:v>
                </c:pt>
                <c:pt idx="75">
                  <c:v>44927</c:v>
                </c:pt>
                <c:pt idx="76">
                  <c:v>44958</c:v>
                </c:pt>
                <c:pt idx="77">
                  <c:v>44986</c:v>
                </c:pt>
                <c:pt idx="78">
                  <c:v>45017</c:v>
                </c:pt>
                <c:pt idx="79">
                  <c:v>45047</c:v>
                </c:pt>
                <c:pt idx="80">
                  <c:v>45078</c:v>
                </c:pt>
                <c:pt idx="81">
                  <c:v>45108</c:v>
                </c:pt>
                <c:pt idx="82">
                  <c:v>45139</c:v>
                </c:pt>
                <c:pt idx="83">
                  <c:v>45170</c:v>
                </c:pt>
                <c:pt idx="84">
                  <c:v>45200</c:v>
                </c:pt>
                <c:pt idx="85">
                  <c:v>45231</c:v>
                </c:pt>
                <c:pt idx="86">
                  <c:v>45261</c:v>
                </c:pt>
                <c:pt idx="87">
                  <c:v>45292</c:v>
                </c:pt>
                <c:pt idx="88">
                  <c:v>45323</c:v>
                </c:pt>
                <c:pt idx="89">
                  <c:v>45352</c:v>
                </c:pt>
                <c:pt idx="90">
                  <c:v>45383</c:v>
                </c:pt>
                <c:pt idx="91">
                  <c:v>45413</c:v>
                </c:pt>
                <c:pt idx="92">
                  <c:v>45444</c:v>
                </c:pt>
                <c:pt idx="93">
                  <c:v>45474</c:v>
                </c:pt>
                <c:pt idx="94">
                  <c:v>45505</c:v>
                </c:pt>
                <c:pt idx="95">
                  <c:v>45536</c:v>
                </c:pt>
                <c:pt idx="96">
                  <c:v>45566</c:v>
                </c:pt>
                <c:pt idx="97">
                  <c:v>45597</c:v>
                </c:pt>
                <c:pt idx="98">
                  <c:v>45627</c:v>
                </c:pt>
                <c:pt idx="99">
                  <c:v>45658</c:v>
                </c:pt>
                <c:pt idx="100">
                  <c:v>45689</c:v>
                </c:pt>
                <c:pt idx="101">
                  <c:v>45717</c:v>
                </c:pt>
                <c:pt idx="102">
                  <c:v>45748</c:v>
                </c:pt>
                <c:pt idx="103">
                  <c:v>45778</c:v>
                </c:pt>
                <c:pt idx="104">
                  <c:v>45809</c:v>
                </c:pt>
                <c:pt idx="105">
                  <c:v>45839</c:v>
                </c:pt>
                <c:pt idx="106">
                  <c:v>45870</c:v>
                </c:pt>
                <c:pt idx="107">
                  <c:v>45901</c:v>
                </c:pt>
                <c:pt idx="108">
                  <c:v>45931</c:v>
                </c:pt>
                <c:pt idx="109">
                  <c:v>45962</c:v>
                </c:pt>
                <c:pt idx="110">
                  <c:v>45992</c:v>
                </c:pt>
                <c:pt idx="111">
                  <c:v>46023</c:v>
                </c:pt>
                <c:pt idx="112">
                  <c:v>46054</c:v>
                </c:pt>
                <c:pt idx="113">
                  <c:v>46082</c:v>
                </c:pt>
                <c:pt idx="114">
                  <c:v>46113</c:v>
                </c:pt>
                <c:pt idx="115">
                  <c:v>46143</c:v>
                </c:pt>
                <c:pt idx="116">
                  <c:v>46174</c:v>
                </c:pt>
                <c:pt idx="117">
                  <c:v>46204</c:v>
                </c:pt>
                <c:pt idx="118">
                  <c:v>46235</c:v>
                </c:pt>
                <c:pt idx="119">
                  <c:v>46266</c:v>
                </c:pt>
                <c:pt idx="120">
                  <c:v>46296</c:v>
                </c:pt>
                <c:pt idx="121">
                  <c:v>46327</c:v>
                </c:pt>
                <c:pt idx="122">
                  <c:v>46357</c:v>
                </c:pt>
                <c:pt idx="123">
                  <c:v>46388</c:v>
                </c:pt>
                <c:pt idx="124">
                  <c:v>46419</c:v>
                </c:pt>
                <c:pt idx="125">
                  <c:v>46447</c:v>
                </c:pt>
                <c:pt idx="126">
                  <c:v>46478</c:v>
                </c:pt>
                <c:pt idx="127">
                  <c:v>46508</c:v>
                </c:pt>
                <c:pt idx="128">
                  <c:v>46539</c:v>
                </c:pt>
                <c:pt idx="129">
                  <c:v>46569</c:v>
                </c:pt>
                <c:pt idx="130">
                  <c:v>46600</c:v>
                </c:pt>
                <c:pt idx="131">
                  <c:v>46631</c:v>
                </c:pt>
                <c:pt idx="132">
                  <c:v>46661</c:v>
                </c:pt>
                <c:pt idx="133">
                  <c:v>46692</c:v>
                </c:pt>
                <c:pt idx="134">
                  <c:v>46722</c:v>
                </c:pt>
                <c:pt idx="135">
                  <c:v>46753</c:v>
                </c:pt>
                <c:pt idx="136">
                  <c:v>46784</c:v>
                </c:pt>
                <c:pt idx="137">
                  <c:v>46813</c:v>
                </c:pt>
                <c:pt idx="138">
                  <c:v>46844</c:v>
                </c:pt>
                <c:pt idx="139">
                  <c:v>46874</c:v>
                </c:pt>
                <c:pt idx="140">
                  <c:v>46905</c:v>
                </c:pt>
                <c:pt idx="141">
                  <c:v>46935</c:v>
                </c:pt>
                <c:pt idx="142">
                  <c:v>46966</c:v>
                </c:pt>
                <c:pt idx="143">
                  <c:v>46997</c:v>
                </c:pt>
                <c:pt idx="144">
                  <c:v>47027</c:v>
                </c:pt>
                <c:pt idx="145">
                  <c:v>47058</c:v>
                </c:pt>
                <c:pt idx="146">
                  <c:v>47088</c:v>
                </c:pt>
                <c:pt idx="147">
                  <c:v>47119</c:v>
                </c:pt>
                <c:pt idx="148">
                  <c:v>47150</c:v>
                </c:pt>
                <c:pt idx="149">
                  <c:v>47178</c:v>
                </c:pt>
                <c:pt idx="150">
                  <c:v>47209</c:v>
                </c:pt>
                <c:pt idx="151">
                  <c:v>47239</c:v>
                </c:pt>
                <c:pt idx="152">
                  <c:v>47270</c:v>
                </c:pt>
                <c:pt idx="153">
                  <c:v>47300</c:v>
                </c:pt>
                <c:pt idx="154">
                  <c:v>47331</c:v>
                </c:pt>
                <c:pt idx="155">
                  <c:v>47362</c:v>
                </c:pt>
                <c:pt idx="156">
                  <c:v>47392</c:v>
                </c:pt>
                <c:pt idx="157">
                  <c:v>47423</c:v>
                </c:pt>
                <c:pt idx="158">
                  <c:v>47453</c:v>
                </c:pt>
                <c:pt idx="159">
                  <c:v>47484</c:v>
                </c:pt>
                <c:pt idx="160">
                  <c:v>47515</c:v>
                </c:pt>
                <c:pt idx="161">
                  <c:v>47543</c:v>
                </c:pt>
                <c:pt idx="162">
                  <c:v>47574</c:v>
                </c:pt>
                <c:pt idx="163">
                  <c:v>47604</c:v>
                </c:pt>
                <c:pt idx="164">
                  <c:v>47635</c:v>
                </c:pt>
                <c:pt idx="165">
                  <c:v>47665</c:v>
                </c:pt>
                <c:pt idx="166">
                  <c:v>47696</c:v>
                </c:pt>
                <c:pt idx="167">
                  <c:v>47727</c:v>
                </c:pt>
                <c:pt idx="168">
                  <c:v>47757</c:v>
                </c:pt>
                <c:pt idx="169">
                  <c:v>47788</c:v>
                </c:pt>
                <c:pt idx="170">
                  <c:v>47818</c:v>
                </c:pt>
                <c:pt idx="171">
                  <c:v>47849</c:v>
                </c:pt>
                <c:pt idx="172">
                  <c:v>47880</c:v>
                </c:pt>
                <c:pt idx="173">
                  <c:v>47908</c:v>
                </c:pt>
                <c:pt idx="174">
                  <c:v>47939</c:v>
                </c:pt>
                <c:pt idx="175">
                  <c:v>47969</c:v>
                </c:pt>
                <c:pt idx="176">
                  <c:v>48000</c:v>
                </c:pt>
                <c:pt idx="177">
                  <c:v>48030</c:v>
                </c:pt>
                <c:pt idx="178">
                  <c:v>48061</c:v>
                </c:pt>
                <c:pt idx="179">
                  <c:v>48092</c:v>
                </c:pt>
                <c:pt idx="180">
                  <c:v>48122</c:v>
                </c:pt>
                <c:pt idx="181">
                  <c:v>48153</c:v>
                </c:pt>
                <c:pt idx="182">
                  <c:v>48183</c:v>
                </c:pt>
                <c:pt idx="183">
                  <c:v>48214</c:v>
                </c:pt>
                <c:pt idx="184">
                  <c:v>48245</c:v>
                </c:pt>
                <c:pt idx="185">
                  <c:v>48274</c:v>
                </c:pt>
                <c:pt idx="186">
                  <c:v>48305</c:v>
                </c:pt>
                <c:pt idx="187">
                  <c:v>48335</c:v>
                </c:pt>
                <c:pt idx="188">
                  <c:v>48366</c:v>
                </c:pt>
                <c:pt idx="189">
                  <c:v>48396</c:v>
                </c:pt>
                <c:pt idx="190">
                  <c:v>48427</c:v>
                </c:pt>
                <c:pt idx="191">
                  <c:v>48458</c:v>
                </c:pt>
                <c:pt idx="192">
                  <c:v>48488</c:v>
                </c:pt>
                <c:pt idx="193">
                  <c:v>48519</c:v>
                </c:pt>
                <c:pt idx="194">
                  <c:v>48549</c:v>
                </c:pt>
                <c:pt idx="195">
                  <c:v>48580</c:v>
                </c:pt>
                <c:pt idx="196">
                  <c:v>48611</c:v>
                </c:pt>
                <c:pt idx="197">
                  <c:v>48639</c:v>
                </c:pt>
                <c:pt idx="198">
                  <c:v>48670</c:v>
                </c:pt>
                <c:pt idx="199">
                  <c:v>48700</c:v>
                </c:pt>
                <c:pt idx="200">
                  <c:v>48731</c:v>
                </c:pt>
                <c:pt idx="201">
                  <c:v>48761</c:v>
                </c:pt>
                <c:pt idx="202">
                  <c:v>48792</c:v>
                </c:pt>
                <c:pt idx="203">
                  <c:v>48823</c:v>
                </c:pt>
                <c:pt idx="204">
                  <c:v>48853</c:v>
                </c:pt>
                <c:pt idx="205">
                  <c:v>48884</c:v>
                </c:pt>
                <c:pt idx="206">
                  <c:v>48914</c:v>
                </c:pt>
                <c:pt idx="207">
                  <c:v>48945</c:v>
                </c:pt>
                <c:pt idx="208">
                  <c:v>48976</c:v>
                </c:pt>
                <c:pt idx="209">
                  <c:v>49004</c:v>
                </c:pt>
                <c:pt idx="210">
                  <c:v>49035</c:v>
                </c:pt>
                <c:pt idx="211">
                  <c:v>49065</c:v>
                </c:pt>
                <c:pt idx="212">
                  <c:v>49096</c:v>
                </c:pt>
                <c:pt idx="213">
                  <c:v>49126</c:v>
                </c:pt>
                <c:pt idx="214">
                  <c:v>49157</c:v>
                </c:pt>
                <c:pt idx="215">
                  <c:v>49188</c:v>
                </c:pt>
                <c:pt idx="216">
                  <c:v>49218</c:v>
                </c:pt>
                <c:pt idx="217">
                  <c:v>49249</c:v>
                </c:pt>
                <c:pt idx="218">
                  <c:v>49279</c:v>
                </c:pt>
                <c:pt idx="219">
                  <c:v>49310</c:v>
                </c:pt>
                <c:pt idx="220">
                  <c:v>49341</c:v>
                </c:pt>
                <c:pt idx="221">
                  <c:v>49369</c:v>
                </c:pt>
                <c:pt idx="222">
                  <c:v>49400</c:v>
                </c:pt>
                <c:pt idx="223">
                  <c:v>49430</c:v>
                </c:pt>
                <c:pt idx="224">
                  <c:v>49461</c:v>
                </c:pt>
                <c:pt idx="225">
                  <c:v>49491</c:v>
                </c:pt>
                <c:pt idx="226">
                  <c:v>49522</c:v>
                </c:pt>
                <c:pt idx="227">
                  <c:v>49553</c:v>
                </c:pt>
                <c:pt idx="228">
                  <c:v>49583</c:v>
                </c:pt>
                <c:pt idx="229">
                  <c:v>49614</c:v>
                </c:pt>
                <c:pt idx="230">
                  <c:v>49644</c:v>
                </c:pt>
                <c:pt idx="231">
                  <c:v>49675</c:v>
                </c:pt>
                <c:pt idx="232">
                  <c:v>49706</c:v>
                </c:pt>
                <c:pt idx="233">
                  <c:v>49735</c:v>
                </c:pt>
                <c:pt idx="234">
                  <c:v>49766</c:v>
                </c:pt>
                <c:pt idx="235">
                  <c:v>49796</c:v>
                </c:pt>
                <c:pt idx="236">
                  <c:v>49827</c:v>
                </c:pt>
                <c:pt idx="237">
                  <c:v>49857</c:v>
                </c:pt>
                <c:pt idx="238">
                  <c:v>49888</c:v>
                </c:pt>
                <c:pt idx="239">
                  <c:v>49919</c:v>
                </c:pt>
                <c:pt idx="240">
                  <c:v>49949</c:v>
                </c:pt>
                <c:pt idx="241">
                  <c:v>49980</c:v>
                </c:pt>
                <c:pt idx="242">
                  <c:v>50010</c:v>
                </c:pt>
                <c:pt idx="243">
                  <c:v>50041</c:v>
                </c:pt>
                <c:pt idx="244">
                  <c:v>50072</c:v>
                </c:pt>
                <c:pt idx="245">
                  <c:v>50100</c:v>
                </c:pt>
                <c:pt idx="246">
                  <c:v>50131</c:v>
                </c:pt>
                <c:pt idx="247">
                  <c:v>50161</c:v>
                </c:pt>
                <c:pt idx="248">
                  <c:v>50192</c:v>
                </c:pt>
                <c:pt idx="249">
                  <c:v>50222</c:v>
                </c:pt>
                <c:pt idx="250">
                  <c:v>50253</c:v>
                </c:pt>
                <c:pt idx="251">
                  <c:v>50284</c:v>
                </c:pt>
                <c:pt idx="252">
                  <c:v>50314</c:v>
                </c:pt>
                <c:pt idx="253">
                  <c:v>50345</c:v>
                </c:pt>
                <c:pt idx="254">
                  <c:v>50375</c:v>
                </c:pt>
                <c:pt idx="255">
                  <c:v>50406</c:v>
                </c:pt>
                <c:pt idx="256">
                  <c:v>50437</c:v>
                </c:pt>
                <c:pt idx="257">
                  <c:v>50465</c:v>
                </c:pt>
                <c:pt idx="258">
                  <c:v>50496</c:v>
                </c:pt>
                <c:pt idx="259">
                  <c:v>50526</c:v>
                </c:pt>
                <c:pt idx="260">
                  <c:v>50557</c:v>
                </c:pt>
                <c:pt idx="261">
                  <c:v>50587</c:v>
                </c:pt>
                <c:pt idx="262">
                  <c:v>50618</c:v>
                </c:pt>
                <c:pt idx="263">
                  <c:v>50649</c:v>
                </c:pt>
                <c:pt idx="264">
                  <c:v>50679</c:v>
                </c:pt>
                <c:pt idx="265">
                  <c:v>50710</c:v>
                </c:pt>
                <c:pt idx="266">
                  <c:v>50740</c:v>
                </c:pt>
                <c:pt idx="267">
                  <c:v>50771</c:v>
                </c:pt>
                <c:pt idx="268">
                  <c:v>50802</c:v>
                </c:pt>
                <c:pt idx="269">
                  <c:v>50830</c:v>
                </c:pt>
                <c:pt idx="270">
                  <c:v>50861</c:v>
                </c:pt>
                <c:pt idx="271">
                  <c:v>50891</c:v>
                </c:pt>
                <c:pt idx="272">
                  <c:v>50922</c:v>
                </c:pt>
                <c:pt idx="273">
                  <c:v>50952</c:v>
                </c:pt>
                <c:pt idx="274">
                  <c:v>50983</c:v>
                </c:pt>
                <c:pt idx="275">
                  <c:v>51014</c:v>
                </c:pt>
                <c:pt idx="276">
                  <c:v>51044</c:v>
                </c:pt>
                <c:pt idx="277">
                  <c:v>51075</c:v>
                </c:pt>
                <c:pt idx="278">
                  <c:v>51105</c:v>
                </c:pt>
                <c:pt idx="279">
                  <c:v>51136</c:v>
                </c:pt>
                <c:pt idx="280">
                  <c:v>51167</c:v>
                </c:pt>
                <c:pt idx="281">
                  <c:v>51196</c:v>
                </c:pt>
                <c:pt idx="282">
                  <c:v>51227</c:v>
                </c:pt>
                <c:pt idx="283">
                  <c:v>51257</c:v>
                </c:pt>
                <c:pt idx="284">
                  <c:v>51288</c:v>
                </c:pt>
                <c:pt idx="285">
                  <c:v>51318</c:v>
                </c:pt>
                <c:pt idx="286">
                  <c:v>51349</c:v>
                </c:pt>
                <c:pt idx="287">
                  <c:v>51380</c:v>
                </c:pt>
                <c:pt idx="288">
                  <c:v>51410</c:v>
                </c:pt>
                <c:pt idx="289">
                  <c:v>51441</c:v>
                </c:pt>
                <c:pt idx="290">
                  <c:v>51471</c:v>
                </c:pt>
                <c:pt idx="291">
                  <c:v>51502</c:v>
                </c:pt>
                <c:pt idx="292">
                  <c:v>51533</c:v>
                </c:pt>
                <c:pt idx="293">
                  <c:v>51561</c:v>
                </c:pt>
                <c:pt idx="294">
                  <c:v>51592</c:v>
                </c:pt>
                <c:pt idx="295">
                  <c:v>51622</c:v>
                </c:pt>
                <c:pt idx="296">
                  <c:v>51653</c:v>
                </c:pt>
                <c:pt idx="297">
                  <c:v>51683</c:v>
                </c:pt>
                <c:pt idx="298">
                  <c:v>51714</c:v>
                </c:pt>
                <c:pt idx="299">
                  <c:v>51745</c:v>
                </c:pt>
                <c:pt idx="300">
                  <c:v>51775</c:v>
                </c:pt>
              </c:numCache>
            </c:numRef>
          </c:cat>
          <c:val>
            <c:numRef>
              <c:f>'Prediction Record'!$B$3:$B$303</c:f>
              <c:numCache>
                <c:formatCode>#,##0.00</c:formatCode>
                <c:ptCount val="301"/>
                <c:pt idx="0">
                  <c:v>51888.319999999992</c:v>
                </c:pt>
                <c:pt idx="1">
                  <c:v>51955.906666666662</c:v>
                </c:pt>
                <c:pt idx="2">
                  <c:v>53555.903333333335</c:v>
                </c:pt>
                <c:pt idx="3">
                  <c:v>54308.34</c:v>
                </c:pt>
                <c:pt idx="4">
                  <c:v>56007.28833333333</c:v>
                </c:pt>
                <c:pt idx="5">
                  <c:v>57705.356666666667</c:v>
                </c:pt>
                <c:pt idx="6">
                  <c:v>58545.490000000005</c:v>
                </c:pt>
                <c:pt idx="7">
                  <c:v>60912.349999999991</c:v>
                </c:pt>
                <c:pt idx="8">
                  <c:v>64034.820000000007</c:v>
                </c:pt>
                <c:pt idx="9">
                  <c:v>65811.28</c:v>
                </c:pt>
                <c:pt idx="10">
                  <c:v>68943.83</c:v>
                </c:pt>
                <c:pt idx="11">
                  <c:v>70637.25</c:v>
                </c:pt>
                <c:pt idx="12">
                  <c:v>73822.42</c:v>
                </c:pt>
                <c:pt idx="13">
                  <c:v>74525.146666666667</c:v>
                </c:pt>
                <c:pt idx="14">
                  <c:v>78676.083333333328</c:v>
                </c:pt>
                <c:pt idx="15">
                  <c:v>81831.11</c:v>
                </c:pt>
                <c:pt idx="16">
                  <c:v>82562.658629166661</c:v>
                </c:pt>
                <c:pt idx="17">
                  <c:v>86426.440057928819</c:v>
                </c:pt>
                <c:pt idx="18">
                  <c:v>88366.53882864886</c:v>
                </c:pt>
                <c:pt idx="19">
                  <c:v>90274.49691397071</c:v>
                </c:pt>
                <c:pt idx="20">
                  <c:v>92192.78977225472</c:v>
                </c:pt>
                <c:pt idx="21">
                  <c:v>94121.473383521108</c:v>
                </c:pt>
                <c:pt idx="22">
                  <c:v>96468.937364348516</c:v>
                </c:pt>
                <c:pt idx="23">
                  <c:v>98829.116775072063</c:v>
                </c:pt>
                <c:pt idx="24">
                  <c:v>101202.08049093705</c:v>
                </c:pt>
                <c:pt idx="25">
                  <c:v>103587.89776026297</c:v>
                </c:pt>
                <c:pt idx="26">
                  <c:v>105986.6382064644</c:v>
                </c:pt>
                <c:pt idx="27">
                  <c:v>108398.37183008275</c:v>
                </c:pt>
                <c:pt idx="28">
                  <c:v>110823.16901082903</c:v>
                </c:pt>
                <c:pt idx="29">
                  <c:v>113261.1005096377</c:v>
                </c:pt>
                <c:pt idx="30">
                  <c:v>115712.23747073158</c:v>
                </c:pt>
                <c:pt idx="31">
                  <c:v>118176.65142369804</c:v>
                </c:pt>
                <c:pt idx="32">
                  <c:v>120654.41428557641</c:v>
                </c:pt>
                <c:pt idx="33">
                  <c:v>123145.59836295662</c:v>
                </c:pt>
                <c:pt idx="34">
                  <c:v>125650.27635408931</c:v>
                </c:pt>
                <c:pt idx="35">
                  <c:v>128168.52135100728</c:v>
                </c:pt>
                <c:pt idx="36">
                  <c:v>130700.40684165859</c:v>
                </c:pt>
                <c:pt idx="37">
                  <c:v>133246.0067120509</c:v>
                </c:pt>
                <c:pt idx="38">
                  <c:v>135805.39524840788</c:v>
                </c:pt>
                <c:pt idx="39">
                  <c:v>103664.68904118019</c:v>
                </c:pt>
                <c:pt idx="40">
                  <c:v>106063.84544015327</c:v>
                </c:pt>
                <c:pt idx="41">
                  <c:v>108475.99726962076</c:v>
                </c:pt>
                <c:pt idx="42">
                  <c:v>110901.21492149787</c:v>
                </c:pt>
                <c:pt idx="43">
                  <c:v>113339.5691689893</c:v>
                </c:pt>
                <c:pt idx="44">
                  <c:v>115791.13116865465</c:v>
                </c:pt>
                <c:pt idx="45">
                  <c:v>111818.14975432071</c:v>
                </c:pt>
                <c:pt idx="46">
                  <c:v>117580.74073215661</c:v>
                </c:pt>
                <c:pt idx="47">
                  <c:v>123374.54574445581</c:v>
                </c:pt>
                <c:pt idx="48">
                  <c:v>129199.73386723829</c:v>
                </c:pt>
                <c:pt idx="49">
                  <c:v>135056.47509235248</c:v>
                </c:pt>
                <c:pt idx="50">
                  <c:v>140944.94033243609</c:v>
                </c:pt>
                <c:pt idx="51">
                  <c:v>146865.30142590348</c:v>
                </c:pt>
                <c:pt idx="52">
                  <c:v>152817.73114196045</c:v>
                </c:pt>
                <c:pt idx="53">
                  <c:v>158802.40318564608</c:v>
                </c:pt>
                <c:pt idx="54">
                  <c:v>164819.49220290166</c:v>
                </c:pt>
                <c:pt idx="55">
                  <c:v>170869.17378566737</c:v>
                </c:pt>
                <c:pt idx="56">
                  <c:v>176951.62447700644</c:v>
                </c:pt>
                <c:pt idx="57">
                  <c:v>183067.02177625691</c:v>
                </c:pt>
                <c:pt idx="58">
                  <c:v>189215.54414421163</c:v>
                </c:pt>
                <c:pt idx="59">
                  <c:v>195397.3710083261</c:v>
                </c:pt>
                <c:pt idx="60">
                  <c:v>201612.68276795454</c:v>
                </c:pt>
                <c:pt idx="61">
                  <c:v>207861.66079961427</c:v>
                </c:pt>
                <c:pt idx="62">
                  <c:v>214144.48746227883</c:v>
                </c:pt>
                <c:pt idx="63">
                  <c:v>220461.34610269952</c:v>
                </c:pt>
                <c:pt idx="64">
                  <c:v>226812.42106075576</c:v>
                </c:pt>
                <c:pt idx="65">
                  <c:v>233197.89767483482</c:v>
                </c:pt>
                <c:pt idx="66">
                  <c:v>239617.96228724017</c:v>
                </c:pt>
                <c:pt idx="67">
                  <c:v>246072.80224962937</c:v>
                </c:pt>
                <c:pt idx="68">
                  <c:v>252562.60592848153</c:v>
                </c:pt>
                <c:pt idx="69">
                  <c:v>259087.56271059409</c:v>
                </c:pt>
                <c:pt idx="70">
                  <c:v>265647.8630086098</c:v>
                </c:pt>
                <c:pt idx="71">
                  <c:v>272243.69826657308</c:v>
                </c:pt>
                <c:pt idx="72">
                  <c:v>278875.26096551702</c:v>
                </c:pt>
                <c:pt idx="73">
                  <c:v>285542.74462908023</c:v>
                </c:pt>
                <c:pt idx="74">
                  <c:v>292246.34382915439</c:v>
                </c:pt>
                <c:pt idx="75">
                  <c:v>298986.2541915623</c:v>
                </c:pt>
                <c:pt idx="76">
                  <c:v>305762.67240176658</c:v>
                </c:pt>
                <c:pt idx="77">
                  <c:v>312575.79621060943</c:v>
                </c:pt>
                <c:pt idx="78">
                  <c:v>319425.82444008358</c:v>
                </c:pt>
                <c:pt idx="79">
                  <c:v>326312.95698913402</c:v>
                </c:pt>
                <c:pt idx="80">
                  <c:v>333237.39483949181</c:v>
                </c:pt>
                <c:pt idx="81">
                  <c:v>340199.34006153909</c:v>
                </c:pt>
                <c:pt idx="82">
                  <c:v>347198.99582020578</c:v>
                </c:pt>
                <c:pt idx="83">
                  <c:v>354236.56638089853</c:v>
                </c:pt>
                <c:pt idx="84">
                  <c:v>361312.25711546163</c:v>
                </c:pt>
                <c:pt idx="85">
                  <c:v>368426.27450817043</c:v>
                </c:pt>
                <c:pt idx="86">
                  <c:v>375578.8261617563</c:v>
                </c:pt>
                <c:pt idx="87">
                  <c:v>382770.12080346583</c:v>
                </c:pt>
                <c:pt idx="88">
                  <c:v>390000.36829115124</c:v>
                </c:pt>
                <c:pt idx="89">
                  <c:v>397269.77961939492</c:v>
                </c:pt>
                <c:pt idx="90">
                  <c:v>404578.5669256667</c:v>
                </c:pt>
                <c:pt idx="91">
                  <c:v>411926.943496514</c:v>
                </c:pt>
                <c:pt idx="92">
                  <c:v>419315.12377378694</c:v>
                </c:pt>
                <c:pt idx="93">
                  <c:v>426743.32336089492</c:v>
                </c:pt>
                <c:pt idx="94">
                  <c:v>434211.75902909989</c:v>
                </c:pt>
                <c:pt idx="95">
                  <c:v>441720.64872384089</c:v>
                </c:pt>
                <c:pt idx="96">
                  <c:v>449270.21157109505</c:v>
                </c:pt>
                <c:pt idx="97">
                  <c:v>456860.66788377182</c:v>
                </c:pt>
                <c:pt idx="98">
                  <c:v>464492.23916814226</c:v>
                </c:pt>
                <c:pt idx="99">
                  <c:v>472165.14813030313</c:v>
                </c:pt>
                <c:pt idx="100">
                  <c:v>479879.61868267559</c:v>
                </c:pt>
                <c:pt idx="101">
                  <c:v>487635.87595054012</c:v>
                </c:pt>
                <c:pt idx="102">
                  <c:v>495434.14627860562</c:v>
                </c:pt>
                <c:pt idx="103">
                  <c:v>503274.6572376148</c:v>
                </c:pt>
                <c:pt idx="104">
                  <c:v>511157.63763098523</c:v>
                </c:pt>
                <c:pt idx="105">
                  <c:v>519083.3175014864</c:v>
                </c:pt>
                <c:pt idx="106">
                  <c:v>527051.92813795281</c:v>
                </c:pt>
                <c:pt idx="107">
                  <c:v>535063.7020820335</c:v>
                </c:pt>
                <c:pt idx="108">
                  <c:v>543118.87313497777</c:v>
                </c:pt>
                <c:pt idx="109">
                  <c:v>551217.67636445898</c:v>
                </c:pt>
                <c:pt idx="110">
                  <c:v>559360.34811143321</c:v>
                </c:pt>
                <c:pt idx="111">
                  <c:v>567547.12599703681</c:v>
                </c:pt>
                <c:pt idx="112">
                  <c:v>575778.24892952084</c:v>
                </c:pt>
                <c:pt idx="113">
                  <c:v>584053.95711122244</c:v>
                </c:pt>
                <c:pt idx="114">
                  <c:v>592374.49204557494</c:v>
                </c:pt>
                <c:pt idx="115">
                  <c:v>600740.09654415504</c:v>
                </c:pt>
                <c:pt idx="116">
                  <c:v>609151.01473376923</c:v>
                </c:pt>
                <c:pt idx="117">
                  <c:v>617607.49206357729</c:v>
                </c:pt>
                <c:pt idx="118">
                  <c:v>626109.77531225502</c:v>
                </c:pt>
                <c:pt idx="119">
                  <c:v>634658.11259519635</c:v>
                </c:pt>
                <c:pt idx="120">
                  <c:v>643252.75337175373</c:v>
                </c:pt>
                <c:pt idx="121">
                  <c:v>651893.94845251751</c:v>
                </c:pt>
                <c:pt idx="122">
                  <c:v>660581.95000663539</c:v>
                </c:pt>
                <c:pt idx="123">
                  <c:v>669317.01156917121</c:v>
                </c:pt>
                <c:pt idx="124">
                  <c:v>678099.38804850436</c:v>
                </c:pt>
                <c:pt idx="125">
                  <c:v>686929.33573376702</c:v>
                </c:pt>
                <c:pt idx="126">
                  <c:v>695807.11230232497</c:v>
                </c:pt>
                <c:pt idx="127">
                  <c:v>704732.97682729596</c:v>
                </c:pt>
                <c:pt idx="128">
                  <c:v>713707.18978511053</c:v>
                </c:pt>
                <c:pt idx="129">
                  <c:v>722730.01306311321</c:v>
                </c:pt>
                <c:pt idx="130">
                  <c:v>731801.70996720507</c:v>
                </c:pt>
                <c:pt idx="131">
                  <c:v>740922.54522952752</c:v>
                </c:pt>
                <c:pt idx="132">
                  <c:v>750092.78501618758</c:v>
                </c:pt>
                <c:pt idx="133">
                  <c:v>759312.69693502528</c:v>
                </c:pt>
                <c:pt idx="134">
                  <c:v>768582.55004342343</c:v>
                </c:pt>
                <c:pt idx="135">
                  <c:v>777902.61485615862</c:v>
                </c:pt>
                <c:pt idx="136">
                  <c:v>787273.16335329611</c:v>
                </c:pt>
                <c:pt idx="137">
                  <c:v>796694.46898812649</c:v>
                </c:pt>
                <c:pt idx="138">
                  <c:v>806166.80669514555</c:v>
                </c:pt>
                <c:pt idx="139">
                  <c:v>815690.45289807767</c:v>
                </c:pt>
                <c:pt idx="140">
                  <c:v>825265.68551794218</c:v>
                </c:pt>
                <c:pt idx="141">
                  <c:v>834892.78398116445</c:v>
                </c:pt>
                <c:pt idx="142">
                  <c:v>844572.02922772884</c:v>
                </c:pt>
                <c:pt idx="143">
                  <c:v>854303.70371937903</c:v>
                </c:pt>
                <c:pt idx="144">
                  <c:v>864371.24448119244</c:v>
                </c:pt>
                <c:pt idx="145">
                  <c:v>875038.09775546554</c:v>
                </c:pt>
                <c:pt idx="146">
                  <c:v>885762.72981830745</c:v>
                </c:pt>
                <c:pt idx="147">
                  <c:v>896545.45363815653</c:v>
                </c:pt>
                <c:pt idx="148">
                  <c:v>907386.58387869655</c:v>
                </c:pt>
                <c:pt idx="149">
                  <c:v>918286.43690803938</c:v>
                </c:pt>
                <c:pt idx="150">
                  <c:v>929245.33080795791</c:v>
                </c:pt>
                <c:pt idx="151">
                  <c:v>940263.58538316761</c:v>
                </c:pt>
                <c:pt idx="152">
                  <c:v>951341.52217065974</c:v>
                </c:pt>
                <c:pt idx="153">
                  <c:v>962479.46444908413</c:v>
                </c:pt>
                <c:pt idx="154">
                  <c:v>973677.73724818323</c:v>
                </c:pt>
                <c:pt idx="155">
                  <c:v>984936.66735827748</c:v>
                </c:pt>
                <c:pt idx="156">
                  <c:v>996256.58333980141</c:v>
                </c:pt>
                <c:pt idx="157">
                  <c:v>1007637.8155328918</c:v>
                </c:pt>
                <c:pt idx="158">
                  <c:v>1019080.6960670283</c:v>
                </c:pt>
                <c:pt idx="159">
                  <c:v>1030585.5588707245</c:v>
                </c:pt>
                <c:pt idx="160">
                  <c:v>1042152.7396812742</c:v>
                </c:pt>
                <c:pt idx="161">
                  <c:v>1053782.5760545477</c:v>
                </c:pt>
                <c:pt idx="162">
                  <c:v>1065475.407374843</c:v>
                </c:pt>
                <c:pt idx="163">
                  <c:v>1077231.5748647901</c:v>
                </c:pt>
                <c:pt idx="164">
                  <c:v>1090278.8315953077</c:v>
                </c:pt>
                <c:pt idx="165">
                  <c:v>1103396.7609664486</c:v>
                </c:pt>
                <c:pt idx="166">
                  <c:v>1116585.7457883502</c:v>
                </c:pt>
                <c:pt idx="167">
                  <c:v>1129846.1709447037</c:v>
                </c:pt>
                <c:pt idx="168">
                  <c:v>1143178.4234039877</c:v>
                </c:pt>
                <c:pt idx="169">
                  <c:v>1156582.8922307591</c:v>
                </c:pt>
                <c:pt idx="170">
                  <c:v>1170059.9685970091</c:v>
                </c:pt>
                <c:pt idx="171">
                  <c:v>1183610.0457935762</c:v>
                </c:pt>
                <c:pt idx="172">
                  <c:v>1197233.5192416245</c:v>
                </c:pt>
                <c:pt idx="173">
                  <c:v>1210930.7865041832</c:v>
                </c:pt>
                <c:pt idx="174">
                  <c:v>1224702.2472977475</c:v>
                </c:pt>
                <c:pt idx="175">
                  <c:v>1238548.3035039438</c:v>
                </c:pt>
                <c:pt idx="176">
                  <c:v>1252469.3591812567</c:v>
                </c:pt>
                <c:pt idx="177">
                  <c:v>1266465.8205768217</c:v>
                </c:pt>
                <c:pt idx="178">
                  <c:v>1280538.0961382794</c:v>
                </c:pt>
                <c:pt idx="179">
                  <c:v>1294686.5965256949</c:v>
                </c:pt>
                <c:pt idx="180">
                  <c:v>1308911.7346235425</c:v>
                </c:pt>
                <c:pt idx="181">
                  <c:v>1323213.9255527535</c:v>
                </c:pt>
                <c:pt idx="182">
                  <c:v>1337593.5866828307</c:v>
                </c:pt>
                <c:pt idx="183">
                  <c:v>1352051.1376440292</c:v>
                </c:pt>
                <c:pt idx="184">
                  <c:v>1366587.000339601</c:v>
                </c:pt>
                <c:pt idx="185">
                  <c:v>1381201.5989581069</c:v>
                </c:pt>
                <c:pt idx="186">
                  <c:v>1395895.359985797</c:v>
                </c:pt>
                <c:pt idx="187">
                  <c:v>1410668.7122190532</c:v>
                </c:pt>
                <c:pt idx="188">
                  <c:v>1425522.0867769066</c:v>
                </c:pt>
                <c:pt idx="189">
                  <c:v>1440455.9171136145</c:v>
                </c:pt>
                <c:pt idx="190">
                  <c:v>1455470.6390313134</c:v>
                </c:pt>
                <c:pt idx="191">
                  <c:v>1470566.6906927328</c:v>
                </c:pt>
                <c:pt idx="192">
                  <c:v>1485744.5126339851</c:v>
                </c:pt>
                <c:pt idx="193">
                  <c:v>1501004.547777419</c:v>
                </c:pt>
                <c:pt idx="194">
                  <c:v>1516347.2414445465</c:v>
                </c:pt>
                <c:pt idx="195">
                  <c:v>1531773.0413690375</c:v>
                </c:pt>
                <c:pt idx="196">
                  <c:v>1547282.3977097869</c:v>
                </c:pt>
                <c:pt idx="197">
                  <c:v>1562875.7630640483</c:v>
                </c:pt>
                <c:pt idx="198">
                  <c:v>1578553.592480645</c:v>
                </c:pt>
                <c:pt idx="199">
                  <c:v>1594316.3434732484</c:v>
                </c:pt>
                <c:pt idx="200">
                  <c:v>1610164.4760337283</c:v>
                </c:pt>
                <c:pt idx="201">
                  <c:v>1626098.452645578</c:v>
                </c:pt>
                <c:pt idx="202">
                  <c:v>1642118.738297408</c:v>
                </c:pt>
                <c:pt idx="203">
                  <c:v>1658225.8004965188</c:v>
                </c:pt>
                <c:pt idx="204">
                  <c:v>1674420.1092825418</c:v>
                </c:pt>
                <c:pt idx="205">
                  <c:v>1690293.8039078219</c:v>
                </c:pt>
                <c:pt idx="206">
                  <c:v>1706253.4810456559</c:v>
                </c:pt>
                <c:pt idx="207">
                  <c:v>1722299.6064346533</c:v>
                </c:pt>
                <c:pt idx="208">
                  <c:v>1738432.6483361742</c:v>
                </c:pt>
                <c:pt idx="209">
                  <c:v>1754653.0775479949</c:v>
                </c:pt>
                <c:pt idx="210">
                  <c:v>1770961.3674180463</c:v>
                </c:pt>
                <c:pt idx="211">
                  <c:v>1787357.9938582275</c:v>
                </c:pt>
                <c:pt idx="212">
                  <c:v>1803843.4353582929</c:v>
                </c:pt>
                <c:pt idx="213">
                  <c:v>1820418.1729998172</c:v>
                </c:pt>
                <c:pt idx="214">
                  <c:v>1837082.6904702329</c:v>
                </c:pt>
                <c:pt idx="215">
                  <c:v>1853837.4740769465</c:v>
                </c:pt>
                <c:pt idx="216">
                  <c:v>1870683.0127615298</c:v>
                </c:pt>
                <c:pt idx="217">
                  <c:v>1887619.798113988</c:v>
                </c:pt>
                <c:pt idx="218">
                  <c:v>1904648.3243871054</c:v>
                </c:pt>
                <c:pt idx="219">
                  <c:v>1921769.0885108691</c:v>
                </c:pt>
                <c:pt idx="220">
                  <c:v>1938982.5901069697</c:v>
                </c:pt>
                <c:pt idx="221">
                  <c:v>1956289.3315033822</c:v>
                </c:pt>
                <c:pt idx="222">
                  <c:v>1973689.8177490258</c:v>
                </c:pt>
                <c:pt idx="223">
                  <c:v>1991184.5566284996</c:v>
                </c:pt>
                <c:pt idx="224">
                  <c:v>2008774.0586769041</c:v>
                </c:pt>
                <c:pt idx="225">
                  <c:v>2026458.837194737</c:v>
                </c:pt>
                <c:pt idx="226">
                  <c:v>2044239.4082628752</c:v>
                </c:pt>
                <c:pt idx="227">
                  <c:v>2062116.2907576326</c:v>
                </c:pt>
                <c:pt idx="228">
                  <c:v>2080090.0063659032</c:v>
                </c:pt>
                <c:pt idx="229">
                  <c:v>2098161.0796003854</c:v>
                </c:pt>
                <c:pt idx="230">
                  <c:v>2116330.0378148872</c:v>
                </c:pt>
                <c:pt idx="231">
                  <c:v>2134597.4112197179</c:v>
                </c:pt>
                <c:pt idx="232">
                  <c:v>2152963.7328971582</c:v>
                </c:pt>
                <c:pt idx="233">
                  <c:v>2171429.5388170173</c:v>
                </c:pt>
                <c:pt idx="234">
                  <c:v>2189995.3678522767</c:v>
                </c:pt>
                <c:pt idx="235">
                  <c:v>2208661.7617948102</c:v>
                </c:pt>
                <c:pt idx="236">
                  <c:v>2227429.2653711983</c:v>
                </c:pt>
                <c:pt idx="237">
                  <c:v>2246298.4262586259</c:v>
                </c:pt>
                <c:pt idx="238">
                  <c:v>2265269.7951008603</c:v>
                </c:pt>
                <c:pt idx="239">
                  <c:v>2284343.9255243232</c:v>
                </c:pt>
                <c:pt idx="240">
                  <c:v>2303521.3741542464</c:v>
                </c:pt>
                <c:pt idx="241">
                  <c:v>2322802.7006309154</c:v>
                </c:pt>
                <c:pt idx="242">
                  <c:v>2342188.4676259998</c:v>
                </c:pt>
                <c:pt idx="243">
                  <c:v>2361679.2408589739</c:v>
                </c:pt>
                <c:pt idx="244">
                  <c:v>2381275.5891136266</c:v>
                </c:pt>
                <c:pt idx="245">
                  <c:v>2400978.0842546588</c:v>
                </c:pt>
                <c:pt idx="246">
                  <c:v>2420787.301244372</c:v>
                </c:pt>
                <c:pt idx="247">
                  <c:v>2440703.8181594452</c:v>
                </c:pt>
                <c:pt idx="248">
                  <c:v>2460728.2162078088</c:v>
                </c:pt>
                <c:pt idx="249">
                  <c:v>2480861.0797456009</c:v>
                </c:pt>
                <c:pt idx="250">
                  <c:v>2501102.9962942228</c:v>
                </c:pt>
                <c:pt idx="251">
                  <c:v>2521454.556557483</c:v>
                </c:pt>
                <c:pt idx="252">
                  <c:v>2541916.3544388367</c:v>
                </c:pt>
                <c:pt idx="253">
                  <c:v>2562488.9870587136</c:v>
                </c:pt>
                <c:pt idx="254">
                  <c:v>2583173.0547719486</c:v>
                </c:pt>
                <c:pt idx="255">
                  <c:v>2603969.1611852963</c:v>
                </c:pt>
                <c:pt idx="256">
                  <c:v>2624877.9131750497</c:v>
                </c:pt>
                <c:pt idx="257">
                  <c:v>2645899.9209047477</c:v>
                </c:pt>
                <c:pt idx="258">
                  <c:v>2667035.7978429818</c:v>
                </c:pt>
                <c:pt idx="259">
                  <c:v>2688286.1607812983</c:v>
                </c:pt>
                <c:pt idx="260">
                  <c:v>2709651.6298521967</c:v>
                </c:pt>
                <c:pt idx="261">
                  <c:v>2731132.8285472295</c:v>
                </c:pt>
                <c:pt idx="262">
                  <c:v>2752730.3837351934</c:v>
                </c:pt>
                <c:pt idx="263">
                  <c:v>2774444.9256804255</c:v>
                </c:pt>
                <c:pt idx="264">
                  <c:v>2796277.0880611949</c:v>
                </c:pt>
                <c:pt idx="265">
                  <c:v>2818227.5079881931</c:v>
                </c:pt>
                <c:pt idx="266">
                  <c:v>2840296.8260231288</c:v>
                </c:pt>
                <c:pt idx="267">
                  <c:v>2862485.6861974206</c:v>
                </c:pt>
                <c:pt idx="268">
                  <c:v>2884794.7360309903</c:v>
                </c:pt>
                <c:pt idx="269">
                  <c:v>2907224.6265511583</c:v>
                </c:pt>
                <c:pt idx="270">
                  <c:v>2929776.012311643</c:v>
                </c:pt>
                <c:pt idx="271">
                  <c:v>2952449.5514116646</c:v>
                </c:pt>
                <c:pt idx="272">
                  <c:v>2975245.9055151446</c:v>
                </c:pt>
                <c:pt idx="273">
                  <c:v>2998165.7398700183</c:v>
                </c:pt>
                <c:pt idx="274">
                  <c:v>3021209.7233276474</c:v>
                </c:pt>
                <c:pt idx="275">
                  <c:v>3044378.5283623389</c:v>
                </c:pt>
                <c:pt idx="276">
                  <c:v>3067672.8310909681</c:v>
                </c:pt>
                <c:pt idx="277">
                  <c:v>3091093.3112927116</c:v>
                </c:pt>
                <c:pt idx="278">
                  <c:v>3114640.6524288803</c:v>
                </c:pt>
                <c:pt idx="279">
                  <c:v>3138315.54166287</c:v>
                </c:pt>
                <c:pt idx="280">
                  <c:v>3162118.6698802104</c:v>
                </c:pt>
                <c:pt idx="281">
                  <c:v>3186050.7317087278</c:v>
                </c:pt>
                <c:pt idx="282">
                  <c:v>3210112.425538817</c:v>
                </c:pt>
                <c:pt idx="283">
                  <c:v>3234304.4535438186</c:v>
                </c:pt>
                <c:pt idx="284">
                  <c:v>3258627.5217005149</c:v>
                </c:pt>
                <c:pt idx="285">
                  <c:v>3283082.339809726</c:v>
                </c:pt>
                <c:pt idx="286">
                  <c:v>3307669.6215170282</c:v>
                </c:pt>
                <c:pt idx="287">
                  <c:v>3332390.0843335786</c:v>
                </c:pt>
                <c:pt idx="288">
                  <c:v>3357244.4496570523</c:v>
                </c:pt>
                <c:pt idx="289">
                  <c:v>3382233.4427926955</c:v>
                </c:pt>
                <c:pt idx="290">
                  <c:v>3407357.7929744888</c:v>
                </c:pt>
                <c:pt idx="291">
                  <c:v>3432618.2333864346</c:v>
                </c:pt>
                <c:pt idx="292">
                  <c:v>3458015.5011839438</c:v>
                </c:pt>
                <c:pt idx="293">
                  <c:v>3483550.3375153565</c:v>
                </c:pt>
                <c:pt idx="294">
                  <c:v>3509223.4875435652</c:v>
                </c:pt>
                <c:pt idx="295">
                  <c:v>3535035.7004677597</c:v>
                </c:pt>
                <c:pt idx="296">
                  <c:v>3560987.7295452934</c:v>
                </c:pt>
                <c:pt idx="297">
                  <c:v>3587080.3321136627</c:v>
                </c:pt>
                <c:pt idx="298">
                  <c:v>3613314.2696126122</c:v>
                </c:pt>
                <c:pt idx="299">
                  <c:v>3639690.3076063478</c:v>
                </c:pt>
                <c:pt idx="300">
                  <c:v>3657280.296772548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900432"/>
        <c:axId val="467902784"/>
        <c:extLst>
          <c:ext xmlns:c15="http://schemas.microsoft.com/office/drawing/2012/chart" uri="{02D57815-91ED-43cb-92C2-25804820EDAC}">
            <c15:filteredLineSeries>
              <c15:ser>
                <c:idx val="4"/>
                <c:order val="4"/>
                <c:tx>
                  <c:strRef>
                    <c:extLst>
                      <c:ext uri="{02D57815-91ED-43cb-92C2-25804820EDAC}">
                        <c15:formulaRef>
                          <c15:sqref>Data!$DQ$14</c15:sqref>
                        </c15:formulaRef>
                      </c:ext>
                    </c:extLst>
                    <c:strCache>
                      <c:ptCount val="1"/>
                      <c:pt idx="0">
                        <c:v>target for market growth plus MAXIMUM 401k, IRA, and HSA contrib to take over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Data!$C$15:$C$316</c15:sqref>
                        </c15:formulaRef>
                      </c:ext>
                    </c:extLst>
                    <c:numCache>
                      <c:formatCode>m/d/yyyy</c:formatCode>
                      <c:ptCount val="302"/>
                      <c:pt idx="0">
                        <c:v>42644</c:v>
                      </c:pt>
                      <c:pt idx="1">
                        <c:v>42675</c:v>
                      </c:pt>
                      <c:pt idx="2">
                        <c:v>42705</c:v>
                      </c:pt>
                      <c:pt idx="3">
                        <c:v>42736</c:v>
                      </c:pt>
                      <c:pt idx="4">
                        <c:v>42767</c:v>
                      </c:pt>
                      <c:pt idx="5">
                        <c:v>42795</c:v>
                      </c:pt>
                      <c:pt idx="6">
                        <c:v>42826</c:v>
                      </c:pt>
                      <c:pt idx="7">
                        <c:v>42856</c:v>
                      </c:pt>
                      <c:pt idx="8">
                        <c:v>42887</c:v>
                      </c:pt>
                      <c:pt idx="9">
                        <c:v>42917</c:v>
                      </c:pt>
                      <c:pt idx="10">
                        <c:v>42948</c:v>
                      </c:pt>
                      <c:pt idx="11">
                        <c:v>42979</c:v>
                      </c:pt>
                      <c:pt idx="12">
                        <c:v>43009</c:v>
                      </c:pt>
                      <c:pt idx="13">
                        <c:v>43040</c:v>
                      </c:pt>
                      <c:pt idx="14">
                        <c:v>43070</c:v>
                      </c:pt>
                      <c:pt idx="15">
                        <c:v>43101</c:v>
                      </c:pt>
                      <c:pt idx="16">
                        <c:v>43132</c:v>
                      </c:pt>
                      <c:pt idx="17">
                        <c:v>43160</c:v>
                      </c:pt>
                      <c:pt idx="18">
                        <c:v>43191</c:v>
                      </c:pt>
                      <c:pt idx="19">
                        <c:v>43221</c:v>
                      </c:pt>
                      <c:pt idx="20">
                        <c:v>43252</c:v>
                      </c:pt>
                      <c:pt idx="21">
                        <c:v>43282</c:v>
                      </c:pt>
                      <c:pt idx="22">
                        <c:v>43313</c:v>
                      </c:pt>
                      <c:pt idx="23">
                        <c:v>43344</c:v>
                      </c:pt>
                      <c:pt idx="24">
                        <c:v>43374</c:v>
                      </c:pt>
                      <c:pt idx="25">
                        <c:v>43405</c:v>
                      </c:pt>
                      <c:pt idx="26">
                        <c:v>43435</c:v>
                      </c:pt>
                      <c:pt idx="27">
                        <c:v>43466</c:v>
                      </c:pt>
                      <c:pt idx="28">
                        <c:v>43497</c:v>
                      </c:pt>
                      <c:pt idx="29">
                        <c:v>43525</c:v>
                      </c:pt>
                      <c:pt idx="30">
                        <c:v>43556</c:v>
                      </c:pt>
                      <c:pt idx="31">
                        <c:v>43586</c:v>
                      </c:pt>
                      <c:pt idx="32">
                        <c:v>43617</c:v>
                      </c:pt>
                      <c:pt idx="33">
                        <c:v>43647</c:v>
                      </c:pt>
                      <c:pt idx="34">
                        <c:v>43678</c:v>
                      </c:pt>
                      <c:pt idx="35">
                        <c:v>43709</c:v>
                      </c:pt>
                      <c:pt idx="36">
                        <c:v>43739</c:v>
                      </c:pt>
                      <c:pt idx="37">
                        <c:v>43770</c:v>
                      </c:pt>
                      <c:pt idx="38">
                        <c:v>43800</c:v>
                      </c:pt>
                      <c:pt idx="39">
                        <c:v>43831</c:v>
                      </c:pt>
                      <c:pt idx="40">
                        <c:v>43862</c:v>
                      </c:pt>
                      <c:pt idx="41">
                        <c:v>43891</c:v>
                      </c:pt>
                      <c:pt idx="42">
                        <c:v>43922</c:v>
                      </c:pt>
                      <c:pt idx="43">
                        <c:v>43952</c:v>
                      </c:pt>
                      <c:pt idx="44">
                        <c:v>43983</c:v>
                      </c:pt>
                      <c:pt idx="45">
                        <c:v>44013</c:v>
                      </c:pt>
                      <c:pt idx="46">
                        <c:v>44044</c:v>
                      </c:pt>
                      <c:pt idx="47">
                        <c:v>44075</c:v>
                      </c:pt>
                      <c:pt idx="48">
                        <c:v>44105</c:v>
                      </c:pt>
                      <c:pt idx="49">
                        <c:v>44136</c:v>
                      </c:pt>
                      <c:pt idx="50">
                        <c:v>44166</c:v>
                      </c:pt>
                      <c:pt idx="51">
                        <c:v>44197</c:v>
                      </c:pt>
                      <c:pt idx="52">
                        <c:v>44228</c:v>
                      </c:pt>
                      <c:pt idx="53">
                        <c:v>44256</c:v>
                      </c:pt>
                      <c:pt idx="54">
                        <c:v>44287</c:v>
                      </c:pt>
                      <c:pt idx="55">
                        <c:v>44317</c:v>
                      </c:pt>
                      <c:pt idx="56">
                        <c:v>44348</c:v>
                      </c:pt>
                      <c:pt idx="57">
                        <c:v>44378</c:v>
                      </c:pt>
                      <c:pt idx="58">
                        <c:v>44409</c:v>
                      </c:pt>
                      <c:pt idx="59">
                        <c:v>44440</c:v>
                      </c:pt>
                      <c:pt idx="60">
                        <c:v>44470</c:v>
                      </c:pt>
                      <c:pt idx="61">
                        <c:v>44501</c:v>
                      </c:pt>
                      <c:pt idx="62">
                        <c:v>44531</c:v>
                      </c:pt>
                      <c:pt idx="63">
                        <c:v>44562</c:v>
                      </c:pt>
                      <c:pt idx="64">
                        <c:v>44593</c:v>
                      </c:pt>
                      <c:pt idx="65">
                        <c:v>44621</c:v>
                      </c:pt>
                      <c:pt idx="66">
                        <c:v>44652</c:v>
                      </c:pt>
                      <c:pt idx="67">
                        <c:v>44682</c:v>
                      </c:pt>
                      <c:pt idx="68">
                        <c:v>44713</c:v>
                      </c:pt>
                      <c:pt idx="69">
                        <c:v>44743</c:v>
                      </c:pt>
                      <c:pt idx="70">
                        <c:v>44774</c:v>
                      </c:pt>
                      <c:pt idx="71">
                        <c:v>44805</c:v>
                      </c:pt>
                      <c:pt idx="72">
                        <c:v>44835</c:v>
                      </c:pt>
                      <c:pt idx="73">
                        <c:v>44866</c:v>
                      </c:pt>
                      <c:pt idx="74">
                        <c:v>44896</c:v>
                      </c:pt>
                      <c:pt idx="75">
                        <c:v>44927</c:v>
                      </c:pt>
                      <c:pt idx="76">
                        <c:v>44958</c:v>
                      </c:pt>
                      <c:pt idx="77">
                        <c:v>44986</c:v>
                      </c:pt>
                      <c:pt idx="78">
                        <c:v>45017</c:v>
                      </c:pt>
                      <c:pt idx="79">
                        <c:v>45047</c:v>
                      </c:pt>
                      <c:pt idx="80">
                        <c:v>45078</c:v>
                      </c:pt>
                      <c:pt idx="81">
                        <c:v>45108</c:v>
                      </c:pt>
                      <c:pt idx="82">
                        <c:v>45139</c:v>
                      </c:pt>
                      <c:pt idx="83">
                        <c:v>45170</c:v>
                      </c:pt>
                      <c:pt idx="84">
                        <c:v>45200</c:v>
                      </c:pt>
                      <c:pt idx="85">
                        <c:v>45231</c:v>
                      </c:pt>
                      <c:pt idx="86">
                        <c:v>45261</c:v>
                      </c:pt>
                      <c:pt idx="87">
                        <c:v>45292</c:v>
                      </c:pt>
                      <c:pt idx="88">
                        <c:v>45323</c:v>
                      </c:pt>
                      <c:pt idx="89">
                        <c:v>45352</c:v>
                      </c:pt>
                      <c:pt idx="90">
                        <c:v>45383</c:v>
                      </c:pt>
                      <c:pt idx="91">
                        <c:v>45413</c:v>
                      </c:pt>
                      <c:pt idx="92">
                        <c:v>45444</c:v>
                      </c:pt>
                      <c:pt idx="93">
                        <c:v>45474</c:v>
                      </c:pt>
                      <c:pt idx="94">
                        <c:v>45505</c:v>
                      </c:pt>
                      <c:pt idx="95">
                        <c:v>45536</c:v>
                      </c:pt>
                      <c:pt idx="96">
                        <c:v>45566</c:v>
                      </c:pt>
                      <c:pt idx="97">
                        <c:v>45597</c:v>
                      </c:pt>
                      <c:pt idx="98">
                        <c:v>45627</c:v>
                      </c:pt>
                      <c:pt idx="99">
                        <c:v>45658</c:v>
                      </c:pt>
                      <c:pt idx="100">
                        <c:v>45689</c:v>
                      </c:pt>
                      <c:pt idx="101">
                        <c:v>45717</c:v>
                      </c:pt>
                      <c:pt idx="102">
                        <c:v>45748</c:v>
                      </c:pt>
                      <c:pt idx="103">
                        <c:v>45778</c:v>
                      </c:pt>
                      <c:pt idx="104">
                        <c:v>45809</c:v>
                      </c:pt>
                      <c:pt idx="105">
                        <c:v>45839</c:v>
                      </c:pt>
                      <c:pt idx="106">
                        <c:v>45870</c:v>
                      </c:pt>
                      <c:pt idx="107">
                        <c:v>45901</c:v>
                      </c:pt>
                      <c:pt idx="108">
                        <c:v>45931</c:v>
                      </c:pt>
                      <c:pt idx="109">
                        <c:v>45962</c:v>
                      </c:pt>
                      <c:pt idx="110">
                        <c:v>45992</c:v>
                      </c:pt>
                      <c:pt idx="111">
                        <c:v>46023</c:v>
                      </c:pt>
                      <c:pt idx="112">
                        <c:v>46054</c:v>
                      </c:pt>
                      <c:pt idx="113">
                        <c:v>46082</c:v>
                      </c:pt>
                      <c:pt idx="114">
                        <c:v>46113</c:v>
                      </c:pt>
                      <c:pt idx="115">
                        <c:v>46143</c:v>
                      </c:pt>
                      <c:pt idx="116">
                        <c:v>46174</c:v>
                      </c:pt>
                      <c:pt idx="117">
                        <c:v>46204</c:v>
                      </c:pt>
                      <c:pt idx="118">
                        <c:v>46235</c:v>
                      </c:pt>
                      <c:pt idx="119">
                        <c:v>46266</c:v>
                      </c:pt>
                      <c:pt idx="120">
                        <c:v>46296</c:v>
                      </c:pt>
                      <c:pt idx="121">
                        <c:v>46327</c:v>
                      </c:pt>
                      <c:pt idx="122">
                        <c:v>46357</c:v>
                      </c:pt>
                      <c:pt idx="123">
                        <c:v>46388</c:v>
                      </c:pt>
                      <c:pt idx="124">
                        <c:v>46419</c:v>
                      </c:pt>
                      <c:pt idx="125">
                        <c:v>46447</c:v>
                      </c:pt>
                      <c:pt idx="126">
                        <c:v>46478</c:v>
                      </c:pt>
                      <c:pt idx="127">
                        <c:v>46508</c:v>
                      </c:pt>
                      <c:pt idx="128">
                        <c:v>46539</c:v>
                      </c:pt>
                      <c:pt idx="129">
                        <c:v>46569</c:v>
                      </c:pt>
                      <c:pt idx="130">
                        <c:v>46600</c:v>
                      </c:pt>
                      <c:pt idx="131">
                        <c:v>46631</c:v>
                      </c:pt>
                      <c:pt idx="132">
                        <c:v>46661</c:v>
                      </c:pt>
                      <c:pt idx="133">
                        <c:v>46692</c:v>
                      </c:pt>
                      <c:pt idx="134">
                        <c:v>46722</c:v>
                      </c:pt>
                      <c:pt idx="135">
                        <c:v>46753</c:v>
                      </c:pt>
                      <c:pt idx="136">
                        <c:v>46784</c:v>
                      </c:pt>
                      <c:pt idx="137">
                        <c:v>46813</c:v>
                      </c:pt>
                      <c:pt idx="138">
                        <c:v>46844</c:v>
                      </c:pt>
                      <c:pt idx="139">
                        <c:v>46874</c:v>
                      </c:pt>
                      <c:pt idx="140">
                        <c:v>46905</c:v>
                      </c:pt>
                      <c:pt idx="141">
                        <c:v>46935</c:v>
                      </c:pt>
                      <c:pt idx="142">
                        <c:v>46966</c:v>
                      </c:pt>
                      <c:pt idx="143">
                        <c:v>46997</c:v>
                      </c:pt>
                      <c:pt idx="144">
                        <c:v>47027</c:v>
                      </c:pt>
                      <c:pt idx="145">
                        <c:v>47058</c:v>
                      </c:pt>
                      <c:pt idx="146">
                        <c:v>47088</c:v>
                      </c:pt>
                      <c:pt idx="147">
                        <c:v>47119</c:v>
                      </c:pt>
                      <c:pt idx="148">
                        <c:v>47150</c:v>
                      </c:pt>
                      <c:pt idx="149">
                        <c:v>47178</c:v>
                      </c:pt>
                      <c:pt idx="150">
                        <c:v>47209</c:v>
                      </c:pt>
                      <c:pt idx="151">
                        <c:v>47239</c:v>
                      </c:pt>
                      <c:pt idx="152">
                        <c:v>47270</c:v>
                      </c:pt>
                      <c:pt idx="153">
                        <c:v>47300</c:v>
                      </c:pt>
                      <c:pt idx="154">
                        <c:v>47331</c:v>
                      </c:pt>
                      <c:pt idx="155">
                        <c:v>47362</c:v>
                      </c:pt>
                      <c:pt idx="156">
                        <c:v>47392</c:v>
                      </c:pt>
                      <c:pt idx="157">
                        <c:v>47423</c:v>
                      </c:pt>
                      <c:pt idx="158">
                        <c:v>47453</c:v>
                      </c:pt>
                      <c:pt idx="159">
                        <c:v>47484</c:v>
                      </c:pt>
                      <c:pt idx="160">
                        <c:v>47515</c:v>
                      </c:pt>
                      <c:pt idx="161">
                        <c:v>47543</c:v>
                      </c:pt>
                      <c:pt idx="162">
                        <c:v>47574</c:v>
                      </c:pt>
                      <c:pt idx="163">
                        <c:v>47604</c:v>
                      </c:pt>
                      <c:pt idx="164">
                        <c:v>47635</c:v>
                      </c:pt>
                      <c:pt idx="165">
                        <c:v>47665</c:v>
                      </c:pt>
                      <c:pt idx="166">
                        <c:v>47696</c:v>
                      </c:pt>
                      <c:pt idx="167">
                        <c:v>47727</c:v>
                      </c:pt>
                      <c:pt idx="168">
                        <c:v>47757</c:v>
                      </c:pt>
                      <c:pt idx="169">
                        <c:v>47788</c:v>
                      </c:pt>
                      <c:pt idx="170">
                        <c:v>47818</c:v>
                      </c:pt>
                      <c:pt idx="171">
                        <c:v>47849</c:v>
                      </c:pt>
                      <c:pt idx="172">
                        <c:v>47880</c:v>
                      </c:pt>
                      <c:pt idx="173">
                        <c:v>47908</c:v>
                      </c:pt>
                      <c:pt idx="174">
                        <c:v>47939</c:v>
                      </c:pt>
                      <c:pt idx="175">
                        <c:v>47969</c:v>
                      </c:pt>
                      <c:pt idx="176">
                        <c:v>48000</c:v>
                      </c:pt>
                      <c:pt idx="177">
                        <c:v>48030</c:v>
                      </c:pt>
                      <c:pt idx="178">
                        <c:v>48061</c:v>
                      </c:pt>
                      <c:pt idx="179">
                        <c:v>48092</c:v>
                      </c:pt>
                      <c:pt idx="180">
                        <c:v>48122</c:v>
                      </c:pt>
                      <c:pt idx="181">
                        <c:v>48153</c:v>
                      </c:pt>
                      <c:pt idx="182">
                        <c:v>48183</c:v>
                      </c:pt>
                      <c:pt idx="183">
                        <c:v>48214</c:v>
                      </c:pt>
                      <c:pt idx="184">
                        <c:v>48245</c:v>
                      </c:pt>
                      <c:pt idx="185">
                        <c:v>48274</c:v>
                      </c:pt>
                      <c:pt idx="186">
                        <c:v>48305</c:v>
                      </c:pt>
                      <c:pt idx="187">
                        <c:v>48335</c:v>
                      </c:pt>
                      <c:pt idx="188">
                        <c:v>48366</c:v>
                      </c:pt>
                      <c:pt idx="189">
                        <c:v>48396</c:v>
                      </c:pt>
                      <c:pt idx="190">
                        <c:v>48427</c:v>
                      </c:pt>
                      <c:pt idx="191">
                        <c:v>48458</c:v>
                      </c:pt>
                      <c:pt idx="192">
                        <c:v>48488</c:v>
                      </c:pt>
                      <c:pt idx="193">
                        <c:v>48519</c:v>
                      </c:pt>
                      <c:pt idx="194">
                        <c:v>48549</c:v>
                      </c:pt>
                      <c:pt idx="195">
                        <c:v>48580</c:v>
                      </c:pt>
                      <c:pt idx="196">
                        <c:v>48611</c:v>
                      </c:pt>
                      <c:pt idx="197">
                        <c:v>48639</c:v>
                      </c:pt>
                      <c:pt idx="198">
                        <c:v>48670</c:v>
                      </c:pt>
                      <c:pt idx="199">
                        <c:v>48700</c:v>
                      </c:pt>
                      <c:pt idx="200">
                        <c:v>48731</c:v>
                      </c:pt>
                      <c:pt idx="201">
                        <c:v>48761</c:v>
                      </c:pt>
                      <c:pt idx="202">
                        <c:v>48792</c:v>
                      </c:pt>
                      <c:pt idx="203">
                        <c:v>48823</c:v>
                      </c:pt>
                      <c:pt idx="204">
                        <c:v>48853</c:v>
                      </c:pt>
                      <c:pt idx="205">
                        <c:v>48884</c:v>
                      </c:pt>
                      <c:pt idx="206">
                        <c:v>48914</c:v>
                      </c:pt>
                      <c:pt idx="207">
                        <c:v>48945</c:v>
                      </c:pt>
                      <c:pt idx="208">
                        <c:v>48976</c:v>
                      </c:pt>
                      <c:pt idx="209">
                        <c:v>49004</c:v>
                      </c:pt>
                      <c:pt idx="210">
                        <c:v>49035</c:v>
                      </c:pt>
                      <c:pt idx="211">
                        <c:v>49065</c:v>
                      </c:pt>
                      <c:pt idx="212">
                        <c:v>49096</c:v>
                      </c:pt>
                      <c:pt idx="213">
                        <c:v>49126</c:v>
                      </c:pt>
                      <c:pt idx="214">
                        <c:v>49157</c:v>
                      </c:pt>
                      <c:pt idx="215">
                        <c:v>49188</c:v>
                      </c:pt>
                      <c:pt idx="216">
                        <c:v>49218</c:v>
                      </c:pt>
                      <c:pt idx="217">
                        <c:v>49249</c:v>
                      </c:pt>
                      <c:pt idx="218">
                        <c:v>49279</c:v>
                      </c:pt>
                      <c:pt idx="219">
                        <c:v>49310</c:v>
                      </c:pt>
                      <c:pt idx="220">
                        <c:v>49341</c:v>
                      </c:pt>
                      <c:pt idx="221">
                        <c:v>49369</c:v>
                      </c:pt>
                      <c:pt idx="222">
                        <c:v>49400</c:v>
                      </c:pt>
                      <c:pt idx="223">
                        <c:v>49430</c:v>
                      </c:pt>
                      <c:pt idx="224">
                        <c:v>49461</c:v>
                      </c:pt>
                      <c:pt idx="225">
                        <c:v>49491</c:v>
                      </c:pt>
                      <c:pt idx="226">
                        <c:v>49522</c:v>
                      </c:pt>
                      <c:pt idx="227">
                        <c:v>49553</c:v>
                      </c:pt>
                      <c:pt idx="228">
                        <c:v>49583</c:v>
                      </c:pt>
                      <c:pt idx="229">
                        <c:v>49614</c:v>
                      </c:pt>
                      <c:pt idx="230">
                        <c:v>49644</c:v>
                      </c:pt>
                      <c:pt idx="231">
                        <c:v>49675</c:v>
                      </c:pt>
                      <c:pt idx="232">
                        <c:v>49706</c:v>
                      </c:pt>
                      <c:pt idx="233">
                        <c:v>49735</c:v>
                      </c:pt>
                      <c:pt idx="234">
                        <c:v>49766</c:v>
                      </c:pt>
                      <c:pt idx="235">
                        <c:v>49796</c:v>
                      </c:pt>
                      <c:pt idx="236">
                        <c:v>49827</c:v>
                      </c:pt>
                      <c:pt idx="237">
                        <c:v>49857</c:v>
                      </c:pt>
                      <c:pt idx="238">
                        <c:v>49888</c:v>
                      </c:pt>
                      <c:pt idx="239">
                        <c:v>49919</c:v>
                      </c:pt>
                      <c:pt idx="240">
                        <c:v>49949</c:v>
                      </c:pt>
                      <c:pt idx="241">
                        <c:v>49980</c:v>
                      </c:pt>
                      <c:pt idx="242">
                        <c:v>50010</c:v>
                      </c:pt>
                      <c:pt idx="243">
                        <c:v>50041</c:v>
                      </c:pt>
                      <c:pt idx="244">
                        <c:v>50072</c:v>
                      </c:pt>
                      <c:pt idx="245">
                        <c:v>50100</c:v>
                      </c:pt>
                      <c:pt idx="246">
                        <c:v>50131</c:v>
                      </c:pt>
                      <c:pt idx="247">
                        <c:v>50161</c:v>
                      </c:pt>
                      <c:pt idx="248">
                        <c:v>50192</c:v>
                      </c:pt>
                      <c:pt idx="249">
                        <c:v>50222</c:v>
                      </c:pt>
                      <c:pt idx="250">
                        <c:v>50253</c:v>
                      </c:pt>
                      <c:pt idx="251">
                        <c:v>50284</c:v>
                      </c:pt>
                      <c:pt idx="252">
                        <c:v>50314</c:v>
                      </c:pt>
                      <c:pt idx="253">
                        <c:v>50345</c:v>
                      </c:pt>
                      <c:pt idx="254">
                        <c:v>50375</c:v>
                      </c:pt>
                      <c:pt idx="255">
                        <c:v>50406</c:v>
                      </c:pt>
                      <c:pt idx="256">
                        <c:v>50437</c:v>
                      </c:pt>
                      <c:pt idx="257">
                        <c:v>50465</c:v>
                      </c:pt>
                      <c:pt idx="258">
                        <c:v>50496</c:v>
                      </c:pt>
                      <c:pt idx="259">
                        <c:v>50526</c:v>
                      </c:pt>
                      <c:pt idx="260">
                        <c:v>50557</c:v>
                      </c:pt>
                      <c:pt idx="261">
                        <c:v>50587</c:v>
                      </c:pt>
                      <c:pt idx="262">
                        <c:v>50618</c:v>
                      </c:pt>
                      <c:pt idx="263">
                        <c:v>50649</c:v>
                      </c:pt>
                      <c:pt idx="264">
                        <c:v>50679</c:v>
                      </c:pt>
                      <c:pt idx="265">
                        <c:v>50710</c:v>
                      </c:pt>
                      <c:pt idx="266">
                        <c:v>50740</c:v>
                      </c:pt>
                      <c:pt idx="267">
                        <c:v>50771</c:v>
                      </c:pt>
                      <c:pt idx="268">
                        <c:v>50802</c:v>
                      </c:pt>
                      <c:pt idx="269">
                        <c:v>50830</c:v>
                      </c:pt>
                      <c:pt idx="270">
                        <c:v>50861</c:v>
                      </c:pt>
                      <c:pt idx="271">
                        <c:v>50891</c:v>
                      </c:pt>
                      <c:pt idx="272">
                        <c:v>50922</c:v>
                      </c:pt>
                      <c:pt idx="273">
                        <c:v>50952</c:v>
                      </c:pt>
                      <c:pt idx="274">
                        <c:v>50983</c:v>
                      </c:pt>
                      <c:pt idx="275">
                        <c:v>51014</c:v>
                      </c:pt>
                      <c:pt idx="276">
                        <c:v>51044</c:v>
                      </c:pt>
                      <c:pt idx="277">
                        <c:v>51075</c:v>
                      </c:pt>
                      <c:pt idx="278">
                        <c:v>51105</c:v>
                      </c:pt>
                      <c:pt idx="279">
                        <c:v>51136</c:v>
                      </c:pt>
                      <c:pt idx="280">
                        <c:v>51167</c:v>
                      </c:pt>
                      <c:pt idx="281">
                        <c:v>51196</c:v>
                      </c:pt>
                      <c:pt idx="282">
                        <c:v>51227</c:v>
                      </c:pt>
                      <c:pt idx="283">
                        <c:v>51257</c:v>
                      </c:pt>
                      <c:pt idx="284">
                        <c:v>51288</c:v>
                      </c:pt>
                      <c:pt idx="285">
                        <c:v>51318</c:v>
                      </c:pt>
                      <c:pt idx="286">
                        <c:v>51349</c:v>
                      </c:pt>
                      <c:pt idx="287">
                        <c:v>51380</c:v>
                      </c:pt>
                      <c:pt idx="288">
                        <c:v>51410</c:v>
                      </c:pt>
                      <c:pt idx="289">
                        <c:v>51441</c:v>
                      </c:pt>
                      <c:pt idx="290">
                        <c:v>51471</c:v>
                      </c:pt>
                      <c:pt idx="291">
                        <c:v>51502</c:v>
                      </c:pt>
                      <c:pt idx="292">
                        <c:v>51533</c:v>
                      </c:pt>
                      <c:pt idx="293">
                        <c:v>51561</c:v>
                      </c:pt>
                      <c:pt idx="294">
                        <c:v>51592</c:v>
                      </c:pt>
                      <c:pt idx="295">
                        <c:v>51622</c:v>
                      </c:pt>
                      <c:pt idx="296">
                        <c:v>51653</c:v>
                      </c:pt>
                      <c:pt idx="297">
                        <c:v>51683</c:v>
                      </c:pt>
                      <c:pt idx="298">
                        <c:v>51714</c:v>
                      </c:pt>
                      <c:pt idx="299">
                        <c:v>51745</c:v>
                      </c:pt>
                      <c:pt idx="300">
                        <c:v>51775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Data!$DQ$15:$DQ$316</c15:sqref>
                        </c15:formulaRef>
                      </c:ext>
                    </c:extLst>
                    <c:numCache>
                      <c:formatCode>#,##0.00_);[Red]\(#,##0.00\)</c:formatCode>
                      <c:ptCount val="302"/>
                      <c:pt idx="0">
                        <c:v>-170893.39738299439</c:v>
                      </c:pt>
                      <c:pt idx="1">
                        <c:v>-167248.23661881892</c:v>
                      </c:pt>
                      <c:pt idx="2">
                        <c:v>-163583.3312338375</c:v>
                      </c:pt>
                      <c:pt idx="3">
                        <c:v>-159898.57427802077</c:v>
                      </c:pt>
                      <c:pt idx="4">
                        <c:v>-156193.8582220267</c:v>
                      </c:pt>
                      <c:pt idx="5">
                        <c:v>-152469.07495406267</c:v>
                      </c:pt>
                      <c:pt idx="6">
                        <c:v>-148724.1157767305</c:v>
                      </c:pt>
                      <c:pt idx="7">
                        <c:v>-144958.87140385443</c:v>
                      </c:pt>
                      <c:pt idx="8">
                        <c:v>-141173.23195729195</c:v>
                      </c:pt>
                      <c:pt idx="9">
                        <c:v>-137367.08696372726</c:v>
                      </c:pt>
                      <c:pt idx="10">
                        <c:v>-133540.32535144742</c:v>
                      </c:pt>
                      <c:pt idx="11">
                        <c:v>-129692.83544710108</c:v>
                      </c:pt>
                      <c:pt idx="12">
                        <c:v>-125824.50497243955</c:v>
                      </c:pt>
                      <c:pt idx="13">
                        <c:v>-121935.22104104026</c:v>
                      </c:pt>
                      <c:pt idx="14">
                        <c:v>-118024.87015501257</c:v>
                      </c:pt>
                      <c:pt idx="15">
                        <c:v>-114093.33820168556</c:v>
                      </c:pt>
                      <c:pt idx="16">
                        <c:v>-110140.51045027803</c:v>
                      </c:pt>
                      <c:pt idx="17">
                        <c:v>-106166.27154855037</c:v>
                      </c:pt>
                      <c:pt idx="18">
                        <c:v>-102170.50551943836</c:v>
                      </c:pt>
                      <c:pt idx="19">
                        <c:v>-98153.095757668649</c:v>
                      </c:pt>
                      <c:pt idx="20">
                        <c:v>-94113.925026356024</c:v>
                      </c:pt>
                      <c:pt idx="21">
                        <c:v>-90052.875453582121</c:v>
                      </c:pt>
                      <c:pt idx="22">
                        <c:v>-85969.828528955695</c:v>
                      </c:pt>
                      <c:pt idx="23">
                        <c:v>-81864.665100154205</c:v>
                      </c:pt>
                      <c:pt idx="24">
                        <c:v>-77737.265369446715</c:v>
                      </c:pt>
                      <c:pt idx="25">
                        <c:v>-73587.508890197889</c:v>
                      </c:pt>
                      <c:pt idx="26">
                        <c:v>-69415.27456335313</c:v>
                      </c:pt>
                      <c:pt idx="27">
                        <c:v>-65220.440633904618</c:v>
                      </c:pt>
                      <c:pt idx="28">
                        <c:v>-61002.884687338272</c:v>
                      </c:pt>
                      <c:pt idx="29">
                        <c:v>-56762.483646061351</c:v>
                      </c:pt>
                      <c:pt idx="30">
                        <c:v>-52499.113765810849</c:v>
                      </c:pt>
                      <c:pt idx="31">
                        <c:v>-48212.650632042321</c:v>
                      </c:pt>
                      <c:pt idx="32">
                        <c:v>-43902.969156299216</c:v>
                      </c:pt>
                      <c:pt idx="33">
                        <c:v>-39569.943572562501</c:v>
                      </c:pt>
                      <c:pt idx="34">
                        <c:v>-35213.447433580543</c:v>
                      </c:pt>
                      <c:pt idx="35">
                        <c:v>-30833.353607179106</c:v>
                      </c:pt>
                      <c:pt idx="36">
                        <c:v>-26429.534272551326</c:v>
                      </c:pt>
                      <c:pt idx="37">
                        <c:v>-22001.860916527647</c:v>
                      </c:pt>
                      <c:pt idx="38">
                        <c:v>-17550.204329825505</c:v>
                      </c:pt>
                      <c:pt idx="39">
                        <c:v>-13074.434603278725</c:v>
                      </c:pt>
                      <c:pt idx="40">
                        <c:v>-8574.4211240464865</c:v>
                      </c:pt>
                      <c:pt idx="41">
                        <c:v>-4050.0325718017384</c:v>
                      </c:pt>
                      <c:pt idx="42">
                        <c:v>498.8630851010023</c:v>
                      </c:pt>
                      <c:pt idx="43">
                        <c:v>5072.3985934786324</c:v>
                      </c:pt>
                      <c:pt idx="44">
                        <c:v>9670.7074191933079</c:v>
                      </c:pt>
                      <c:pt idx="45">
                        <c:v>14293.923751047272</c:v>
                      </c:pt>
                      <c:pt idx="46">
                        <c:v>18942.182504698776</c:v>
                      </c:pt>
                      <c:pt idx="47">
                        <c:v>23615.619326599226</c:v>
                      </c:pt>
                      <c:pt idx="48">
                        <c:v>28314.370597951638</c:v>
                      </c:pt>
                      <c:pt idx="49">
                        <c:v>33038.573438690539</c:v>
                      </c:pt>
                      <c:pt idx="50">
                        <c:v>37788.36571148345</c:v>
                      </c:pt>
                      <c:pt idx="51">
                        <c:v>42563.886025753985</c:v>
                      </c:pt>
                      <c:pt idx="52">
                        <c:v>47365.273741726822</c:v>
                      </c:pt>
                      <c:pt idx="53">
                        <c:v>52192.668974494511</c:v>
                      </c:pt>
                      <c:pt idx="54">
                        <c:v>57046.212598106358</c:v>
                      </c:pt>
                      <c:pt idx="55">
                        <c:v>61926.046249679435</c:v>
                      </c:pt>
                      <c:pt idx="56">
                        <c:v>66832.312333531867</c:v>
                      </c:pt>
                      <c:pt idx="57">
                        <c:v>71765.154025338488</c:v>
                      </c:pt>
                      <c:pt idx="58">
                        <c:v>76724.715276309071</c:v>
                      </c:pt>
                      <c:pt idx="59">
                        <c:v>81711.140817389067</c:v>
                      </c:pt>
                      <c:pt idx="60">
                        <c:v>86724.576163483245</c:v>
                      </c:pt>
                      <c:pt idx="61">
                        <c:v>91765.1676177021</c:v>
                      </c:pt>
                      <c:pt idx="62">
                        <c:v>96833.06227563131</c:v>
                      </c:pt>
                      <c:pt idx="63">
                        <c:v>101928.4080296243</c:v>
                      </c:pt>
                      <c:pt idx="64">
                        <c:v>107051.35357311809</c:v>
                      </c:pt>
                      <c:pt idx="65">
                        <c:v>112202.04840497248</c:v>
                      </c:pt>
                      <c:pt idx="66">
                        <c:v>117380.64283383274</c:v>
                      </c:pt>
                      <c:pt idx="67">
                        <c:v>122587.28798251599</c:v>
                      </c:pt>
                      <c:pt idx="68">
                        <c:v>127822.13579242128</c:v>
                      </c:pt>
                      <c:pt idx="69">
                        <c:v>133085.33902796355</c:v>
                      </c:pt>
                      <c:pt idx="70">
                        <c:v>138377.05128103169</c:v>
                      </c:pt>
                      <c:pt idx="71">
                        <c:v>143697.42697547062</c:v>
                      </c:pt>
                      <c:pt idx="72">
                        <c:v>149046.62137158777</c:v>
                      </c:pt>
                      <c:pt idx="73">
                        <c:v>154424.79057068386</c:v>
                      </c:pt>
                      <c:pt idx="74">
                        <c:v>159832.0915196084</c:v>
                      </c:pt>
                      <c:pt idx="75">
                        <c:v>165268.68201533961</c:v>
                      </c:pt>
                      <c:pt idx="76">
                        <c:v>170734.72070958937</c:v>
                      </c:pt>
                      <c:pt idx="77">
                        <c:v>176230.36711343299</c:v>
                      </c:pt>
                      <c:pt idx="78">
                        <c:v>181755.78160196409</c:v>
                      </c:pt>
                      <c:pt idx="79">
                        <c:v>187311.12541897473</c:v>
                      </c:pt>
                      <c:pt idx="80">
                        <c:v>192896.56068166083</c:v>
                      </c:pt>
                      <c:pt idx="81">
                        <c:v>198512.25038535317</c:v>
                      </c:pt>
                      <c:pt idx="82">
                        <c:v>204158.35840827384</c:v>
                      </c:pt>
                      <c:pt idx="83">
                        <c:v>209835.04951631866</c:v>
                      </c:pt>
                      <c:pt idx="84">
                        <c:v>215542.48936786538</c:v>
                      </c:pt>
                      <c:pt idx="85">
                        <c:v>221280.84451860798</c:v>
                      </c:pt>
                      <c:pt idx="86">
                        <c:v>227050.28242641711</c:v>
                      </c:pt>
                      <c:pt idx="87">
                        <c:v>232850.97145622686</c:v>
                      </c:pt>
                      <c:pt idx="88">
                        <c:v>238683.08088494808</c:v>
                      </c:pt>
                      <c:pt idx="89">
                        <c:v>244546.78090640821</c:v>
                      </c:pt>
                      <c:pt idx="90">
                        <c:v>250442.24263631791</c:v>
                      </c:pt>
                      <c:pt idx="91">
                        <c:v>256369.63811726464</c:v>
                      </c:pt>
                      <c:pt idx="92">
                        <c:v>262329.14032373315</c:v>
                      </c:pt>
                      <c:pt idx="93">
                        <c:v>268320.92316715332</c:v>
                      </c:pt>
                      <c:pt idx="94">
                        <c:v>274345.16150097537</c:v>
                      </c:pt>
                      <c:pt idx="95">
                        <c:v>280402.03112577228</c:v>
                      </c:pt>
                      <c:pt idx="96">
                        <c:v>286491.70879437018</c:v>
                      </c:pt>
                      <c:pt idx="97">
                        <c:v>292614.37221700634</c:v>
                      </c:pt>
                      <c:pt idx="98">
                        <c:v>298770.20006651507</c:v>
                      </c:pt>
                      <c:pt idx="99">
                        <c:v>304959.37198354199</c:v>
                      </c:pt>
                      <c:pt idx="100">
                        <c:v>311182.06858178612</c:v>
                      </c:pt>
                      <c:pt idx="101">
                        <c:v>317438.47145327076</c:v>
                      </c:pt>
                      <c:pt idx="102">
                        <c:v>323728.76317364263</c:v>
                      </c:pt>
                      <c:pt idx="103">
                        <c:v>330053.12730749982</c:v>
                      </c:pt>
                      <c:pt idx="104">
                        <c:v>336411.74841374875</c:v>
                      </c:pt>
                      <c:pt idx="105">
                        <c:v>342804.81205098983</c:v>
                      </c:pt>
                      <c:pt idx="106">
                        <c:v>349232.50478293264</c:v>
                      </c:pt>
                      <c:pt idx="107">
                        <c:v>355695.01418384013</c:v>
                      </c:pt>
                      <c:pt idx="108">
                        <c:v>362192.52884400258</c:v>
                      </c:pt>
                      <c:pt idx="109">
                        <c:v>368725.23837524088</c:v>
                      </c:pt>
                      <c:pt idx="110">
                        <c:v>375293.33341644006</c:v>
                      </c:pt>
                      <c:pt idx="111">
                        <c:v>381897.00563911238</c:v>
                      </c:pt>
                      <c:pt idx="112">
                        <c:v>388536.44775299088</c:v>
                      </c:pt>
                      <c:pt idx="113">
                        <c:v>395211.85351165285</c:v>
                      </c:pt>
                      <c:pt idx="114">
                        <c:v>401923.41771817429</c:v>
                      </c:pt>
                      <c:pt idx="115">
                        <c:v>408671.33623081434</c:v>
                      </c:pt>
                      <c:pt idx="116">
                        <c:v>415455.80596873123</c:v>
                      </c:pt>
                      <c:pt idx="117">
                        <c:v>422277.0249177285</c:v>
                      </c:pt>
                      <c:pt idx="118">
                        <c:v>429135.1921360328</c:v>
                      </c:pt>
                      <c:pt idx="119">
                        <c:v>436030.50776010292</c:v>
                      </c:pt>
                      <c:pt idx="120">
                        <c:v>442963.17301047011</c:v>
                      </c:pt>
                      <c:pt idx="121">
                        <c:v>449933.39019761013</c:v>
                      </c:pt>
                      <c:pt idx="122">
                        <c:v>456941.36272784712</c:v>
                      </c:pt>
                      <c:pt idx="123">
                        <c:v>463987.29510928958</c:v>
                      </c:pt>
                      <c:pt idx="124">
                        <c:v>471071.39295779821</c:v>
                      </c:pt>
                      <c:pt idx="125">
                        <c:v>478193.86300298624</c:v>
                      </c:pt>
                      <c:pt idx="126">
                        <c:v>485354.91309425235</c:v>
                      </c:pt>
                      <c:pt idx="127">
                        <c:v>492554.7522068462</c:v>
                      </c:pt>
                      <c:pt idx="128">
                        <c:v>499793.59044796659</c:v>
                      </c:pt>
                      <c:pt idx="129">
                        <c:v>507071.63906289305</c:v>
                      </c:pt>
                      <c:pt idx="130">
                        <c:v>514389.11044115038</c:v>
                      </c:pt>
                      <c:pt idx="131">
                        <c:v>521746.21812270657</c:v>
                      </c:pt>
                      <c:pt idx="132">
                        <c:v>529143.17680420459</c:v>
                      </c:pt>
                      <c:pt idx="133">
                        <c:v>536580.20234522736</c:v>
                      </c:pt>
                      <c:pt idx="134">
                        <c:v>544057.51177459734</c:v>
                      </c:pt>
                      <c:pt idx="135">
                        <c:v>551575.3232967098</c:v>
                      </c:pt>
                      <c:pt idx="136">
                        <c:v>559133.85629790032</c:v>
                      </c:pt>
                      <c:pt idx="137">
                        <c:v>566733.33135284728</c:v>
                      </c:pt>
                      <c:pt idx="138">
                        <c:v>574373.9702310086</c:v>
                      </c:pt>
                      <c:pt idx="139">
                        <c:v>582055.99590309325</c:v>
                      </c:pt>
                      <c:pt idx="140">
                        <c:v>589779.6325475683</c:v>
                      </c:pt>
                      <c:pt idx="141">
                        <c:v>597545.10555720096</c:v>
                      </c:pt>
                      <c:pt idx="142">
                        <c:v>605352.64154563576</c:v>
                      </c:pt>
                      <c:pt idx="143">
                        <c:v>613202.46835400793</c:v>
                      </c:pt>
                      <c:pt idx="144">
                        <c:v>621094.81505759212</c:v>
                      </c:pt>
                      <c:pt idx="145">
                        <c:v>629029.91197248746</c:v>
                      </c:pt>
                      <c:pt idx="146">
                        <c:v>637007.99066233844</c:v>
                      </c:pt>
                      <c:pt idx="147">
                        <c:v>645029.28394509281</c:v>
                      </c:pt>
                      <c:pt idx="148">
                        <c:v>653094.02589979547</c:v>
                      </c:pt>
                      <c:pt idx="149">
                        <c:v>661202.45187341934</c:v>
                      </c:pt>
                      <c:pt idx="150">
                        <c:v>669354.7984877337</c:v>
                      </c:pt>
                      <c:pt idx="151">
                        <c:v>677551.30364620895</c:v>
                      </c:pt>
                      <c:pt idx="152">
                        <c:v>685792.20654095931</c:v>
                      </c:pt>
                      <c:pt idx="153">
                        <c:v>694077.74765972281</c:v>
                      </c:pt>
                      <c:pt idx="154">
                        <c:v>702408.16879287967</c:v>
                      </c:pt>
                      <c:pt idx="155">
                        <c:v>710783.71304050775</c:v>
                      </c:pt>
                      <c:pt idx="156">
                        <c:v>719204.62481947721</c:v>
                      </c:pt>
                      <c:pt idx="157">
                        <c:v>727671.14987058274</c:v>
                      </c:pt>
                      <c:pt idx="158">
                        <c:v>736183.53526571509</c:v>
                      </c:pt>
                      <c:pt idx="159">
                        <c:v>744742.02941507101</c:v>
                      </c:pt>
                      <c:pt idx="160">
                        <c:v>753346.88207440265</c:v>
                      </c:pt>
                      <c:pt idx="161">
                        <c:v>761998.34435230563</c:v>
                      </c:pt>
                      <c:pt idx="162">
                        <c:v>770696.66871754732</c:v>
                      </c:pt>
                      <c:pt idx="163">
                        <c:v>779442.1090064341</c:v>
                      </c:pt>
                      <c:pt idx="164">
                        <c:v>788234.92043021892</c:v>
                      </c:pt>
                      <c:pt idx="165">
                        <c:v>797075.35958254931</c:v>
                      </c:pt>
                      <c:pt idx="166">
                        <c:v>805963.68444695475</c:v>
                      </c:pt>
                      <c:pt idx="167">
                        <c:v>814900.15440437582</c:v>
                      </c:pt>
                      <c:pt idx="168">
                        <c:v>823885.03024073283</c:v>
                      </c:pt>
                      <c:pt idx="169">
                        <c:v>832918.57415453682</c:v>
                      </c:pt>
                      <c:pt idx="170">
                        <c:v>842001.04976454051</c:v>
                      </c:pt>
                      <c:pt idx="171">
                        <c:v>851132.72211743181</c:v>
                      </c:pt>
                      <c:pt idx="172">
                        <c:v>860313.85769556789</c:v>
                      </c:pt>
                      <c:pt idx="173">
                        <c:v>869544.72442475217</c:v>
                      </c:pt>
                      <c:pt idx="174">
                        <c:v>878825.59168205294</c:v>
                      </c:pt>
                      <c:pt idx="175">
                        <c:v>888156.73030366411</c:v>
                      </c:pt>
                      <c:pt idx="176">
                        <c:v>897538.41259280895</c:v>
                      </c:pt>
                      <c:pt idx="177">
                        <c:v>906970.91232768667</c:v>
                      </c:pt>
                      <c:pt idx="178">
                        <c:v>916454.5047694617</c:v>
                      </c:pt>
                      <c:pt idx="179">
                        <c:v>925989.46667029627</c:v>
                      </c:pt>
                      <c:pt idx="180">
                        <c:v>935576.07628142706</c:v>
                      </c:pt>
                      <c:pt idx="181">
                        <c:v>945214.61336128484</c:v>
                      </c:pt>
                      <c:pt idx="182">
                        <c:v>954905.3591836585</c:v>
                      </c:pt>
                      <c:pt idx="183">
                        <c:v>964648.59654590336</c:v>
                      </c:pt>
                      <c:pt idx="184">
                        <c:v>974444.60977719363</c:v>
                      </c:pt>
                      <c:pt idx="185">
                        <c:v>984293.68474682013</c:v>
                      </c:pt>
                      <c:pt idx="186">
                        <c:v>994196.10887253203</c:v>
                      </c:pt>
                      <c:pt idx="187">
                        <c:v>1004152.1711289249</c:v>
                      </c:pt>
                      <c:pt idx="188">
                        <c:v>1014162.1620558733</c:v>
                      </c:pt>
                      <c:pt idx="189">
                        <c:v>1024226.3737670092</c:v>
                      </c:pt>
                      <c:pt idx="190">
                        <c:v>1034345.0999582472</c:v>
                      </c:pt>
                      <c:pt idx="191">
                        <c:v>1044518.6359163544</c:v>
                      </c:pt>
                      <c:pt idx="192">
                        <c:v>1054747.2785275679</c:v>
                      </c:pt>
                      <c:pt idx="193">
                        <c:v>1065031.3262862586</c:v>
                      </c:pt>
                      <c:pt idx="194">
                        <c:v>1075371.0793036425</c:v>
                      </c:pt>
                      <c:pt idx="195">
                        <c:v>1085766.8393165371</c:v>
                      </c:pt>
                      <c:pt idx="196">
                        <c:v>1096218.9096961683</c:v>
                      </c:pt>
                      <c:pt idx="197">
                        <c:v>1106727.5954570223</c:v>
                      </c:pt>
                      <c:pt idx="198">
                        <c:v>1117293.2032657478</c:v>
                      </c:pt>
                      <c:pt idx="199">
                        <c:v>1127916.0414501037</c:v>
                      </c:pt>
                      <c:pt idx="200">
                        <c:v>1138596.4200079583</c:v>
                      </c:pt>
                      <c:pt idx="201">
                        <c:v>1149334.6506163345</c:v>
                      </c:pt>
                      <c:pt idx="202">
                        <c:v>1160131.0466405062</c:v>
                      </c:pt>
                      <c:pt idx="203">
                        <c:v>1170985.9231431421</c:v>
                      </c:pt>
                      <c:pt idx="204">
                        <c:v>1181899.5968935008</c:v>
                      </c:pt>
                      <c:pt idx="205">
                        <c:v>1192872.3863766738</c:v>
                      </c:pt>
                      <c:pt idx="206">
                        <c:v>1203904.6118028807</c:v>
                      </c:pt>
                      <c:pt idx="207">
                        <c:v>1214996.5951168127</c:v>
                      </c:pt>
                      <c:pt idx="208">
                        <c:v>1226148.6600070286</c:v>
                      </c:pt>
                      <c:pt idx="209">
                        <c:v>1237361.1319153998</c:v>
                      </c:pt>
                      <c:pt idx="210">
                        <c:v>1248634.338046608</c:v>
                      </c:pt>
                      <c:pt idx="211">
                        <c:v>1259968.6073776938</c:v>
                      </c:pt>
                      <c:pt idx="212">
                        <c:v>1271364.2706676561</c:v>
                      </c:pt>
                      <c:pt idx="213">
                        <c:v>1282821.6604671057</c:v>
                      </c:pt>
                      <c:pt idx="214">
                        <c:v>1294341.1111279691</c:v>
                      </c:pt>
                      <c:pt idx="215">
                        <c:v>1305922.9588132454</c:v>
                      </c:pt>
                      <c:pt idx="216">
                        <c:v>1317567.5415068171</c:v>
                      </c:pt>
                      <c:pt idx="217">
                        <c:v>1329275.1990233122</c:v>
                      </c:pt>
                      <c:pt idx="218">
                        <c:v>1341046.2730180216</c:v>
                      </c:pt>
                      <c:pt idx="219">
                        <c:v>1352881.106996869</c:v>
                      </c:pt>
                      <c:pt idx="220">
                        <c:v>1364780.0463264352</c:v>
                      </c:pt>
                      <c:pt idx="221">
                        <c:v>1376743.4382440366</c:v>
                      </c:pt>
                      <c:pt idx="222">
                        <c:v>1388771.6318678583</c:v>
                      </c:pt>
                      <c:pt idx="223">
                        <c:v>1400864.9782071426</c:v>
                      </c:pt>
                      <c:pt idx="224">
                        <c:v>1413023.8301724312</c:v>
                      </c:pt>
                      <c:pt idx="225">
                        <c:v>1425248.5425858651</c:v>
                      </c:pt>
                      <c:pt idx="226">
                        <c:v>1437539.4721915384</c:v>
                      </c:pt>
                      <c:pt idx="227">
                        <c:v>1449896.9776659091</c:v>
                      </c:pt>
                      <c:pt idx="228">
                        <c:v>1462321.419628266</c:v>
                      </c:pt>
                      <c:pt idx="229">
                        <c:v>1474813.1606512524</c:v>
                      </c:pt>
                      <c:pt idx="230">
                        <c:v>1487372.5652714465</c:v>
                      </c:pt>
                      <c:pt idx="231">
                        <c:v>1500000</c:v>
                      </c:pt>
                      <c:pt idx="232">
                        <c:v>-259419.75924514205</c:v>
                      </c:pt>
                      <c:pt idx="233">
                        <c:v>-256254.11627438656</c:v>
                      </c:pt>
                      <c:pt idx="234">
                        <c:v>-253071.3260708728</c:v>
                      </c:pt>
                      <c:pt idx="235">
                        <c:v>-249871.29575375668</c:v>
                      </c:pt>
                      <c:pt idx="236">
                        <c:v>-246653.93193908953</c:v>
                      </c:pt>
                      <c:pt idx="237">
                        <c:v>-243419.14073709291</c:v>
                      </c:pt>
                      <c:pt idx="238">
                        <c:v>-240166.82774941882</c:v>
                      </c:pt>
                      <c:pt idx="239">
                        <c:v>-236896.89806639482</c:v>
                      </c:pt>
                      <c:pt idx="240">
                        <c:v>-233609.25626425442</c:v>
                      </c:pt>
                      <c:pt idx="241">
                        <c:v>-230303.80640235243</c:v>
                      </c:pt>
                      <c:pt idx="242">
                        <c:v>-226980.45202036516</c:v>
                      </c:pt>
                      <c:pt idx="243">
                        <c:v>-223639.09613547547</c:v>
                      </c:pt>
                      <c:pt idx="244">
                        <c:v>-220279.6412395426</c:v>
                      </c:pt>
                      <c:pt idx="245">
                        <c:v>-216901.98929625677</c:v>
                      </c:pt>
                      <c:pt idx="246">
                        <c:v>-213506.04173827815</c:v>
                      </c:pt>
                      <c:pt idx="247">
                        <c:v>-210091.69946436046</c:v>
                      </c:pt>
                      <c:pt idx="248">
                        <c:v>-206658.86283645907</c:v>
                      </c:pt>
                      <c:pt idx="249">
                        <c:v>-203207.43167682321</c:v>
                      </c:pt>
                      <c:pt idx="250">
                        <c:v>-199737.30526507265</c:v>
                      </c:pt>
                      <c:pt idx="251">
                        <c:v>-196248.38233525844</c:v>
                      </c:pt>
                      <c:pt idx="252">
                        <c:v>-192740.56107290773</c:v>
                      </c:pt>
                      <c:pt idx="253">
                        <c:v>-189213.73911205263</c:v>
                      </c:pt>
                      <c:pt idx="254">
                        <c:v>-185667.8135322429</c:v>
                      </c:pt>
                      <c:pt idx="255">
                        <c:v>-182102.68085554254</c:v>
                      </c:pt>
                      <c:pt idx="256">
                        <c:v>-178518.23704351005</c:v>
                      </c:pt>
                      <c:pt idx="257">
                        <c:v>-174914.37749416239</c:v>
                      </c:pt>
                      <c:pt idx="258">
                        <c:v>-171290.99703892242</c:v>
                      </c:pt>
                      <c:pt idx="259">
                        <c:v>-167647.98993954991</c:v>
                      </c:pt>
                      <c:pt idx="260">
                        <c:v>-163985.24988505579</c:v>
                      </c:pt>
                      <c:pt idx="261">
                        <c:v>-160302.66998859984</c:v>
                      </c:pt>
                      <c:pt idx="262">
                        <c:v>-156600.14278437142</c:v>
                      </c:pt>
                      <c:pt idx="263">
                        <c:v>-152877.56022445342</c:v>
                      </c:pt>
                      <c:pt idx="264">
                        <c:v>-149134.8136756692</c:v>
                      </c:pt>
                      <c:pt idx="265">
                        <c:v>-145371.7939164124</c:v>
                      </c:pt>
                      <c:pt idx="266">
                        <c:v>-141588.39113345961</c:v>
                      </c:pt>
                      <c:pt idx="267">
                        <c:v>-137784.49491876582</c:v>
                      </c:pt>
                      <c:pt idx="268">
                        <c:v>-133959.99426624246</c:v>
                      </c:pt>
                      <c:pt idx="269">
                        <c:v>-130114.77756851792</c:v>
                      </c:pt>
                      <c:pt idx="270">
                        <c:v>-126248.73261368072</c:v>
                      </c:pt>
                      <c:pt idx="271">
                        <c:v>-122361.74658200482</c:v>
                      </c:pt>
                      <c:pt idx="272">
                        <c:v>-118453.70604265734</c:v>
                      </c:pt>
                      <c:pt idx="273">
                        <c:v>-114524.49695038841</c:v>
                      </c:pt>
                      <c:pt idx="274">
                        <c:v>-110574.00464220301</c:v>
                      </c:pt>
                      <c:pt idx="275">
                        <c:v>-106602.11383401495</c:v>
                      </c:pt>
                      <c:pt idx="276">
                        <c:v>-102608.70861728254</c:v>
                      </c:pt>
                      <c:pt idx="277">
                        <c:v>-98593.672455626147</c:v>
                      </c:pt>
                      <c:pt idx="278">
                        <c:v>-94556.88818142745</c:v>
                      </c:pt>
                      <c:pt idx="279">
                        <c:v>-90498.237992410184</c:v>
                      </c:pt>
                      <c:pt idx="280">
                        <c:v>-86417.603448202412</c:v>
                      </c:pt>
                      <c:pt idx="281">
                        <c:v>-82314.865466880176</c:v>
                      </c:pt>
                      <c:pt idx="282">
                        <c:v>-78189.904321492446</c:v>
                      </c:pt>
                      <c:pt idx="283">
                        <c:v>-74042.599636567204</c:v>
                      </c:pt>
                      <c:pt idx="284">
                        <c:v>-69872.830384598608</c:v>
                      </c:pt>
                      <c:pt idx="285">
                        <c:v>-65680.474882515191</c:v>
                      </c:pt>
                      <c:pt idx="286">
                        <c:v>-61465.410788128815</c:v>
                      </c:pt>
                      <c:pt idx="287">
                        <c:v>-57227.515096564508</c:v>
                      </c:pt>
                      <c:pt idx="288">
                        <c:v>-52966.664136670894</c:v>
                      </c:pt>
                      <c:pt idx="289">
                        <c:v>-48682.733567411189</c:v>
                      </c:pt>
                      <c:pt idx="290">
                        <c:v>-44375.598374234665</c:v>
                      </c:pt>
                      <c:pt idx="291">
                        <c:v>-40045.13286542843</c:v>
                      </c:pt>
                      <c:pt idx="292">
                        <c:v>-35691.210668449494</c:v>
                      </c:pt>
                      <c:pt idx="293">
                        <c:v>-31313.704726236923</c:v>
                      </c:pt>
                      <c:pt idx="294">
                        <c:v>-26912.48729350404</c:v>
                      </c:pt>
                      <c:pt idx="295">
                        <c:v>-22487.42993301052</c:v>
                      </c:pt>
                      <c:pt idx="296">
                        <c:v>-18038.403511814329</c:v>
                      </c:pt>
                      <c:pt idx="297">
                        <c:v>-13565.278197503323</c:v>
                      </c:pt>
                      <c:pt idx="298">
                        <c:v>-9067.9234544064657</c:v>
                      </c:pt>
                      <c:pt idx="299">
                        <c:v>-4546.2080397845002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scatterChart>
        <c:scatterStyle val="lineMarker"/>
        <c:varyColors val="0"/>
        <c:ser>
          <c:idx val="2"/>
          <c:order val="2"/>
          <c:tx>
            <c:strRef>
              <c:f>Charts!$BF$2</c:f>
              <c:strCache>
                <c:ptCount val="1"/>
                <c:pt idx="0">
                  <c:v>Current Date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lg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rgbClr val="FF0000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1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Charts!$BG$2:$BG$3</c:f>
              <c:numCache>
                <c:formatCode>m/d/yyyy</c:formatCode>
                <c:ptCount val="2"/>
                <c:pt idx="0">
                  <c:v>43172</c:v>
                </c:pt>
                <c:pt idx="1">
                  <c:v>43172</c:v>
                </c:pt>
              </c:numCache>
            </c:numRef>
          </c:xVal>
          <c:yVal>
            <c:numRef>
              <c:f>Charts!$BH$2:$BH$3</c:f>
              <c:numCache>
                <c:formatCode>General</c:formatCode>
                <c:ptCount val="2"/>
                <c:pt idx="0">
                  <c:v>0</c:v>
                </c:pt>
                <c:pt idx="1">
                  <c:v>5000000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00432"/>
        <c:axId val="467902784"/>
      </c:scatterChart>
      <c:dateAx>
        <c:axId val="467900432"/>
        <c:scaling>
          <c:orientation val="minMax"/>
          <c:max val="499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02784"/>
        <c:crosses val="autoZero"/>
        <c:auto val="1"/>
        <c:lblOffset val="100"/>
        <c:baseTimeUnit val="months"/>
      </c:dateAx>
      <c:valAx>
        <c:axId val="467902784"/>
        <c:scaling>
          <c:orientation val="minMax"/>
          <c:max val="2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00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 Expenses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Data!$BV$14</c:f>
              <c:strCache>
                <c:ptCount val="1"/>
                <c:pt idx="0">
                  <c:v>Total Monthly Expenses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Data!$BV$15:$BV$316</c:f>
              <c:numCache>
                <c:formatCode>#,##0.00_);[Red]\(#,##0.00\)</c:formatCode>
                <c:ptCount val="302"/>
                <c:pt idx="0">
                  <c:v>3468.83</c:v>
                </c:pt>
                <c:pt idx="1">
                  <c:v>1387.22</c:v>
                </c:pt>
                <c:pt idx="2">
                  <c:v>1325.67</c:v>
                </c:pt>
                <c:pt idx="3">
                  <c:v>2697.3</c:v>
                </c:pt>
                <c:pt idx="4">
                  <c:v>3455.39</c:v>
                </c:pt>
                <c:pt idx="5">
                  <c:v>1059.0900000000001</c:v>
                </c:pt>
                <c:pt idx="6">
                  <c:v>2893.73</c:v>
                </c:pt>
                <c:pt idx="7">
                  <c:v>1973.96</c:v>
                </c:pt>
                <c:pt idx="8">
                  <c:v>3019.61</c:v>
                </c:pt>
                <c:pt idx="9">
                  <c:v>4752.0200000000004</c:v>
                </c:pt>
                <c:pt idx="10">
                  <c:v>5406.63</c:v>
                </c:pt>
                <c:pt idx="11">
                  <c:v>5955.16</c:v>
                </c:pt>
                <c:pt idx="12">
                  <c:v>5878.0599999999995</c:v>
                </c:pt>
                <c:pt idx="13">
                  <c:v>6630.87</c:v>
                </c:pt>
                <c:pt idx="14">
                  <c:v>5434.3399999999992</c:v>
                </c:pt>
                <c:pt idx="15">
                  <c:v>4542.2800000000007</c:v>
                </c:pt>
                <c:pt idx="16">
                  <c:v>5116.6400000000003</c:v>
                </c:pt>
                <c:pt idx="17">
                  <c:v>4424.6741666666667</c:v>
                </c:pt>
                <c:pt idx="18">
                  <c:v>4750.9553472222224</c:v>
                </c:pt>
                <c:pt idx="19">
                  <c:v>4754.2316261574069</c:v>
                </c:pt>
                <c:pt idx="20">
                  <c:v>4755.5967616705248</c:v>
                </c:pt>
                <c:pt idx="21">
                  <c:v>4753.5098251430682</c:v>
                </c:pt>
                <c:pt idx="22">
                  <c:v>4759.2848105716575</c:v>
                </c:pt>
                <c:pt idx="23">
                  <c:v>4771.3968781192962</c:v>
                </c:pt>
                <c:pt idx="24">
                  <c:v>4765.8549512959034</c:v>
                </c:pt>
                <c:pt idx="25">
                  <c:v>4761.186197237229</c:v>
                </c:pt>
                <c:pt idx="26">
                  <c:v>4764.3133803403307</c:v>
                </c:pt>
                <c:pt idx="27">
                  <c:v>4766.320328702026</c:v>
                </c:pt>
                <c:pt idx="28">
                  <c:v>4757.0670227605278</c:v>
                </c:pt>
                <c:pt idx="29">
                  <c:v>4758.9167746572384</c:v>
                </c:pt>
                <c:pt idx="30">
                  <c:v>4759.8861586564526</c:v>
                </c:pt>
                <c:pt idx="31">
                  <c:v>4760.6303929426385</c:v>
                </c:pt>
                <c:pt idx="32">
                  <c:v>4761.163623508075</c:v>
                </c:pt>
                <c:pt idx="33">
                  <c:v>4761.6275286612035</c:v>
                </c:pt>
                <c:pt idx="34">
                  <c:v>4762.3040039543812</c:v>
                </c:pt>
                <c:pt idx="35">
                  <c:v>4762.5556034029414</c:v>
                </c:pt>
                <c:pt idx="36">
                  <c:v>4761.818830509912</c:v>
                </c:pt>
                <c:pt idx="37">
                  <c:v>4761.4824871110795</c:v>
                </c:pt>
                <c:pt idx="38">
                  <c:v>4761.5071779339005</c:v>
                </c:pt>
                <c:pt idx="39">
                  <c:v>4761.2733277333646</c:v>
                </c:pt>
                <c:pt idx="40">
                  <c:v>4760.8527443193097</c:v>
                </c:pt>
                <c:pt idx="41">
                  <c:v>4761.168221115875</c:v>
                </c:pt>
                <c:pt idx="42">
                  <c:v>4761.3558416540945</c:v>
                </c:pt>
                <c:pt idx="43">
                  <c:v>4761.4783152372311</c:v>
                </c:pt>
                <c:pt idx="44">
                  <c:v>4761.5489754284472</c:v>
                </c:pt>
                <c:pt idx="45">
                  <c:v>4761.5810880884783</c:v>
                </c:pt>
                <c:pt idx="46">
                  <c:v>4761.5772180407512</c:v>
                </c:pt>
                <c:pt idx="47">
                  <c:v>4761.516652547949</c:v>
                </c:pt>
                <c:pt idx="48">
                  <c:v>4761.4300733100326</c:v>
                </c:pt>
                <c:pt idx="49">
                  <c:v>4761.3976768767097</c:v>
                </c:pt>
                <c:pt idx="50">
                  <c:v>4761.3906093571786</c:v>
                </c:pt>
                <c:pt idx="51">
                  <c:v>4761.3808953091184</c:v>
                </c:pt>
                <c:pt idx="52">
                  <c:v>4761.3898592737642</c:v>
                </c:pt>
                <c:pt idx="53">
                  <c:v>4761.4346188533027</c:v>
                </c:pt>
                <c:pt idx="54">
                  <c:v>4761.4568186647548</c:v>
                </c:pt>
                <c:pt idx="55">
                  <c:v>4761.4652334156435</c:v>
                </c:pt>
                <c:pt idx="56">
                  <c:v>4761.4641432638437</c:v>
                </c:pt>
                <c:pt idx="57">
                  <c:v>4761.4570739167939</c:v>
                </c:pt>
                <c:pt idx="58">
                  <c:v>4761.4467394024869</c:v>
                </c:pt>
                <c:pt idx="59">
                  <c:v>4761.4358661826318</c:v>
                </c:pt>
                <c:pt idx="60">
                  <c:v>4761.4291339855217</c:v>
                </c:pt>
                <c:pt idx="61">
                  <c:v>4761.4290557084787</c:v>
                </c:pt>
                <c:pt idx="62">
                  <c:v>4761.4316706111267</c:v>
                </c:pt>
                <c:pt idx="63">
                  <c:v>4761.4350923822894</c:v>
                </c:pt>
                <c:pt idx="64">
                  <c:v>4761.4396088050526</c:v>
                </c:pt>
                <c:pt idx="65">
                  <c:v>4761.4437545993278</c:v>
                </c:pt>
                <c:pt idx="66">
                  <c:v>4761.4445159114966</c:v>
                </c:pt>
                <c:pt idx="67">
                  <c:v>4761.4434906820579</c:v>
                </c:pt>
                <c:pt idx="68">
                  <c:v>4761.4416787875925</c:v>
                </c:pt>
                <c:pt idx="69">
                  <c:v>4761.4398067479051</c:v>
                </c:pt>
                <c:pt idx="70">
                  <c:v>4761.4383678171635</c:v>
                </c:pt>
                <c:pt idx="71">
                  <c:v>4761.4376701850542</c:v>
                </c:pt>
                <c:pt idx="72">
                  <c:v>4761.4378205185894</c:v>
                </c:pt>
                <c:pt idx="73">
                  <c:v>4761.4385443963438</c:v>
                </c:pt>
                <c:pt idx="74">
                  <c:v>4761.4393351203325</c:v>
                </c:pt>
                <c:pt idx="75">
                  <c:v>4761.4399738294342</c:v>
                </c:pt>
                <c:pt idx="76">
                  <c:v>4761.4403806166956</c:v>
                </c:pt>
                <c:pt idx="77">
                  <c:v>4761.4404449343328</c:v>
                </c:pt>
                <c:pt idx="78">
                  <c:v>4761.4401691289168</c:v>
                </c:pt>
                <c:pt idx="79">
                  <c:v>4761.4398068970349</c:v>
                </c:pt>
                <c:pt idx="80">
                  <c:v>4761.4394999149499</c:v>
                </c:pt>
                <c:pt idx="81">
                  <c:v>4761.4393183422289</c:v>
                </c:pt>
                <c:pt idx="82">
                  <c:v>4761.4392776417562</c:v>
                </c:pt>
                <c:pt idx="83">
                  <c:v>4761.4393534604724</c:v>
                </c:pt>
                <c:pt idx="84">
                  <c:v>4761.4394937334237</c:v>
                </c:pt>
                <c:pt idx="85">
                  <c:v>4761.4396331679936</c:v>
                </c:pt>
                <c:pt idx="86">
                  <c:v>4761.4397238989641</c:v>
                </c:pt>
                <c:pt idx="87">
                  <c:v>4761.4397562971835</c:v>
                </c:pt>
                <c:pt idx="88">
                  <c:v>4761.4397381694962</c:v>
                </c:pt>
                <c:pt idx="89">
                  <c:v>4761.4396846322288</c:v>
                </c:pt>
                <c:pt idx="90">
                  <c:v>4761.4396212737211</c:v>
                </c:pt>
                <c:pt idx="91">
                  <c:v>4761.4395756191207</c:v>
                </c:pt>
                <c:pt idx="92">
                  <c:v>4761.439556345962</c:v>
                </c:pt>
                <c:pt idx="93">
                  <c:v>4761.4395610485462</c:v>
                </c:pt>
                <c:pt idx="94">
                  <c:v>4761.4395812740722</c:v>
                </c:pt>
                <c:pt idx="95">
                  <c:v>4761.4396065767651</c:v>
                </c:pt>
                <c:pt idx="96">
                  <c:v>4761.4396276697898</c:v>
                </c:pt>
                <c:pt idx="97">
                  <c:v>4761.4396388311534</c:v>
                </c:pt>
                <c:pt idx="98">
                  <c:v>4761.4396393030838</c:v>
                </c:pt>
                <c:pt idx="99">
                  <c:v>4761.4396322534267</c:v>
                </c:pt>
                <c:pt idx="100">
                  <c:v>4761.4396219164473</c:v>
                </c:pt>
                <c:pt idx="101">
                  <c:v>4761.4396122286926</c:v>
                </c:pt>
                <c:pt idx="102">
                  <c:v>4761.4396061950647</c:v>
                </c:pt>
                <c:pt idx="103">
                  <c:v>4761.4396049385105</c:v>
                </c:pt>
                <c:pt idx="104">
                  <c:v>4761.4396073817934</c:v>
                </c:pt>
                <c:pt idx="105">
                  <c:v>4761.4396116347789</c:v>
                </c:pt>
                <c:pt idx="106">
                  <c:v>4761.4396158502987</c:v>
                </c:pt>
                <c:pt idx="107">
                  <c:v>4761.4396187316506</c:v>
                </c:pt>
                <c:pt idx="108">
                  <c:v>4761.4396197445576</c:v>
                </c:pt>
                <c:pt idx="109">
                  <c:v>4761.4396190841217</c:v>
                </c:pt>
                <c:pt idx="110">
                  <c:v>4761.4396174385356</c:v>
                </c:pt>
                <c:pt idx="111">
                  <c:v>4761.4396156164894</c:v>
                </c:pt>
                <c:pt idx="112">
                  <c:v>4761.4396142300784</c:v>
                </c:pt>
                <c:pt idx="113">
                  <c:v>4761.4396135895477</c:v>
                </c:pt>
                <c:pt idx="114">
                  <c:v>4761.4396137029526</c:v>
                </c:pt>
                <c:pt idx="115">
                  <c:v>4761.4396143286094</c:v>
                </c:pt>
                <c:pt idx="116">
                  <c:v>4761.4396151111177</c:v>
                </c:pt>
                <c:pt idx="117">
                  <c:v>4761.4396157552283</c:v>
                </c:pt>
                <c:pt idx="118">
                  <c:v>4761.4396160985989</c:v>
                </c:pt>
                <c:pt idx="119">
                  <c:v>4761.4396161192908</c:v>
                </c:pt>
                <c:pt idx="120">
                  <c:v>4761.4396159015942</c:v>
                </c:pt>
                <c:pt idx="121">
                  <c:v>4761.4396155813465</c:v>
                </c:pt>
                <c:pt idx="122">
                  <c:v>4761.4396152894496</c:v>
                </c:pt>
                <c:pt idx="123">
                  <c:v>4761.4396151103592</c:v>
                </c:pt>
                <c:pt idx="124">
                  <c:v>4761.4396150681805</c:v>
                </c:pt>
                <c:pt idx="125">
                  <c:v>4761.4396151380224</c:v>
                </c:pt>
                <c:pt idx="126">
                  <c:v>4761.4396152670624</c:v>
                </c:pt>
                <c:pt idx="127">
                  <c:v>4761.4396153974049</c:v>
                </c:pt>
                <c:pt idx="128">
                  <c:v>4761.4396154864717</c:v>
                </c:pt>
                <c:pt idx="129">
                  <c:v>4761.439615517751</c:v>
                </c:pt>
                <c:pt idx="130">
                  <c:v>4761.4396154979604</c:v>
                </c:pt>
                <c:pt idx="131">
                  <c:v>4761.4396154479073</c:v>
                </c:pt>
                <c:pt idx="132">
                  <c:v>4761.4396153919588</c:v>
                </c:pt>
                <c:pt idx="133">
                  <c:v>4761.439615349489</c:v>
                </c:pt>
                <c:pt idx="134">
                  <c:v>4761.4396153301677</c:v>
                </c:pt>
                <c:pt idx="135">
                  <c:v>4761.439615333562</c:v>
                </c:pt>
                <c:pt idx="136">
                  <c:v>4761.4396153521611</c:v>
                </c:pt>
                <c:pt idx="137">
                  <c:v>4761.4396153758262</c:v>
                </c:pt>
                <c:pt idx="138">
                  <c:v>4761.4396153956441</c:v>
                </c:pt>
                <c:pt idx="139">
                  <c:v>4761.4396154063588</c:v>
                </c:pt>
                <c:pt idx="140">
                  <c:v>4761.4396154071055</c:v>
                </c:pt>
                <c:pt idx="141">
                  <c:v>4761.4396154004917</c:v>
                </c:pt>
                <c:pt idx="142">
                  <c:v>4761.4396153907201</c:v>
                </c:pt>
                <c:pt idx="143">
                  <c:v>4761.4396153817834</c:v>
                </c:pt>
                <c:pt idx="144">
                  <c:v>4761.4396153762718</c:v>
                </c:pt>
                <c:pt idx="145">
                  <c:v>4761.4396153749649</c:v>
                </c:pt>
                <c:pt idx="146">
                  <c:v>4761.4396153770886</c:v>
                </c:pt>
                <c:pt idx="147">
                  <c:v>4761.4396153809976</c:v>
                </c:pt>
                <c:pt idx="148">
                  <c:v>4761.4396153849511</c:v>
                </c:pt>
                <c:pt idx="149">
                  <c:v>4761.4396153876842</c:v>
                </c:pt>
                <c:pt idx="150">
                  <c:v>4761.4396153886719</c:v>
                </c:pt>
                <c:pt idx="151">
                  <c:v>4761.4396153880907</c:v>
                </c:pt>
                <c:pt idx="152">
                  <c:v>4761.4396153865682</c:v>
                </c:pt>
                <c:pt idx="153">
                  <c:v>4761.4396153848575</c:v>
                </c:pt>
                <c:pt idx="154">
                  <c:v>4761.4396153835542</c:v>
                </c:pt>
                <c:pt idx="155">
                  <c:v>4761.4396153829566</c:v>
                </c:pt>
                <c:pt idx="156">
                  <c:v>4761.4396153830548</c:v>
                </c:pt>
                <c:pt idx="157">
                  <c:v>4761.4396153836205</c:v>
                </c:pt>
                <c:pt idx="158">
                  <c:v>4761.4396153843409</c:v>
                </c:pt>
                <c:pt idx="159">
                  <c:v>4761.4396153849457</c:v>
                </c:pt>
                <c:pt idx="160">
                  <c:v>4761.439615385274</c:v>
                </c:pt>
                <c:pt idx="161">
                  <c:v>4761.4396153853013</c:v>
                </c:pt>
                <c:pt idx="162">
                  <c:v>4761.439615385103</c:v>
                </c:pt>
                <c:pt idx="163">
                  <c:v>4761.4396153848056</c:v>
                </c:pt>
                <c:pt idx="164">
                  <c:v>4761.4396153845319</c:v>
                </c:pt>
                <c:pt idx="165">
                  <c:v>4761.4396153843627</c:v>
                </c:pt>
                <c:pt idx="166">
                  <c:v>4761.4396153843209</c:v>
                </c:pt>
                <c:pt idx="167">
                  <c:v>4761.4396153843845</c:v>
                </c:pt>
                <c:pt idx="168">
                  <c:v>4761.4396153845037</c:v>
                </c:pt>
                <c:pt idx="169">
                  <c:v>4761.4396153846246</c:v>
                </c:pt>
                <c:pt idx="170">
                  <c:v>4761.4396153847083</c:v>
                </c:pt>
                <c:pt idx="171">
                  <c:v>4761.4396153847392</c:v>
                </c:pt>
                <c:pt idx="172">
                  <c:v>4761.439615384721</c:v>
                </c:pt>
                <c:pt idx="173">
                  <c:v>4761.4396153846756</c:v>
                </c:pt>
                <c:pt idx="174">
                  <c:v>4761.4396153846228</c:v>
                </c:pt>
                <c:pt idx="175">
                  <c:v>4761.4396153845828</c:v>
                </c:pt>
                <c:pt idx="176">
                  <c:v>4761.4396153845646</c:v>
                </c:pt>
                <c:pt idx="177">
                  <c:v>4761.4396153845682</c:v>
                </c:pt>
                <c:pt idx="178">
                  <c:v>4761.4396153845846</c:v>
                </c:pt>
                <c:pt idx="179">
                  <c:v>4761.4396153846064</c:v>
                </c:pt>
                <c:pt idx="180">
                  <c:v>4761.4396153846255</c:v>
                </c:pt>
                <c:pt idx="181">
                  <c:v>4761.4396153846355</c:v>
                </c:pt>
                <c:pt idx="182">
                  <c:v>4761.4396153846365</c:v>
                </c:pt>
                <c:pt idx="183">
                  <c:v>4761.4396153846301</c:v>
                </c:pt>
                <c:pt idx="184">
                  <c:v>4761.439615384621</c:v>
                </c:pt>
                <c:pt idx="185">
                  <c:v>4761.4396153846128</c:v>
                </c:pt>
                <c:pt idx="186">
                  <c:v>4761.4396153846083</c:v>
                </c:pt>
                <c:pt idx="187">
                  <c:v>4761.4396153846064</c:v>
                </c:pt>
                <c:pt idx="188">
                  <c:v>4761.4396153846083</c:v>
                </c:pt>
                <c:pt idx="189">
                  <c:v>4761.4396153846119</c:v>
                </c:pt>
                <c:pt idx="190">
                  <c:v>4761.4396153846155</c:v>
                </c:pt>
                <c:pt idx="191">
                  <c:v>4761.4396153846183</c:v>
                </c:pt>
                <c:pt idx="192">
                  <c:v>4761.4396153846192</c:v>
                </c:pt>
                <c:pt idx="193">
                  <c:v>4761.4396153846192</c:v>
                </c:pt>
                <c:pt idx="194">
                  <c:v>4761.4396153846174</c:v>
                </c:pt>
                <c:pt idx="195">
                  <c:v>4761.4396153846155</c:v>
                </c:pt>
                <c:pt idx="196">
                  <c:v>4761.4396153846146</c:v>
                </c:pt>
                <c:pt idx="197">
                  <c:v>4761.4396153846137</c:v>
                </c:pt>
                <c:pt idx="198">
                  <c:v>4761.4396153846137</c:v>
                </c:pt>
                <c:pt idx="199">
                  <c:v>4761.4396153846146</c:v>
                </c:pt>
                <c:pt idx="200">
                  <c:v>4761.4396153846155</c:v>
                </c:pt>
                <c:pt idx="201">
                  <c:v>4761.4396153846155</c:v>
                </c:pt>
                <c:pt idx="202">
                  <c:v>4761.4396153846155</c:v>
                </c:pt>
                <c:pt idx="203">
                  <c:v>4761.4396153846155</c:v>
                </c:pt>
                <c:pt idx="204">
                  <c:v>4761.4396153846155</c:v>
                </c:pt>
                <c:pt idx="205">
                  <c:v>4761.4396153846155</c:v>
                </c:pt>
                <c:pt idx="206">
                  <c:v>4761.4396153846155</c:v>
                </c:pt>
                <c:pt idx="207">
                  <c:v>4761.4396153846155</c:v>
                </c:pt>
                <c:pt idx="208">
                  <c:v>4761.4396153846155</c:v>
                </c:pt>
                <c:pt idx="209">
                  <c:v>4761.4396153846155</c:v>
                </c:pt>
                <c:pt idx="210">
                  <c:v>4761.4396153846155</c:v>
                </c:pt>
                <c:pt idx="211">
                  <c:v>4761.4396153846155</c:v>
                </c:pt>
                <c:pt idx="212">
                  <c:v>4761.4396153846155</c:v>
                </c:pt>
                <c:pt idx="213">
                  <c:v>4761.4396153846155</c:v>
                </c:pt>
                <c:pt idx="214">
                  <c:v>4761.4396153846155</c:v>
                </c:pt>
                <c:pt idx="215">
                  <c:v>4761.4396153846155</c:v>
                </c:pt>
                <c:pt idx="216">
                  <c:v>4761.4396153846155</c:v>
                </c:pt>
                <c:pt idx="217">
                  <c:v>4761.4396153846155</c:v>
                </c:pt>
                <c:pt idx="218">
                  <c:v>4761.4396153846155</c:v>
                </c:pt>
                <c:pt idx="219">
                  <c:v>4761.4396153846155</c:v>
                </c:pt>
                <c:pt idx="220">
                  <c:v>4761.4396153846155</c:v>
                </c:pt>
                <c:pt idx="221">
                  <c:v>4761.4396153846155</c:v>
                </c:pt>
                <c:pt idx="222">
                  <c:v>4761.4396153846155</c:v>
                </c:pt>
                <c:pt idx="223">
                  <c:v>4761.4396153846155</c:v>
                </c:pt>
                <c:pt idx="224">
                  <c:v>4761.4396153846155</c:v>
                </c:pt>
                <c:pt idx="225">
                  <c:v>4761.4396153846155</c:v>
                </c:pt>
                <c:pt idx="226">
                  <c:v>4761.4396153846155</c:v>
                </c:pt>
                <c:pt idx="227">
                  <c:v>4761.4396153846155</c:v>
                </c:pt>
                <c:pt idx="228">
                  <c:v>4761.4396153846155</c:v>
                </c:pt>
                <c:pt idx="229">
                  <c:v>4761.4396153846155</c:v>
                </c:pt>
                <c:pt idx="230">
                  <c:v>4761.4396153846155</c:v>
                </c:pt>
                <c:pt idx="231">
                  <c:v>4761.4396153846155</c:v>
                </c:pt>
                <c:pt idx="232">
                  <c:v>4761.4396153846155</c:v>
                </c:pt>
                <c:pt idx="233">
                  <c:v>4761.4396153846155</c:v>
                </c:pt>
                <c:pt idx="234">
                  <c:v>4761.4396153846155</c:v>
                </c:pt>
                <c:pt idx="235">
                  <c:v>4761.4396153846155</c:v>
                </c:pt>
                <c:pt idx="236">
                  <c:v>4761.4396153846155</c:v>
                </c:pt>
                <c:pt idx="237">
                  <c:v>4761.4396153846155</c:v>
                </c:pt>
                <c:pt idx="238">
                  <c:v>4761.4396153846155</c:v>
                </c:pt>
                <c:pt idx="239">
                  <c:v>4761.4396153846155</c:v>
                </c:pt>
                <c:pt idx="240">
                  <c:v>4761.4396153846155</c:v>
                </c:pt>
                <c:pt idx="241">
                  <c:v>4761.4396153846155</c:v>
                </c:pt>
                <c:pt idx="242">
                  <c:v>4761.4396153846155</c:v>
                </c:pt>
                <c:pt idx="243">
                  <c:v>4761.4396153846155</c:v>
                </c:pt>
                <c:pt idx="244">
                  <c:v>4761.4396153846155</c:v>
                </c:pt>
                <c:pt idx="245">
                  <c:v>4761.4396153846155</c:v>
                </c:pt>
                <c:pt idx="246">
                  <c:v>4761.4396153846155</c:v>
                </c:pt>
                <c:pt idx="247">
                  <c:v>4761.4396153846155</c:v>
                </c:pt>
                <c:pt idx="248">
                  <c:v>4761.4396153846155</c:v>
                </c:pt>
                <c:pt idx="249">
                  <c:v>4761.4396153846155</c:v>
                </c:pt>
                <c:pt idx="250">
                  <c:v>4761.4396153846155</c:v>
                </c:pt>
                <c:pt idx="251">
                  <c:v>4761.4396153846155</c:v>
                </c:pt>
                <c:pt idx="252">
                  <c:v>4761.4396153846155</c:v>
                </c:pt>
                <c:pt idx="253">
                  <c:v>4761.4396153846155</c:v>
                </c:pt>
                <c:pt idx="254">
                  <c:v>4761.4396153846155</c:v>
                </c:pt>
                <c:pt idx="255">
                  <c:v>4761.4396153846155</c:v>
                </c:pt>
                <c:pt idx="256">
                  <c:v>4761.4396153846155</c:v>
                </c:pt>
                <c:pt idx="257">
                  <c:v>4761.4396153846155</c:v>
                </c:pt>
                <c:pt idx="258">
                  <c:v>4761.4396153846155</c:v>
                </c:pt>
                <c:pt idx="259">
                  <c:v>4761.4396153846155</c:v>
                </c:pt>
                <c:pt idx="260">
                  <c:v>4761.4396153846155</c:v>
                </c:pt>
                <c:pt idx="261">
                  <c:v>4761.4396153846155</c:v>
                </c:pt>
                <c:pt idx="262">
                  <c:v>4761.4396153846155</c:v>
                </c:pt>
                <c:pt idx="263">
                  <c:v>4761.4396153846155</c:v>
                </c:pt>
                <c:pt idx="264">
                  <c:v>4761.4396153846155</c:v>
                </c:pt>
                <c:pt idx="265">
                  <c:v>4761.4396153846155</c:v>
                </c:pt>
                <c:pt idx="266">
                  <c:v>4761.4396153846155</c:v>
                </c:pt>
                <c:pt idx="267">
                  <c:v>4761.4396153846155</c:v>
                </c:pt>
                <c:pt idx="268">
                  <c:v>4761.4396153846155</c:v>
                </c:pt>
                <c:pt idx="269">
                  <c:v>4761.4396153846155</c:v>
                </c:pt>
                <c:pt idx="270">
                  <c:v>4761.4396153846155</c:v>
                </c:pt>
                <c:pt idx="271">
                  <c:v>4761.4396153846155</c:v>
                </c:pt>
                <c:pt idx="272">
                  <c:v>4761.4396153846155</c:v>
                </c:pt>
                <c:pt idx="273">
                  <c:v>4761.4396153846155</c:v>
                </c:pt>
                <c:pt idx="274">
                  <c:v>4761.4396153846155</c:v>
                </c:pt>
                <c:pt idx="275">
                  <c:v>4761.4396153846155</c:v>
                </c:pt>
                <c:pt idx="276">
                  <c:v>4761.4396153846155</c:v>
                </c:pt>
                <c:pt idx="277">
                  <c:v>4761.4396153846155</c:v>
                </c:pt>
                <c:pt idx="278">
                  <c:v>4761.4396153846155</c:v>
                </c:pt>
                <c:pt idx="279">
                  <c:v>4761.4396153846155</c:v>
                </c:pt>
                <c:pt idx="280">
                  <c:v>4761.4396153846155</c:v>
                </c:pt>
                <c:pt idx="281">
                  <c:v>4761.4396153846155</c:v>
                </c:pt>
                <c:pt idx="282">
                  <c:v>4761.4396153846155</c:v>
                </c:pt>
                <c:pt idx="283">
                  <c:v>4761.4396153846155</c:v>
                </c:pt>
                <c:pt idx="284">
                  <c:v>4761.4396153846155</c:v>
                </c:pt>
                <c:pt idx="285">
                  <c:v>4761.4396153846155</c:v>
                </c:pt>
                <c:pt idx="286">
                  <c:v>4761.4396153846155</c:v>
                </c:pt>
                <c:pt idx="287">
                  <c:v>4761.4396153846155</c:v>
                </c:pt>
                <c:pt idx="288">
                  <c:v>4761.4396153846155</c:v>
                </c:pt>
                <c:pt idx="289">
                  <c:v>4761.4396153846155</c:v>
                </c:pt>
                <c:pt idx="290">
                  <c:v>4761.4396153846155</c:v>
                </c:pt>
                <c:pt idx="291">
                  <c:v>4761.4396153846155</c:v>
                </c:pt>
                <c:pt idx="292">
                  <c:v>4761.4396153846155</c:v>
                </c:pt>
                <c:pt idx="293">
                  <c:v>4761.4396153846155</c:v>
                </c:pt>
                <c:pt idx="294">
                  <c:v>4761.4396153846155</c:v>
                </c:pt>
                <c:pt idx="295">
                  <c:v>4761.4396153846155</c:v>
                </c:pt>
                <c:pt idx="296">
                  <c:v>4761.4396153846155</c:v>
                </c:pt>
                <c:pt idx="297">
                  <c:v>4761.4396153846155</c:v>
                </c:pt>
                <c:pt idx="298">
                  <c:v>4761.4396153846155</c:v>
                </c:pt>
                <c:pt idx="299">
                  <c:v>4761.4396153846155</c:v>
                </c:pt>
                <c:pt idx="300">
                  <c:v>4761.4396153846155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67905528"/>
        <c:axId val="467903568"/>
      </c:barChart>
      <c:dateAx>
        <c:axId val="4679055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03568"/>
        <c:crosses val="autoZero"/>
        <c:auto val="1"/>
        <c:lblOffset val="100"/>
        <c:baseTimeUnit val="months"/>
      </c:dateAx>
      <c:valAx>
        <c:axId val="46790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05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Credit</a:t>
            </a:r>
            <a:r>
              <a:rPr lang="en-US" baseline="0"/>
              <a:t> Card Use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4"/>
          <c:order val="0"/>
          <c:tx>
            <c:strRef>
              <c:f>Data!$BE$14</c:f>
              <c:strCache>
                <c:ptCount val="1"/>
                <c:pt idx="0">
                  <c:v>Chevron Visa CC</c:v>
                </c:pt>
              </c:strCache>
            </c:strRef>
          </c:tx>
          <c:spPr>
            <a:solidFill>
              <a:schemeClr val="accent6"/>
            </a:solidFill>
            <a:ln w="25400"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Data!$BE$15:$BE$316</c:f>
              <c:numCache>
                <c:formatCode>#,##0.00_);[Red]\(#,##0.00\)</c:formatCode>
                <c:ptCount val="302"/>
                <c:pt idx="0">
                  <c:v>158.06</c:v>
                </c:pt>
                <c:pt idx="1">
                  <c:v>167.43</c:v>
                </c:pt>
                <c:pt idx="2">
                  <c:v>189.22</c:v>
                </c:pt>
                <c:pt idx="3">
                  <c:v>276.79000000000002</c:v>
                </c:pt>
                <c:pt idx="4">
                  <c:v>274.62</c:v>
                </c:pt>
                <c:pt idx="5">
                  <c:v>203.23</c:v>
                </c:pt>
                <c:pt idx="6">
                  <c:v>211.64</c:v>
                </c:pt>
                <c:pt idx="7">
                  <c:v>237.85</c:v>
                </c:pt>
                <c:pt idx="8">
                  <c:v>280.64</c:v>
                </c:pt>
                <c:pt idx="9">
                  <c:v>184.21</c:v>
                </c:pt>
                <c:pt idx="10">
                  <c:v>113.94</c:v>
                </c:pt>
                <c:pt idx="11">
                  <c:v>337.9</c:v>
                </c:pt>
                <c:pt idx="12">
                  <c:v>321.88</c:v>
                </c:pt>
                <c:pt idx="13">
                  <c:v>223.66</c:v>
                </c:pt>
                <c:pt idx="14">
                  <c:v>240.23</c:v>
                </c:pt>
                <c:pt idx="15">
                  <c:v>377.36</c:v>
                </c:pt>
                <c:pt idx="16">
                  <c:v>234.87</c:v>
                </c:pt>
                <c:pt idx="17">
                  <c:v>247.28416666666666</c:v>
                </c:pt>
                <c:pt idx="18">
                  <c:v>250.95534722222223</c:v>
                </c:pt>
                <c:pt idx="19">
                  <c:v>254.23162615740742</c:v>
                </c:pt>
                <c:pt idx="20">
                  <c:v>255.59676167052473</c:v>
                </c:pt>
                <c:pt idx="21">
                  <c:v>253.50982514306841</c:v>
                </c:pt>
                <c:pt idx="22">
                  <c:v>259.28481057165749</c:v>
                </c:pt>
                <c:pt idx="23">
                  <c:v>271.39687811929554</c:v>
                </c:pt>
                <c:pt idx="24">
                  <c:v>265.85495129590356</c:v>
                </c:pt>
                <c:pt idx="25">
                  <c:v>261.18619723722884</c:v>
                </c:pt>
                <c:pt idx="26">
                  <c:v>264.31338034033126</c:v>
                </c:pt>
                <c:pt idx="27">
                  <c:v>266.32032870202551</c:v>
                </c:pt>
                <c:pt idx="28">
                  <c:v>257.06702276052766</c:v>
                </c:pt>
                <c:pt idx="29">
                  <c:v>258.91677465723831</c:v>
                </c:pt>
                <c:pt idx="30">
                  <c:v>259.88615865645261</c:v>
                </c:pt>
                <c:pt idx="31">
                  <c:v>260.63039294263848</c:v>
                </c:pt>
                <c:pt idx="32">
                  <c:v>261.16362350807441</c:v>
                </c:pt>
                <c:pt idx="33">
                  <c:v>261.62752866120354</c:v>
                </c:pt>
                <c:pt idx="34">
                  <c:v>262.30400395438147</c:v>
                </c:pt>
                <c:pt idx="35">
                  <c:v>262.55560340294181</c:v>
                </c:pt>
                <c:pt idx="36">
                  <c:v>261.81883050991229</c:v>
                </c:pt>
                <c:pt idx="37">
                  <c:v>261.48248711107971</c:v>
                </c:pt>
                <c:pt idx="38">
                  <c:v>261.50717793390061</c:v>
                </c:pt>
                <c:pt idx="39">
                  <c:v>261.27332773336468</c:v>
                </c:pt>
                <c:pt idx="40">
                  <c:v>260.85274431930958</c:v>
                </c:pt>
                <c:pt idx="41">
                  <c:v>261.16822111587476</c:v>
                </c:pt>
                <c:pt idx="42">
                  <c:v>261.35584165409449</c:v>
                </c:pt>
                <c:pt idx="43">
                  <c:v>261.4783152372313</c:v>
                </c:pt>
                <c:pt idx="44">
                  <c:v>261.54897542844736</c:v>
                </c:pt>
                <c:pt idx="45">
                  <c:v>261.58108808847845</c:v>
                </c:pt>
                <c:pt idx="46">
                  <c:v>261.57721804075135</c:v>
                </c:pt>
                <c:pt idx="47">
                  <c:v>261.51665254794881</c:v>
                </c:pt>
                <c:pt idx="48">
                  <c:v>261.43007331003275</c:v>
                </c:pt>
                <c:pt idx="49">
                  <c:v>261.39767687670945</c:v>
                </c:pt>
                <c:pt idx="50">
                  <c:v>261.39060935717862</c:v>
                </c:pt>
                <c:pt idx="51">
                  <c:v>261.38089530911844</c:v>
                </c:pt>
                <c:pt idx="52">
                  <c:v>261.38985927376461</c:v>
                </c:pt>
                <c:pt idx="53">
                  <c:v>261.43461885330254</c:v>
                </c:pt>
                <c:pt idx="54">
                  <c:v>261.45681866475485</c:v>
                </c:pt>
                <c:pt idx="55">
                  <c:v>261.46523341564324</c:v>
                </c:pt>
                <c:pt idx="56">
                  <c:v>261.46414326384422</c:v>
                </c:pt>
                <c:pt idx="57">
                  <c:v>261.45707391679395</c:v>
                </c:pt>
                <c:pt idx="58">
                  <c:v>261.44673940248686</c:v>
                </c:pt>
                <c:pt idx="59">
                  <c:v>261.43586618263151</c:v>
                </c:pt>
                <c:pt idx="60">
                  <c:v>261.42913398552167</c:v>
                </c:pt>
                <c:pt idx="61">
                  <c:v>261.42905570847915</c:v>
                </c:pt>
                <c:pt idx="62">
                  <c:v>261.43167061112661</c:v>
                </c:pt>
                <c:pt idx="63">
                  <c:v>261.43509238228893</c:v>
                </c:pt>
                <c:pt idx="64">
                  <c:v>261.43960880505318</c:v>
                </c:pt>
                <c:pt idx="65">
                  <c:v>261.44375459932718</c:v>
                </c:pt>
                <c:pt idx="66">
                  <c:v>261.44451591149601</c:v>
                </c:pt>
                <c:pt idx="67">
                  <c:v>261.44349068205776</c:v>
                </c:pt>
                <c:pt idx="68">
                  <c:v>261.44167878759231</c:v>
                </c:pt>
                <c:pt idx="69">
                  <c:v>261.43980674790464</c:v>
                </c:pt>
                <c:pt idx="70">
                  <c:v>261.43836781716385</c:v>
                </c:pt>
                <c:pt idx="71">
                  <c:v>261.43767018505361</c:v>
                </c:pt>
                <c:pt idx="72">
                  <c:v>261.43782051858881</c:v>
                </c:pt>
                <c:pt idx="73">
                  <c:v>261.43854439634435</c:v>
                </c:pt>
                <c:pt idx="74">
                  <c:v>261.43933512033311</c:v>
                </c:pt>
                <c:pt idx="75">
                  <c:v>261.43997382943365</c:v>
                </c:pt>
                <c:pt idx="76">
                  <c:v>261.44038061669568</c:v>
                </c:pt>
                <c:pt idx="77">
                  <c:v>261.44044493433256</c:v>
                </c:pt>
                <c:pt idx="78">
                  <c:v>261.44016912891635</c:v>
                </c:pt>
                <c:pt idx="79">
                  <c:v>261.43980689703466</c:v>
                </c:pt>
                <c:pt idx="80">
                  <c:v>261.43949991494941</c:v>
                </c:pt>
                <c:pt idx="81">
                  <c:v>261.43931834222917</c:v>
                </c:pt>
                <c:pt idx="82">
                  <c:v>261.43927764175623</c:v>
                </c:pt>
                <c:pt idx="83">
                  <c:v>261.43935346047232</c:v>
                </c:pt>
                <c:pt idx="84">
                  <c:v>261.43949373342389</c:v>
                </c:pt>
                <c:pt idx="85">
                  <c:v>261.43963316799341</c:v>
                </c:pt>
                <c:pt idx="86">
                  <c:v>261.43972389896425</c:v>
                </c:pt>
                <c:pt idx="87">
                  <c:v>261.43975629718346</c:v>
                </c:pt>
                <c:pt idx="88">
                  <c:v>261.43973816949597</c:v>
                </c:pt>
                <c:pt idx="89">
                  <c:v>261.43968463222933</c:v>
                </c:pt>
                <c:pt idx="90">
                  <c:v>261.43962127372072</c:v>
                </c:pt>
                <c:pt idx="91">
                  <c:v>261.43957561912106</c:v>
                </c:pt>
                <c:pt idx="92">
                  <c:v>261.43955634596165</c:v>
                </c:pt>
                <c:pt idx="93">
                  <c:v>261.43956104854595</c:v>
                </c:pt>
                <c:pt idx="94">
                  <c:v>261.43958127407234</c:v>
                </c:pt>
                <c:pt idx="95">
                  <c:v>261.43960657676536</c:v>
                </c:pt>
                <c:pt idx="96">
                  <c:v>261.43962766978979</c:v>
                </c:pt>
                <c:pt idx="97">
                  <c:v>261.43963883115362</c:v>
                </c:pt>
                <c:pt idx="98">
                  <c:v>261.4396393030836</c:v>
                </c:pt>
                <c:pt idx="99">
                  <c:v>261.43963225342696</c:v>
                </c:pt>
                <c:pt idx="100">
                  <c:v>261.43962191644721</c:v>
                </c:pt>
                <c:pt idx="101">
                  <c:v>261.43961222869314</c:v>
                </c:pt>
                <c:pt idx="102">
                  <c:v>261.43960619506515</c:v>
                </c:pt>
                <c:pt idx="103">
                  <c:v>261.43960493851051</c:v>
                </c:pt>
                <c:pt idx="104">
                  <c:v>261.43960738179294</c:v>
                </c:pt>
                <c:pt idx="105">
                  <c:v>261.43961163477883</c:v>
                </c:pt>
                <c:pt idx="106">
                  <c:v>261.43961585029825</c:v>
                </c:pt>
                <c:pt idx="107">
                  <c:v>261.43961873165046</c:v>
                </c:pt>
                <c:pt idx="108">
                  <c:v>261.43961974455755</c:v>
                </c:pt>
                <c:pt idx="109">
                  <c:v>261.43961908412149</c:v>
                </c:pt>
                <c:pt idx="110">
                  <c:v>261.43961743853555</c:v>
                </c:pt>
                <c:pt idx="111">
                  <c:v>261.4396156164899</c:v>
                </c:pt>
                <c:pt idx="112">
                  <c:v>261.43961423007846</c:v>
                </c:pt>
                <c:pt idx="113">
                  <c:v>261.43961358954772</c:v>
                </c:pt>
                <c:pt idx="114">
                  <c:v>261.43961370295222</c:v>
                </c:pt>
                <c:pt idx="115">
                  <c:v>261.43961432860948</c:v>
                </c:pt>
                <c:pt idx="116">
                  <c:v>261.43961511111769</c:v>
                </c:pt>
                <c:pt idx="117">
                  <c:v>261.43961575522809</c:v>
                </c:pt>
                <c:pt idx="118">
                  <c:v>261.43961609859889</c:v>
                </c:pt>
                <c:pt idx="119">
                  <c:v>261.43961611929063</c:v>
                </c:pt>
                <c:pt idx="120">
                  <c:v>261.43961590159398</c:v>
                </c:pt>
                <c:pt idx="121">
                  <c:v>261.43961558134703</c:v>
                </c:pt>
                <c:pt idx="122">
                  <c:v>261.43961528944914</c:v>
                </c:pt>
                <c:pt idx="123">
                  <c:v>261.4396151103586</c:v>
                </c:pt>
                <c:pt idx="124">
                  <c:v>261.43961506818101</c:v>
                </c:pt>
                <c:pt idx="125">
                  <c:v>261.43961513802287</c:v>
                </c:pt>
                <c:pt idx="126">
                  <c:v>261.43961526706249</c:v>
                </c:pt>
                <c:pt idx="127">
                  <c:v>261.43961539740496</c:v>
                </c:pt>
                <c:pt idx="128">
                  <c:v>261.43961548647127</c:v>
                </c:pt>
                <c:pt idx="129">
                  <c:v>261.43961551775072</c:v>
                </c:pt>
                <c:pt idx="130">
                  <c:v>261.43961549796092</c:v>
                </c:pt>
                <c:pt idx="131">
                  <c:v>261.43961544790778</c:v>
                </c:pt>
                <c:pt idx="132">
                  <c:v>261.43961539195919</c:v>
                </c:pt>
                <c:pt idx="133">
                  <c:v>261.43961534948966</c:v>
                </c:pt>
                <c:pt idx="134">
                  <c:v>261.43961533016818</c:v>
                </c:pt>
                <c:pt idx="135">
                  <c:v>261.43961533356145</c:v>
                </c:pt>
                <c:pt idx="136">
                  <c:v>261.4396153521617</c:v>
                </c:pt>
                <c:pt idx="137">
                  <c:v>261.43961537582675</c:v>
                </c:pt>
                <c:pt idx="138">
                  <c:v>261.43961539564373</c:v>
                </c:pt>
                <c:pt idx="139">
                  <c:v>261.43961540635883</c:v>
                </c:pt>
                <c:pt idx="140">
                  <c:v>261.43961540710501</c:v>
                </c:pt>
                <c:pt idx="141">
                  <c:v>261.43961540049116</c:v>
                </c:pt>
                <c:pt idx="142">
                  <c:v>261.43961539071955</c:v>
                </c:pt>
                <c:pt idx="143">
                  <c:v>261.43961538178274</c:v>
                </c:pt>
                <c:pt idx="144">
                  <c:v>261.43961537627234</c:v>
                </c:pt>
                <c:pt idx="145">
                  <c:v>261.43961537496511</c:v>
                </c:pt>
                <c:pt idx="146">
                  <c:v>261.4396153770881</c:v>
                </c:pt>
                <c:pt idx="147">
                  <c:v>261.43961538099808</c:v>
                </c:pt>
                <c:pt idx="148">
                  <c:v>261.43961538495114</c:v>
                </c:pt>
                <c:pt idx="149">
                  <c:v>261.43961538768355</c:v>
                </c:pt>
                <c:pt idx="150">
                  <c:v>261.4396153886716</c:v>
                </c:pt>
                <c:pt idx="151">
                  <c:v>261.4396153880906</c:v>
                </c:pt>
                <c:pt idx="152">
                  <c:v>261.43961538656828</c:v>
                </c:pt>
                <c:pt idx="153">
                  <c:v>261.43961538485684</c:v>
                </c:pt>
                <c:pt idx="154">
                  <c:v>261.43961538355398</c:v>
                </c:pt>
                <c:pt idx="155">
                  <c:v>261.4396153829569</c:v>
                </c:pt>
                <c:pt idx="156">
                  <c:v>261.43961538305473</c:v>
                </c:pt>
                <c:pt idx="157">
                  <c:v>261.43961538361992</c:v>
                </c:pt>
                <c:pt idx="158">
                  <c:v>261.43961538434121</c:v>
                </c:pt>
                <c:pt idx="159">
                  <c:v>261.43961538494563</c:v>
                </c:pt>
                <c:pt idx="160">
                  <c:v>261.43961538527458</c:v>
                </c:pt>
                <c:pt idx="161">
                  <c:v>261.43961538530147</c:v>
                </c:pt>
                <c:pt idx="162">
                  <c:v>261.43961538510297</c:v>
                </c:pt>
                <c:pt idx="163">
                  <c:v>261.43961538480556</c:v>
                </c:pt>
                <c:pt idx="164">
                  <c:v>261.43961538453181</c:v>
                </c:pt>
                <c:pt idx="165">
                  <c:v>261.43961538436213</c:v>
                </c:pt>
                <c:pt idx="166">
                  <c:v>261.43961538432092</c:v>
                </c:pt>
                <c:pt idx="167">
                  <c:v>261.43961538438481</c:v>
                </c:pt>
                <c:pt idx="168">
                  <c:v>261.43961538450384</c:v>
                </c:pt>
                <c:pt idx="169">
                  <c:v>261.43961538462457</c:v>
                </c:pt>
                <c:pt idx="170">
                  <c:v>261.4396153847083</c:v>
                </c:pt>
                <c:pt idx="171">
                  <c:v>261.43961538473889</c:v>
                </c:pt>
                <c:pt idx="172">
                  <c:v>261.43961538472166</c:v>
                </c:pt>
                <c:pt idx="173">
                  <c:v>261.43961538467556</c:v>
                </c:pt>
                <c:pt idx="174">
                  <c:v>261.43961538462338</c:v>
                </c:pt>
                <c:pt idx="175">
                  <c:v>261.43961538458342</c:v>
                </c:pt>
                <c:pt idx="176">
                  <c:v>261.43961538456489</c:v>
                </c:pt>
                <c:pt idx="177">
                  <c:v>261.43961538456767</c:v>
                </c:pt>
                <c:pt idx="178">
                  <c:v>261.43961538458484</c:v>
                </c:pt>
                <c:pt idx="179">
                  <c:v>261.43961538460684</c:v>
                </c:pt>
                <c:pt idx="180">
                  <c:v>261.43961538462537</c:v>
                </c:pt>
                <c:pt idx="181">
                  <c:v>261.43961538463549</c:v>
                </c:pt>
                <c:pt idx="182">
                  <c:v>261.4396153846364</c:v>
                </c:pt>
                <c:pt idx="183">
                  <c:v>261.43961538463043</c:v>
                </c:pt>
                <c:pt idx="184">
                  <c:v>261.43961538462133</c:v>
                </c:pt>
                <c:pt idx="185">
                  <c:v>261.43961538461298</c:v>
                </c:pt>
                <c:pt idx="186">
                  <c:v>261.43961538460775</c:v>
                </c:pt>
                <c:pt idx="187">
                  <c:v>261.43961538460644</c:v>
                </c:pt>
                <c:pt idx="188">
                  <c:v>261.43961538460837</c:v>
                </c:pt>
                <c:pt idx="189">
                  <c:v>261.43961538461195</c:v>
                </c:pt>
                <c:pt idx="190">
                  <c:v>261.43961538461571</c:v>
                </c:pt>
                <c:pt idx="191">
                  <c:v>261.43961538461821</c:v>
                </c:pt>
                <c:pt idx="192">
                  <c:v>261.43961538461917</c:v>
                </c:pt>
                <c:pt idx="193">
                  <c:v>261.43961538461866</c:v>
                </c:pt>
                <c:pt idx="194">
                  <c:v>261.4396153846173</c:v>
                </c:pt>
                <c:pt idx="195">
                  <c:v>261.43961538461571</c:v>
                </c:pt>
                <c:pt idx="196">
                  <c:v>261.43961538461446</c:v>
                </c:pt>
                <c:pt idx="197">
                  <c:v>261.43961538461389</c:v>
                </c:pt>
                <c:pt idx="198">
                  <c:v>261.439615384614</c:v>
                </c:pt>
                <c:pt idx="199">
                  <c:v>261.43961538461451</c:v>
                </c:pt>
                <c:pt idx="200">
                  <c:v>261.43961538461519</c:v>
                </c:pt>
                <c:pt idx="201">
                  <c:v>261.43961538461576</c:v>
                </c:pt>
                <c:pt idx="202">
                  <c:v>261.43961538461605</c:v>
                </c:pt>
                <c:pt idx="203">
                  <c:v>261.4396153846161</c:v>
                </c:pt>
                <c:pt idx="204">
                  <c:v>261.43961538461593</c:v>
                </c:pt>
                <c:pt idx="205">
                  <c:v>261.43961538461559</c:v>
                </c:pt>
                <c:pt idx="206">
                  <c:v>261.43961538461537</c:v>
                </c:pt>
                <c:pt idx="207">
                  <c:v>261.43961538461525</c:v>
                </c:pt>
                <c:pt idx="208">
                  <c:v>261.43961538461514</c:v>
                </c:pt>
                <c:pt idx="209">
                  <c:v>261.43961538461525</c:v>
                </c:pt>
                <c:pt idx="210">
                  <c:v>261.43961538461531</c:v>
                </c:pt>
                <c:pt idx="211">
                  <c:v>261.43961538461548</c:v>
                </c:pt>
                <c:pt idx="212">
                  <c:v>261.43961538461554</c:v>
                </c:pt>
                <c:pt idx="213">
                  <c:v>261.43961538461554</c:v>
                </c:pt>
                <c:pt idx="214">
                  <c:v>261.43961538461554</c:v>
                </c:pt>
                <c:pt idx="215">
                  <c:v>261.43961538461548</c:v>
                </c:pt>
                <c:pt idx="216">
                  <c:v>261.43961538461548</c:v>
                </c:pt>
                <c:pt idx="217">
                  <c:v>261.43961538461542</c:v>
                </c:pt>
                <c:pt idx="218">
                  <c:v>261.43961538461542</c:v>
                </c:pt>
                <c:pt idx="219">
                  <c:v>261.43961538461548</c:v>
                </c:pt>
                <c:pt idx="220">
                  <c:v>261.43961538461548</c:v>
                </c:pt>
                <c:pt idx="221">
                  <c:v>261.43961538461548</c:v>
                </c:pt>
                <c:pt idx="222">
                  <c:v>261.43961538461548</c:v>
                </c:pt>
                <c:pt idx="223">
                  <c:v>261.43961538461554</c:v>
                </c:pt>
                <c:pt idx="224">
                  <c:v>261.43961538461554</c:v>
                </c:pt>
                <c:pt idx="225">
                  <c:v>261.43961538461554</c:v>
                </c:pt>
                <c:pt idx="226">
                  <c:v>261.43961538461554</c:v>
                </c:pt>
                <c:pt idx="227">
                  <c:v>261.43961538461548</c:v>
                </c:pt>
                <c:pt idx="228">
                  <c:v>261.43961538461548</c:v>
                </c:pt>
                <c:pt idx="229">
                  <c:v>261.43961538461554</c:v>
                </c:pt>
                <c:pt idx="230">
                  <c:v>261.43961538461554</c:v>
                </c:pt>
                <c:pt idx="231">
                  <c:v>261.43961538461554</c:v>
                </c:pt>
                <c:pt idx="232">
                  <c:v>261.43961538461548</c:v>
                </c:pt>
                <c:pt idx="233">
                  <c:v>261.43961538461554</c:v>
                </c:pt>
                <c:pt idx="234">
                  <c:v>261.43961538461554</c:v>
                </c:pt>
                <c:pt idx="235">
                  <c:v>261.43961538461554</c:v>
                </c:pt>
                <c:pt idx="236">
                  <c:v>261.43961538461554</c:v>
                </c:pt>
                <c:pt idx="237">
                  <c:v>261.43961538461554</c:v>
                </c:pt>
                <c:pt idx="238">
                  <c:v>261.43961538461554</c:v>
                </c:pt>
                <c:pt idx="239">
                  <c:v>261.43961538461554</c:v>
                </c:pt>
                <c:pt idx="240">
                  <c:v>261.43961538461554</c:v>
                </c:pt>
                <c:pt idx="241">
                  <c:v>261.43961538461554</c:v>
                </c:pt>
                <c:pt idx="242">
                  <c:v>261.43961538461554</c:v>
                </c:pt>
                <c:pt idx="243">
                  <c:v>261.43961538461554</c:v>
                </c:pt>
                <c:pt idx="244">
                  <c:v>261.43961538461554</c:v>
                </c:pt>
                <c:pt idx="245">
                  <c:v>261.43961538461554</c:v>
                </c:pt>
                <c:pt idx="246">
                  <c:v>261.43961538461554</c:v>
                </c:pt>
                <c:pt idx="247">
                  <c:v>261.43961538461554</c:v>
                </c:pt>
                <c:pt idx="248">
                  <c:v>261.43961538461554</c:v>
                </c:pt>
                <c:pt idx="249">
                  <c:v>261.43961538461554</c:v>
                </c:pt>
                <c:pt idx="250">
                  <c:v>261.43961538461554</c:v>
                </c:pt>
                <c:pt idx="251">
                  <c:v>261.43961538461554</c:v>
                </c:pt>
                <c:pt idx="252">
                  <c:v>261.43961538461554</c:v>
                </c:pt>
                <c:pt idx="253">
                  <c:v>261.43961538461554</c:v>
                </c:pt>
                <c:pt idx="254">
                  <c:v>261.43961538461554</c:v>
                </c:pt>
                <c:pt idx="255">
                  <c:v>261.43961538461554</c:v>
                </c:pt>
                <c:pt idx="256">
                  <c:v>261.43961538461554</c:v>
                </c:pt>
                <c:pt idx="257">
                  <c:v>261.43961538461554</c:v>
                </c:pt>
                <c:pt idx="258">
                  <c:v>261.43961538461554</c:v>
                </c:pt>
                <c:pt idx="259">
                  <c:v>261.43961538461554</c:v>
                </c:pt>
                <c:pt idx="260">
                  <c:v>261.43961538461554</c:v>
                </c:pt>
                <c:pt idx="261">
                  <c:v>261.43961538461554</c:v>
                </c:pt>
                <c:pt idx="262">
                  <c:v>261.43961538461554</c:v>
                </c:pt>
                <c:pt idx="263">
                  <c:v>261.43961538461554</c:v>
                </c:pt>
                <c:pt idx="264">
                  <c:v>261.43961538461554</c:v>
                </c:pt>
                <c:pt idx="265">
                  <c:v>261.43961538461554</c:v>
                </c:pt>
                <c:pt idx="266">
                  <c:v>261.43961538461554</c:v>
                </c:pt>
                <c:pt idx="267">
                  <c:v>261.43961538461554</c:v>
                </c:pt>
                <c:pt idx="268">
                  <c:v>261.43961538461554</c:v>
                </c:pt>
                <c:pt idx="269">
                  <c:v>261.43961538461554</c:v>
                </c:pt>
                <c:pt idx="270">
                  <c:v>261.43961538461554</c:v>
                </c:pt>
                <c:pt idx="271">
                  <c:v>261.43961538461554</c:v>
                </c:pt>
                <c:pt idx="272">
                  <c:v>261.43961538461554</c:v>
                </c:pt>
                <c:pt idx="273">
                  <c:v>261.43961538461554</c:v>
                </c:pt>
                <c:pt idx="274">
                  <c:v>261.43961538461554</c:v>
                </c:pt>
                <c:pt idx="275">
                  <c:v>261.43961538461554</c:v>
                </c:pt>
                <c:pt idx="276">
                  <c:v>261.43961538461554</c:v>
                </c:pt>
                <c:pt idx="277">
                  <c:v>261.43961538461554</c:v>
                </c:pt>
                <c:pt idx="278">
                  <c:v>261.43961538461554</c:v>
                </c:pt>
                <c:pt idx="279">
                  <c:v>261.43961538461554</c:v>
                </c:pt>
                <c:pt idx="280">
                  <c:v>261.43961538461554</c:v>
                </c:pt>
                <c:pt idx="281">
                  <c:v>261.43961538461554</c:v>
                </c:pt>
                <c:pt idx="282">
                  <c:v>261.43961538461554</c:v>
                </c:pt>
                <c:pt idx="283">
                  <c:v>261.43961538461554</c:v>
                </c:pt>
                <c:pt idx="284">
                  <c:v>261.43961538461554</c:v>
                </c:pt>
                <c:pt idx="285">
                  <c:v>261.43961538461554</c:v>
                </c:pt>
                <c:pt idx="286">
                  <c:v>261.43961538461554</c:v>
                </c:pt>
                <c:pt idx="287">
                  <c:v>261.43961538461554</c:v>
                </c:pt>
                <c:pt idx="288">
                  <c:v>261.43961538461554</c:v>
                </c:pt>
                <c:pt idx="289">
                  <c:v>261.43961538461554</c:v>
                </c:pt>
                <c:pt idx="290">
                  <c:v>261.43961538461554</c:v>
                </c:pt>
                <c:pt idx="291">
                  <c:v>261.43961538461554</c:v>
                </c:pt>
                <c:pt idx="292">
                  <c:v>261.43961538461554</c:v>
                </c:pt>
                <c:pt idx="293">
                  <c:v>261.43961538461554</c:v>
                </c:pt>
                <c:pt idx="294">
                  <c:v>261.43961538461554</c:v>
                </c:pt>
                <c:pt idx="295">
                  <c:v>261.43961538461554</c:v>
                </c:pt>
                <c:pt idx="296">
                  <c:v>261.43961538461554</c:v>
                </c:pt>
                <c:pt idx="297">
                  <c:v>261.43961538461554</c:v>
                </c:pt>
                <c:pt idx="298">
                  <c:v>261.43961538461554</c:v>
                </c:pt>
                <c:pt idx="299">
                  <c:v>261.43961538461554</c:v>
                </c:pt>
                <c:pt idx="300">
                  <c:v>261.43961538461554</c:v>
                </c:pt>
              </c:numCache>
            </c:numRef>
          </c:val>
        </c:ser>
        <c:ser>
          <c:idx val="3"/>
          <c:order val="1"/>
          <c:tx>
            <c:strRef>
              <c:f>Data!$BD$14</c:f>
              <c:strCache>
                <c:ptCount val="1"/>
                <c:pt idx="0">
                  <c:v>AmEx BCP CC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Data!$BD$15:$BD$316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977.55</c:v>
                </c:pt>
                <c:pt idx="14">
                  <c:v>635.15</c:v>
                </c:pt>
                <c:pt idx="15">
                  <c:v>672.48</c:v>
                </c:pt>
                <c:pt idx="16">
                  <c:v>866.37</c:v>
                </c:pt>
                <c:pt idx="17">
                  <c:v>802.56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0"/>
          <c:order val="2"/>
          <c:tx>
            <c:strRef>
              <c:f>Data!$BA$14</c:f>
              <c:strCache>
                <c:ptCount val="1"/>
                <c:pt idx="0">
                  <c:v>Discover 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Data!$BA$15:$BA$316</c:f>
              <c:numCache>
                <c:formatCode>#,##0.00_);[Red]\(#,##0.00\)</c:formatCode>
                <c:ptCount val="302"/>
                <c:pt idx="0">
                  <c:v>2560.77</c:v>
                </c:pt>
                <c:pt idx="1">
                  <c:v>469.79</c:v>
                </c:pt>
                <c:pt idx="2">
                  <c:v>386.45</c:v>
                </c:pt>
                <c:pt idx="3">
                  <c:v>2420.5100000000002</c:v>
                </c:pt>
                <c:pt idx="4">
                  <c:v>2430.77</c:v>
                </c:pt>
                <c:pt idx="5">
                  <c:v>35.71</c:v>
                </c:pt>
                <c:pt idx="6">
                  <c:v>4.3600000000000003</c:v>
                </c:pt>
                <c:pt idx="7">
                  <c:v>0</c:v>
                </c:pt>
                <c:pt idx="8">
                  <c:v>149.36000000000001</c:v>
                </c:pt>
                <c:pt idx="9">
                  <c:v>0</c:v>
                </c:pt>
                <c:pt idx="10">
                  <c:v>117.47</c:v>
                </c:pt>
                <c:pt idx="11">
                  <c:v>108.68</c:v>
                </c:pt>
                <c:pt idx="12">
                  <c:v>56.17</c:v>
                </c:pt>
                <c:pt idx="13">
                  <c:v>0</c:v>
                </c:pt>
                <c:pt idx="14">
                  <c:v>19.329999999999998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1"/>
          <c:order val="3"/>
          <c:tx>
            <c:strRef>
              <c:f>Data!$BB$14</c:f>
              <c:strCache>
                <c:ptCount val="1"/>
                <c:pt idx="0">
                  <c:v>Chase SP CC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Data!$BB$15:$BB$316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70.150000000000006</c:v>
                </c:pt>
                <c:pt idx="6">
                  <c:v>1927.73</c:v>
                </c:pt>
                <c:pt idx="7">
                  <c:v>770.74</c:v>
                </c:pt>
                <c:pt idx="8">
                  <c:v>1360.7</c:v>
                </c:pt>
                <c:pt idx="9">
                  <c:v>1407.15</c:v>
                </c:pt>
                <c:pt idx="10">
                  <c:v>1221.72</c:v>
                </c:pt>
                <c:pt idx="11">
                  <c:v>983.27</c:v>
                </c:pt>
                <c:pt idx="12">
                  <c:v>565.94000000000005</c:v>
                </c:pt>
                <c:pt idx="13">
                  <c:v>1723.47</c:v>
                </c:pt>
                <c:pt idx="14">
                  <c:v>1912.66</c:v>
                </c:pt>
                <c:pt idx="15">
                  <c:v>1611.28</c:v>
                </c:pt>
                <c:pt idx="16">
                  <c:v>1744.9</c:v>
                </c:pt>
                <c:pt idx="17">
                  <c:v>1716.38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2"/>
          <c:order val="4"/>
          <c:tx>
            <c:strRef>
              <c:f>Data!$BC$14</c:f>
              <c:strCache>
                <c:ptCount val="1"/>
                <c:pt idx="0">
                  <c:v>USAA CC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Data!$BC$15:$BC$316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215.37</c:v>
                </c:pt>
                <c:pt idx="8">
                  <c:v>478.91</c:v>
                </c:pt>
                <c:pt idx="9">
                  <c:v>2410.66</c:v>
                </c:pt>
                <c:pt idx="10">
                  <c:v>3203.5</c:v>
                </c:pt>
                <c:pt idx="11">
                  <c:v>3775.31</c:v>
                </c:pt>
                <c:pt idx="12">
                  <c:v>4184.07</c:v>
                </c:pt>
                <c:pt idx="13">
                  <c:v>2956.19</c:v>
                </c:pt>
                <c:pt idx="14">
                  <c:v>1876.97</c:v>
                </c:pt>
                <c:pt idx="15">
                  <c:v>1131.1600000000001</c:v>
                </c:pt>
                <c:pt idx="16">
                  <c:v>1520.5</c:v>
                </c:pt>
                <c:pt idx="17">
                  <c:v>908.45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ser>
          <c:idx val="5"/>
          <c:order val="5"/>
          <c:tx>
            <c:strRef>
              <c:f>Data!$BF$14</c:f>
              <c:strCache>
                <c:ptCount val="1"/>
                <c:pt idx="0">
                  <c:v>United CC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Data!$D$15:$D$316</c:f>
              <c:numCache>
                <c:formatCode>m/d/yyyy</c:formatCode>
                <c:ptCount val="30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  <c:pt idx="12">
                  <c:v>43009</c:v>
                </c:pt>
                <c:pt idx="13">
                  <c:v>43040</c:v>
                </c:pt>
                <c:pt idx="14">
                  <c:v>43070</c:v>
                </c:pt>
                <c:pt idx="15">
                  <c:v>43101</c:v>
                </c:pt>
                <c:pt idx="16">
                  <c:v>43132</c:v>
                </c:pt>
                <c:pt idx="17">
                  <c:v>43160</c:v>
                </c:pt>
              </c:numCache>
            </c:numRef>
          </c:cat>
          <c:val>
            <c:numRef>
              <c:f>Data!$BF$15:$BF$316</c:f>
              <c:numCache>
                <c:formatCode>#,##0.00_);[Red]\(#,##0.00\)</c:formatCode>
                <c:ptCount val="30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750</c:v>
                </c:pt>
                <c:pt idx="19">
                  <c:v>750</c:v>
                </c:pt>
                <c:pt idx="20">
                  <c:v>750</c:v>
                </c:pt>
                <c:pt idx="21">
                  <c:v>750</c:v>
                </c:pt>
                <c:pt idx="22">
                  <c:v>750</c:v>
                </c:pt>
                <c:pt idx="23">
                  <c:v>750</c:v>
                </c:pt>
                <c:pt idx="24">
                  <c:v>750</c:v>
                </c:pt>
                <c:pt idx="25">
                  <c:v>750</c:v>
                </c:pt>
                <c:pt idx="26">
                  <c:v>750</c:v>
                </c:pt>
                <c:pt idx="27">
                  <c:v>750</c:v>
                </c:pt>
                <c:pt idx="28">
                  <c:v>750</c:v>
                </c:pt>
                <c:pt idx="29">
                  <c:v>750</c:v>
                </c:pt>
                <c:pt idx="30">
                  <c:v>750</c:v>
                </c:pt>
                <c:pt idx="31">
                  <c:v>750</c:v>
                </c:pt>
                <c:pt idx="32">
                  <c:v>750</c:v>
                </c:pt>
                <c:pt idx="33">
                  <c:v>750</c:v>
                </c:pt>
                <c:pt idx="34">
                  <c:v>750</c:v>
                </c:pt>
                <c:pt idx="35">
                  <c:v>750</c:v>
                </c:pt>
                <c:pt idx="36">
                  <c:v>750</c:v>
                </c:pt>
                <c:pt idx="37">
                  <c:v>750</c:v>
                </c:pt>
                <c:pt idx="38">
                  <c:v>750</c:v>
                </c:pt>
                <c:pt idx="39">
                  <c:v>750</c:v>
                </c:pt>
                <c:pt idx="40">
                  <c:v>750</c:v>
                </c:pt>
                <c:pt idx="41">
                  <c:v>750</c:v>
                </c:pt>
                <c:pt idx="42">
                  <c:v>750</c:v>
                </c:pt>
                <c:pt idx="43">
                  <c:v>750</c:v>
                </c:pt>
                <c:pt idx="44">
                  <c:v>750</c:v>
                </c:pt>
                <c:pt idx="45">
                  <c:v>750</c:v>
                </c:pt>
                <c:pt idx="46">
                  <c:v>750</c:v>
                </c:pt>
                <c:pt idx="47">
                  <c:v>750</c:v>
                </c:pt>
                <c:pt idx="48">
                  <c:v>750</c:v>
                </c:pt>
                <c:pt idx="49">
                  <c:v>750</c:v>
                </c:pt>
                <c:pt idx="50">
                  <c:v>750</c:v>
                </c:pt>
                <c:pt idx="51">
                  <c:v>750</c:v>
                </c:pt>
                <c:pt idx="52">
                  <c:v>750</c:v>
                </c:pt>
                <c:pt idx="53">
                  <c:v>750</c:v>
                </c:pt>
                <c:pt idx="54">
                  <c:v>750</c:v>
                </c:pt>
                <c:pt idx="55">
                  <c:v>750</c:v>
                </c:pt>
                <c:pt idx="56">
                  <c:v>750</c:v>
                </c:pt>
                <c:pt idx="57">
                  <c:v>750</c:v>
                </c:pt>
                <c:pt idx="58">
                  <c:v>750</c:v>
                </c:pt>
                <c:pt idx="59">
                  <c:v>750</c:v>
                </c:pt>
                <c:pt idx="60">
                  <c:v>750</c:v>
                </c:pt>
                <c:pt idx="61">
                  <c:v>750</c:v>
                </c:pt>
                <c:pt idx="62">
                  <c:v>750</c:v>
                </c:pt>
                <c:pt idx="63">
                  <c:v>750</c:v>
                </c:pt>
                <c:pt idx="64">
                  <c:v>750</c:v>
                </c:pt>
                <c:pt idx="65">
                  <c:v>750</c:v>
                </c:pt>
                <c:pt idx="66">
                  <c:v>750</c:v>
                </c:pt>
                <c:pt idx="67">
                  <c:v>750</c:v>
                </c:pt>
                <c:pt idx="68">
                  <c:v>750</c:v>
                </c:pt>
                <c:pt idx="69">
                  <c:v>750</c:v>
                </c:pt>
                <c:pt idx="70">
                  <c:v>750</c:v>
                </c:pt>
                <c:pt idx="71">
                  <c:v>750</c:v>
                </c:pt>
                <c:pt idx="72">
                  <c:v>750</c:v>
                </c:pt>
                <c:pt idx="73">
                  <c:v>750</c:v>
                </c:pt>
                <c:pt idx="74">
                  <c:v>750</c:v>
                </c:pt>
                <c:pt idx="75">
                  <c:v>750</c:v>
                </c:pt>
                <c:pt idx="76">
                  <c:v>750</c:v>
                </c:pt>
                <c:pt idx="77">
                  <c:v>750</c:v>
                </c:pt>
                <c:pt idx="78">
                  <c:v>750</c:v>
                </c:pt>
                <c:pt idx="79">
                  <c:v>750</c:v>
                </c:pt>
                <c:pt idx="80">
                  <c:v>750</c:v>
                </c:pt>
                <c:pt idx="81">
                  <c:v>750</c:v>
                </c:pt>
                <c:pt idx="82">
                  <c:v>750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750</c:v>
                </c:pt>
                <c:pt idx="202">
                  <c:v>750</c:v>
                </c:pt>
                <c:pt idx="203">
                  <c:v>750</c:v>
                </c:pt>
                <c:pt idx="204">
                  <c:v>750</c:v>
                </c:pt>
                <c:pt idx="205">
                  <c:v>750</c:v>
                </c:pt>
                <c:pt idx="206">
                  <c:v>750</c:v>
                </c:pt>
                <c:pt idx="207">
                  <c:v>750</c:v>
                </c:pt>
                <c:pt idx="208">
                  <c:v>750</c:v>
                </c:pt>
                <c:pt idx="209">
                  <c:v>750</c:v>
                </c:pt>
                <c:pt idx="210">
                  <c:v>750</c:v>
                </c:pt>
                <c:pt idx="211">
                  <c:v>750</c:v>
                </c:pt>
                <c:pt idx="212">
                  <c:v>750</c:v>
                </c:pt>
                <c:pt idx="213">
                  <c:v>750</c:v>
                </c:pt>
                <c:pt idx="214">
                  <c:v>750</c:v>
                </c:pt>
                <c:pt idx="215">
                  <c:v>750</c:v>
                </c:pt>
                <c:pt idx="216">
                  <c:v>750</c:v>
                </c:pt>
                <c:pt idx="217">
                  <c:v>750</c:v>
                </c:pt>
                <c:pt idx="218">
                  <c:v>750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750</c:v>
                </c:pt>
                <c:pt idx="267">
                  <c:v>750</c:v>
                </c:pt>
                <c:pt idx="268">
                  <c:v>750</c:v>
                </c:pt>
                <c:pt idx="269">
                  <c:v>750</c:v>
                </c:pt>
                <c:pt idx="270">
                  <c:v>750</c:v>
                </c:pt>
                <c:pt idx="271">
                  <c:v>750</c:v>
                </c:pt>
                <c:pt idx="272">
                  <c:v>750</c:v>
                </c:pt>
                <c:pt idx="273">
                  <c:v>750</c:v>
                </c:pt>
                <c:pt idx="274">
                  <c:v>750</c:v>
                </c:pt>
                <c:pt idx="275">
                  <c:v>750</c:v>
                </c:pt>
                <c:pt idx="276">
                  <c:v>750</c:v>
                </c:pt>
                <c:pt idx="277">
                  <c:v>750</c:v>
                </c:pt>
                <c:pt idx="278">
                  <c:v>750</c:v>
                </c:pt>
                <c:pt idx="279">
                  <c:v>750</c:v>
                </c:pt>
                <c:pt idx="280">
                  <c:v>750</c:v>
                </c:pt>
                <c:pt idx="281">
                  <c:v>750</c:v>
                </c:pt>
                <c:pt idx="282">
                  <c:v>750</c:v>
                </c:pt>
                <c:pt idx="283">
                  <c:v>750</c:v>
                </c:pt>
                <c:pt idx="284">
                  <c:v>750</c:v>
                </c:pt>
                <c:pt idx="285">
                  <c:v>750</c:v>
                </c:pt>
                <c:pt idx="286">
                  <c:v>750</c:v>
                </c:pt>
                <c:pt idx="287">
                  <c:v>750</c:v>
                </c:pt>
                <c:pt idx="288">
                  <c:v>750</c:v>
                </c:pt>
                <c:pt idx="289">
                  <c:v>750</c:v>
                </c:pt>
                <c:pt idx="290">
                  <c:v>750</c:v>
                </c:pt>
                <c:pt idx="291">
                  <c:v>750</c:v>
                </c:pt>
                <c:pt idx="292">
                  <c:v>750</c:v>
                </c:pt>
                <c:pt idx="293">
                  <c:v>750</c:v>
                </c:pt>
                <c:pt idx="294">
                  <c:v>750</c:v>
                </c:pt>
                <c:pt idx="295">
                  <c:v>750</c:v>
                </c:pt>
                <c:pt idx="296">
                  <c:v>750</c:v>
                </c:pt>
                <c:pt idx="297">
                  <c:v>750</c:v>
                </c:pt>
                <c:pt idx="298">
                  <c:v>750</c:v>
                </c:pt>
                <c:pt idx="299">
                  <c:v>750</c:v>
                </c:pt>
                <c:pt idx="300">
                  <c:v>750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07488"/>
        <c:axId val="467903960"/>
      </c:areaChart>
      <c:dateAx>
        <c:axId val="4679074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03960"/>
        <c:crosses val="autoZero"/>
        <c:auto val="1"/>
        <c:lblOffset val="100"/>
        <c:baseTimeUnit val="months"/>
      </c:dateAx>
      <c:valAx>
        <c:axId val="46790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07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1"/>
          <c:order val="0"/>
          <c:tx>
            <c:strRef>
              <c:f>Sheet3!$G$7</c:f>
              <c:strCache>
                <c:ptCount val="1"/>
                <c:pt idx="0">
                  <c:v>Contributed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Sheet3!$A$8:$A$2055</c:f>
              <c:numCache>
                <c:formatCode>m/d/yyyy</c:formatCode>
                <c:ptCount val="2048"/>
                <c:pt idx="0">
                  <c:v>42650</c:v>
                </c:pt>
                <c:pt idx="1">
                  <c:v>42664</c:v>
                </c:pt>
                <c:pt idx="2">
                  <c:v>42678</c:v>
                </c:pt>
                <c:pt idx="3">
                  <c:v>42692</c:v>
                </c:pt>
                <c:pt idx="4">
                  <c:v>42706</c:v>
                </c:pt>
                <c:pt idx="5">
                  <c:v>42720</c:v>
                </c:pt>
                <c:pt idx="6">
                  <c:v>42734</c:v>
                </c:pt>
                <c:pt idx="7">
                  <c:v>42748</c:v>
                </c:pt>
                <c:pt idx="8">
                  <c:v>42762</c:v>
                </c:pt>
                <c:pt idx="9">
                  <c:v>42776</c:v>
                </c:pt>
                <c:pt idx="10">
                  <c:v>42790</c:v>
                </c:pt>
                <c:pt idx="11">
                  <c:v>42804</c:v>
                </c:pt>
                <c:pt idx="12">
                  <c:v>42818</c:v>
                </c:pt>
                <c:pt idx="13">
                  <c:v>42832</c:v>
                </c:pt>
                <c:pt idx="14">
                  <c:v>42846</c:v>
                </c:pt>
                <c:pt idx="15">
                  <c:v>42860</c:v>
                </c:pt>
                <c:pt idx="16">
                  <c:v>42874</c:v>
                </c:pt>
                <c:pt idx="17">
                  <c:v>42888</c:v>
                </c:pt>
                <c:pt idx="18">
                  <c:v>42902</c:v>
                </c:pt>
                <c:pt idx="19">
                  <c:v>42916</c:v>
                </c:pt>
                <c:pt idx="20">
                  <c:v>42930</c:v>
                </c:pt>
                <c:pt idx="21">
                  <c:v>42944</c:v>
                </c:pt>
                <c:pt idx="22">
                  <c:v>42958</c:v>
                </c:pt>
                <c:pt idx="23">
                  <c:v>42972</c:v>
                </c:pt>
                <c:pt idx="24">
                  <c:v>42986</c:v>
                </c:pt>
                <c:pt idx="25">
                  <c:v>43000</c:v>
                </c:pt>
                <c:pt idx="26">
                  <c:v>43014</c:v>
                </c:pt>
                <c:pt idx="27">
                  <c:v>43028</c:v>
                </c:pt>
                <c:pt idx="28">
                  <c:v>43042</c:v>
                </c:pt>
                <c:pt idx="29">
                  <c:v>43056</c:v>
                </c:pt>
                <c:pt idx="30">
                  <c:v>43070</c:v>
                </c:pt>
                <c:pt idx="31">
                  <c:v>43084</c:v>
                </c:pt>
                <c:pt idx="32">
                  <c:v>43098</c:v>
                </c:pt>
                <c:pt idx="33">
                  <c:v>43112</c:v>
                </c:pt>
                <c:pt idx="34">
                  <c:v>43126</c:v>
                </c:pt>
                <c:pt idx="35">
                  <c:v>43140</c:v>
                </c:pt>
                <c:pt idx="36">
                  <c:v>43154</c:v>
                </c:pt>
                <c:pt idx="37">
                  <c:v>43168</c:v>
                </c:pt>
                <c:pt idx="38">
                  <c:v>43182</c:v>
                </c:pt>
                <c:pt idx="39">
                  <c:v>43196</c:v>
                </c:pt>
                <c:pt idx="40">
                  <c:v>43210</c:v>
                </c:pt>
                <c:pt idx="41">
                  <c:v>43224</c:v>
                </c:pt>
                <c:pt idx="42">
                  <c:v>43238</c:v>
                </c:pt>
                <c:pt idx="43">
                  <c:v>43252</c:v>
                </c:pt>
                <c:pt idx="44">
                  <c:v>43266</c:v>
                </c:pt>
                <c:pt idx="45">
                  <c:v>43280</c:v>
                </c:pt>
                <c:pt idx="46">
                  <c:v>43294</c:v>
                </c:pt>
                <c:pt idx="47">
                  <c:v>43308</c:v>
                </c:pt>
                <c:pt idx="48">
                  <c:v>43322</c:v>
                </c:pt>
                <c:pt idx="49">
                  <c:v>43336</c:v>
                </c:pt>
                <c:pt idx="50">
                  <c:v>43350</c:v>
                </c:pt>
                <c:pt idx="51">
                  <c:v>43364</c:v>
                </c:pt>
                <c:pt idx="52">
                  <c:v>43378</c:v>
                </c:pt>
                <c:pt idx="53">
                  <c:v>43392</c:v>
                </c:pt>
                <c:pt idx="54">
                  <c:v>43406</c:v>
                </c:pt>
                <c:pt idx="55">
                  <c:v>43420</c:v>
                </c:pt>
                <c:pt idx="56">
                  <c:v>43434</c:v>
                </c:pt>
                <c:pt idx="57">
                  <c:v>43448</c:v>
                </c:pt>
                <c:pt idx="58">
                  <c:v>43462</c:v>
                </c:pt>
                <c:pt idx="59">
                  <c:v>43476</c:v>
                </c:pt>
                <c:pt idx="60">
                  <c:v>43490</c:v>
                </c:pt>
                <c:pt idx="61">
                  <c:v>43504</c:v>
                </c:pt>
                <c:pt idx="62">
                  <c:v>43518</c:v>
                </c:pt>
                <c:pt idx="63">
                  <c:v>43532</c:v>
                </c:pt>
                <c:pt idx="64">
                  <c:v>43546</c:v>
                </c:pt>
                <c:pt idx="65">
                  <c:v>43560</c:v>
                </c:pt>
                <c:pt idx="66">
                  <c:v>43574</c:v>
                </c:pt>
                <c:pt idx="67">
                  <c:v>43588</c:v>
                </c:pt>
                <c:pt idx="68">
                  <c:v>43602</c:v>
                </c:pt>
                <c:pt idx="69">
                  <c:v>43616</c:v>
                </c:pt>
                <c:pt idx="70">
                  <c:v>43630</c:v>
                </c:pt>
                <c:pt idx="71">
                  <c:v>43644</c:v>
                </c:pt>
                <c:pt idx="72">
                  <c:v>43658</c:v>
                </c:pt>
                <c:pt idx="73">
                  <c:v>43672</c:v>
                </c:pt>
                <c:pt idx="74">
                  <c:v>43686</c:v>
                </c:pt>
                <c:pt idx="75">
                  <c:v>43700</c:v>
                </c:pt>
                <c:pt idx="76">
                  <c:v>43714</c:v>
                </c:pt>
                <c:pt idx="77">
                  <c:v>43728</c:v>
                </c:pt>
                <c:pt idx="78">
                  <c:v>43742</c:v>
                </c:pt>
                <c:pt idx="79">
                  <c:v>43756</c:v>
                </c:pt>
                <c:pt idx="80">
                  <c:v>43770</c:v>
                </c:pt>
                <c:pt idx="81">
                  <c:v>43784</c:v>
                </c:pt>
                <c:pt idx="82">
                  <c:v>43798</c:v>
                </c:pt>
                <c:pt idx="83">
                  <c:v>43812</c:v>
                </c:pt>
                <c:pt idx="84">
                  <c:v>43826</c:v>
                </c:pt>
                <c:pt idx="85">
                  <c:v>43840</c:v>
                </c:pt>
                <c:pt idx="86">
                  <c:v>43854</c:v>
                </c:pt>
                <c:pt idx="87">
                  <c:v>43868</c:v>
                </c:pt>
                <c:pt idx="88">
                  <c:v>43882</c:v>
                </c:pt>
                <c:pt idx="89">
                  <c:v>43896</c:v>
                </c:pt>
                <c:pt idx="90">
                  <c:v>43910</c:v>
                </c:pt>
                <c:pt idx="91">
                  <c:v>43924</c:v>
                </c:pt>
                <c:pt idx="92">
                  <c:v>43938</c:v>
                </c:pt>
                <c:pt idx="93">
                  <c:v>43952</c:v>
                </c:pt>
                <c:pt idx="94">
                  <c:v>43966</c:v>
                </c:pt>
                <c:pt idx="95">
                  <c:v>43980</c:v>
                </c:pt>
                <c:pt idx="96">
                  <c:v>43994</c:v>
                </c:pt>
                <c:pt idx="97">
                  <c:v>44008</c:v>
                </c:pt>
                <c:pt idx="98">
                  <c:v>44022</c:v>
                </c:pt>
                <c:pt idx="99">
                  <c:v>44036</c:v>
                </c:pt>
                <c:pt idx="100">
                  <c:v>44050</c:v>
                </c:pt>
                <c:pt idx="101">
                  <c:v>44064</c:v>
                </c:pt>
                <c:pt idx="102">
                  <c:v>44078</c:v>
                </c:pt>
                <c:pt idx="103">
                  <c:v>44092</c:v>
                </c:pt>
                <c:pt idx="104">
                  <c:v>44106</c:v>
                </c:pt>
                <c:pt idx="105">
                  <c:v>44120</c:v>
                </c:pt>
                <c:pt idx="106">
                  <c:v>44134</c:v>
                </c:pt>
                <c:pt idx="107">
                  <c:v>44148</c:v>
                </c:pt>
                <c:pt idx="108">
                  <c:v>44162</c:v>
                </c:pt>
                <c:pt idx="109">
                  <c:v>44176</c:v>
                </c:pt>
                <c:pt idx="110">
                  <c:v>44190</c:v>
                </c:pt>
                <c:pt idx="111">
                  <c:v>44204</c:v>
                </c:pt>
                <c:pt idx="112">
                  <c:v>44218</c:v>
                </c:pt>
                <c:pt idx="113">
                  <c:v>44232</c:v>
                </c:pt>
                <c:pt idx="114">
                  <c:v>44246</c:v>
                </c:pt>
                <c:pt idx="115">
                  <c:v>44260</c:v>
                </c:pt>
                <c:pt idx="116">
                  <c:v>44274</c:v>
                </c:pt>
                <c:pt idx="117">
                  <c:v>44288</c:v>
                </c:pt>
                <c:pt idx="118">
                  <c:v>44302</c:v>
                </c:pt>
                <c:pt idx="119">
                  <c:v>44316</c:v>
                </c:pt>
                <c:pt idx="120">
                  <c:v>44330</c:v>
                </c:pt>
                <c:pt idx="121">
                  <c:v>44344</c:v>
                </c:pt>
                <c:pt idx="122">
                  <c:v>44358</c:v>
                </c:pt>
                <c:pt idx="123">
                  <c:v>44372</c:v>
                </c:pt>
                <c:pt idx="124">
                  <c:v>44386</c:v>
                </c:pt>
                <c:pt idx="125">
                  <c:v>44400</c:v>
                </c:pt>
                <c:pt idx="126">
                  <c:v>44414</c:v>
                </c:pt>
                <c:pt idx="127">
                  <c:v>44428</c:v>
                </c:pt>
                <c:pt idx="128">
                  <c:v>44442</c:v>
                </c:pt>
                <c:pt idx="129">
                  <c:v>44456</c:v>
                </c:pt>
                <c:pt idx="130">
                  <c:v>44470</c:v>
                </c:pt>
                <c:pt idx="131">
                  <c:v>44484</c:v>
                </c:pt>
                <c:pt idx="132">
                  <c:v>44498</c:v>
                </c:pt>
                <c:pt idx="133">
                  <c:v>44512</c:v>
                </c:pt>
                <c:pt idx="134">
                  <c:v>44526</c:v>
                </c:pt>
                <c:pt idx="135">
                  <c:v>44540</c:v>
                </c:pt>
                <c:pt idx="136">
                  <c:v>44554</c:v>
                </c:pt>
                <c:pt idx="137">
                  <c:v>44568</c:v>
                </c:pt>
                <c:pt idx="138">
                  <c:v>44582</c:v>
                </c:pt>
                <c:pt idx="139">
                  <c:v>44596</c:v>
                </c:pt>
                <c:pt idx="140">
                  <c:v>44610</c:v>
                </c:pt>
                <c:pt idx="141">
                  <c:v>44624</c:v>
                </c:pt>
                <c:pt idx="142">
                  <c:v>44638</c:v>
                </c:pt>
                <c:pt idx="143">
                  <c:v>44652</c:v>
                </c:pt>
                <c:pt idx="144">
                  <c:v>44666</c:v>
                </c:pt>
                <c:pt idx="145">
                  <c:v>44680</c:v>
                </c:pt>
                <c:pt idx="146">
                  <c:v>44694</c:v>
                </c:pt>
                <c:pt idx="147">
                  <c:v>44708</c:v>
                </c:pt>
                <c:pt idx="148">
                  <c:v>44722</c:v>
                </c:pt>
                <c:pt idx="149">
                  <c:v>44736</c:v>
                </c:pt>
                <c:pt idx="150">
                  <c:v>44750</c:v>
                </c:pt>
                <c:pt idx="151">
                  <c:v>44764</c:v>
                </c:pt>
                <c:pt idx="152">
                  <c:v>44778</c:v>
                </c:pt>
                <c:pt idx="153">
                  <c:v>44792</c:v>
                </c:pt>
                <c:pt idx="154">
                  <c:v>44806</c:v>
                </c:pt>
                <c:pt idx="155">
                  <c:v>44820</c:v>
                </c:pt>
                <c:pt idx="156">
                  <c:v>44834</c:v>
                </c:pt>
                <c:pt idx="157">
                  <c:v>44848</c:v>
                </c:pt>
                <c:pt idx="158">
                  <c:v>44862</c:v>
                </c:pt>
                <c:pt idx="159">
                  <c:v>44876</c:v>
                </c:pt>
                <c:pt idx="160">
                  <c:v>44890</c:v>
                </c:pt>
                <c:pt idx="161">
                  <c:v>44904</c:v>
                </c:pt>
                <c:pt idx="162">
                  <c:v>44918</c:v>
                </c:pt>
                <c:pt idx="163">
                  <c:v>44932</c:v>
                </c:pt>
                <c:pt idx="164">
                  <c:v>44946</c:v>
                </c:pt>
                <c:pt idx="165">
                  <c:v>44960</c:v>
                </c:pt>
                <c:pt idx="166">
                  <c:v>44974</c:v>
                </c:pt>
                <c:pt idx="167">
                  <c:v>44988</c:v>
                </c:pt>
                <c:pt idx="168">
                  <c:v>45002</c:v>
                </c:pt>
                <c:pt idx="169">
                  <c:v>45016</c:v>
                </c:pt>
                <c:pt idx="170">
                  <c:v>45030</c:v>
                </c:pt>
                <c:pt idx="171">
                  <c:v>45044</c:v>
                </c:pt>
                <c:pt idx="172">
                  <c:v>45058</c:v>
                </c:pt>
                <c:pt idx="173">
                  <c:v>45072</c:v>
                </c:pt>
                <c:pt idx="174">
                  <c:v>45086</c:v>
                </c:pt>
                <c:pt idx="175">
                  <c:v>45100</c:v>
                </c:pt>
                <c:pt idx="176">
                  <c:v>45114</c:v>
                </c:pt>
                <c:pt idx="177">
                  <c:v>45128</c:v>
                </c:pt>
                <c:pt idx="178">
                  <c:v>45142</c:v>
                </c:pt>
                <c:pt idx="179">
                  <c:v>45156</c:v>
                </c:pt>
                <c:pt idx="180">
                  <c:v>45170</c:v>
                </c:pt>
                <c:pt idx="181">
                  <c:v>45184</c:v>
                </c:pt>
                <c:pt idx="182">
                  <c:v>45198</c:v>
                </c:pt>
                <c:pt idx="183">
                  <c:v>45212</c:v>
                </c:pt>
                <c:pt idx="184">
                  <c:v>45226</c:v>
                </c:pt>
                <c:pt idx="185">
                  <c:v>45240</c:v>
                </c:pt>
                <c:pt idx="186">
                  <c:v>45254</c:v>
                </c:pt>
                <c:pt idx="187">
                  <c:v>45268</c:v>
                </c:pt>
                <c:pt idx="188">
                  <c:v>45282</c:v>
                </c:pt>
                <c:pt idx="189">
                  <c:v>45296</c:v>
                </c:pt>
                <c:pt idx="190">
                  <c:v>45310</c:v>
                </c:pt>
                <c:pt idx="191">
                  <c:v>45324</c:v>
                </c:pt>
                <c:pt idx="192">
                  <c:v>45338</c:v>
                </c:pt>
                <c:pt idx="193">
                  <c:v>45352</c:v>
                </c:pt>
                <c:pt idx="194">
                  <c:v>45366</c:v>
                </c:pt>
                <c:pt idx="195">
                  <c:v>45380</c:v>
                </c:pt>
                <c:pt idx="196">
                  <c:v>45394</c:v>
                </c:pt>
                <c:pt idx="197">
                  <c:v>45408</c:v>
                </c:pt>
                <c:pt idx="198">
                  <c:v>45422</c:v>
                </c:pt>
                <c:pt idx="199">
                  <c:v>45436</c:v>
                </c:pt>
                <c:pt idx="200">
                  <c:v>45450</c:v>
                </c:pt>
                <c:pt idx="201">
                  <c:v>45464</c:v>
                </c:pt>
                <c:pt idx="202">
                  <c:v>45478</c:v>
                </c:pt>
                <c:pt idx="203">
                  <c:v>45492</c:v>
                </c:pt>
                <c:pt idx="204">
                  <c:v>45506</c:v>
                </c:pt>
                <c:pt idx="205">
                  <c:v>45520</c:v>
                </c:pt>
                <c:pt idx="206">
                  <c:v>45534</c:v>
                </c:pt>
                <c:pt idx="207">
                  <c:v>45548</c:v>
                </c:pt>
                <c:pt idx="208">
                  <c:v>45562</c:v>
                </c:pt>
                <c:pt idx="209">
                  <c:v>45576</c:v>
                </c:pt>
                <c:pt idx="210">
                  <c:v>45590</c:v>
                </c:pt>
                <c:pt idx="211">
                  <c:v>45604</c:v>
                </c:pt>
                <c:pt idx="212">
                  <c:v>45618</c:v>
                </c:pt>
                <c:pt idx="213">
                  <c:v>45632</c:v>
                </c:pt>
                <c:pt idx="214">
                  <c:v>45646</c:v>
                </c:pt>
                <c:pt idx="215">
                  <c:v>45660</c:v>
                </c:pt>
                <c:pt idx="216">
                  <c:v>45674</c:v>
                </c:pt>
                <c:pt idx="217">
                  <c:v>45688</c:v>
                </c:pt>
                <c:pt idx="218">
                  <c:v>45702</c:v>
                </c:pt>
                <c:pt idx="219">
                  <c:v>45716</c:v>
                </c:pt>
                <c:pt idx="220">
                  <c:v>45730</c:v>
                </c:pt>
                <c:pt idx="221">
                  <c:v>45744</c:v>
                </c:pt>
                <c:pt idx="222">
                  <c:v>45758</c:v>
                </c:pt>
                <c:pt idx="223">
                  <c:v>45772</c:v>
                </c:pt>
                <c:pt idx="224">
                  <c:v>45786</c:v>
                </c:pt>
                <c:pt idx="225">
                  <c:v>45800</c:v>
                </c:pt>
                <c:pt idx="226">
                  <c:v>45814</c:v>
                </c:pt>
                <c:pt idx="227">
                  <c:v>45828</c:v>
                </c:pt>
                <c:pt idx="228">
                  <c:v>45842</c:v>
                </c:pt>
                <c:pt idx="229">
                  <c:v>45856</c:v>
                </c:pt>
                <c:pt idx="230">
                  <c:v>45870</c:v>
                </c:pt>
                <c:pt idx="231">
                  <c:v>45884</c:v>
                </c:pt>
                <c:pt idx="232">
                  <c:v>45898</c:v>
                </c:pt>
                <c:pt idx="233">
                  <c:v>45912</c:v>
                </c:pt>
                <c:pt idx="234">
                  <c:v>45926</c:v>
                </c:pt>
                <c:pt idx="235">
                  <c:v>45940</c:v>
                </c:pt>
                <c:pt idx="236">
                  <c:v>45954</c:v>
                </c:pt>
                <c:pt idx="237">
                  <c:v>45968</c:v>
                </c:pt>
                <c:pt idx="238">
                  <c:v>45982</c:v>
                </c:pt>
                <c:pt idx="239">
                  <c:v>45996</c:v>
                </c:pt>
                <c:pt idx="240">
                  <c:v>46010</c:v>
                </c:pt>
                <c:pt idx="241">
                  <c:v>46024</c:v>
                </c:pt>
                <c:pt idx="242">
                  <c:v>46038</c:v>
                </c:pt>
                <c:pt idx="243">
                  <c:v>46052</c:v>
                </c:pt>
                <c:pt idx="244">
                  <c:v>46066</c:v>
                </c:pt>
                <c:pt idx="245">
                  <c:v>46080</c:v>
                </c:pt>
                <c:pt idx="246">
                  <c:v>46094</c:v>
                </c:pt>
                <c:pt idx="247">
                  <c:v>46108</c:v>
                </c:pt>
                <c:pt idx="248">
                  <c:v>46122</c:v>
                </c:pt>
                <c:pt idx="249">
                  <c:v>46136</c:v>
                </c:pt>
                <c:pt idx="250">
                  <c:v>46150</c:v>
                </c:pt>
                <c:pt idx="251">
                  <c:v>46164</c:v>
                </c:pt>
                <c:pt idx="252">
                  <c:v>46178</c:v>
                </c:pt>
                <c:pt idx="253">
                  <c:v>46192</c:v>
                </c:pt>
                <c:pt idx="254">
                  <c:v>46206</c:v>
                </c:pt>
                <c:pt idx="255">
                  <c:v>46220</c:v>
                </c:pt>
                <c:pt idx="256">
                  <c:v>46234</c:v>
                </c:pt>
                <c:pt idx="257">
                  <c:v>46248</c:v>
                </c:pt>
                <c:pt idx="258">
                  <c:v>46262</c:v>
                </c:pt>
                <c:pt idx="259">
                  <c:v>46276</c:v>
                </c:pt>
                <c:pt idx="260">
                  <c:v>46290</c:v>
                </c:pt>
                <c:pt idx="261">
                  <c:v>46304</c:v>
                </c:pt>
                <c:pt idx="262">
                  <c:v>46318</c:v>
                </c:pt>
                <c:pt idx="263">
                  <c:v>46332</c:v>
                </c:pt>
                <c:pt idx="264">
                  <c:v>46346</c:v>
                </c:pt>
                <c:pt idx="265">
                  <c:v>46360</c:v>
                </c:pt>
                <c:pt idx="266">
                  <c:v>46374</c:v>
                </c:pt>
                <c:pt idx="267">
                  <c:v>46388</c:v>
                </c:pt>
                <c:pt idx="268">
                  <c:v>46402</c:v>
                </c:pt>
                <c:pt idx="269">
                  <c:v>46416</c:v>
                </c:pt>
                <c:pt idx="270">
                  <c:v>46430</c:v>
                </c:pt>
                <c:pt idx="271">
                  <c:v>46444</c:v>
                </c:pt>
                <c:pt idx="272">
                  <c:v>46458</c:v>
                </c:pt>
                <c:pt idx="273">
                  <c:v>46472</c:v>
                </c:pt>
                <c:pt idx="274">
                  <c:v>46486</c:v>
                </c:pt>
                <c:pt idx="275">
                  <c:v>46500</c:v>
                </c:pt>
                <c:pt idx="276">
                  <c:v>46514</c:v>
                </c:pt>
                <c:pt idx="277">
                  <c:v>46528</c:v>
                </c:pt>
                <c:pt idx="278">
                  <c:v>46542</c:v>
                </c:pt>
                <c:pt idx="279">
                  <c:v>46556</c:v>
                </c:pt>
                <c:pt idx="280">
                  <c:v>46570</c:v>
                </c:pt>
                <c:pt idx="281">
                  <c:v>46584</c:v>
                </c:pt>
                <c:pt idx="282">
                  <c:v>46598</c:v>
                </c:pt>
                <c:pt idx="283">
                  <c:v>46612</c:v>
                </c:pt>
                <c:pt idx="284">
                  <c:v>46626</c:v>
                </c:pt>
                <c:pt idx="285">
                  <c:v>46640</c:v>
                </c:pt>
                <c:pt idx="286">
                  <c:v>46654</c:v>
                </c:pt>
                <c:pt idx="287">
                  <c:v>46668</c:v>
                </c:pt>
                <c:pt idx="288">
                  <c:v>46682</c:v>
                </c:pt>
                <c:pt idx="289">
                  <c:v>46696</c:v>
                </c:pt>
                <c:pt idx="290">
                  <c:v>46710</c:v>
                </c:pt>
                <c:pt idx="291">
                  <c:v>46724</c:v>
                </c:pt>
                <c:pt idx="292">
                  <c:v>46738</c:v>
                </c:pt>
                <c:pt idx="293">
                  <c:v>46752</c:v>
                </c:pt>
                <c:pt idx="294">
                  <c:v>46766</c:v>
                </c:pt>
                <c:pt idx="295">
                  <c:v>46780</c:v>
                </c:pt>
                <c:pt idx="296">
                  <c:v>46794</c:v>
                </c:pt>
                <c:pt idx="297">
                  <c:v>46808</c:v>
                </c:pt>
                <c:pt idx="298">
                  <c:v>46822</c:v>
                </c:pt>
                <c:pt idx="299">
                  <c:v>46836</c:v>
                </c:pt>
                <c:pt idx="300">
                  <c:v>46850</c:v>
                </c:pt>
                <c:pt idx="301">
                  <c:v>46864</c:v>
                </c:pt>
                <c:pt idx="302">
                  <c:v>46878</c:v>
                </c:pt>
                <c:pt idx="303">
                  <c:v>46892</c:v>
                </c:pt>
                <c:pt idx="304">
                  <c:v>46906</c:v>
                </c:pt>
                <c:pt idx="305">
                  <c:v>46920</c:v>
                </c:pt>
                <c:pt idx="306">
                  <c:v>46934</c:v>
                </c:pt>
                <c:pt idx="307">
                  <c:v>46948</c:v>
                </c:pt>
                <c:pt idx="308">
                  <c:v>46962</c:v>
                </c:pt>
                <c:pt idx="309">
                  <c:v>46976</c:v>
                </c:pt>
                <c:pt idx="310">
                  <c:v>46990</c:v>
                </c:pt>
                <c:pt idx="311">
                  <c:v>47004</c:v>
                </c:pt>
                <c:pt idx="312">
                  <c:v>47018</c:v>
                </c:pt>
                <c:pt idx="313">
                  <c:v>47032</c:v>
                </c:pt>
                <c:pt idx="314">
                  <c:v>47046</c:v>
                </c:pt>
                <c:pt idx="315">
                  <c:v>47060</c:v>
                </c:pt>
                <c:pt idx="316">
                  <c:v>47074</c:v>
                </c:pt>
                <c:pt idx="317">
                  <c:v>47088</c:v>
                </c:pt>
                <c:pt idx="318">
                  <c:v>47102</c:v>
                </c:pt>
                <c:pt idx="319">
                  <c:v>47116</c:v>
                </c:pt>
                <c:pt idx="320">
                  <c:v>47130</c:v>
                </c:pt>
                <c:pt idx="321">
                  <c:v>47144</c:v>
                </c:pt>
                <c:pt idx="322">
                  <c:v>47158</c:v>
                </c:pt>
                <c:pt idx="323">
                  <c:v>47172</c:v>
                </c:pt>
                <c:pt idx="324">
                  <c:v>47186</c:v>
                </c:pt>
                <c:pt idx="325">
                  <c:v>47200</c:v>
                </c:pt>
                <c:pt idx="326">
                  <c:v>47214</c:v>
                </c:pt>
                <c:pt idx="327">
                  <c:v>47228</c:v>
                </c:pt>
                <c:pt idx="328">
                  <c:v>47242</c:v>
                </c:pt>
                <c:pt idx="329">
                  <c:v>47256</c:v>
                </c:pt>
                <c:pt idx="330">
                  <c:v>47270</c:v>
                </c:pt>
                <c:pt idx="331">
                  <c:v>47284</c:v>
                </c:pt>
                <c:pt idx="332">
                  <c:v>47298</c:v>
                </c:pt>
                <c:pt idx="333">
                  <c:v>47312</c:v>
                </c:pt>
                <c:pt idx="334">
                  <c:v>47326</c:v>
                </c:pt>
                <c:pt idx="335">
                  <c:v>47340</c:v>
                </c:pt>
                <c:pt idx="336">
                  <c:v>47354</c:v>
                </c:pt>
                <c:pt idx="337">
                  <c:v>47368</c:v>
                </c:pt>
                <c:pt idx="338">
                  <c:v>47382</c:v>
                </c:pt>
                <c:pt idx="339">
                  <c:v>47396</c:v>
                </c:pt>
                <c:pt idx="340">
                  <c:v>47410</c:v>
                </c:pt>
                <c:pt idx="341">
                  <c:v>47424</c:v>
                </c:pt>
                <c:pt idx="342">
                  <c:v>47438</c:v>
                </c:pt>
                <c:pt idx="343">
                  <c:v>47452</c:v>
                </c:pt>
                <c:pt idx="344">
                  <c:v>47466</c:v>
                </c:pt>
                <c:pt idx="345">
                  <c:v>47480</c:v>
                </c:pt>
                <c:pt idx="346">
                  <c:v>47494</c:v>
                </c:pt>
                <c:pt idx="347">
                  <c:v>47508</c:v>
                </c:pt>
                <c:pt idx="348">
                  <c:v>47522</c:v>
                </c:pt>
                <c:pt idx="349">
                  <c:v>47536</c:v>
                </c:pt>
                <c:pt idx="350">
                  <c:v>47550</c:v>
                </c:pt>
                <c:pt idx="351">
                  <c:v>47564</c:v>
                </c:pt>
                <c:pt idx="352">
                  <c:v>47578</c:v>
                </c:pt>
                <c:pt idx="353">
                  <c:v>47592</c:v>
                </c:pt>
                <c:pt idx="354">
                  <c:v>47606</c:v>
                </c:pt>
                <c:pt idx="355">
                  <c:v>47620</c:v>
                </c:pt>
                <c:pt idx="356">
                  <c:v>47634</c:v>
                </c:pt>
                <c:pt idx="357">
                  <c:v>47648</c:v>
                </c:pt>
                <c:pt idx="358">
                  <c:v>47662</c:v>
                </c:pt>
                <c:pt idx="359">
                  <c:v>47676</c:v>
                </c:pt>
                <c:pt idx="360">
                  <c:v>47690</c:v>
                </c:pt>
                <c:pt idx="361">
                  <c:v>47704</c:v>
                </c:pt>
                <c:pt idx="362">
                  <c:v>47718</c:v>
                </c:pt>
                <c:pt idx="363">
                  <c:v>47732</c:v>
                </c:pt>
                <c:pt idx="364">
                  <c:v>47746</c:v>
                </c:pt>
                <c:pt idx="365">
                  <c:v>47760</c:v>
                </c:pt>
                <c:pt idx="366">
                  <c:v>47774</c:v>
                </c:pt>
                <c:pt idx="367">
                  <c:v>47788</c:v>
                </c:pt>
                <c:pt idx="368">
                  <c:v>47802</c:v>
                </c:pt>
                <c:pt idx="369">
                  <c:v>47816</c:v>
                </c:pt>
                <c:pt idx="370">
                  <c:v>47830</c:v>
                </c:pt>
                <c:pt idx="371">
                  <c:v>47844</c:v>
                </c:pt>
                <c:pt idx="372">
                  <c:v>47858</c:v>
                </c:pt>
                <c:pt idx="373">
                  <c:v>47872</c:v>
                </c:pt>
                <c:pt idx="374">
                  <c:v>47886</c:v>
                </c:pt>
                <c:pt idx="375">
                  <c:v>47900</c:v>
                </c:pt>
                <c:pt idx="376">
                  <c:v>47914</c:v>
                </c:pt>
                <c:pt idx="377">
                  <c:v>47928</c:v>
                </c:pt>
                <c:pt idx="378">
                  <c:v>47942</c:v>
                </c:pt>
                <c:pt idx="379">
                  <c:v>47956</c:v>
                </c:pt>
                <c:pt idx="380">
                  <c:v>47970</c:v>
                </c:pt>
                <c:pt idx="381">
                  <c:v>47984</c:v>
                </c:pt>
                <c:pt idx="382">
                  <c:v>47998</c:v>
                </c:pt>
                <c:pt idx="383">
                  <c:v>48012</c:v>
                </c:pt>
                <c:pt idx="384">
                  <c:v>48026</c:v>
                </c:pt>
                <c:pt idx="385">
                  <c:v>48040</c:v>
                </c:pt>
                <c:pt idx="386">
                  <c:v>48054</c:v>
                </c:pt>
                <c:pt idx="387">
                  <c:v>48068</c:v>
                </c:pt>
                <c:pt idx="388">
                  <c:v>48082</c:v>
                </c:pt>
                <c:pt idx="389">
                  <c:v>48096</c:v>
                </c:pt>
                <c:pt idx="390">
                  <c:v>48110</c:v>
                </c:pt>
                <c:pt idx="391">
                  <c:v>48124</c:v>
                </c:pt>
                <c:pt idx="392">
                  <c:v>48138</c:v>
                </c:pt>
                <c:pt idx="393">
                  <c:v>48152</c:v>
                </c:pt>
                <c:pt idx="394">
                  <c:v>48166</c:v>
                </c:pt>
                <c:pt idx="395">
                  <c:v>48180</c:v>
                </c:pt>
                <c:pt idx="396">
                  <c:v>48194</c:v>
                </c:pt>
                <c:pt idx="397">
                  <c:v>48208</c:v>
                </c:pt>
                <c:pt idx="398">
                  <c:v>48222</c:v>
                </c:pt>
                <c:pt idx="399">
                  <c:v>48236</c:v>
                </c:pt>
                <c:pt idx="400">
                  <c:v>48250</c:v>
                </c:pt>
                <c:pt idx="401">
                  <c:v>48264</c:v>
                </c:pt>
                <c:pt idx="402">
                  <c:v>48278</c:v>
                </c:pt>
                <c:pt idx="403">
                  <c:v>48292</c:v>
                </c:pt>
                <c:pt idx="404">
                  <c:v>48306</c:v>
                </c:pt>
                <c:pt idx="405">
                  <c:v>48320</c:v>
                </c:pt>
                <c:pt idx="406">
                  <c:v>48334</c:v>
                </c:pt>
                <c:pt idx="407">
                  <c:v>48348</c:v>
                </c:pt>
                <c:pt idx="408">
                  <c:v>48362</c:v>
                </c:pt>
                <c:pt idx="409">
                  <c:v>48376</c:v>
                </c:pt>
                <c:pt idx="410">
                  <c:v>48390</c:v>
                </c:pt>
                <c:pt idx="411">
                  <c:v>48404</c:v>
                </c:pt>
                <c:pt idx="412">
                  <c:v>48418</c:v>
                </c:pt>
                <c:pt idx="413">
                  <c:v>48432</c:v>
                </c:pt>
                <c:pt idx="414">
                  <c:v>48446</c:v>
                </c:pt>
                <c:pt idx="415">
                  <c:v>48460</c:v>
                </c:pt>
                <c:pt idx="416">
                  <c:v>48474</c:v>
                </c:pt>
                <c:pt idx="417">
                  <c:v>48488</c:v>
                </c:pt>
                <c:pt idx="418">
                  <c:v>48502</c:v>
                </c:pt>
                <c:pt idx="419">
                  <c:v>48516</c:v>
                </c:pt>
                <c:pt idx="420">
                  <c:v>48530</c:v>
                </c:pt>
                <c:pt idx="421">
                  <c:v>48544</c:v>
                </c:pt>
                <c:pt idx="422">
                  <c:v>48558</c:v>
                </c:pt>
                <c:pt idx="423">
                  <c:v>48572</c:v>
                </c:pt>
                <c:pt idx="424">
                  <c:v>48586</c:v>
                </c:pt>
                <c:pt idx="425">
                  <c:v>48600</c:v>
                </c:pt>
                <c:pt idx="426">
                  <c:v>48614</c:v>
                </c:pt>
                <c:pt idx="427">
                  <c:v>48628</c:v>
                </c:pt>
                <c:pt idx="428">
                  <c:v>48642</c:v>
                </c:pt>
                <c:pt idx="429">
                  <c:v>48656</c:v>
                </c:pt>
                <c:pt idx="430">
                  <c:v>48670</c:v>
                </c:pt>
                <c:pt idx="431">
                  <c:v>48684</c:v>
                </c:pt>
                <c:pt idx="432">
                  <c:v>48698</c:v>
                </c:pt>
                <c:pt idx="433">
                  <c:v>48712</c:v>
                </c:pt>
                <c:pt idx="434">
                  <c:v>48726</c:v>
                </c:pt>
                <c:pt idx="435">
                  <c:v>48740</c:v>
                </c:pt>
                <c:pt idx="436">
                  <c:v>48754</c:v>
                </c:pt>
                <c:pt idx="437">
                  <c:v>48768</c:v>
                </c:pt>
                <c:pt idx="438">
                  <c:v>48782</c:v>
                </c:pt>
                <c:pt idx="439">
                  <c:v>48796</c:v>
                </c:pt>
                <c:pt idx="440">
                  <c:v>48810</c:v>
                </c:pt>
                <c:pt idx="441">
                  <c:v>48824</c:v>
                </c:pt>
                <c:pt idx="442">
                  <c:v>48838</c:v>
                </c:pt>
                <c:pt idx="443">
                  <c:v>48852</c:v>
                </c:pt>
                <c:pt idx="444">
                  <c:v>48866</c:v>
                </c:pt>
                <c:pt idx="445">
                  <c:v>48880</c:v>
                </c:pt>
                <c:pt idx="446">
                  <c:v>48894</c:v>
                </c:pt>
                <c:pt idx="447">
                  <c:v>48908</c:v>
                </c:pt>
                <c:pt idx="448">
                  <c:v>48922</c:v>
                </c:pt>
                <c:pt idx="449">
                  <c:v>48936</c:v>
                </c:pt>
                <c:pt idx="450">
                  <c:v>48950</c:v>
                </c:pt>
                <c:pt idx="451">
                  <c:v>48964</c:v>
                </c:pt>
                <c:pt idx="452">
                  <c:v>48978</c:v>
                </c:pt>
                <c:pt idx="453">
                  <c:v>48992</c:v>
                </c:pt>
                <c:pt idx="454">
                  <c:v>49006</c:v>
                </c:pt>
                <c:pt idx="455">
                  <c:v>49020</c:v>
                </c:pt>
                <c:pt idx="456">
                  <c:v>49034</c:v>
                </c:pt>
                <c:pt idx="457">
                  <c:v>49048</c:v>
                </c:pt>
                <c:pt idx="458">
                  <c:v>49062</c:v>
                </c:pt>
                <c:pt idx="459">
                  <c:v>49076</c:v>
                </c:pt>
                <c:pt idx="460">
                  <c:v>49090</c:v>
                </c:pt>
                <c:pt idx="461">
                  <c:v>49104</c:v>
                </c:pt>
                <c:pt idx="462">
                  <c:v>49118</c:v>
                </c:pt>
                <c:pt idx="463">
                  <c:v>49132</c:v>
                </c:pt>
                <c:pt idx="464">
                  <c:v>49146</c:v>
                </c:pt>
                <c:pt idx="465">
                  <c:v>49160</c:v>
                </c:pt>
                <c:pt idx="466">
                  <c:v>49174</c:v>
                </c:pt>
                <c:pt idx="467">
                  <c:v>49188</c:v>
                </c:pt>
                <c:pt idx="468">
                  <c:v>49202</c:v>
                </c:pt>
                <c:pt idx="469">
                  <c:v>49216</c:v>
                </c:pt>
                <c:pt idx="470">
                  <c:v>49230</c:v>
                </c:pt>
                <c:pt idx="471">
                  <c:v>49244</c:v>
                </c:pt>
                <c:pt idx="472">
                  <c:v>49258</c:v>
                </c:pt>
                <c:pt idx="473">
                  <c:v>49272</c:v>
                </c:pt>
                <c:pt idx="474">
                  <c:v>49286</c:v>
                </c:pt>
                <c:pt idx="475">
                  <c:v>49300</c:v>
                </c:pt>
                <c:pt idx="476">
                  <c:v>49314</c:v>
                </c:pt>
                <c:pt idx="477">
                  <c:v>49328</c:v>
                </c:pt>
                <c:pt idx="478">
                  <c:v>49342</c:v>
                </c:pt>
                <c:pt idx="479">
                  <c:v>49356</c:v>
                </c:pt>
                <c:pt idx="480">
                  <c:v>49370</c:v>
                </c:pt>
                <c:pt idx="481">
                  <c:v>49384</c:v>
                </c:pt>
                <c:pt idx="482">
                  <c:v>49398</c:v>
                </c:pt>
                <c:pt idx="483">
                  <c:v>49412</c:v>
                </c:pt>
                <c:pt idx="484">
                  <c:v>49426</c:v>
                </c:pt>
                <c:pt idx="485">
                  <c:v>49440</c:v>
                </c:pt>
                <c:pt idx="486">
                  <c:v>49454</c:v>
                </c:pt>
                <c:pt idx="487">
                  <c:v>49468</c:v>
                </c:pt>
                <c:pt idx="488">
                  <c:v>49482</c:v>
                </c:pt>
                <c:pt idx="489">
                  <c:v>49496</c:v>
                </c:pt>
                <c:pt idx="490">
                  <c:v>49510</c:v>
                </c:pt>
                <c:pt idx="491">
                  <c:v>49524</c:v>
                </c:pt>
                <c:pt idx="492">
                  <c:v>49538</c:v>
                </c:pt>
                <c:pt idx="493">
                  <c:v>49552</c:v>
                </c:pt>
                <c:pt idx="494">
                  <c:v>49566</c:v>
                </c:pt>
                <c:pt idx="495">
                  <c:v>49580</c:v>
                </c:pt>
                <c:pt idx="496">
                  <c:v>49594</c:v>
                </c:pt>
                <c:pt idx="497">
                  <c:v>49608</c:v>
                </c:pt>
                <c:pt idx="498">
                  <c:v>49622</c:v>
                </c:pt>
                <c:pt idx="499">
                  <c:v>49636</c:v>
                </c:pt>
                <c:pt idx="500">
                  <c:v>49650</c:v>
                </c:pt>
                <c:pt idx="501">
                  <c:v>49664</c:v>
                </c:pt>
                <c:pt idx="502">
                  <c:v>49678</c:v>
                </c:pt>
                <c:pt idx="503">
                  <c:v>49692</c:v>
                </c:pt>
                <c:pt idx="504">
                  <c:v>49706</c:v>
                </c:pt>
                <c:pt idx="505">
                  <c:v>49720</c:v>
                </c:pt>
                <c:pt idx="506">
                  <c:v>49734</c:v>
                </c:pt>
                <c:pt idx="507">
                  <c:v>49748</c:v>
                </c:pt>
                <c:pt idx="508">
                  <c:v>49762</c:v>
                </c:pt>
                <c:pt idx="509">
                  <c:v>49776</c:v>
                </c:pt>
                <c:pt idx="510">
                  <c:v>49790</c:v>
                </c:pt>
                <c:pt idx="511">
                  <c:v>49804</c:v>
                </c:pt>
                <c:pt idx="512">
                  <c:v>49818</c:v>
                </c:pt>
                <c:pt idx="513">
                  <c:v>49832</c:v>
                </c:pt>
                <c:pt idx="514">
                  <c:v>49846</c:v>
                </c:pt>
                <c:pt idx="515">
                  <c:v>49860</c:v>
                </c:pt>
                <c:pt idx="516">
                  <c:v>49874</c:v>
                </c:pt>
                <c:pt idx="517">
                  <c:v>49888</c:v>
                </c:pt>
                <c:pt idx="518">
                  <c:v>49902</c:v>
                </c:pt>
                <c:pt idx="519">
                  <c:v>49916</c:v>
                </c:pt>
                <c:pt idx="520">
                  <c:v>49930</c:v>
                </c:pt>
                <c:pt idx="521">
                  <c:v>49944</c:v>
                </c:pt>
                <c:pt idx="522">
                  <c:v>49958</c:v>
                </c:pt>
                <c:pt idx="523">
                  <c:v>49972</c:v>
                </c:pt>
                <c:pt idx="524">
                  <c:v>49986</c:v>
                </c:pt>
                <c:pt idx="525">
                  <c:v>50000</c:v>
                </c:pt>
                <c:pt idx="526">
                  <c:v>50014</c:v>
                </c:pt>
                <c:pt idx="527">
                  <c:v>50028</c:v>
                </c:pt>
                <c:pt idx="528">
                  <c:v>50042</c:v>
                </c:pt>
                <c:pt idx="529">
                  <c:v>50056</c:v>
                </c:pt>
                <c:pt idx="530">
                  <c:v>50070</c:v>
                </c:pt>
                <c:pt idx="531">
                  <c:v>50084</c:v>
                </c:pt>
                <c:pt idx="532">
                  <c:v>50098</c:v>
                </c:pt>
                <c:pt idx="533">
                  <c:v>50112</c:v>
                </c:pt>
                <c:pt idx="534">
                  <c:v>50126</c:v>
                </c:pt>
                <c:pt idx="535">
                  <c:v>50140</c:v>
                </c:pt>
                <c:pt idx="536">
                  <c:v>50154</c:v>
                </c:pt>
                <c:pt idx="537">
                  <c:v>50168</c:v>
                </c:pt>
                <c:pt idx="538">
                  <c:v>50182</c:v>
                </c:pt>
                <c:pt idx="539">
                  <c:v>50196</c:v>
                </c:pt>
                <c:pt idx="540">
                  <c:v>50210</c:v>
                </c:pt>
                <c:pt idx="541">
                  <c:v>50224</c:v>
                </c:pt>
                <c:pt idx="542">
                  <c:v>50238</c:v>
                </c:pt>
                <c:pt idx="543">
                  <c:v>50252</c:v>
                </c:pt>
                <c:pt idx="544">
                  <c:v>50266</c:v>
                </c:pt>
                <c:pt idx="545">
                  <c:v>50280</c:v>
                </c:pt>
                <c:pt idx="546">
                  <c:v>50294</c:v>
                </c:pt>
                <c:pt idx="547">
                  <c:v>50308</c:v>
                </c:pt>
                <c:pt idx="548">
                  <c:v>50322</c:v>
                </c:pt>
                <c:pt idx="549">
                  <c:v>50336</c:v>
                </c:pt>
                <c:pt idx="550">
                  <c:v>50350</c:v>
                </c:pt>
                <c:pt idx="551">
                  <c:v>50364</c:v>
                </c:pt>
                <c:pt idx="552">
                  <c:v>50378</c:v>
                </c:pt>
                <c:pt idx="553">
                  <c:v>50392</c:v>
                </c:pt>
                <c:pt idx="554">
                  <c:v>50406</c:v>
                </c:pt>
                <c:pt idx="555">
                  <c:v>50420</c:v>
                </c:pt>
                <c:pt idx="556">
                  <c:v>50434</c:v>
                </c:pt>
                <c:pt idx="557">
                  <c:v>50448</c:v>
                </c:pt>
                <c:pt idx="558">
                  <c:v>50462</c:v>
                </c:pt>
                <c:pt idx="559">
                  <c:v>50476</c:v>
                </c:pt>
                <c:pt idx="560">
                  <c:v>50490</c:v>
                </c:pt>
                <c:pt idx="561">
                  <c:v>50504</c:v>
                </c:pt>
                <c:pt idx="562">
                  <c:v>50518</c:v>
                </c:pt>
                <c:pt idx="563">
                  <c:v>50532</c:v>
                </c:pt>
                <c:pt idx="564">
                  <c:v>50546</c:v>
                </c:pt>
                <c:pt idx="565">
                  <c:v>50560</c:v>
                </c:pt>
                <c:pt idx="566">
                  <c:v>50574</c:v>
                </c:pt>
                <c:pt idx="567">
                  <c:v>50588</c:v>
                </c:pt>
                <c:pt idx="568">
                  <c:v>50602</c:v>
                </c:pt>
                <c:pt idx="569">
                  <c:v>50616</c:v>
                </c:pt>
                <c:pt idx="570">
                  <c:v>50630</c:v>
                </c:pt>
                <c:pt idx="571">
                  <c:v>50644</c:v>
                </c:pt>
                <c:pt idx="572">
                  <c:v>50658</c:v>
                </c:pt>
                <c:pt idx="573">
                  <c:v>50672</c:v>
                </c:pt>
                <c:pt idx="574">
                  <c:v>50686</c:v>
                </c:pt>
                <c:pt idx="575">
                  <c:v>50700</c:v>
                </c:pt>
                <c:pt idx="576">
                  <c:v>50714</c:v>
                </c:pt>
                <c:pt idx="577">
                  <c:v>50728</c:v>
                </c:pt>
                <c:pt idx="578">
                  <c:v>50742</c:v>
                </c:pt>
                <c:pt idx="579">
                  <c:v>50756</c:v>
                </c:pt>
                <c:pt idx="580">
                  <c:v>50770</c:v>
                </c:pt>
                <c:pt idx="581">
                  <c:v>50784</c:v>
                </c:pt>
                <c:pt idx="582">
                  <c:v>50798</c:v>
                </c:pt>
                <c:pt idx="583">
                  <c:v>50812</c:v>
                </c:pt>
                <c:pt idx="584">
                  <c:v>50826</c:v>
                </c:pt>
                <c:pt idx="585">
                  <c:v>50840</c:v>
                </c:pt>
                <c:pt idx="586">
                  <c:v>50854</c:v>
                </c:pt>
                <c:pt idx="587">
                  <c:v>50868</c:v>
                </c:pt>
                <c:pt idx="588">
                  <c:v>50882</c:v>
                </c:pt>
                <c:pt idx="589">
                  <c:v>50896</c:v>
                </c:pt>
                <c:pt idx="590">
                  <c:v>50910</c:v>
                </c:pt>
                <c:pt idx="591">
                  <c:v>50924</c:v>
                </c:pt>
                <c:pt idx="592">
                  <c:v>50938</c:v>
                </c:pt>
                <c:pt idx="593">
                  <c:v>50952</c:v>
                </c:pt>
                <c:pt idx="594">
                  <c:v>50966</c:v>
                </c:pt>
                <c:pt idx="595">
                  <c:v>50980</c:v>
                </c:pt>
                <c:pt idx="596">
                  <c:v>50994</c:v>
                </c:pt>
                <c:pt idx="597">
                  <c:v>51008</c:v>
                </c:pt>
                <c:pt idx="598">
                  <c:v>51022</c:v>
                </c:pt>
                <c:pt idx="599">
                  <c:v>51036</c:v>
                </c:pt>
                <c:pt idx="600">
                  <c:v>51050</c:v>
                </c:pt>
                <c:pt idx="601">
                  <c:v>51064</c:v>
                </c:pt>
                <c:pt idx="602">
                  <c:v>51078</c:v>
                </c:pt>
                <c:pt idx="603">
                  <c:v>51092</c:v>
                </c:pt>
                <c:pt idx="604">
                  <c:v>51106</c:v>
                </c:pt>
                <c:pt idx="605">
                  <c:v>51120</c:v>
                </c:pt>
                <c:pt idx="606">
                  <c:v>51134</c:v>
                </c:pt>
                <c:pt idx="607">
                  <c:v>51148</c:v>
                </c:pt>
                <c:pt idx="608">
                  <c:v>51162</c:v>
                </c:pt>
                <c:pt idx="609">
                  <c:v>51176</c:v>
                </c:pt>
                <c:pt idx="610">
                  <c:v>51190</c:v>
                </c:pt>
                <c:pt idx="611">
                  <c:v>51204</c:v>
                </c:pt>
                <c:pt idx="612">
                  <c:v>51218</c:v>
                </c:pt>
                <c:pt idx="613">
                  <c:v>51232</c:v>
                </c:pt>
                <c:pt idx="614">
                  <c:v>51246</c:v>
                </c:pt>
                <c:pt idx="615">
                  <c:v>51260</c:v>
                </c:pt>
                <c:pt idx="616">
                  <c:v>51274</c:v>
                </c:pt>
                <c:pt idx="617">
                  <c:v>51288</c:v>
                </c:pt>
                <c:pt idx="618">
                  <c:v>51302</c:v>
                </c:pt>
                <c:pt idx="619">
                  <c:v>51316</c:v>
                </c:pt>
                <c:pt idx="620">
                  <c:v>51330</c:v>
                </c:pt>
                <c:pt idx="621">
                  <c:v>51344</c:v>
                </c:pt>
                <c:pt idx="622">
                  <c:v>51358</c:v>
                </c:pt>
                <c:pt idx="623">
                  <c:v>51372</c:v>
                </c:pt>
                <c:pt idx="624">
                  <c:v>51386</c:v>
                </c:pt>
                <c:pt idx="625">
                  <c:v>51400</c:v>
                </c:pt>
                <c:pt idx="626">
                  <c:v>51414</c:v>
                </c:pt>
                <c:pt idx="627">
                  <c:v>51428</c:v>
                </c:pt>
                <c:pt idx="628">
                  <c:v>51442</c:v>
                </c:pt>
                <c:pt idx="629">
                  <c:v>51456</c:v>
                </c:pt>
                <c:pt idx="630">
                  <c:v>51470</c:v>
                </c:pt>
                <c:pt idx="631">
                  <c:v>51484</c:v>
                </c:pt>
                <c:pt idx="632">
                  <c:v>51498</c:v>
                </c:pt>
              </c:numCache>
            </c:numRef>
          </c:cat>
          <c:val>
            <c:numRef>
              <c:f>Sheet3!$G$8:$G$2055</c:f>
              <c:numCache>
                <c:formatCode>"$"#,##0</c:formatCode>
                <c:ptCount val="2048"/>
                <c:pt idx="0">
                  <c:v>1923.0769230769231</c:v>
                </c:pt>
                <c:pt idx="1">
                  <c:v>3846.1538461538462</c:v>
                </c:pt>
                <c:pt idx="2">
                  <c:v>5769.2307692307695</c:v>
                </c:pt>
                <c:pt idx="3">
                  <c:v>7692.3076923076924</c:v>
                </c:pt>
                <c:pt idx="4">
                  <c:v>9615.3846153846152</c:v>
                </c:pt>
                <c:pt idx="5">
                  <c:v>11538.461538461539</c:v>
                </c:pt>
                <c:pt idx="6">
                  <c:v>13461.538461538463</c:v>
                </c:pt>
                <c:pt idx="7">
                  <c:v>15384.615384615387</c:v>
                </c:pt>
                <c:pt idx="8">
                  <c:v>17307.692307692309</c:v>
                </c:pt>
                <c:pt idx="9">
                  <c:v>19230.76923076923</c:v>
                </c:pt>
                <c:pt idx="10">
                  <c:v>21153.846153846152</c:v>
                </c:pt>
                <c:pt idx="11">
                  <c:v>23076.923076923074</c:v>
                </c:pt>
                <c:pt idx="12">
                  <c:v>24999.999999999996</c:v>
                </c:pt>
                <c:pt idx="13">
                  <c:v>26923.076923076918</c:v>
                </c:pt>
                <c:pt idx="14">
                  <c:v>28846.15384615384</c:v>
                </c:pt>
                <c:pt idx="15">
                  <c:v>30769.230769230762</c:v>
                </c:pt>
                <c:pt idx="16">
                  <c:v>32692.307692307684</c:v>
                </c:pt>
                <c:pt idx="17">
                  <c:v>34615.38461538461</c:v>
                </c:pt>
                <c:pt idx="18">
                  <c:v>36538.461538461532</c:v>
                </c:pt>
                <c:pt idx="19">
                  <c:v>38461.538461538454</c:v>
                </c:pt>
                <c:pt idx="20">
                  <c:v>40384.615384615376</c:v>
                </c:pt>
                <c:pt idx="21">
                  <c:v>42307.692307692298</c:v>
                </c:pt>
                <c:pt idx="22">
                  <c:v>44230.76923076922</c:v>
                </c:pt>
                <c:pt idx="23">
                  <c:v>46153.846153846142</c:v>
                </c:pt>
                <c:pt idx="24">
                  <c:v>48076.923076923063</c:v>
                </c:pt>
                <c:pt idx="25">
                  <c:v>49999.999999999985</c:v>
                </c:pt>
                <c:pt idx="26">
                  <c:v>51923.076923076907</c:v>
                </c:pt>
                <c:pt idx="27">
                  <c:v>53846.153846153829</c:v>
                </c:pt>
                <c:pt idx="28">
                  <c:v>55769.230769230751</c:v>
                </c:pt>
                <c:pt idx="29">
                  <c:v>57692.307692307673</c:v>
                </c:pt>
                <c:pt idx="30">
                  <c:v>59615.384615384595</c:v>
                </c:pt>
                <c:pt idx="31">
                  <c:v>61538.461538461517</c:v>
                </c:pt>
                <c:pt idx="32">
                  <c:v>63461.538461538439</c:v>
                </c:pt>
                <c:pt idx="33">
                  <c:v>65384.615384615361</c:v>
                </c:pt>
                <c:pt idx="34">
                  <c:v>67307.692307692283</c:v>
                </c:pt>
                <c:pt idx="35">
                  <c:v>69230.769230769205</c:v>
                </c:pt>
                <c:pt idx="36">
                  <c:v>71153.846153846127</c:v>
                </c:pt>
                <c:pt idx="37">
                  <c:v>73076.923076923049</c:v>
                </c:pt>
                <c:pt idx="38">
                  <c:v>74999.999999999971</c:v>
                </c:pt>
                <c:pt idx="39">
                  <c:v>76923.076923076893</c:v>
                </c:pt>
                <c:pt idx="40">
                  <c:v>78846.153846153815</c:v>
                </c:pt>
                <c:pt idx="41">
                  <c:v>80769.230769230737</c:v>
                </c:pt>
                <c:pt idx="42">
                  <c:v>82692.307692307659</c:v>
                </c:pt>
                <c:pt idx="43">
                  <c:v>84615.384615384581</c:v>
                </c:pt>
                <c:pt idx="44">
                  <c:v>86538.461538461503</c:v>
                </c:pt>
                <c:pt idx="45">
                  <c:v>88461.538461538425</c:v>
                </c:pt>
                <c:pt idx="46">
                  <c:v>90384.615384615347</c:v>
                </c:pt>
                <c:pt idx="47">
                  <c:v>92307.692307692269</c:v>
                </c:pt>
                <c:pt idx="48">
                  <c:v>94230.76923076919</c:v>
                </c:pt>
                <c:pt idx="49">
                  <c:v>96153.846153846112</c:v>
                </c:pt>
                <c:pt idx="50">
                  <c:v>98076.923076923034</c:v>
                </c:pt>
                <c:pt idx="51">
                  <c:v>99999.999999999956</c:v>
                </c:pt>
                <c:pt idx="52">
                  <c:v>101923.07692307688</c:v>
                </c:pt>
                <c:pt idx="53">
                  <c:v>103846.1538461538</c:v>
                </c:pt>
                <c:pt idx="54">
                  <c:v>105769.23076923072</c:v>
                </c:pt>
                <c:pt idx="55">
                  <c:v>107692.30769230764</c:v>
                </c:pt>
                <c:pt idx="56">
                  <c:v>109615.38461538457</c:v>
                </c:pt>
                <c:pt idx="57">
                  <c:v>111538.46153846149</c:v>
                </c:pt>
                <c:pt idx="58">
                  <c:v>113461.53846153841</c:v>
                </c:pt>
                <c:pt idx="59">
                  <c:v>115384.61538461533</c:v>
                </c:pt>
                <c:pt idx="60">
                  <c:v>117307.69230769225</c:v>
                </c:pt>
                <c:pt idx="61">
                  <c:v>119230.76923076918</c:v>
                </c:pt>
                <c:pt idx="62">
                  <c:v>121153.8461538461</c:v>
                </c:pt>
                <c:pt idx="63">
                  <c:v>123076.92307692302</c:v>
                </c:pt>
                <c:pt idx="64">
                  <c:v>124999.99999999994</c:v>
                </c:pt>
                <c:pt idx="65">
                  <c:v>126923.07692307686</c:v>
                </c:pt>
                <c:pt idx="66">
                  <c:v>128846.15384615379</c:v>
                </c:pt>
                <c:pt idx="67">
                  <c:v>130769.23076923071</c:v>
                </c:pt>
                <c:pt idx="68">
                  <c:v>132692.30769230763</c:v>
                </c:pt>
                <c:pt idx="69">
                  <c:v>134615.38461538457</c:v>
                </c:pt>
                <c:pt idx="70">
                  <c:v>136538.4615384615</c:v>
                </c:pt>
                <c:pt idx="71">
                  <c:v>138461.53846153844</c:v>
                </c:pt>
                <c:pt idx="72">
                  <c:v>140384.61538461538</c:v>
                </c:pt>
                <c:pt idx="73">
                  <c:v>142307.69230769231</c:v>
                </c:pt>
                <c:pt idx="74">
                  <c:v>144230.76923076925</c:v>
                </c:pt>
                <c:pt idx="75">
                  <c:v>146153.84615384619</c:v>
                </c:pt>
                <c:pt idx="76">
                  <c:v>148076.92307692312</c:v>
                </c:pt>
                <c:pt idx="77">
                  <c:v>150000.00000000006</c:v>
                </c:pt>
                <c:pt idx="78">
                  <c:v>151923.07692307699</c:v>
                </c:pt>
                <c:pt idx="79">
                  <c:v>153846.15384615393</c:v>
                </c:pt>
                <c:pt idx="80">
                  <c:v>155769.23076923087</c:v>
                </c:pt>
                <c:pt idx="81">
                  <c:v>157692.3076923078</c:v>
                </c:pt>
                <c:pt idx="82">
                  <c:v>159615.38461538474</c:v>
                </c:pt>
                <c:pt idx="83">
                  <c:v>161538.46153846168</c:v>
                </c:pt>
                <c:pt idx="84">
                  <c:v>163461.53846153861</c:v>
                </c:pt>
                <c:pt idx="85">
                  <c:v>165384.61538461555</c:v>
                </c:pt>
                <c:pt idx="86">
                  <c:v>167307.69230769249</c:v>
                </c:pt>
                <c:pt idx="87">
                  <c:v>169230.76923076942</c:v>
                </c:pt>
                <c:pt idx="88">
                  <c:v>171153.84615384636</c:v>
                </c:pt>
                <c:pt idx="89">
                  <c:v>173076.9230769233</c:v>
                </c:pt>
                <c:pt idx="90">
                  <c:v>175000.00000000023</c:v>
                </c:pt>
                <c:pt idx="91">
                  <c:v>176923.07692307717</c:v>
                </c:pt>
                <c:pt idx="92">
                  <c:v>178846.15384615411</c:v>
                </c:pt>
                <c:pt idx="93">
                  <c:v>180769.23076923104</c:v>
                </c:pt>
                <c:pt idx="94">
                  <c:v>182692.30769230798</c:v>
                </c:pt>
                <c:pt idx="95">
                  <c:v>184615.38461538492</c:v>
                </c:pt>
                <c:pt idx="96">
                  <c:v>186538.46153846185</c:v>
                </c:pt>
                <c:pt idx="97">
                  <c:v>188461.53846153879</c:v>
                </c:pt>
                <c:pt idx="98">
                  <c:v>190384.61538461572</c:v>
                </c:pt>
                <c:pt idx="99">
                  <c:v>192307.69230769266</c:v>
                </c:pt>
                <c:pt idx="100">
                  <c:v>194230.7692307696</c:v>
                </c:pt>
                <c:pt idx="101">
                  <c:v>196153.84615384653</c:v>
                </c:pt>
                <c:pt idx="102">
                  <c:v>198076.92307692347</c:v>
                </c:pt>
                <c:pt idx="103">
                  <c:v>200000.00000000041</c:v>
                </c:pt>
                <c:pt idx="104">
                  <c:v>201923.07692307734</c:v>
                </c:pt>
                <c:pt idx="105">
                  <c:v>203846.15384615428</c:v>
                </c:pt>
                <c:pt idx="106">
                  <c:v>205769.23076923122</c:v>
                </c:pt>
                <c:pt idx="107">
                  <c:v>207692.30769230815</c:v>
                </c:pt>
                <c:pt idx="108">
                  <c:v>209615.38461538509</c:v>
                </c:pt>
                <c:pt idx="109">
                  <c:v>211538.46153846203</c:v>
                </c:pt>
                <c:pt idx="110">
                  <c:v>213461.53846153896</c:v>
                </c:pt>
                <c:pt idx="111">
                  <c:v>215384.6153846159</c:v>
                </c:pt>
                <c:pt idx="112">
                  <c:v>217307.69230769284</c:v>
                </c:pt>
                <c:pt idx="113">
                  <c:v>219230.76923076977</c:v>
                </c:pt>
                <c:pt idx="114">
                  <c:v>221153.84615384671</c:v>
                </c:pt>
                <c:pt idx="115">
                  <c:v>223076.92307692365</c:v>
                </c:pt>
                <c:pt idx="116">
                  <c:v>225000.00000000058</c:v>
                </c:pt>
                <c:pt idx="117">
                  <c:v>226923.07692307752</c:v>
                </c:pt>
                <c:pt idx="118">
                  <c:v>228846.15384615446</c:v>
                </c:pt>
                <c:pt idx="119">
                  <c:v>230769.23076923139</c:v>
                </c:pt>
                <c:pt idx="120">
                  <c:v>232692.30769230833</c:v>
                </c:pt>
                <c:pt idx="121">
                  <c:v>234615.38461538526</c:v>
                </c:pt>
                <c:pt idx="122">
                  <c:v>236538.4615384622</c:v>
                </c:pt>
                <c:pt idx="123">
                  <c:v>238461.53846153914</c:v>
                </c:pt>
                <c:pt idx="124">
                  <c:v>240384.61538461607</c:v>
                </c:pt>
                <c:pt idx="125">
                  <c:v>242307.69230769301</c:v>
                </c:pt>
                <c:pt idx="126">
                  <c:v>244230.76923076995</c:v>
                </c:pt>
                <c:pt idx="127">
                  <c:v>246153.84615384688</c:v>
                </c:pt>
                <c:pt idx="128">
                  <c:v>248076.92307692382</c:v>
                </c:pt>
                <c:pt idx="129">
                  <c:v>250000.00000000076</c:v>
                </c:pt>
                <c:pt idx="130">
                  <c:v>251923.07692307769</c:v>
                </c:pt>
                <c:pt idx="131">
                  <c:v>253846.15384615463</c:v>
                </c:pt>
                <c:pt idx="132">
                  <c:v>255769.23076923157</c:v>
                </c:pt>
                <c:pt idx="133">
                  <c:v>257692.3076923085</c:v>
                </c:pt>
                <c:pt idx="134">
                  <c:v>259615.38461538544</c:v>
                </c:pt>
                <c:pt idx="135">
                  <c:v>261538.46153846238</c:v>
                </c:pt>
                <c:pt idx="136">
                  <c:v>263461.53846153931</c:v>
                </c:pt>
                <c:pt idx="137">
                  <c:v>265384.61538461625</c:v>
                </c:pt>
                <c:pt idx="138">
                  <c:v>267307.69230769319</c:v>
                </c:pt>
                <c:pt idx="139">
                  <c:v>269230.76923077012</c:v>
                </c:pt>
                <c:pt idx="140">
                  <c:v>271153.84615384706</c:v>
                </c:pt>
                <c:pt idx="141">
                  <c:v>273076.92307692399</c:v>
                </c:pt>
                <c:pt idx="142">
                  <c:v>275000.00000000093</c:v>
                </c:pt>
                <c:pt idx="143">
                  <c:v>276923.07692307787</c:v>
                </c:pt>
                <c:pt idx="144">
                  <c:v>278846.1538461548</c:v>
                </c:pt>
                <c:pt idx="145">
                  <c:v>280769.23076923174</c:v>
                </c:pt>
                <c:pt idx="146">
                  <c:v>282692.30769230868</c:v>
                </c:pt>
                <c:pt idx="147">
                  <c:v>284615.38461538561</c:v>
                </c:pt>
                <c:pt idx="148">
                  <c:v>286538.46153846255</c:v>
                </c:pt>
                <c:pt idx="149">
                  <c:v>288461.53846153949</c:v>
                </c:pt>
                <c:pt idx="150">
                  <c:v>290384.61538461642</c:v>
                </c:pt>
                <c:pt idx="151">
                  <c:v>292307.69230769336</c:v>
                </c:pt>
                <c:pt idx="152">
                  <c:v>294230.7692307703</c:v>
                </c:pt>
                <c:pt idx="153">
                  <c:v>296153.84615384723</c:v>
                </c:pt>
                <c:pt idx="154">
                  <c:v>298076.92307692417</c:v>
                </c:pt>
                <c:pt idx="155">
                  <c:v>300000.00000000111</c:v>
                </c:pt>
                <c:pt idx="156">
                  <c:v>301923.07692307804</c:v>
                </c:pt>
                <c:pt idx="157">
                  <c:v>303846.15384615498</c:v>
                </c:pt>
                <c:pt idx="158">
                  <c:v>305769.23076923192</c:v>
                </c:pt>
                <c:pt idx="159">
                  <c:v>307692.30769230885</c:v>
                </c:pt>
                <c:pt idx="160">
                  <c:v>309615.38461538579</c:v>
                </c:pt>
                <c:pt idx="161">
                  <c:v>311538.46153846273</c:v>
                </c:pt>
                <c:pt idx="162">
                  <c:v>313461.53846153966</c:v>
                </c:pt>
                <c:pt idx="163">
                  <c:v>315384.6153846166</c:v>
                </c:pt>
                <c:pt idx="164">
                  <c:v>317307.69230769353</c:v>
                </c:pt>
                <c:pt idx="165">
                  <c:v>319230.76923077047</c:v>
                </c:pt>
                <c:pt idx="166">
                  <c:v>321153.84615384741</c:v>
                </c:pt>
                <c:pt idx="167">
                  <c:v>323076.92307692434</c:v>
                </c:pt>
                <c:pt idx="168">
                  <c:v>325000.00000000128</c:v>
                </c:pt>
                <c:pt idx="169">
                  <c:v>326923.07692307822</c:v>
                </c:pt>
                <c:pt idx="170">
                  <c:v>328846.15384615515</c:v>
                </c:pt>
                <c:pt idx="171">
                  <c:v>330769.23076923209</c:v>
                </c:pt>
                <c:pt idx="172">
                  <c:v>332692.30769230903</c:v>
                </c:pt>
                <c:pt idx="173">
                  <c:v>334615.38461538596</c:v>
                </c:pt>
                <c:pt idx="174">
                  <c:v>336538.4615384629</c:v>
                </c:pt>
                <c:pt idx="175">
                  <c:v>338461.53846153984</c:v>
                </c:pt>
                <c:pt idx="176">
                  <c:v>340384.61538461677</c:v>
                </c:pt>
                <c:pt idx="177">
                  <c:v>342307.69230769371</c:v>
                </c:pt>
                <c:pt idx="178">
                  <c:v>344230.76923077065</c:v>
                </c:pt>
                <c:pt idx="179">
                  <c:v>346153.84615384758</c:v>
                </c:pt>
                <c:pt idx="180">
                  <c:v>348076.92307692452</c:v>
                </c:pt>
                <c:pt idx="181">
                  <c:v>350000.00000000146</c:v>
                </c:pt>
                <c:pt idx="182">
                  <c:v>351923.07692307839</c:v>
                </c:pt>
                <c:pt idx="183">
                  <c:v>353846.15384615533</c:v>
                </c:pt>
                <c:pt idx="184">
                  <c:v>355769.23076923226</c:v>
                </c:pt>
                <c:pt idx="185">
                  <c:v>357692.3076923092</c:v>
                </c:pt>
                <c:pt idx="186">
                  <c:v>359615.38461538614</c:v>
                </c:pt>
                <c:pt idx="187">
                  <c:v>361538.46153846307</c:v>
                </c:pt>
                <c:pt idx="188">
                  <c:v>363461.53846154001</c:v>
                </c:pt>
                <c:pt idx="189">
                  <c:v>365384.61538461695</c:v>
                </c:pt>
                <c:pt idx="190">
                  <c:v>367307.69230769388</c:v>
                </c:pt>
                <c:pt idx="191">
                  <c:v>369230.76923077082</c:v>
                </c:pt>
                <c:pt idx="192">
                  <c:v>371153.84615384776</c:v>
                </c:pt>
                <c:pt idx="193">
                  <c:v>373076.92307692469</c:v>
                </c:pt>
                <c:pt idx="194">
                  <c:v>375000.00000000163</c:v>
                </c:pt>
                <c:pt idx="195">
                  <c:v>376923.07692307857</c:v>
                </c:pt>
                <c:pt idx="196">
                  <c:v>378846.1538461555</c:v>
                </c:pt>
                <c:pt idx="197">
                  <c:v>380769.23076923244</c:v>
                </c:pt>
                <c:pt idx="198">
                  <c:v>382692.30769230938</c:v>
                </c:pt>
                <c:pt idx="199">
                  <c:v>384615.38461538631</c:v>
                </c:pt>
                <c:pt idx="200">
                  <c:v>386538.46153846325</c:v>
                </c:pt>
                <c:pt idx="201">
                  <c:v>388461.53846154019</c:v>
                </c:pt>
                <c:pt idx="202">
                  <c:v>390384.61538461712</c:v>
                </c:pt>
                <c:pt idx="203">
                  <c:v>392307.69230769406</c:v>
                </c:pt>
                <c:pt idx="204">
                  <c:v>394230.76923077099</c:v>
                </c:pt>
                <c:pt idx="205">
                  <c:v>396153.84615384793</c:v>
                </c:pt>
                <c:pt idx="206">
                  <c:v>398076.92307692487</c:v>
                </c:pt>
                <c:pt idx="207">
                  <c:v>400000.0000000018</c:v>
                </c:pt>
                <c:pt idx="208">
                  <c:v>401923.07692307874</c:v>
                </c:pt>
                <c:pt idx="209">
                  <c:v>403846.15384615568</c:v>
                </c:pt>
                <c:pt idx="210">
                  <c:v>405769.23076923261</c:v>
                </c:pt>
                <c:pt idx="211">
                  <c:v>407692.30769230955</c:v>
                </c:pt>
                <c:pt idx="212">
                  <c:v>409615.38461538649</c:v>
                </c:pt>
                <c:pt idx="213">
                  <c:v>411538.46153846342</c:v>
                </c:pt>
                <c:pt idx="214">
                  <c:v>413461.53846154036</c:v>
                </c:pt>
                <c:pt idx="215">
                  <c:v>415384.6153846173</c:v>
                </c:pt>
                <c:pt idx="216">
                  <c:v>417307.69230769423</c:v>
                </c:pt>
                <c:pt idx="217">
                  <c:v>419230.76923077117</c:v>
                </c:pt>
                <c:pt idx="218">
                  <c:v>421153.84615384811</c:v>
                </c:pt>
                <c:pt idx="219">
                  <c:v>423076.92307692504</c:v>
                </c:pt>
                <c:pt idx="220">
                  <c:v>425000.00000000198</c:v>
                </c:pt>
                <c:pt idx="221">
                  <c:v>426923.07692307892</c:v>
                </c:pt>
                <c:pt idx="222">
                  <c:v>428846.15384615585</c:v>
                </c:pt>
                <c:pt idx="223">
                  <c:v>430769.23076923279</c:v>
                </c:pt>
                <c:pt idx="224">
                  <c:v>432692.30769230973</c:v>
                </c:pt>
                <c:pt idx="225">
                  <c:v>434615.38461538666</c:v>
                </c:pt>
                <c:pt idx="226">
                  <c:v>436538.4615384636</c:v>
                </c:pt>
                <c:pt idx="227">
                  <c:v>438461.53846154053</c:v>
                </c:pt>
                <c:pt idx="228">
                  <c:v>440384.61538461747</c:v>
                </c:pt>
                <c:pt idx="229">
                  <c:v>442307.69230769441</c:v>
                </c:pt>
                <c:pt idx="230">
                  <c:v>444230.76923077134</c:v>
                </c:pt>
                <c:pt idx="231">
                  <c:v>446153.84615384828</c:v>
                </c:pt>
                <c:pt idx="232">
                  <c:v>448076.92307692522</c:v>
                </c:pt>
                <c:pt idx="233">
                  <c:v>450000.00000000215</c:v>
                </c:pt>
                <c:pt idx="234">
                  <c:v>451923.07692307909</c:v>
                </c:pt>
                <c:pt idx="235">
                  <c:v>453846.15384615603</c:v>
                </c:pt>
                <c:pt idx="236">
                  <c:v>455769.23076923296</c:v>
                </c:pt>
                <c:pt idx="237">
                  <c:v>457692.3076923099</c:v>
                </c:pt>
                <c:pt idx="238">
                  <c:v>459615.38461538684</c:v>
                </c:pt>
                <c:pt idx="239">
                  <c:v>461538.46153846377</c:v>
                </c:pt>
                <c:pt idx="240">
                  <c:v>463461.53846154071</c:v>
                </c:pt>
                <c:pt idx="241">
                  <c:v>465384.61538461765</c:v>
                </c:pt>
                <c:pt idx="242">
                  <c:v>467307.69230769458</c:v>
                </c:pt>
                <c:pt idx="243">
                  <c:v>469230.76923077152</c:v>
                </c:pt>
                <c:pt idx="244">
                  <c:v>471153.84615384846</c:v>
                </c:pt>
                <c:pt idx="245">
                  <c:v>473076.92307692539</c:v>
                </c:pt>
                <c:pt idx="246">
                  <c:v>475000.00000000233</c:v>
                </c:pt>
                <c:pt idx="247">
                  <c:v>476923.07692307926</c:v>
                </c:pt>
                <c:pt idx="248">
                  <c:v>478846.1538461562</c:v>
                </c:pt>
                <c:pt idx="249">
                  <c:v>480769.23076923314</c:v>
                </c:pt>
                <c:pt idx="250">
                  <c:v>482692.30769231007</c:v>
                </c:pt>
                <c:pt idx="251">
                  <c:v>484615.38461538701</c:v>
                </c:pt>
                <c:pt idx="252">
                  <c:v>486538.46153846395</c:v>
                </c:pt>
                <c:pt idx="253">
                  <c:v>488461.53846154088</c:v>
                </c:pt>
                <c:pt idx="254">
                  <c:v>490384.61538461782</c:v>
                </c:pt>
                <c:pt idx="255">
                  <c:v>492307.69230769476</c:v>
                </c:pt>
                <c:pt idx="256">
                  <c:v>494230.76923077169</c:v>
                </c:pt>
                <c:pt idx="257">
                  <c:v>496153.84615384863</c:v>
                </c:pt>
                <c:pt idx="258">
                  <c:v>498076.92307692557</c:v>
                </c:pt>
                <c:pt idx="259">
                  <c:v>500000.0000000025</c:v>
                </c:pt>
                <c:pt idx="260">
                  <c:v>501923.07692307944</c:v>
                </c:pt>
                <c:pt idx="261">
                  <c:v>503846.15384615638</c:v>
                </c:pt>
                <c:pt idx="262">
                  <c:v>505769.23076923331</c:v>
                </c:pt>
                <c:pt idx="263">
                  <c:v>507692.30769231025</c:v>
                </c:pt>
                <c:pt idx="264">
                  <c:v>509615.38461538719</c:v>
                </c:pt>
                <c:pt idx="265">
                  <c:v>511538.46153846412</c:v>
                </c:pt>
                <c:pt idx="266">
                  <c:v>513461.53846154106</c:v>
                </c:pt>
                <c:pt idx="267">
                  <c:v>515384.615384618</c:v>
                </c:pt>
                <c:pt idx="268">
                  <c:v>517307.69230769493</c:v>
                </c:pt>
                <c:pt idx="269">
                  <c:v>519230.76923077187</c:v>
                </c:pt>
                <c:pt idx="270">
                  <c:v>521153.8461538488</c:v>
                </c:pt>
                <c:pt idx="271">
                  <c:v>523076.92307692574</c:v>
                </c:pt>
                <c:pt idx="272">
                  <c:v>525000.00000000268</c:v>
                </c:pt>
                <c:pt idx="273">
                  <c:v>526923.07692307956</c:v>
                </c:pt>
                <c:pt idx="274">
                  <c:v>528846.15384615643</c:v>
                </c:pt>
                <c:pt idx="275">
                  <c:v>530769.23076923331</c:v>
                </c:pt>
                <c:pt idx="276">
                  <c:v>532692.30769231019</c:v>
                </c:pt>
                <c:pt idx="277">
                  <c:v>534615.38461538707</c:v>
                </c:pt>
                <c:pt idx="278">
                  <c:v>536538.46153846395</c:v>
                </c:pt>
                <c:pt idx="279">
                  <c:v>538461.53846154083</c:v>
                </c:pt>
                <c:pt idx="280">
                  <c:v>540384.6153846177</c:v>
                </c:pt>
                <c:pt idx="281">
                  <c:v>542307.69230769458</c:v>
                </c:pt>
                <c:pt idx="282">
                  <c:v>544230.76923077146</c:v>
                </c:pt>
                <c:pt idx="283">
                  <c:v>546153.84615384834</c:v>
                </c:pt>
                <c:pt idx="284">
                  <c:v>548076.92307692522</c:v>
                </c:pt>
                <c:pt idx="285">
                  <c:v>550000.0000000021</c:v>
                </c:pt>
                <c:pt idx="286">
                  <c:v>551923.07692307897</c:v>
                </c:pt>
                <c:pt idx="287">
                  <c:v>553846.15384615585</c:v>
                </c:pt>
                <c:pt idx="288">
                  <c:v>555769.23076923273</c:v>
                </c:pt>
                <c:pt idx="289">
                  <c:v>557692.30769230961</c:v>
                </c:pt>
                <c:pt idx="290">
                  <c:v>559615.38461538649</c:v>
                </c:pt>
                <c:pt idx="291">
                  <c:v>561538.46153846337</c:v>
                </c:pt>
                <c:pt idx="292">
                  <c:v>563461.53846154024</c:v>
                </c:pt>
                <c:pt idx="293">
                  <c:v>565384.61538461712</c:v>
                </c:pt>
                <c:pt idx="294">
                  <c:v>567307.692307694</c:v>
                </c:pt>
                <c:pt idx="295">
                  <c:v>569230.76923077088</c:v>
                </c:pt>
                <c:pt idx="296">
                  <c:v>571153.84615384776</c:v>
                </c:pt>
                <c:pt idx="297">
                  <c:v>573076.92307692464</c:v>
                </c:pt>
                <c:pt idx="298">
                  <c:v>575000.00000000151</c:v>
                </c:pt>
                <c:pt idx="299">
                  <c:v>576923.07692307839</c:v>
                </c:pt>
                <c:pt idx="300">
                  <c:v>578846.15384615527</c:v>
                </c:pt>
                <c:pt idx="301">
                  <c:v>580769.23076923215</c:v>
                </c:pt>
                <c:pt idx="302">
                  <c:v>582692.30769230903</c:v>
                </c:pt>
                <c:pt idx="303">
                  <c:v>584615.3846153859</c:v>
                </c:pt>
                <c:pt idx="304">
                  <c:v>586538.46153846278</c:v>
                </c:pt>
                <c:pt idx="305">
                  <c:v>588461.53846153966</c:v>
                </c:pt>
                <c:pt idx="306">
                  <c:v>590384.61538461654</c:v>
                </c:pt>
                <c:pt idx="307">
                  <c:v>592307.69230769342</c:v>
                </c:pt>
                <c:pt idx="308">
                  <c:v>594230.7692307703</c:v>
                </c:pt>
                <c:pt idx="309">
                  <c:v>596153.84615384717</c:v>
                </c:pt>
                <c:pt idx="310">
                  <c:v>598076.92307692405</c:v>
                </c:pt>
                <c:pt idx="311">
                  <c:v>600000.00000000093</c:v>
                </c:pt>
                <c:pt idx="312">
                  <c:v>601923.07692307781</c:v>
                </c:pt>
                <c:pt idx="313">
                  <c:v>603846.15384615469</c:v>
                </c:pt>
                <c:pt idx="314">
                  <c:v>605769.23076923157</c:v>
                </c:pt>
                <c:pt idx="315">
                  <c:v>607692.30769230844</c:v>
                </c:pt>
                <c:pt idx="316">
                  <c:v>609615.38461538532</c:v>
                </c:pt>
                <c:pt idx="317">
                  <c:v>611538.4615384622</c:v>
                </c:pt>
                <c:pt idx="318">
                  <c:v>613461.53846153908</c:v>
                </c:pt>
                <c:pt idx="319">
                  <c:v>615384.61538461596</c:v>
                </c:pt>
                <c:pt idx="320">
                  <c:v>617307.69230769284</c:v>
                </c:pt>
                <c:pt idx="321">
                  <c:v>619230.76923076971</c:v>
                </c:pt>
                <c:pt idx="322">
                  <c:v>621153.84615384659</c:v>
                </c:pt>
                <c:pt idx="323">
                  <c:v>623076.92307692347</c:v>
                </c:pt>
                <c:pt idx="324">
                  <c:v>625000.00000000035</c:v>
                </c:pt>
                <c:pt idx="325">
                  <c:v>626923.07692307723</c:v>
                </c:pt>
                <c:pt idx="326">
                  <c:v>628846.15384615411</c:v>
                </c:pt>
                <c:pt idx="327">
                  <c:v>630769.23076923098</c:v>
                </c:pt>
                <c:pt idx="328">
                  <c:v>632692.30769230786</c:v>
                </c:pt>
                <c:pt idx="329">
                  <c:v>634615.38461538474</c:v>
                </c:pt>
                <c:pt idx="330">
                  <c:v>636538.46153846162</c:v>
                </c:pt>
                <c:pt idx="331">
                  <c:v>638461.5384615385</c:v>
                </c:pt>
                <c:pt idx="332">
                  <c:v>640384.61538461538</c:v>
                </c:pt>
                <c:pt idx="333">
                  <c:v>642307.69230769225</c:v>
                </c:pt>
                <c:pt idx="334">
                  <c:v>644230.76923076913</c:v>
                </c:pt>
                <c:pt idx="335">
                  <c:v>646153.84615384601</c:v>
                </c:pt>
                <c:pt idx="336">
                  <c:v>648076.92307692289</c:v>
                </c:pt>
                <c:pt idx="337">
                  <c:v>649999.99999999977</c:v>
                </c:pt>
                <c:pt idx="338">
                  <c:v>651923.07692307665</c:v>
                </c:pt>
                <c:pt idx="339">
                  <c:v>653846.15384615352</c:v>
                </c:pt>
                <c:pt idx="340">
                  <c:v>655769.2307692304</c:v>
                </c:pt>
                <c:pt idx="341">
                  <c:v>657692.30769230728</c:v>
                </c:pt>
                <c:pt idx="342">
                  <c:v>659615.38461538416</c:v>
                </c:pt>
                <c:pt idx="343">
                  <c:v>661538.46153846104</c:v>
                </c:pt>
                <c:pt idx="344">
                  <c:v>663461.53846153792</c:v>
                </c:pt>
                <c:pt idx="345">
                  <c:v>665384.61538461479</c:v>
                </c:pt>
                <c:pt idx="346">
                  <c:v>667307.69230769167</c:v>
                </c:pt>
                <c:pt idx="347">
                  <c:v>669230.76923076855</c:v>
                </c:pt>
                <c:pt idx="348">
                  <c:v>671153.84615384543</c:v>
                </c:pt>
                <c:pt idx="349">
                  <c:v>673076.92307692231</c:v>
                </c:pt>
                <c:pt idx="350">
                  <c:v>674999.99999999919</c:v>
                </c:pt>
                <c:pt idx="351">
                  <c:v>676923.07692307606</c:v>
                </c:pt>
                <c:pt idx="352">
                  <c:v>678846.15384615294</c:v>
                </c:pt>
                <c:pt idx="353">
                  <c:v>680769.23076922982</c:v>
                </c:pt>
                <c:pt idx="354">
                  <c:v>682692.3076923067</c:v>
                </c:pt>
                <c:pt idx="355">
                  <c:v>684615.38461538358</c:v>
                </c:pt>
                <c:pt idx="356">
                  <c:v>686538.46153846045</c:v>
                </c:pt>
                <c:pt idx="357">
                  <c:v>688461.53846153733</c:v>
                </c:pt>
                <c:pt idx="358">
                  <c:v>690384.61538461421</c:v>
                </c:pt>
                <c:pt idx="359">
                  <c:v>692307.69230769109</c:v>
                </c:pt>
                <c:pt idx="360">
                  <c:v>694230.76923076797</c:v>
                </c:pt>
                <c:pt idx="361">
                  <c:v>696153.84615384485</c:v>
                </c:pt>
                <c:pt idx="362">
                  <c:v>698076.92307692172</c:v>
                </c:pt>
                <c:pt idx="363">
                  <c:v>699999.9999999986</c:v>
                </c:pt>
                <c:pt idx="364">
                  <c:v>701923.07692307548</c:v>
                </c:pt>
                <c:pt idx="365">
                  <c:v>703846.15384615236</c:v>
                </c:pt>
                <c:pt idx="366">
                  <c:v>705769.23076922924</c:v>
                </c:pt>
                <c:pt idx="367">
                  <c:v>707692.30769230612</c:v>
                </c:pt>
                <c:pt idx="368">
                  <c:v>709615.38461538299</c:v>
                </c:pt>
                <c:pt idx="369">
                  <c:v>711538.46153845987</c:v>
                </c:pt>
                <c:pt idx="370">
                  <c:v>713461.53846153675</c:v>
                </c:pt>
                <c:pt idx="371">
                  <c:v>715384.61538461363</c:v>
                </c:pt>
                <c:pt idx="372">
                  <c:v>717307.69230769051</c:v>
                </c:pt>
                <c:pt idx="373">
                  <c:v>719230.76923076739</c:v>
                </c:pt>
                <c:pt idx="374">
                  <c:v>721153.84615384426</c:v>
                </c:pt>
                <c:pt idx="375">
                  <c:v>723076.92307692114</c:v>
                </c:pt>
                <c:pt idx="376">
                  <c:v>724999.99999999802</c:v>
                </c:pt>
                <c:pt idx="377">
                  <c:v>726923.0769230749</c:v>
                </c:pt>
                <c:pt idx="378">
                  <c:v>728846.15384615178</c:v>
                </c:pt>
                <c:pt idx="379">
                  <c:v>730769.23076922866</c:v>
                </c:pt>
                <c:pt idx="380">
                  <c:v>732692.30769230553</c:v>
                </c:pt>
                <c:pt idx="381">
                  <c:v>734615.38461538241</c:v>
                </c:pt>
                <c:pt idx="382">
                  <c:v>736538.46153845929</c:v>
                </c:pt>
                <c:pt idx="383">
                  <c:v>738461.53846153617</c:v>
                </c:pt>
                <c:pt idx="384">
                  <c:v>740384.61538461305</c:v>
                </c:pt>
                <c:pt idx="385">
                  <c:v>742307.69230768993</c:v>
                </c:pt>
                <c:pt idx="386">
                  <c:v>744230.7692307668</c:v>
                </c:pt>
                <c:pt idx="387">
                  <c:v>746153.84615384368</c:v>
                </c:pt>
                <c:pt idx="388">
                  <c:v>748076.92307692056</c:v>
                </c:pt>
                <c:pt idx="389">
                  <c:v>749999.99999999744</c:v>
                </c:pt>
                <c:pt idx="390">
                  <c:v>751923.07692307432</c:v>
                </c:pt>
                <c:pt idx="391">
                  <c:v>753846.1538461512</c:v>
                </c:pt>
                <c:pt idx="392">
                  <c:v>755769.23076922807</c:v>
                </c:pt>
                <c:pt idx="393">
                  <c:v>757692.30769230495</c:v>
                </c:pt>
                <c:pt idx="394">
                  <c:v>759615.38461538183</c:v>
                </c:pt>
                <c:pt idx="395">
                  <c:v>761538.46153845871</c:v>
                </c:pt>
                <c:pt idx="396">
                  <c:v>763461.53846153559</c:v>
                </c:pt>
                <c:pt idx="397">
                  <c:v>765384.61538461247</c:v>
                </c:pt>
                <c:pt idx="398">
                  <c:v>767307.69230768934</c:v>
                </c:pt>
                <c:pt idx="399">
                  <c:v>769230.76923076622</c:v>
                </c:pt>
                <c:pt idx="400">
                  <c:v>771153.8461538431</c:v>
                </c:pt>
                <c:pt idx="401">
                  <c:v>773076.92307691998</c:v>
                </c:pt>
                <c:pt idx="402">
                  <c:v>774999.99999999686</c:v>
                </c:pt>
                <c:pt idx="403">
                  <c:v>776923.07692307374</c:v>
                </c:pt>
                <c:pt idx="404">
                  <c:v>778846.15384615061</c:v>
                </c:pt>
                <c:pt idx="405">
                  <c:v>780769.23076922749</c:v>
                </c:pt>
                <c:pt idx="406">
                  <c:v>782692.30769230437</c:v>
                </c:pt>
                <c:pt idx="407">
                  <c:v>784615.38461538125</c:v>
                </c:pt>
                <c:pt idx="408">
                  <c:v>786538.46153845813</c:v>
                </c:pt>
                <c:pt idx="409">
                  <c:v>788461.538461535</c:v>
                </c:pt>
                <c:pt idx="410">
                  <c:v>790384.61538461188</c:v>
                </c:pt>
                <c:pt idx="411">
                  <c:v>792307.69230768876</c:v>
                </c:pt>
                <c:pt idx="412">
                  <c:v>794230.76923076564</c:v>
                </c:pt>
                <c:pt idx="413">
                  <c:v>796153.84615384252</c:v>
                </c:pt>
                <c:pt idx="414">
                  <c:v>798076.9230769194</c:v>
                </c:pt>
                <c:pt idx="415">
                  <c:v>799999.99999999627</c:v>
                </c:pt>
                <c:pt idx="416">
                  <c:v>801923.07692307315</c:v>
                </c:pt>
                <c:pt idx="417">
                  <c:v>803846.15384615003</c:v>
                </c:pt>
                <c:pt idx="418">
                  <c:v>805769.23076922691</c:v>
                </c:pt>
                <c:pt idx="419">
                  <c:v>807692.30769230379</c:v>
                </c:pt>
                <c:pt idx="420">
                  <c:v>809615.38461538067</c:v>
                </c:pt>
                <c:pt idx="421">
                  <c:v>811538.46153845754</c:v>
                </c:pt>
                <c:pt idx="422">
                  <c:v>813461.53846153442</c:v>
                </c:pt>
                <c:pt idx="423">
                  <c:v>815384.6153846113</c:v>
                </c:pt>
                <c:pt idx="424">
                  <c:v>817307.69230768818</c:v>
                </c:pt>
                <c:pt idx="425">
                  <c:v>819230.76923076506</c:v>
                </c:pt>
                <c:pt idx="426">
                  <c:v>821153.84615384194</c:v>
                </c:pt>
                <c:pt idx="427">
                  <c:v>823076.92307691881</c:v>
                </c:pt>
                <c:pt idx="428">
                  <c:v>824999.99999999569</c:v>
                </c:pt>
                <c:pt idx="429">
                  <c:v>826923.07692307257</c:v>
                </c:pt>
                <c:pt idx="430">
                  <c:v>828846.15384614945</c:v>
                </c:pt>
                <c:pt idx="431">
                  <c:v>830769.23076922633</c:v>
                </c:pt>
                <c:pt idx="432">
                  <c:v>832692.30769230321</c:v>
                </c:pt>
                <c:pt idx="433">
                  <c:v>834615.38461538008</c:v>
                </c:pt>
                <c:pt idx="434">
                  <c:v>836538.46153845696</c:v>
                </c:pt>
                <c:pt idx="435">
                  <c:v>838461.53846153384</c:v>
                </c:pt>
                <c:pt idx="436">
                  <c:v>840384.61538461072</c:v>
                </c:pt>
                <c:pt idx="437">
                  <c:v>842307.6923076876</c:v>
                </c:pt>
                <c:pt idx="438">
                  <c:v>844230.76923076448</c:v>
                </c:pt>
                <c:pt idx="439">
                  <c:v>846153.84615384135</c:v>
                </c:pt>
                <c:pt idx="440">
                  <c:v>848076.92307691823</c:v>
                </c:pt>
                <c:pt idx="441">
                  <c:v>849999.99999999511</c:v>
                </c:pt>
                <c:pt idx="442">
                  <c:v>851923.07692307199</c:v>
                </c:pt>
                <c:pt idx="443">
                  <c:v>853846.15384614887</c:v>
                </c:pt>
                <c:pt idx="444">
                  <c:v>855769.23076922575</c:v>
                </c:pt>
                <c:pt idx="445">
                  <c:v>857692.30769230262</c:v>
                </c:pt>
                <c:pt idx="446">
                  <c:v>859615.3846153795</c:v>
                </c:pt>
                <c:pt idx="447">
                  <c:v>861538.46153845638</c:v>
                </c:pt>
                <c:pt idx="448">
                  <c:v>863461.53846153326</c:v>
                </c:pt>
                <c:pt idx="449">
                  <c:v>865384.61538461014</c:v>
                </c:pt>
                <c:pt idx="450">
                  <c:v>867307.69230768702</c:v>
                </c:pt>
                <c:pt idx="451">
                  <c:v>869230.76923076389</c:v>
                </c:pt>
                <c:pt idx="452">
                  <c:v>871153.84615384077</c:v>
                </c:pt>
                <c:pt idx="453">
                  <c:v>873076.92307691765</c:v>
                </c:pt>
                <c:pt idx="454">
                  <c:v>874999.99999999453</c:v>
                </c:pt>
                <c:pt idx="455">
                  <c:v>876923.07692307141</c:v>
                </c:pt>
                <c:pt idx="456">
                  <c:v>878846.15384614829</c:v>
                </c:pt>
                <c:pt idx="457">
                  <c:v>880769.23076922516</c:v>
                </c:pt>
                <c:pt idx="458">
                  <c:v>882692.30769230204</c:v>
                </c:pt>
                <c:pt idx="459">
                  <c:v>884615.38461537892</c:v>
                </c:pt>
                <c:pt idx="460">
                  <c:v>886538.4615384558</c:v>
                </c:pt>
                <c:pt idx="461">
                  <c:v>888461.53846153268</c:v>
                </c:pt>
                <c:pt idx="462">
                  <c:v>890384.61538460955</c:v>
                </c:pt>
                <c:pt idx="463">
                  <c:v>892307.69230768643</c:v>
                </c:pt>
                <c:pt idx="464">
                  <c:v>894230.76923076331</c:v>
                </c:pt>
                <c:pt idx="465">
                  <c:v>896153.84615384019</c:v>
                </c:pt>
                <c:pt idx="466">
                  <c:v>898076.92307691707</c:v>
                </c:pt>
                <c:pt idx="467">
                  <c:v>899999.99999999395</c:v>
                </c:pt>
                <c:pt idx="468">
                  <c:v>901923.07692307082</c:v>
                </c:pt>
                <c:pt idx="469">
                  <c:v>903846.1538461477</c:v>
                </c:pt>
                <c:pt idx="470">
                  <c:v>905769.23076922458</c:v>
                </c:pt>
                <c:pt idx="471">
                  <c:v>907692.30769230146</c:v>
                </c:pt>
                <c:pt idx="472">
                  <c:v>909615.38461537834</c:v>
                </c:pt>
                <c:pt idx="473">
                  <c:v>911538.46153845522</c:v>
                </c:pt>
                <c:pt idx="474">
                  <c:v>913461.53846153209</c:v>
                </c:pt>
                <c:pt idx="475">
                  <c:v>915384.61538460897</c:v>
                </c:pt>
                <c:pt idx="476">
                  <c:v>917307.69230768585</c:v>
                </c:pt>
                <c:pt idx="477">
                  <c:v>919230.76923076273</c:v>
                </c:pt>
                <c:pt idx="478">
                  <c:v>921153.84615383961</c:v>
                </c:pt>
                <c:pt idx="479">
                  <c:v>923076.92307691649</c:v>
                </c:pt>
                <c:pt idx="480">
                  <c:v>924999.99999999336</c:v>
                </c:pt>
                <c:pt idx="481">
                  <c:v>926923.07692307024</c:v>
                </c:pt>
                <c:pt idx="482">
                  <c:v>928846.15384614712</c:v>
                </c:pt>
                <c:pt idx="483">
                  <c:v>930769.230769224</c:v>
                </c:pt>
                <c:pt idx="484">
                  <c:v>932692.30769230088</c:v>
                </c:pt>
                <c:pt idx="485">
                  <c:v>934615.38461537776</c:v>
                </c:pt>
                <c:pt idx="486">
                  <c:v>936538.46153845463</c:v>
                </c:pt>
                <c:pt idx="487">
                  <c:v>938461.53846153151</c:v>
                </c:pt>
                <c:pt idx="488">
                  <c:v>940384.61538460839</c:v>
                </c:pt>
                <c:pt idx="489">
                  <c:v>942307.69230768527</c:v>
                </c:pt>
                <c:pt idx="490">
                  <c:v>944230.76923076215</c:v>
                </c:pt>
                <c:pt idx="491">
                  <c:v>946153.84615383903</c:v>
                </c:pt>
                <c:pt idx="492">
                  <c:v>948076.9230769159</c:v>
                </c:pt>
                <c:pt idx="493">
                  <c:v>949999.99999999278</c:v>
                </c:pt>
                <c:pt idx="494">
                  <c:v>951923.07692306966</c:v>
                </c:pt>
                <c:pt idx="495">
                  <c:v>953846.15384614654</c:v>
                </c:pt>
                <c:pt idx="496">
                  <c:v>955769.23076922342</c:v>
                </c:pt>
                <c:pt idx="497">
                  <c:v>957692.3076923003</c:v>
                </c:pt>
                <c:pt idx="498">
                  <c:v>959615.38461537717</c:v>
                </c:pt>
                <c:pt idx="499">
                  <c:v>961538.46153845405</c:v>
                </c:pt>
                <c:pt idx="500">
                  <c:v>963461.53846153093</c:v>
                </c:pt>
                <c:pt idx="501">
                  <c:v>965384.61538460781</c:v>
                </c:pt>
                <c:pt idx="502">
                  <c:v>967307.69230768469</c:v>
                </c:pt>
                <c:pt idx="503">
                  <c:v>969230.76923076157</c:v>
                </c:pt>
                <c:pt idx="504">
                  <c:v>971153.84615383844</c:v>
                </c:pt>
                <c:pt idx="505">
                  <c:v>973076.92307691532</c:v>
                </c:pt>
                <c:pt idx="506">
                  <c:v>974999.9999999922</c:v>
                </c:pt>
                <c:pt idx="507">
                  <c:v>976923.07692306908</c:v>
                </c:pt>
                <c:pt idx="508">
                  <c:v>978846.15384614596</c:v>
                </c:pt>
                <c:pt idx="509">
                  <c:v>980769.23076922284</c:v>
                </c:pt>
                <c:pt idx="510">
                  <c:v>982692.30769229971</c:v>
                </c:pt>
                <c:pt idx="511">
                  <c:v>984615.38461537659</c:v>
                </c:pt>
                <c:pt idx="512">
                  <c:v>986538.46153845347</c:v>
                </c:pt>
                <c:pt idx="513">
                  <c:v>988461.53846153035</c:v>
                </c:pt>
                <c:pt idx="514">
                  <c:v>990384.61538460723</c:v>
                </c:pt>
                <c:pt idx="515">
                  <c:v>992307.6923076841</c:v>
                </c:pt>
                <c:pt idx="516">
                  <c:v>994230.76923076098</c:v>
                </c:pt>
                <c:pt idx="517">
                  <c:v>996153.84615383786</c:v>
                </c:pt>
                <c:pt idx="518">
                  <c:v>998076.92307691474</c:v>
                </c:pt>
                <c:pt idx="519">
                  <c:v>999999.99999999162</c:v>
                </c:pt>
                <c:pt idx="520">
                  <c:v>1001923.0769230685</c:v>
                </c:pt>
                <c:pt idx="521">
                  <c:v>1003846.1538461454</c:v>
                </c:pt>
                <c:pt idx="522">
                  <c:v>1005769.2307692223</c:v>
                </c:pt>
                <c:pt idx="523">
                  <c:v>1007692.3076922991</c:v>
                </c:pt>
                <c:pt idx="524">
                  <c:v>1009615.384615376</c:v>
                </c:pt>
                <c:pt idx="525">
                  <c:v>1011538.4615384529</c:v>
                </c:pt>
                <c:pt idx="526">
                  <c:v>1013461.5384615298</c:v>
                </c:pt>
                <c:pt idx="527">
                  <c:v>1015384.6153846066</c:v>
                </c:pt>
                <c:pt idx="528">
                  <c:v>1017307.6923076835</c:v>
                </c:pt>
                <c:pt idx="529">
                  <c:v>1019230.7692307604</c:v>
                </c:pt>
                <c:pt idx="530">
                  <c:v>1021153.8461538373</c:v>
                </c:pt>
                <c:pt idx="531">
                  <c:v>1023076.9230769142</c:v>
                </c:pt>
                <c:pt idx="532">
                  <c:v>1024999.999999991</c:v>
                </c:pt>
                <c:pt idx="533">
                  <c:v>1026923.0769230679</c:v>
                </c:pt>
                <c:pt idx="534">
                  <c:v>1028846.1538461448</c:v>
                </c:pt>
                <c:pt idx="535">
                  <c:v>1030769.2307692217</c:v>
                </c:pt>
                <c:pt idx="536">
                  <c:v>1032692.3076922985</c:v>
                </c:pt>
                <c:pt idx="537">
                  <c:v>1034615.3846153754</c:v>
                </c:pt>
                <c:pt idx="538">
                  <c:v>1036538.4615384523</c:v>
                </c:pt>
                <c:pt idx="539">
                  <c:v>1038461.5384615292</c:v>
                </c:pt>
                <c:pt idx="540">
                  <c:v>1040384.6153846061</c:v>
                </c:pt>
                <c:pt idx="541">
                  <c:v>1042307.6923076829</c:v>
                </c:pt>
                <c:pt idx="542">
                  <c:v>1044230.7692307598</c:v>
                </c:pt>
                <c:pt idx="543">
                  <c:v>1046153.8461538367</c:v>
                </c:pt>
                <c:pt idx="544">
                  <c:v>1048076.9230769136</c:v>
                </c:pt>
                <c:pt idx="545">
                  <c:v>1049999.9999999905</c:v>
                </c:pt>
                <c:pt idx="546">
                  <c:v>1051923.0769230674</c:v>
                </c:pt>
                <c:pt idx="547">
                  <c:v>1053846.1538461444</c:v>
                </c:pt>
                <c:pt idx="548">
                  <c:v>1055769.2307692214</c:v>
                </c:pt>
                <c:pt idx="549">
                  <c:v>1057692.3076922984</c:v>
                </c:pt>
                <c:pt idx="550">
                  <c:v>1059615.3846153754</c:v>
                </c:pt>
                <c:pt idx="551">
                  <c:v>1061538.4615384524</c:v>
                </c:pt>
                <c:pt idx="552">
                  <c:v>1063461.5384615294</c:v>
                </c:pt>
                <c:pt idx="553">
                  <c:v>1065384.6153846064</c:v>
                </c:pt>
                <c:pt idx="554">
                  <c:v>1067307.6923076834</c:v>
                </c:pt>
                <c:pt idx="555">
                  <c:v>1069230.7692307604</c:v>
                </c:pt>
                <c:pt idx="556">
                  <c:v>1071153.8461538374</c:v>
                </c:pt>
                <c:pt idx="557">
                  <c:v>1073076.9230769144</c:v>
                </c:pt>
                <c:pt idx="558">
                  <c:v>1074999.9999999914</c:v>
                </c:pt>
                <c:pt idx="559">
                  <c:v>1076923.0769230684</c:v>
                </c:pt>
                <c:pt idx="560">
                  <c:v>1078846.1538461454</c:v>
                </c:pt>
                <c:pt idx="561">
                  <c:v>1080769.2307692224</c:v>
                </c:pt>
                <c:pt idx="562">
                  <c:v>1082692.3076922994</c:v>
                </c:pt>
                <c:pt idx="563">
                  <c:v>1084615.3846153764</c:v>
                </c:pt>
                <c:pt idx="564">
                  <c:v>1086538.4615384534</c:v>
                </c:pt>
                <c:pt idx="565">
                  <c:v>1088461.5384615303</c:v>
                </c:pt>
                <c:pt idx="566">
                  <c:v>1090384.6153846073</c:v>
                </c:pt>
                <c:pt idx="567">
                  <c:v>1092307.6923076843</c:v>
                </c:pt>
                <c:pt idx="568">
                  <c:v>1094230.7692307613</c:v>
                </c:pt>
                <c:pt idx="569">
                  <c:v>1096153.8461538383</c:v>
                </c:pt>
                <c:pt idx="570">
                  <c:v>1098076.9230769153</c:v>
                </c:pt>
                <c:pt idx="571">
                  <c:v>1099999.9999999923</c:v>
                </c:pt>
                <c:pt idx="572">
                  <c:v>1101923.0769230693</c:v>
                </c:pt>
                <c:pt idx="573">
                  <c:v>1103846.1538461463</c:v>
                </c:pt>
                <c:pt idx="574">
                  <c:v>1105769.2307692233</c:v>
                </c:pt>
                <c:pt idx="575">
                  <c:v>1107692.3076923003</c:v>
                </c:pt>
                <c:pt idx="576">
                  <c:v>1109615.3846153773</c:v>
                </c:pt>
                <c:pt idx="577">
                  <c:v>1111538.4615384543</c:v>
                </c:pt>
                <c:pt idx="578">
                  <c:v>1113461.5384615313</c:v>
                </c:pt>
                <c:pt idx="579">
                  <c:v>1115384.6153846083</c:v>
                </c:pt>
                <c:pt idx="580">
                  <c:v>1117307.6923076853</c:v>
                </c:pt>
                <c:pt idx="581">
                  <c:v>1119230.7692307623</c:v>
                </c:pt>
                <c:pt idx="582">
                  <c:v>1121153.8461538393</c:v>
                </c:pt>
                <c:pt idx="583">
                  <c:v>1123076.9230769163</c:v>
                </c:pt>
                <c:pt idx="584">
                  <c:v>1124999.9999999932</c:v>
                </c:pt>
                <c:pt idx="585">
                  <c:v>1126923.0769230702</c:v>
                </c:pt>
                <c:pt idx="586">
                  <c:v>1128846.1538461472</c:v>
                </c:pt>
                <c:pt idx="587">
                  <c:v>1130769.2307692242</c:v>
                </c:pt>
                <c:pt idx="588">
                  <c:v>1132692.3076923012</c:v>
                </c:pt>
                <c:pt idx="589">
                  <c:v>1134615.3846153782</c:v>
                </c:pt>
                <c:pt idx="590">
                  <c:v>1136538.4615384552</c:v>
                </c:pt>
                <c:pt idx="591">
                  <c:v>1138461.5384615322</c:v>
                </c:pt>
                <c:pt idx="592">
                  <c:v>1140384.6153846092</c:v>
                </c:pt>
                <c:pt idx="593">
                  <c:v>1142307.6923076862</c:v>
                </c:pt>
                <c:pt idx="594">
                  <c:v>1144230.7692307632</c:v>
                </c:pt>
                <c:pt idx="595">
                  <c:v>1146153.8461538402</c:v>
                </c:pt>
                <c:pt idx="596">
                  <c:v>1148076.9230769172</c:v>
                </c:pt>
                <c:pt idx="597">
                  <c:v>1149999.9999999942</c:v>
                </c:pt>
                <c:pt idx="598">
                  <c:v>1151923.0769230712</c:v>
                </c:pt>
                <c:pt idx="599">
                  <c:v>1153846.1538461482</c:v>
                </c:pt>
                <c:pt idx="600">
                  <c:v>1155769.2307692252</c:v>
                </c:pt>
                <c:pt idx="601">
                  <c:v>1157692.3076923022</c:v>
                </c:pt>
                <c:pt idx="602">
                  <c:v>1159615.3846153792</c:v>
                </c:pt>
                <c:pt idx="603">
                  <c:v>1161538.4615384561</c:v>
                </c:pt>
                <c:pt idx="604">
                  <c:v>1163461.5384615331</c:v>
                </c:pt>
                <c:pt idx="605">
                  <c:v>1165384.6153846101</c:v>
                </c:pt>
                <c:pt idx="606">
                  <c:v>1167307.6923076871</c:v>
                </c:pt>
                <c:pt idx="607">
                  <c:v>1169230.7692307641</c:v>
                </c:pt>
                <c:pt idx="608">
                  <c:v>1171153.8461538411</c:v>
                </c:pt>
                <c:pt idx="609">
                  <c:v>1173076.9230769181</c:v>
                </c:pt>
                <c:pt idx="610">
                  <c:v>1174999.9999999951</c:v>
                </c:pt>
                <c:pt idx="611">
                  <c:v>1176923.0769230721</c:v>
                </c:pt>
                <c:pt idx="612">
                  <c:v>1178846.1538461491</c:v>
                </c:pt>
                <c:pt idx="613">
                  <c:v>1180769.2307692261</c:v>
                </c:pt>
                <c:pt idx="614">
                  <c:v>1182692.3076923031</c:v>
                </c:pt>
                <c:pt idx="615">
                  <c:v>1184615.3846153801</c:v>
                </c:pt>
                <c:pt idx="616">
                  <c:v>1186538.4615384571</c:v>
                </c:pt>
                <c:pt idx="617">
                  <c:v>1188461.5384615341</c:v>
                </c:pt>
                <c:pt idx="618">
                  <c:v>1190384.6153846111</c:v>
                </c:pt>
                <c:pt idx="619">
                  <c:v>1192307.6923076881</c:v>
                </c:pt>
                <c:pt idx="620">
                  <c:v>1194230.7692307651</c:v>
                </c:pt>
                <c:pt idx="621">
                  <c:v>1196153.8461538421</c:v>
                </c:pt>
                <c:pt idx="622">
                  <c:v>1198076.923076919</c:v>
                </c:pt>
                <c:pt idx="623">
                  <c:v>1199999.999999996</c:v>
                </c:pt>
                <c:pt idx="624">
                  <c:v>1201923.076923073</c:v>
                </c:pt>
                <c:pt idx="625">
                  <c:v>1203846.15384615</c:v>
                </c:pt>
                <c:pt idx="626">
                  <c:v>1205769.230769227</c:v>
                </c:pt>
                <c:pt idx="627">
                  <c:v>1207692.307692304</c:v>
                </c:pt>
                <c:pt idx="628">
                  <c:v>1209615.384615381</c:v>
                </c:pt>
                <c:pt idx="629">
                  <c:v>1211538.461538458</c:v>
                </c:pt>
                <c:pt idx="630">
                  <c:v>1213461.538461535</c:v>
                </c:pt>
                <c:pt idx="631">
                  <c:v>1215384.615384612</c:v>
                </c:pt>
                <c:pt idx="632">
                  <c:v>1217307.692307689</c:v>
                </c:pt>
              </c:numCache>
            </c:numRef>
          </c:val>
        </c:ser>
        <c:ser>
          <c:idx val="3"/>
          <c:order val="1"/>
          <c:tx>
            <c:strRef>
              <c:f>Sheet3!$I$7</c:f>
              <c:strCache>
                <c:ptCount val="1"/>
                <c:pt idx="0">
                  <c:v>Total Market Growth since beginning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Sheet3!$A$8:$A$2055</c:f>
              <c:numCache>
                <c:formatCode>m/d/yyyy</c:formatCode>
                <c:ptCount val="2048"/>
                <c:pt idx="0">
                  <c:v>42650</c:v>
                </c:pt>
                <c:pt idx="1">
                  <c:v>42664</c:v>
                </c:pt>
                <c:pt idx="2">
                  <c:v>42678</c:v>
                </c:pt>
                <c:pt idx="3">
                  <c:v>42692</c:v>
                </c:pt>
                <c:pt idx="4">
                  <c:v>42706</c:v>
                </c:pt>
                <c:pt idx="5">
                  <c:v>42720</c:v>
                </c:pt>
                <c:pt idx="6">
                  <c:v>42734</c:v>
                </c:pt>
                <c:pt idx="7">
                  <c:v>42748</c:v>
                </c:pt>
                <c:pt idx="8">
                  <c:v>42762</c:v>
                </c:pt>
                <c:pt idx="9">
                  <c:v>42776</c:v>
                </c:pt>
                <c:pt idx="10">
                  <c:v>42790</c:v>
                </c:pt>
                <c:pt idx="11">
                  <c:v>42804</c:v>
                </c:pt>
                <c:pt idx="12">
                  <c:v>42818</c:v>
                </c:pt>
                <c:pt idx="13">
                  <c:v>42832</c:v>
                </c:pt>
                <c:pt idx="14">
                  <c:v>42846</c:v>
                </c:pt>
                <c:pt idx="15">
                  <c:v>42860</c:v>
                </c:pt>
                <c:pt idx="16">
                  <c:v>42874</c:v>
                </c:pt>
                <c:pt idx="17">
                  <c:v>42888</c:v>
                </c:pt>
                <c:pt idx="18">
                  <c:v>42902</c:v>
                </c:pt>
                <c:pt idx="19">
                  <c:v>42916</c:v>
                </c:pt>
                <c:pt idx="20">
                  <c:v>42930</c:v>
                </c:pt>
                <c:pt idx="21">
                  <c:v>42944</c:v>
                </c:pt>
                <c:pt idx="22">
                  <c:v>42958</c:v>
                </c:pt>
                <c:pt idx="23">
                  <c:v>42972</c:v>
                </c:pt>
                <c:pt idx="24">
                  <c:v>42986</c:v>
                </c:pt>
                <c:pt idx="25">
                  <c:v>43000</c:v>
                </c:pt>
                <c:pt idx="26">
                  <c:v>43014</c:v>
                </c:pt>
                <c:pt idx="27">
                  <c:v>43028</c:v>
                </c:pt>
                <c:pt idx="28">
                  <c:v>43042</c:v>
                </c:pt>
                <c:pt idx="29">
                  <c:v>43056</c:v>
                </c:pt>
                <c:pt idx="30">
                  <c:v>43070</c:v>
                </c:pt>
                <c:pt idx="31">
                  <c:v>43084</c:v>
                </c:pt>
                <c:pt idx="32">
                  <c:v>43098</c:v>
                </c:pt>
                <c:pt idx="33">
                  <c:v>43112</c:v>
                </c:pt>
                <c:pt idx="34">
                  <c:v>43126</c:v>
                </c:pt>
                <c:pt idx="35">
                  <c:v>43140</c:v>
                </c:pt>
                <c:pt idx="36">
                  <c:v>43154</c:v>
                </c:pt>
                <c:pt idx="37">
                  <c:v>43168</c:v>
                </c:pt>
                <c:pt idx="38">
                  <c:v>43182</c:v>
                </c:pt>
                <c:pt idx="39">
                  <c:v>43196</c:v>
                </c:pt>
                <c:pt idx="40">
                  <c:v>43210</c:v>
                </c:pt>
                <c:pt idx="41">
                  <c:v>43224</c:v>
                </c:pt>
                <c:pt idx="42">
                  <c:v>43238</c:v>
                </c:pt>
                <c:pt idx="43">
                  <c:v>43252</c:v>
                </c:pt>
                <c:pt idx="44">
                  <c:v>43266</c:v>
                </c:pt>
                <c:pt idx="45">
                  <c:v>43280</c:v>
                </c:pt>
                <c:pt idx="46">
                  <c:v>43294</c:v>
                </c:pt>
                <c:pt idx="47">
                  <c:v>43308</c:v>
                </c:pt>
                <c:pt idx="48">
                  <c:v>43322</c:v>
                </c:pt>
                <c:pt idx="49">
                  <c:v>43336</c:v>
                </c:pt>
                <c:pt idx="50">
                  <c:v>43350</c:v>
                </c:pt>
                <c:pt idx="51">
                  <c:v>43364</c:v>
                </c:pt>
                <c:pt idx="52">
                  <c:v>43378</c:v>
                </c:pt>
                <c:pt idx="53">
                  <c:v>43392</c:v>
                </c:pt>
                <c:pt idx="54">
                  <c:v>43406</c:v>
                </c:pt>
                <c:pt idx="55">
                  <c:v>43420</c:v>
                </c:pt>
                <c:pt idx="56">
                  <c:v>43434</c:v>
                </c:pt>
                <c:pt idx="57">
                  <c:v>43448</c:v>
                </c:pt>
                <c:pt idx="58">
                  <c:v>43462</c:v>
                </c:pt>
                <c:pt idx="59">
                  <c:v>43476</c:v>
                </c:pt>
                <c:pt idx="60">
                  <c:v>43490</c:v>
                </c:pt>
                <c:pt idx="61">
                  <c:v>43504</c:v>
                </c:pt>
                <c:pt idx="62">
                  <c:v>43518</c:v>
                </c:pt>
                <c:pt idx="63">
                  <c:v>43532</c:v>
                </c:pt>
                <c:pt idx="64">
                  <c:v>43546</c:v>
                </c:pt>
                <c:pt idx="65">
                  <c:v>43560</c:v>
                </c:pt>
                <c:pt idx="66">
                  <c:v>43574</c:v>
                </c:pt>
                <c:pt idx="67">
                  <c:v>43588</c:v>
                </c:pt>
                <c:pt idx="68">
                  <c:v>43602</c:v>
                </c:pt>
                <c:pt idx="69">
                  <c:v>43616</c:v>
                </c:pt>
                <c:pt idx="70">
                  <c:v>43630</c:v>
                </c:pt>
                <c:pt idx="71">
                  <c:v>43644</c:v>
                </c:pt>
                <c:pt idx="72">
                  <c:v>43658</c:v>
                </c:pt>
                <c:pt idx="73">
                  <c:v>43672</c:v>
                </c:pt>
                <c:pt idx="74">
                  <c:v>43686</c:v>
                </c:pt>
                <c:pt idx="75">
                  <c:v>43700</c:v>
                </c:pt>
                <c:pt idx="76">
                  <c:v>43714</c:v>
                </c:pt>
                <c:pt idx="77">
                  <c:v>43728</c:v>
                </c:pt>
                <c:pt idx="78">
                  <c:v>43742</c:v>
                </c:pt>
                <c:pt idx="79">
                  <c:v>43756</c:v>
                </c:pt>
                <c:pt idx="80">
                  <c:v>43770</c:v>
                </c:pt>
                <c:pt idx="81">
                  <c:v>43784</c:v>
                </c:pt>
                <c:pt idx="82">
                  <c:v>43798</c:v>
                </c:pt>
                <c:pt idx="83">
                  <c:v>43812</c:v>
                </c:pt>
                <c:pt idx="84">
                  <c:v>43826</c:v>
                </c:pt>
                <c:pt idx="85">
                  <c:v>43840</c:v>
                </c:pt>
                <c:pt idx="86">
                  <c:v>43854</c:v>
                </c:pt>
                <c:pt idx="87">
                  <c:v>43868</c:v>
                </c:pt>
                <c:pt idx="88">
                  <c:v>43882</c:v>
                </c:pt>
                <c:pt idx="89">
                  <c:v>43896</c:v>
                </c:pt>
                <c:pt idx="90">
                  <c:v>43910</c:v>
                </c:pt>
                <c:pt idx="91">
                  <c:v>43924</c:v>
                </c:pt>
                <c:pt idx="92">
                  <c:v>43938</c:v>
                </c:pt>
                <c:pt idx="93">
                  <c:v>43952</c:v>
                </c:pt>
                <c:pt idx="94">
                  <c:v>43966</c:v>
                </c:pt>
                <c:pt idx="95">
                  <c:v>43980</c:v>
                </c:pt>
                <c:pt idx="96">
                  <c:v>43994</c:v>
                </c:pt>
                <c:pt idx="97">
                  <c:v>44008</c:v>
                </c:pt>
                <c:pt idx="98">
                  <c:v>44022</c:v>
                </c:pt>
                <c:pt idx="99">
                  <c:v>44036</c:v>
                </c:pt>
                <c:pt idx="100">
                  <c:v>44050</c:v>
                </c:pt>
                <c:pt idx="101">
                  <c:v>44064</c:v>
                </c:pt>
                <c:pt idx="102">
                  <c:v>44078</c:v>
                </c:pt>
                <c:pt idx="103">
                  <c:v>44092</c:v>
                </c:pt>
                <c:pt idx="104">
                  <c:v>44106</c:v>
                </c:pt>
                <c:pt idx="105">
                  <c:v>44120</c:v>
                </c:pt>
                <c:pt idx="106">
                  <c:v>44134</c:v>
                </c:pt>
                <c:pt idx="107">
                  <c:v>44148</c:v>
                </c:pt>
                <c:pt idx="108">
                  <c:v>44162</c:v>
                </c:pt>
                <c:pt idx="109">
                  <c:v>44176</c:v>
                </c:pt>
                <c:pt idx="110">
                  <c:v>44190</c:v>
                </c:pt>
                <c:pt idx="111">
                  <c:v>44204</c:v>
                </c:pt>
                <c:pt idx="112">
                  <c:v>44218</c:v>
                </c:pt>
                <c:pt idx="113">
                  <c:v>44232</c:v>
                </c:pt>
                <c:pt idx="114">
                  <c:v>44246</c:v>
                </c:pt>
                <c:pt idx="115">
                  <c:v>44260</c:v>
                </c:pt>
                <c:pt idx="116">
                  <c:v>44274</c:v>
                </c:pt>
                <c:pt idx="117">
                  <c:v>44288</c:v>
                </c:pt>
                <c:pt idx="118">
                  <c:v>44302</c:v>
                </c:pt>
                <c:pt idx="119">
                  <c:v>44316</c:v>
                </c:pt>
                <c:pt idx="120">
                  <c:v>44330</c:v>
                </c:pt>
                <c:pt idx="121">
                  <c:v>44344</c:v>
                </c:pt>
                <c:pt idx="122">
                  <c:v>44358</c:v>
                </c:pt>
                <c:pt idx="123">
                  <c:v>44372</c:v>
                </c:pt>
                <c:pt idx="124">
                  <c:v>44386</c:v>
                </c:pt>
                <c:pt idx="125">
                  <c:v>44400</c:v>
                </c:pt>
                <c:pt idx="126">
                  <c:v>44414</c:v>
                </c:pt>
                <c:pt idx="127">
                  <c:v>44428</c:v>
                </c:pt>
                <c:pt idx="128">
                  <c:v>44442</c:v>
                </c:pt>
                <c:pt idx="129">
                  <c:v>44456</c:v>
                </c:pt>
                <c:pt idx="130">
                  <c:v>44470</c:v>
                </c:pt>
                <c:pt idx="131">
                  <c:v>44484</c:v>
                </c:pt>
                <c:pt idx="132">
                  <c:v>44498</c:v>
                </c:pt>
                <c:pt idx="133">
                  <c:v>44512</c:v>
                </c:pt>
                <c:pt idx="134">
                  <c:v>44526</c:v>
                </c:pt>
                <c:pt idx="135">
                  <c:v>44540</c:v>
                </c:pt>
                <c:pt idx="136">
                  <c:v>44554</c:v>
                </c:pt>
                <c:pt idx="137">
                  <c:v>44568</c:v>
                </c:pt>
                <c:pt idx="138">
                  <c:v>44582</c:v>
                </c:pt>
                <c:pt idx="139">
                  <c:v>44596</c:v>
                </c:pt>
                <c:pt idx="140">
                  <c:v>44610</c:v>
                </c:pt>
                <c:pt idx="141">
                  <c:v>44624</c:v>
                </c:pt>
                <c:pt idx="142">
                  <c:v>44638</c:v>
                </c:pt>
                <c:pt idx="143">
                  <c:v>44652</c:v>
                </c:pt>
                <c:pt idx="144">
                  <c:v>44666</c:v>
                </c:pt>
                <c:pt idx="145">
                  <c:v>44680</c:v>
                </c:pt>
                <c:pt idx="146">
                  <c:v>44694</c:v>
                </c:pt>
                <c:pt idx="147">
                  <c:v>44708</c:v>
                </c:pt>
                <c:pt idx="148">
                  <c:v>44722</c:v>
                </c:pt>
                <c:pt idx="149">
                  <c:v>44736</c:v>
                </c:pt>
                <c:pt idx="150">
                  <c:v>44750</c:v>
                </c:pt>
                <c:pt idx="151">
                  <c:v>44764</c:v>
                </c:pt>
                <c:pt idx="152">
                  <c:v>44778</c:v>
                </c:pt>
                <c:pt idx="153">
                  <c:v>44792</c:v>
                </c:pt>
                <c:pt idx="154">
                  <c:v>44806</c:v>
                </c:pt>
                <c:pt idx="155">
                  <c:v>44820</c:v>
                </c:pt>
                <c:pt idx="156">
                  <c:v>44834</c:v>
                </c:pt>
                <c:pt idx="157">
                  <c:v>44848</c:v>
                </c:pt>
                <c:pt idx="158">
                  <c:v>44862</c:v>
                </c:pt>
                <c:pt idx="159">
                  <c:v>44876</c:v>
                </c:pt>
                <c:pt idx="160">
                  <c:v>44890</c:v>
                </c:pt>
                <c:pt idx="161">
                  <c:v>44904</c:v>
                </c:pt>
                <c:pt idx="162">
                  <c:v>44918</c:v>
                </c:pt>
                <c:pt idx="163">
                  <c:v>44932</c:v>
                </c:pt>
                <c:pt idx="164">
                  <c:v>44946</c:v>
                </c:pt>
                <c:pt idx="165">
                  <c:v>44960</c:v>
                </c:pt>
                <c:pt idx="166">
                  <c:v>44974</c:v>
                </c:pt>
                <c:pt idx="167">
                  <c:v>44988</c:v>
                </c:pt>
                <c:pt idx="168">
                  <c:v>45002</c:v>
                </c:pt>
                <c:pt idx="169">
                  <c:v>45016</c:v>
                </c:pt>
                <c:pt idx="170">
                  <c:v>45030</c:v>
                </c:pt>
                <c:pt idx="171">
                  <c:v>45044</c:v>
                </c:pt>
                <c:pt idx="172">
                  <c:v>45058</c:v>
                </c:pt>
                <c:pt idx="173">
                  <c:v>45072</c:v>
                </c:pt>
                <c:pt idx="174">
                  <c:v>45086</c:v>
                </c:pt>
                <c:pt idx="175">
                  <c:v>45100</c:v>
                </c:pt>
                <c:pt idx="176">
                  <c:v>45114</c:v>
                </c:pt>
                <c:pt idx="177">
                  <c:v>45128</c:v>
                </c:pt>
                <c:pt idx="178">
                  <c:v>45142</c:v>
                </c:pt>
                <c:pt idx="179">
                  <c:v>45156</c:v>
                </c:pt>
                <c:pt idx="180">
                  <c:v>45170</c:v>
                </c:pt>
                <c:pt idx="181">
                  <c:v>45184</c:v>
                </c:pt>
                <c:pt idx="182">
                  <c:v>45198</c:v>
                </c:pt>
                <c:pt idx="183">
                  <c:v>45212</c:v>
                </c:pt>
                <c:pt idx="184">
                  <c:v>45226</c:v>
                </c:pt>
                <c:pt idx="185">
                  <c:v>45240</c:v>
                </c:pt>
                <c:pt idx="186">
                  <c:v>45254</c:v>
                </c:pt>
                <c:pt idx="187">
                  <c:v>45268</c:v>
                </c:pt>
                <c:pt idx="188">
                  <c:v>45282</c:v>
                </c:pt>
                <c:pt idx="189">
                  <c:v>45296</c:v>
                </c:pt>
                <c:pt idx="190">
                  <c:v>45310</c:v>
                </c:pt>
                <c:pt idx="191">
                  <c:v>45324</c:v>
                </c:pt>
                <c:pt idx="192">
                  <c:v>45338</c:v>
                </c:pt>
                <c:pt idx="193">
                  <c:v>45352</c:v>
                </c:pt>
                <c:pt idx="194">
                  <c:v>45366</c:v>
                </c:pt>
                <c:pt idx="195">
                  <c:v>45380</c:v>
                </c:pt>
                <c:pt idx="196">
                  <c:v>45394</c:v>
                </c:pt>
                <c:pt idx="197">
                  <c:v>45408</c:v>
                </c:pt>
                <c:pt idx="198">
                  <c:v>45422</c:v>
                </c:pt>
                <c:pt idx="199">
                  <c:v>45436</c:v>
                </c:pt>
                <c:pt idx="200">
                  <c:v>45450</c:v>
                </c:pt>
                <c:pt idx="201">
                  <c:v>45464</c:v>
                </c:pt>
                <c:pt idx="202">
                  <c:v>45478</c:v>
                </c:pt>
                <c:pt idx="203">
                  <c:v>45492</c:v>
                </c:pt>
                <c:pt idx="204">
                  <c:v>45506</c:v>
                </c:pt>
                <c:pt idx="205">
                  <c:v>45520</c:v>
                </c:pt>
                <c:pt idx="206">
                  <c:v>45534</c:v>
                </c:pt>
                <c:pt idx="207">
                  <c:v>45548</c:v>
                </c:pt>
                <c:pt idx="208">
                  <c:v>45562</c:v>
                </c:pt>
                <c:pt idx="209">
                  <c:v>45576</c:v>
                </c:pt>
                <c:pt idx="210">
                  <c:v>45590</c:v>
                </c:pt>
                <c:pt idx="211">
                  <c:v>45604</c:v>
                </c:pt>
                <c:pt idx="212">
                  <c:v>45618</c:v>
                </c:pt>
                <c:pt idx="213">
                  <c:v>45632</c:v>
                </c:pt>
                <c:pt idx="214">
                  <c:v>45646</c:v>
                </c:pt>
                <c:pt idx="215">
                  <c:v>45660</c:v>
                </c:pt>
                <c:pt idx="216">
                  <c:v>45674</c:v>
                </c:pt>
                <c:pt idx="217">
                  <c:v>45688</c:v>
                </c:pt>
                <c:pt idx="218">
                  <c:v>45702</c:v>
                </c:pt>
                <c:pt idx="219">
                  <c:v>45716</c:v>
                </c:pt>
                <c:pt idx="220">
                  <c:v>45730</c:v>
                </c:pt>
                <c:pt idx="221">
                  <c:v>45744</c:v>
                </c:pt>
                <c:pt idx="222">
                  <c:v>45758</c:v>
                </c:pt>
                <c:pt idx="223">
                  <c:v>45772</c:v>
                </c:pt>
                <c:pt idx="224">
                  <c:v>45786</c:v>
                </c:pt>
                <c:pt idx="225">
                  <c:v>45800</c:v>
                </c:pt>
                <c:pt idx="226">
                  <c:v>45814</c:v>
                </c:pt>
                <c:pt idx="227">
                  <c:v>45828</c:v>
                </c:pt>
                <c:pt idx="228">
                  <c:v>45842</c:v>
                </c:pt>
                <c:pt idx="229">
                  <c:v>45856</c:v>
                </c:pt>
                <c:pt idx="230">
                  <c:v>45870</c:v>
                </c:pt>
                <c:pt idx="231">
                  <c:v>45884</c:v>
                </c:pt>
                <c:pt idx="232">
                  <c:v>45898</c:v>
                </c:pt>
                <c:pt idx="233">
                  <c:v>45912</c:v>
                </c:pt>
                <c:pt idx="234">
                  <c:v>45926</c:v>
                </c:pt>
                <c:pt idx="235">
                  <c:v>45940</c:v>
                </c:pt>
                <c:pt idx="236">
                  <c:v>45954</c:v>
                </c:pt>
                <c:pt idx="237">
                  <c:v>45968</c:v>
                </c:pt>
                <c:pt idx="238">
                  <c:v>45982</c:v>
                </c:pt>
                <c:pt idx="239">
                  <c:v>45996</c:v>
                </c:pt>
                <c:pt idx="240">
                  <c:v>46010</c:v>
                </c:pt>
                <c:pt idx="241">
                  <c:v>46024</c:v>
                </c:pt>
                <c:pt idx="242">
                  <c:v>46038</c:v>
                </c:pt>
                <c:pt idx="243">
                  <c:v>46052</c:v>
                </c:pt>
                <c:pt idx="244">
                  <c:v>46066</c:v>
                </c:pt>
                <c:pt idx="245">
                  <c:v>46080</c:v>
                </c:pt>
                <c:pt idx="246">
                  <c:v>46094</c:v>
                </c:pt>
                <c:pt idx="247">
                  <c:v>46108</c:v>
                </c:pt>
                <c:pt idx="248">
                  <c:v>46122</c:v>
                </c:pt>
                <c:pt idx="249">
                  <c:v>46136</c:v>
                </c:pt>
                <c:pt idx="250">
                  <c:v>46150</c:v>
                </c:pt>
                <c:pt idx="251">
                  <c:v>46164</c:v>
                </c:pt>
                <c:pt idx="252">
                  <c:v>46178</c:v>
                </c:pt>
                <c:pt idx="253">
                  <c:v>46192</c:v>
                </c:pt>
                <c:pt idx="254">
                  <c:v>46206</c:v>
                </c:pt>
                <c:pt idx="255">
                  <c:v>46220</c:v>
                </c:pt>
                <c:pt idx="256">
                  <c:v>46234</c:v>
                </c:pt>
                <c:pt idx="257">
                  <c:v>46248</c:v>
                </c:pt>
                <c:pt idx="258">
                  <c:v>46262</c:v>
                </c:pt>
                <c:pt idx="259">
                  <c:v>46276</c:v>
                </c:pt>
                <c:pt idx="260">
                  <c:v>46290</c:v>
                </c:pt>
                <c:pt idx="261">
                  <c:v>46304</c:v>
                </c:pt>
                <c:pt idx="262">
                  <c:v>46318</c:v>
                </c:pt>
                <c:pt idx="263">
                  <c:v>46332</c:v>
                </c:pt>
                <c:pt idx="264">
                  <c:v>46346</c:v>
                </c:pt>
                <c:pt idx="265">
                  <c:v>46360</c:v>
                </c:pt>
                <c:pt idx="266">
                  <c:v>46374</c:v>
                </c:pt>
                <c:pt idx="267">
                  <c:v>46388</c:v>
                </c:pt>
                <c:pt idx="268">
                  <c:v>46402</c:v>
                </c:pt>
                <c:pt idx="269">
                  <c:v>46416</c:v>
                </c:pt>
                <c:pt idx="270">
                  <c:v>46430</c:v>
                </c:pt>
                <c:pt idx="271">
                  <c:v>46444</c:v>
                </c:pt>
                <c:pt idx="272">
                  <c:v>46458</c:v>
                </c:pt>
                <c:pt idx="273">
                  <c:v>46472</c:v>
                </c:pt>
                <c:pt idx="274">
                  <c:v>46486</c:v>
                </c:pt>
                <c:pt idx="275">
                  <c:v>46500</c:v>
                </c:pt>
                <c:pt idx="276">
                  <c:v>46514</c:v>
                </c:pt>
                <c:pt idx="277">
                  <c:v>46528</c:v>
                </c:pt>
                <c:pt idx="278">
                  <c:v>46542</c:v>
                </c:pt>
                <c:pt idx="279">
                  <c:v>46556</c:v>
                </c:pt>
                <c:pt idx="280">
                  <c:v>46570</c:v>
                </c:pt>
                <c:pt idx="281">
                  <c:v>46584</c:v>
                </c:pt>
                <c:pt idx="282">
                  <c:v>46598</c:v>
                </c:pt>
                <c:pt idx="283">
                  <c:v>46612</c:v>
                </c:pt>
                <c:pt idx="284">
                  <c:v>46626</c:v>
                </c:pt>
                <c:pt idx="285">
                  <c:v>46640</c:v>
                </c:pt>
                <c:pt idx="286">
                  <c:v>46654</c:v>
                </c:pt>
                <c:pt idx="287">
                  <c:v>46668</c:v>
                </c:pt>
                <c:pt idx="288">
                  <c:v>46682</c:v>
                </c:pt>
                <c:pt idx="289">
                  <c:v>46696</c:v>
                </c:pt>
                <c:pt idx="290">
                  <c:v>46710</c:v>
                </c:pt>
                <c:pt idx="291">
                  <c:v>46724</c:v>
                </c:pt>
                <c:pt idx="292">
                  <c:v>46738</c:v>
                </c:pt>
                <c:pt idx="293">
                  <c:v>46752</c:v>
                </c:pt>
                <c:pt idx="294">
                  <c:v>46766</c:v>
                </c:pt>
                <c:pt idx="295">
                  <c:v>46780</c:v>
                </c:pt>
                <c:pt idx="296">
                  <c:v>46794</c:v>
                </c:pt>
                <c:pt idx="297">
                  <c:v>46808</c:v>
                </c:pt>
                <c:pt idx="298">
                  <c:v>46822</c:v>
                </c:pt>
                <c:pt idx="299">
                  <c:v>46836</c:v>
                </c:pt>
                <c:pt idx="300">
                  <c:v>46850</c:v>
                </c:pt>
                <c:pt idx="301">
                  <c:v>46864</c:v>
                </c:pt>
                <c:pt idx="302">
                  <c:v>46878</c:v>
                </c:pt>
                <c:pt idx="303">
                  <c:v>46892</c:v>
                </c:pt>
                <c:pt idx="304">
                  <c:v>46906</c:v>
                </c:pt>
                <c:pt idx="305">
                  <c:v>46920</c:v>
                </c:pt>
                <c:pt idx="306">
                  <c:v>46934</c:v>
                </c:pt>
                <c:pt idx="307">
                  <c:v>46948</c:v>
                </c:pt>
                <c:pt idx="308">
                  <c:v>46962</c:v>
                </c:pt>
                <c:pt idx="309">
                  <c:v>46976</c:v>
                </c:pt>
                <c:pt idx="310">
                  <c:v>46990</c:v>
                </c:pt>
                <c:pt idx="311">
                  <c:v>47004</c:v>
                </c:pt>
                <c:pt idx="312">
                  <c:v>47018</c:v>
                </c:pt>
                <c:pt idx="313">
                  <c:v>47032</c:v>
                </c:pt>
                <c:pt idx="314">
                  <c:v>47046</c:v>
                </c:pt>
                <c:pt idx="315">
                  <c:v>47060</c:v>
                </c:pt>
                <c:pt idx="316">
                  <c:v>47074</c:v>
                </c:pt>
                <c:pt idx="317">
                  <c:v>47088</c:v>
                </c:pt>
                <c:pt idx="318">
                  <c:v>47102</c:v>
                </c:pt>
                <c:pt idx="319">
                  <c:v>47116</c:v>
                </c:pt>
                <c:pt idx="320">
                  <c:v>47130</c:v>
                </c:pt>
                <c:pt idx="321">
                  <c:v>47144</c:v>
                </c:pt>
                <c:pt idx="322">
                  <c:v>47158</c:v>
                </c:pt>
                <c:pt idx="323">
                  <c:v>47172</c:v>
                </c:pt>
                <c:pt idx="324">
                  <c:v>47186</c:v>
                </c:pt>
                <c:pt idx="325">
                  <c:v>47200</c:v>
                </c:pt>
                <c:pt idx="326">
                  <c:v>47214</c:v>
                </c:pt>
                <c:pt idx="327">
                  <c:v>47228</c:v>
                </c:pt>
                <c:pt idx="328">
                  <c:v>47242</c:v>
                </c:pt>
                <c:pt idx="329">
                  <c:v>47256</c:v>
                </c:pt>
                <c:pt idx="330">
                  <c:v>47270</c:v>
                </c:pt>
                <c:pt idx="331">
                  <c:v>47284</c:v>
                </c:pt>
                <c:pt idx="332">
                  <c:v>47298</c:v>
                </c:pt>
                <c:pt idx="333">
                  <c:v>47312</c:v>
                </c:pt>
                <c:pt idx="334">
                  <c:v>47326</c:v>
                </c:pt>
                <c:pt idx="335">
                  <c:v>47340</c:v>
                </c:pt>
                <c:pt idx="336">
                  <c:v>47354</c:v>
                </c:pt>
                <c:pt idx="337">
                  <c:v>47368</c:v>
                </c:pt>
                <c:pt idx="338">
                  <c:v>47382</c:v>
                </c:pt>
                <c:pt idx="339">
                  <c:v>47396</c:v>
                </c:pt>
                <c:pt idx="340">
                  <c:v>47410</c:v>
                </c:pt>
                <c:pt idx="341">
                  <c:v>47424</c:v>
                </c:pt>
                <c:pt idx="342">
                  <c:v>47438</c:v>
                </c:pt>
                <c:pt idx="343">
                  <c:v>47452</c:v>
                </c:pt>
                <c:pt idx="344">
                  <c:v>47466</c:v>
                </c:pt>
                <c:pt idx="345">
                  <c:v>47480</c:v>
                </c:pt>
                <c:pt idx="346">
                  <c:v>47494</c:v>
                </c:pt>
                <c:pt idx="347">
                  <c:v>47508</c:v>
                </c:pt>
                <c:pt idx="348">
                  <c:v>47522</c:v>
                </c:pt>
                <c:pt idx="349">
                  <c:v>47536</c:v>
                </c:pt>
                <c:pt idx="350">
                  <c:v>47550</c:v>
                </c:pt>
                <c:pt idx="351">
                  <c:v>47564</c:v>
                </c:pt>
                <c:pt idx="352">
                  <c:v>47578</c:v>
                </c:pt>
                <c:pt idx="353">
                  <c:v>47592</c:v>
                </c:pt>
                <c:pt idx="354">
                  <c:v>47606</c:v>
                </c:pt>
                <c:pt idx="355">
                  <c:v>47620</c:v>
                </c:pt>
                <c:pt idx="356">
                  <c:v>47634</c:v>
                </c:pt>
                <c:pt idx="357">
                  <c:v>47648</c:v>
                </c:pt>
                <c:pt idx="358">
                  <c:v>47662</c:v>
                </c:pt>
                <c:pt idx="359">
                  <c:v>47676</c:v>
                </c:pt>
                <c:pt idx="360">
                  <c:v>47690</c:v>
                </c:pt>
                <c:pt idx="361">
                  <c:v>47704</c:v>
                </c:pt>
                <c:pt idx="362">
                  <c:v>47718</c:v>
                </c:pt>
                <c:pt idx="363">
                  <c:v>47732</c:v>
                </c:pt>
                <c:pt idx="364">
                  <c:v>47746</c:v>
                </c:pt>
                <c:pt idx="365">
                  <c:v>47760</c:v>
                </c:pt>
                <c:pt idx="366">
                  <c:v>47774</c:v>
                </c:pt>
                <c:pt idx="367">
                  <c:v>47788</c:v>
                </c:pt>
                <c:pt idx="368">
                  <c:v>47802</c:v>
                </c:pt>
                <c:pt idx="369">
                  <c:v>47816</c:v>
                </c:pt>
                <c:pt idx="370">
                  <c:v>47830</c:v>
                </c:pt>
                <c:pt idx="371">
                  <c:v>47844</c:v>
                </c:pt>
                <c:pt idx="372">
                  <c:v>47858</c:v>
                </c:pt>
                <c:pt idx="373">
                  <c:v>47872</c:v>
                </c:pt>
                <c:pt idx="374">
                  <c:v>47886</c:v>
                </c:pt>
                <c:pt idx="375">
                  <c:v>47900</c:v>
                </c:pt>
                <c:pt idx="376">
                  <c:v>47914</c:v>
                </c:pt>
                <c:pt idx="377">
                  <c:v>47928</c:v>
                </c:pt>
                <c:pt idx="378">
                  <c:v>47942</c:v>
                </c:pt>
                <c:pt idx="379">
                  <c:v>47956</c:v>
                </c:pt>
                <c:pt idx="380">
                  <c:v>47970</c:v>
                </c:pt>
                <c:pt idx="381">
                  <c:v>47984</c:v>
                </c:pt>
                <c:pt idx="382">
                  <c:v>47998</c:v>
                </c:pt>
                <c:pt idx="383">
                  <c:v>48012</c:v>
                </c:pt>
                <c:pt idx="384">
                  <c:v>48026</c:v>
                </c:pt>
                <c:pt idx="385">
                  <c:v>48040</c:v>
                </c:pt>
                <c:pt idx="386">
                  <c:v>48054</c:v>
                </c:pt>
                <c:pt idx="387">
                  <c:v>48068</c:v>
                </c:pt>
                <c:pt idx="388">
                  <c:v>48082</c:v>
                </c:pt>
                <c:pt idx="389">
                  <c:v>48096</c:v>
                </c:pt>
                <c:pt idx="390">
                  <c:v>48110</c:v>
                </c:pt>
                <c:pt idx="391">
                  <c:v>48124</c:v>
                </c:pt>
                <c:pt idx="392">
                  <c:v>48138</c:v>
                </c:pt>
                <c:pt idx="393">
                  <c:v>48152</c:v>
                </c:pt>
                <c:pt idx="394">
                  <c:v>48166</c:v>
                </c:pt>
                <c:pt idx="395">
                  <c:v>48180</c:v>
                </c:pt>
                <c:pt idx="396">
                  <c:v>48194</c:v>
                </c:pt>
                <c:pt idx="397">
                  <c:v>48208</c:v>
                </c:pt>
                <c:pt idx="398">
                  <c:v>48222</c:v>
                </c:pt>
                <c:pt idx="399">
                  <c:v>48236</c:v>
                </c:pt>
                <c:pt idx="400">
                  <c:v>48250</c:v>
                </c:pt>
                <c:pt idx="401">
                  <c:v>48264</c:v>
                </c:pt>
                <c:pt idx="402">
                  <c:v>48278</c:v>
                </c:pt>
                <c:pt idx="403">
                  <c:v>48292</c:v>
                </c:pt>
                <c:pt idx="404">
                  <c:v>48306</c:v>
                </c:pt>
                <c:pt idx="405">
                  <c:v>48320</c:v>
                </c:pt>
                <c:pt idx="406">
                  <c:v>48334</c:v>
                </c:pt>
                <c:pt idx="407">
                  <c:v>48348</c:v>
                </c:pt>
                <c:pt idx="408">
                  <c:v>48362</c:v>
                </c:pt>
                <c:pt idx="409">
                  <c:v>48376</c:v>
                </c:pt>
                <c:pt idx="410">
                  <c:v>48390</c:v>
                </c:pt>
                <c:pt idx="411">
                  <c:v>48404</c:v>
                </c:pt>
                <c:pt idx="412">
                  <c:v>48418</c:v>
                </c:pt>
                <c:pt idx="413">
                  <c:v>48432</c:v>
                </c:pt>
                <c:pt idx="414">
                  <c:v>48446</c:v>
                </c:pt>
                <c:pt idx="415">
                  <c:v>48460</c:v>
                </c:pt>
                <c:pt idx="416">
                  <c:v>48474</c:v>
                </c:pt>
                <c:pt idx="417">
                  <c:v>48488</c:v>
                </c:pt>
                <c:pt idx="418">
                  <c:v>48502</c:v>
                </c:pt>
                <c:pt idx="419">
                  <c:v>48516</c:v>
                </c:pt>
                <c:pt idx="420">
                  <c:v>48530</c:v>
                </c:pt>
                <c:pt idx="421">
                  <c:v>48544</c:v>
                </c:pt>
                <c:pt idx="422">
                  <c:v>48558</c:v>
                </c:pt>
                <c:pt idx="423">
                  <c:v>48572</c:v>
                </c:pt>
                <c:pt idx="424">
                  <c:v>48586</c:v>
                </c:pt>
                <c:pt idx="425">
                  <c:v>48600</c:v>
                </c:pt>
                <c:pt idx="426">
                  <c:v>48614</c:v>
                </c:pt>
                <c:pt idx="427">
                  <c:v>48628</c:v>
                </c:pt>
                <c:pt idx="428">
                  <c:v>48642</c:v>
                </c:pt>
                <c:pt idx="429">
                  <c:v>48656</c:v>
                </c:pt>
                <c:pt idx="430">
                  <c:v>48670</c:v>
                </c:pt>
                <c:pt idx="431">
                  <c:v>48684</c:v>
                </c:pt>
                <c:pt idx="432">
                  <c:v>48698</c:v>
                </c:pt>
                <c:pt idx="433">
                  <c:v>48712</c:v>
                </c:pt>
                <c:pt idx="434">
                  <c:v>48726</c:v>
                </c:pt>
                <c:pt idx="435">
                  <c:v>48740</c:v>
                </c:pt>
                <c:pt idx="436">
                  <c:v>48754</c:v>
                </c:pt>
                <c:pt idx="437">
                  <c:v>48768</c:v>
                </c:pt>
                <c:pt idx="438">
                  <c:v>48782</c:v>
                </c:pt>
                <c:pt idx="439">
                  <c:v>48796</c:v>
                </c:pt>
                <c:pt idx="440">
                  <c:v>48810</c:v>
                </c:pt>
                <c:pt idx="441">
                  <c:v>48824</c:v>
                </c:pt>
                <c:pt idx="442">
                  <c:v>48838</c:v>
                </c:pt>
                <c:pt idx="443">
                  <c:v>48852</c:v>
                </c:pt>
                <c:pt idx="444">
                  <c:v>48866</c:v>
                </c:pt>
                <c:pt idx="445">
                  <c:v>48880</c:v>
                </c:pt>
                <c:pt idx="446">
                  <c:v>48894</c:v>
                </c:pt>
                <c:pt idx="447">
                  <c:v>48908</c:v>
                </c:pt>
                <c:pt idx="448">
                  <c:v>48922</c:v>
                </c:pt>
                <c:pt idx="449">
                  <c:v>48936</c:v>
                </c:pt>
                <c:pt idx="450">
                  <c:v>48950</c:v>
                </c:pt>
                <c:pt idx="451">
                  <c:v>48964</c:v>
                </c:pt>
                <c:pt idx="452">
                  <c:v>48978</c:v>
                </c:pt>
                <c:pt idx="453">
                  <c:v>48992</c:v>
                </c:pt>
                <c:pt idx="454">
                  <c:v>49006</c:v>
                </c:pt>
                <c:pt idx="455">
                  <c:v>49020</c:v>
                </c:pt>
                <c:pt idx="456">
                  <c:v>49034</c:v>
                </c:pt>
                <c:pt idx="457">
                  <c:v>49048</c:v>
                </c:pt>
                <c:pt idx="458">
                  <c:v>49062</c:v>
                </c:pt>
                <c:pt idx="459">
                  <c:v>49076</c:v>
                </c:pt>
                <c:pt idx="460">
                  <c:v>49090</c:v>
                </c:pt>
                <c:pt idx="461">
                  <c:v>49104</c:v>
                </c:pt>
                <c:pt idx="462">
                  <c:v>49118</c:v>
                </c:pt>
                <c:pt idx="463">
                  <c:v>49132</c:v>
                </c:pt>
                <c:pt idx="464">
                  <c:v>49146</c:v>
                </c:pt>
                <c:pt idx="465">
                  <c:v>49160</c:v>
                </c:pt>
                <c:pt idx="466">
                  <c:v>49174</c:v>
                </c:pt>
                <c:pt idx="467">
                  <c:v>49188</c:v>
                </c:pt>
                <c:pt idx="468">
                  <c:v>49202</c:v>
                </c:pt>
                <c:pt idx="469">
                  <c:v>49216</c:v>
                </c:pt>
                <c:pt idx="470">
                  <c:v>49230</c:v>
                </c:pt>
                <c:pt idx="471">
                  <c:v>49244</c:v>
                </c:pt>
                <c:pt idx="472">
                  <c:v>49258</c:v>
                </c:pt>
                <c:pt idx="473">
                  <c:v>49272</c:v>
                </c:pt>
                <c:pt idx="474">
                  <c:v>49286</c:v>
                </c:pt>
                <c:pt idx="475">
                  <c:v>49300</c:v>
                </c:pt>
                <c:pt idx="476">
                  <c:v>49314</c:v>
                </c:pt>
                <c:pt idx="477">
                  <c:v>49328</c:v>
                </c:pt>
                <c:pt idx="478">
                  <c:v>49342</c:v>
                </c:pt>
                <c:pt idx="479">
                  <c:v>49356</c:v>
                </c:pt>
                <c:pt idx="480">
                  <c:v>49370</c:v>
                </c:pt>
                <c:pt idx="481">
                  <c:v>49384</c:v>
                </c:pt>
                <c:pt idx="482">
                  <c:v>49398</c:v>
                </c:pt>
                <c:pt idx="483">
                  <c:v>49412</c:v>
                </c:pt>
                <c:pt idx="484">
                  <c:v>49426</c:v>
                </c:pt>
                <c:pt idx="485">
                  <c:v>49440</c:v>
                </c:pt>
                <c:pt idx="486">
                  <c:v>49454</c:v>
                </c:pt>
                <c:pt idx="487">
                  <c:v>49468</c:v>
                </c:pt>
                <c:pt idx="488">
                  <c:v>49482</c:v>
                </c:pt>
                <c:pt idx="489">
                  <c:v>49496</c:v>
                </c:pt>
                <c:pt idx="490">
                  <c:v>49510</c:v>
                </c:pt>
                <c:pt idx="491">
                  <c:v>49524</c:v>
                </c:pt>
                <c:pt idx="492">
                  <c:v>49538</c:v>
                </c:pt>
                <c:pt idx="493">
                  <c:v>49552</c:v>
                </c:pt>
                <c:pt idx="494">
                  <c:v>49566</c:v>
                </c:pt>
                <c:pt idx="495">
                  <c:v>49580</c:v>
                </c:pt>
                <c:pt idx="496">
                  <c:v>49594</c:v>
                </c:pt>
                <c:pt idx="497">
                  <c:v>49608</c:v>
                </c:pt>
                <c:pt idx="498">
                  <c:v>49622</c:v>
                </c:pt>
                <c:pt idx="499">
                  <c:v>49636</c:v>
                </c:pt>
                <c:pt idx="500">
                  <c:v>49650</c:v>
                </c:pt>
                <c:pt idx="501">
                  <c:v>49664</c:v>
                </c:pt>
                <c:pt idx="502">
                  <c:v>49678</c:v>
                </c:pt>
                <c:pt idx="503">
                  <c:v>49692</c:v>
                </c:pt>
                <c:pt idx="504">
                  <c:v>49706</c:v>
                </c:pt>
                <c:pt idx="505">
                  <c:v>49720</c:v>
                </c:pt>
                <c:pt idx="506">
                  <c:v>49734</c:v>
                </c:pt>
                <c:pt idx="507">
                  <c:v>49748</c:v>
                </c:pt>
                <c:pt idx="508">
                  <c:v>49762</c:v>
                </c:pt>
                <c:pt idx="509">
                  <c:v>49776</c:v>
                </c:pt>
                <c:pt idx="510">
                  <c:v>49790</c:v>
                </c:pt>
                <c:pt idx="511">
                  <c:v>49804</c:v>
                </c:pt>
                <c:pt idx="512">
                  <c:v>49818</c:v>
                </c:pt>
                <c:pt idx="513">
                  <c:v>49832</c:v>
                </c:pt>
                <c:pt idx="514">
                  <c:v>49846</c:v>
                </c:pt>
                <c:pt idx="515">
                  <c:v>49860</c:v>
                </c:pt>
                <c:pt idx="516">
                  <c:v>49874</c:v>
                </c:pt>
                <c:pt idx="517">
                  <c:v>49888</c:v>
                </c:pt>
                <c:pt idx="518">
                  <c:v>49902</c:v>
                </c:pt>
                <c:pt idx="519">
                  <c:v>49916</c:v>
                </c:pt>
                <c:pt idx="520">
                  <c:v>49930</c:v>
                </c:pt>
                <c:pt idx="521">
                  <c:v>49944</c:v>
                </c:pt>
                <c:pt idx="522">
                  <c:v>49958</c:v>
                </c:pt>
                <c:pt idx="523">
                  <c:v>49972</c:v>
                </c:pt>
                <c:pt idx="524">
                  <c:v>49986</c:v>
                </c:pt>
                <c:pt idx="525">
                  <c:v>50000</c:v>
                </c:pt>
                <c:pt idx="526">
                  <c:v>50014</c:v>
                </c:pt>
                <c:pt idx="527">
                  <c:v>50028</c:v>
                </c:pt>
                <c:pt idx="528">
                  <c:v>50042</c:v>
                </c:pt>
                <c:pt idx="529">
                  <c:v>50056</c:v>
                </c:pt>
                <c:pt idx="530">
                  <c:v>50070</c:v>
                </c:pt>
                <c:pt idx="531">
                  <c:v>50084</c:v>
                </c:pt>
                <c:pt idx="532">
                  <c:v>50098</c:v>
                </c:pt>
                <c:pt idx="533">
                  <c:v>50112</c:v>
                </c:pt>
                <c:pt idx="534">
                  <c:v>50126</c:v>
                </c:pt>
                <c:pt idx="535">
                  <c:v>50140</c:v>
                </c:pt>
                <c:pt idx="536">
                  <c:v>50154</c:v>
                </c:pt>
                <c:pt idx="537">
                  <c:v>50168</c:v>
                </c:pt>
                <c:pt idx="538">
                  <c:v>50182</c:v>
                </c:pt>
                <c:pt idx="539">
                  <c:v>50196</c:v>
                </c:pt>
                <c:pt idx="540">
                  <c:v>50210</c:v>
                </c:pt>
                <c:pt idx="541">
                  <c:v>50224</c:v>
                </c:pt>
                <c:pt idx="542">
                  <c:v>50238</c:v>
                </c:pt>
                <c:pt idx="543">
                  <c:v>50252</c:v>
                </c:pt>
                <c:pt idx="544">
                  <c:v>50266</c:v>
                </c:pt>
                <c:pt idx="545">
                  <c:v>50280</c:v>
                </c:pt>
                <c:pt idx="546">
                  <c:v>50294</c:v>
                </c:pt>
                <c:pt idx="547">
                  <c:v>50308</c:v>
                </c:pt>
                <c:pt idx="548">
                  <c:v>50322</c:v>
                </c:pt>
                <c:pt idx="549">
                  <c:v>50336</c:v>
                </c:pt>
                <c:pt idx="550">
                  <c:v>50350</c:v>
                </c:pt>
                <c:pt idx="551">
                  <c:v>50364</c:v>
                </c:pt>
                <c:pt idx="552">
                  <c:v>50378</c:v>
                </c:pt>
                <c:pt idx="553">
                  <c:v>50392</c:v>
                </c:pt>
                <c:pt idx="554">
                  <c:v>50406</c:v>
                </c:pt>
                <c:pt idx="555">
                  <c:v>50420</c:v>
                </c:pt>
                <c:pt idx="556">
                  <c:v>50434</c:v>
                </c:pt>
                <c:pt idx="557">
                  <c:v>50448</c:v>
                </c:pt>
                <c:pt idx="558">
                  <c:v>50462</c:v>
                </c:pt>
                <c:pt idx="559">
                  <c:v>50476</c:v>
                </c:pt>
                <c:pt idx="560">
                  <c:v>50490</c:v>
                </c:pt>
                <c:pt idx="561">
                  <c:v>50504</c:v>
                </c:pt>
                <c:pt idx="562">
                  <c:v>50518</c:v>
                </c:pt>
                <c:pt idx="563">
                  <c:v>50532</c:v>
                </c:pt>
                <c:pt idx="564">
                  <c:v>50546</c:v>
                </c:pt>
                <c:pt idx="565">
                  <c:v>50560</c:v>
                </c:pt>
                <c:pt idx="566">
                  <c:v>50574</c:v>
                </c:pt>
                <c:pt idx="567">
                  <c:v>50588</c:v>
                </c:pt>
                <c:pt idx="568">
                  <c:v>50602</c:v>
                </c:pt>
                <c:pt idx="569">
                  <c:v>50616</c:v>
                </c:pt>
                <c:pt idx="570">
                  <c:v>50630</c:v>
                </c:pt>
                <c:pt idx="571">
                  <c:v>50644</c:v>
                </c:pt>
                <c:pt idx="572">
                  <c:v>50658</c:v>
                </c:pt>
                <c:pt idx="573">
                  <c:v>50672</c:v>
                </c:pt>
                <c:pt idx="574">
                  <c:v>50686</c:v>
                </c:pt>
                <c:pt idx="575">
                  <c:v>50700</c:v>
                </c:pt>
                <c:pt idx="576">
                  <c:v>50714</c:v>
                </c:pt>
                <c:pt idx="577">
                  <c:v>50728</c:v>
                </c:pt>
                <c:pt idx="578">
                  <c:v>50742</c:v>
                </c:pt>
                <c:pt idx="579">
                  <c:v>50756</c:v>
                </c:pt>
                <c:pt idx="580">
                  <c:v>50770</c:v>
                </c:pt>
                <c:pt idx="581">
                  <c:v>50784</c:v>
                </c:pt>
                <c:pt idx="582">
                  <c:v>50798</c:v>
                </c:pt>
                <c:pt idx="583">
                  <c:v>50812</c:v>
                </c:pt>
                <c:pt idx="584">
                  <c:v>50826</c:v>
                </c:pt>
                <c:pt idx="585">
                  <c:v>50840</c:v>
                </c:pt>
                <c:pt idx="586">
                  <c:v>50854</c:v>
                </c:pt>
                <c:pt idx="587">
                  <c:v>50868</c:v>
                </c:pt>
                <c:pt idx="588">
                  <c:v>50882</c:v>
                </c:pt>
                <c:pt idx="589">
                  <c:v>50896</c:v>
                </c:pt>
                <c:pt idx="590">
                  <c:v>50910</c:v>
                </c:pt>
                <c:pt idx="591">
                  <c:v>50924</c:v>
                </c:pt>
                <c:pt idx="592">
                  <c:v>50938</c:v>
                </c:pt>
                <c:pt idx="593">
                  <c:v>50952</c:v>
                </c:pt>
                <c:pt idx="594">
                  <c:v>50966</c:v>
                </c:pt>
                <c:pt idx="595">
                  <c:v>50980</c:v>
                </c:pt>
                <c:pt idx="596">
                  <c:v>50994</c:v>
                </c:pt>
                <c:pt idx="597">
                  <c:v>51008</c:v>
                </c:pt>
                <c:pt idx="598">
                  <c:v>51022</c:v>
                </c:pt>
                <c:pt idx="599">
                  <c:v>51036</c:v>
                </c:pt>
                <c:pt idx="600">
                  <c:v>51050</c:v>
                </c:pt>
                <c:pt idx="601">
                  <c:v>51064</c:v>
                </c:pt>
                <c:pt idx="602">
                  <c:v>51078</c:v>
                </c:pt>
                <c:pt idx="603">
                  <c:v>51092</c:v>
                </c:pt>
                <c:pt idx="604">
                  <c:v>51106</c:v>
                </c:pt>
                <c:pt idx="605">
                  <c:v>51120</c:v>
                </c:pt>
                <c:pt idx="606">
                  <c:v>51134</c:v>
                </c:pt>
                <c:pt idx="607">
                  <c:v>51148</c:v>
                </c:pt>
                <c:pt idx="608">
                  <c:v>51162</c:v>
                </c:pt>
                <c:pt idx="609">
                  <c:v>51176</c:v>
                </c:pt>
                <c:pt idx="610">
                  <c:v>51190</c:v>
                </c:pt>
                <c:pt idx="611">
                  <c:v>51204</c:v>
                </c:pt>
                <c:pt idx="612">
                  <c:v>51218</c:v>
                </c:pt>
                <c:pt idx="613">
                  <c:v>51232</c:v>
                </c:pt>
                <c:pt idx="614">
                  <c:v>51246</c:v>
                </c:pt>
                <c:pt idx="615">
                  <c:v>51260</c:v>
                </c:pt>
                <c:pt idx="616">
                  <c:v>51274</c:v>
                </c:pt>
                <c:pt idx="617">
                  <c:v>51288</c:v>
                </c:pt>
                <c:pt idx="618">
                  <c:v>51302</c:v>
                </c:pt>
                <c:pt idx="619">
                  <c:v>51316</c:v>
                </c:pt>
                <c:pt idx="620">
                  <c:v>51330</c:v>
                </c:pt>
                <c:pt idx="621">
                  <c:v>51344</c:v>
                </c:pt>
                <c:pt idx="622">
                  <c:v>51358</c:v>
                </c:pt>
                <c:pt idx="623">
                  <c:v>51372</c:v>
                </c:pt>
                <c:pt idx="624">
                  <c:v>51386</c:v>
                </c:pt>
                <c:pt idx="625">
                  <c:v>51400</c:v>
                </c:pt>
                <c:pt idx="626">
                  <c:v>51414</c:v>
                </c:pt>
                <c:pt idx="627">
                  <c:v>51428</c:v>
                </c:pt>
                <c:pt idx="628">
                  <c:v>51442</c:v>
                </c:pt>
                <c:pt idx="629">
                  <c:v>51456</c:v>
                </c:pt>
                <c:pt idx="630">
                  <c:v>51470</c:v>
                </c:pt>
                <c:pt idx="631">
                  <c:v>51484</c:v>
                </c:pt>
                <c:pt idx="632">
                  <c:v>51498</c:v>
                </c:pt>
              </c:numCache>
            </c:numRef>
          </c:cat>
          <c:val>
            <c:numRef>
              <c:f>Sheet3!$I$8:$I$2055</c:f>
              <c:numCache>
                <c:formatCode>"$"#,##0</c:formatCode>
                <c:ptCount val="2048"/>
                <c:pt idx="0">
                  <c:v>0</c:v>
                </c:pt>
                <c:pt idx="1">
                  <c:v>5.5473372781066246</c:v>
                </c:pt>
                <c:pt idx="2">
                  <c:v>16.658013768775163</c:v>
                </c:pt>
                <c:pt idx="3">
                  <c:v>33.348077565889071</c:v>
                </c:pt>
                <c:pt idx="4">
                  <c:v>55.633623055909993</c:v>
                </c:pt>
                <c:pt idx="5">
                  <c:v>83.530791051411143</c:v>
                </c:pt>
                <c:pt idx="6">
                  <c:v>117.0557689250054</c:v>
                </c:pt>
                <c:pt idx="7">
                  <c:v>156.22479074365037</c:v>
                </c:pt>
                <c:pt idx="8">
                  <c:v>201.05413740334188</c:v>
                </c:pt>
                <c:pt idx="9">
                  <c:v>251.56013676419389</c:v>
                </c:pt>
                <c:pt idx="10">
                  <c:v>307.75916378592592</c:v>
                </c:pt>
                <c:pt idx="11">
                  <c:v>369.66764066370888</c:v>
                </c:pt>
                <c:pt idx="12">
                  <c:v>437.30203696444005</c:v>
                </c:pt>
                <c:pt idx="13">
                  <c:v>510.67886976337468</c:v>
                </c:pt>
                <c:pt idx="14">
                  <c:v>589.8147037811832</c:v>
                </c:pt>
                <c:pt idx="15">
                  <c:v>674.72615152137951</c:v>
                </c:pt>
                <c:pt idx="16">
                  <c:v>765.42987340816399</c:v>
                </c:pt>
                <c:pt idx="17">
                  <c:v>861.94257792464487</c:v>
                </c:pt>
                <c:pt idx="18">
                  <c:v>964.28102175149979</c:v>
                </c:pt>
                <c:pt idx="19">
                  <c:v>1072.4620099059612</c:v>
                </c:pt>
                <c:pt idx="20">
                  <c:v>1186.5023958812817</c:v>
                </c:pt>
                <c:pt idx="21">
                  <c:v>1306.4190817865601</c:v>
                </c:pt>
                <c:pt idx="22">
                  <c:v>1432.229018486978</c:v>
                </c:pt>
                <c:pt idx="23">
                  <c:v>1563.949205744444</c:v>
                </c:pt>
                <c:pt idx="24">
                  <c:v>1701.5966923586457</c:v>
                </c:pt>
                <c:pt idx="25">
                  <c:v>1845.1885763084938</c:v>
                </c:pt>
                <c:pt idx="26">
                  <c:v>1994.7420048939966</c:v>
                </c:pt>
                <c:pt idx="27">
                  <c:v>2150.2741748785265</c:v>
                </c:pt>
                <c:pt idx="28">
                  <c:v>2311.8023326315015</c:v>
                </c:pt>
                <c:pt idx="29">
                  <c:v>2479.3437742714887</c:v>
                </c:pt>
                <c:pt idx="30">
                  <c:v>2652.9158458096936</c:v>
                </c:pt>
                <c:pt idx="31">
                  <c:v>2832.5359432939076</c:v>
                </c:pt>
                <c:pt idx="32">
                  <c:v>3018.2215129528195</c:v>
                </c:pt>
                <c:pt idx="33">
                  <c:v>3209.9900513407774</c:v>
                </c:pt>
                <c:pt idx="34">
                  <c:v>3407.8591054829594</c:v>
                </c:pt>
                <c:pt idx="35">
                  <c:v>3611.8462730209576</c:v>
                </c:pt>
                <c:pt idx="36">
                  <c:v>3821.9692023588141</c:v>
                </c:pt>
                <c:pt idx="37">
                  <c:v>4038.2455928093987</c:v>
                </c:pt>
                <c:pt idx="38">
                  <c:v>4260.693194741325</c:v>
                </c:pt>
                <c:pt idx="39">
                  <c:v>4489.3298097261577</c:v>
                </c:pt>
                <c:pt idx="40">
                  <c:v>4724.1732906861725</c:v>
                </c:pt>
                <c:pt idx="41">
                  <c:v>4965.2415420424368</c:v>
                </c:pt>
                <c:pt idx="42">
                  <c:v>5212.5525198634132</c:v>
                </c:pt>
                <c:pt idx="43">
                  <c:v>5466.124232013899</c:v>
                </c:pt>
                <c:pt idx="44">
                  <c:v>5725.9747383044742</c:v>
                </c:pt>
                <c:pt idx="45">
                  <c:v>5992.1221506412985</c:v>
                </c:pt>
                <c:pt idx="46">
                  <c:v>6264.5846331764333</c:v>
                </c:pt>
                <c:pt idx="47">
                  <c:v>6543.3804024585261</c:v>
                </c:pt>
                <c:pt idx="48">
                  <c:v>6828.5277275839617</c:v>
                </c:pt>
                <c:pt idx="49">
                  <c:v>7120.0449303484347</c:v>
                </c:pt>
                <c:pt idx="50">
                  <c:v>7417.9503853989881</c:v>
                </c:pt>
                <c:pt idx="51">
                  <c:v>7722.2625203864591</c:v>
                </c:pt>
                <c:pt idx="52">
                  <c:v>8032.9998161183466</c:v>
                </c:pt>
                <c:pt idx="53">
                  <c:v>8350.1808067121747</c:v>
                </c:pt>
                <c:pt idx="54">
                  <c:v>8673.8240797492908</c:v>
                </c:pt>
                <c:pt idx="55">
                  <c:v>9003.9482764290442</c:v>
                </c:pt>
                <c:pt idx="56">
                  <c:v>9340.5720917234721</c:v>
                </c:pt>
                <c:pt idx="57">
                  <c:v>9683.7142745324381</c:v>
                </c:pt>
                <c:pt idx="58">
                  <c:v>10033.393627839148</c:v>
                </c:pt>
                <c:pt idx="59">
                  <c:v>10389.629008866192</c:v>
                </c:pt>
                <c:pt idx="60">
                  <c:v>10752.439329232002</c:v>
                </c:pt>
                <c:pt idx="61">
                  <c:v>11121.843555107742</c:v>
                </c:pt>
                <c:pt idx="62">
                  <c:v>11497.860707374697</c:v>
                </c:pt>
                <c:pt idx="63">
                  <c:v>11880.509861782091</c:v>
                </c:pt>
                <c:pt idx="64">
                  <c:v>12269.810149105295</c:v>
                </c:pt>
                <c:pt idx="65">
                  <c:v>12665.780755304659</c:v>
                </c:pt>
                <c:pt idx="66">
                  <c:v>13068.440921684611</c:v>
                </c:pt>
                <c:pt idx="67">
                  <c:v>13477.809945053377</c:v>
                </c:pt>
                <c:pt idx="68">
                  <c:v>13893.907177883055</c:v>
                </c:pt>
                <c:pt idx="69">
                  <c:v>14316.752028470131</c:v>
                </c:pt>
                <c:pt idx="70">
                  <c:v>14746.36396109662</c:v>
                </c:pt>
                <c:pt idx="71">
                  <c:v>15182.762496191484</c:v>
                </c:pt>
                <c:pt idx="72">
                  <c:v>15625.967210492614</c:v>
                </c:pt>
                <c:pt idx="73">
                  <c:v>16075.997737209284</c:v>
                </c:pt>
                <c:pt idx="74">
                  <c:v>16532.873766184959</c:v>
                </c:pt>
                <c:pt idx="75">
                  <c:v>16996.615044060774</c:v>
                </c:pt>
                <c:pt idx="76">
                  <c:v>17467.241374439356</c:v>
                </c:pt>
                <c:pt idx="77">
                  <c:v>17944.772618049057</c:v>
                </c:pt>
                <c:pt idx="78">
                  <c:v>18429.2286929088</c:v>
                </c:pt>
                <c:pt idx="79">
                  <c:v>18920.62957449336</c:v>
                </c:pt>
                <c:pt idx="80">
                  <c:v>19418.995295899076</c:v>
                </c:pt>
                <c:pt idx="81">
                  <c:v>19924.345948010014</c:v>
                </c:pt>
                <c:pt idx="82">
                  <c:v>20436.70167966478</c:v>
                </c:pt>
                <c:pt idx="83">
                  <c:v>20956.082697823585</c:v>
                </c:pt>
                <c:pt idx="84">
                  <c:v>21482.509267735935</c:v>
                </c:pt>
                <c:pt idx="85">
                  <c:v>22016.001713108853</c:v>
                </c:pt>
                <c:pt idx="86">
                  <c:v>22556.580416275363</c:v>
                </c:pt>
                <c:pt idx="87">
                  <c:v>23104.265818363725</c:v>
                </c:pt>
                <c:pt idx="88">
                  <c:v>23659.078419466998</c:v>
                </c:pt>
                <c:pt idx="89">
                  <c:v>24221.03877881309</c:v>
                </c:pt>
                <c:pt idx="90">
                  <c:v>24790.167514935398</c:v>
                </c:pt>
                <c:pt idx="91">
                  <c:v>25366.485305843875</c:v>
                </c:pt>
                <c:pt idx="92">
                  <c:v>25950.012889196543</c:v>
                </c:pt>
                <c:pt idx="93">
                  <c:v>26540.771062471584</c:v>
                </c:pt>
                <c:pt idx="94">
                  <c:v>27138.78068313995</c:v>
                </c:pt>
                <c:pt idx="95">
                  <c:v>27744.062668838364</c:v>
                </c:pt>
                <c:pt idx="96">
                  <c:v>28356.637997542857</c:v>
                </c:pt>
                <c:pt idx="97">
                  <c:v>28976.527707742876</c:v>
                </c:pt>
                <c:pt idx="98">
                  <c:v>29603.752898615814</c:v>
                </c:pt>
                <c:pt idx="99">
                  <c:v>30238.33473020207</c:v>
                </c:pt>
                <c:pt idx="100">
                  <c:v>30880.294423580606</c:v>
                </c:pt>
                <c:pt idx="101">
                  <c:v>31529.653261045081</c:v>
                </c:pt>
                <c:pt idx="102">
                  <c:v>32186.432586280338</c:v>
                </c:pt>
                <c:pt idx="103">
                  <c:v>32850.653804539586</c:v>
                </c:pt>
                <c:pt idx="104">
                  <c:v>33522.338382821908</c:v>
                </c:pt>
                <c:pt idx="105">
                  <c:v>34201.507850050461</c:v>
                </c:pt>
                <c:pt idx="106">
                  <c:v>34888.183797251055</c:v>
                </c:pt>
                <c:pt idx="107">
                  <c:v>35582.387877731293</c:v>
                </c:pt>
                <c:pt idx="108">
                  <c:v>36284.141807260254</c:v>
                </c:pt>
                <c:pt idx="109">
                  <c:v>36993.467364248645</c:v>
                </c:pt>
                <c:pt idx="110">
                  <c:v>37710.386389929539</c:v>
                </c:pt>
                <c:pt idx="111">
                  <c:v>38434.920788539544</c:v>
                </c:pt>
                <c:pt idx="112">
                  <c:v>39167.092527500557</c:v>
                </c:pt>
                <c:pt idx="113">
                  <c:v>39906.923637602071</c:v>
                </c:pt>
                <c:pt idx="114">
                  <c:v>40654.436213183915</c:v>
                </c:pt>
                <c:pt idx="115">
                  <c:v>41409.652412319556</c:v>
                </c:pt>
                <c:pt idx="116">
                  <c:v>42172.594457000087</c:v>
                </c:pt>
                <c:pt idx="117">
                  <c:v>42943.28463331837</c:v>
                </c:pt>
                <c:pt idx="118">
                  <c:v>43721.745291654137</c:v>
                </c:pt>
                <c:pt idx="119">
                  <c:v>44507.99884685938</c:v>
                </c:pt>
                <c:pt idx="120">
                  <c:v>45302.067778444267</c:v>
                </c:pt>
                <c:pt idx="121">
                  <c:v>46103.974630763754</c:v>
                </c:pt>
                <c:pt idx="122">
                  <c:v>46913.742013204552</c:v>
                </c:pt>
                <c:pt idx="123">
                  <c:v>47731.392600372841</c:v>
                </c:pt>
                <c:pt idx="124">
                  <c:v>48556.949132282229</c:v>
                </c:pt>
                <c:pt idx="125">
                  <c:v>49390.434414542513</c:v>
                </c:pt>
                <c:pt idx="126">
                  <c:v>50231.871318548976</c:v>
                </c:pt>
                <c:pt idx="127">
                  <c:v>51081.282781672024</c:v>
                </c:pt>
                <c:pt idx="128">
                  <c:v>51938.691807447583</c:v>
                </c:pt>
                <c:pt idx="129">
                  <c:v>52804.121465767908</c:v>
                </c:pt>
                <c:pt idx="130">
                  <c:v>53677.594893073023</c:v>
                </c:pt>
                <c:pt idx="131">
                  <c:v>54559.135292542691</c:v>
                </c:pt>
                <c:pt idx="132">
                  <c:v>55448.765934288909</c:v>
                </c:pt>
                <c:pt idx="133">
                  <c:v>56346.51015554904</c:v>
                </c:pt>
                <c:pt idx="134">
                  <c:v>57252.39136087941</c:v>
                </c:pt>
                <c:pt idx="135">
                  <c:v>58166.433022349374</c:v>
                </c:pt>
                <c:pt idx="136">
                  <c:v>59088.658679736312</c:v>
                </c:pt>
                <c:pt idx="137">
                  <c:v>60019.09194072074</c:v>
                </c:pt>
                <c:pt idx="138">
                  <c:v>60957.756481082295</c:v>
                </c:pt>
                <c:pt idx="139">
                  <c:v>61904.67604489607</c:v>
                </c:pt>
                <c:pt idx="140">
                  <c:v>62859.874444729707</c:v>
                </c:pt>
                <c:pt idx="141">
                  <c:v>63823.375561841007</c:v>
                </c:pt>
                <c:pt idx="142">
                  <c:v>64795.2033463759</c:v>
                </c:pt>
                <c:pt idx="143">
                  <c:v>65775.381817567395</c:v>
                </c:pt>
                <c:pt idx="144">
                  <c:v>66763.935063934652</c:v>
                </c:pt>
                <c:pt idx="145">
                  <c:v>67760.887243482983</c:v>
                </c:pt>
                <c:pt idx="146">
                  <c:v>68766.262583904259</c:v>
                </c:pt>
                <c:pt idx="147">
                  <c:v>69780.085382777965</c:v>
                </c:pt>
                <c:pt idx="148">
                  <c:v>70802.380007772648</c:v>
                </c:pt>
                <c:pt idx="149">
                  <c:v>71833.170896848314</c:v>
                </c:pt>
                <c:pt idx="150">
                  <c:v>72872.482558459044</c:v>
                </c:pt>
                <c:pt idx="151">
                  <c:v>73920.339571756369</c:v>
                </c:pt>
                <c:pt idx="152">
                  <c:v>74976.766586793237</c:v>
                </c:pt>
                <c:pt idx="153">
                  <c:v>76041.788324728492</c:v>
                </c:pt>
                <c:pt idx="154">
                  <c:v>77115.429578032054</c:v>
                </c:pt>
                <c:pt idx="155">
                  <c:v>78197.715210690571</c:v>
                </c:pt>
                <c:pt idx="156">
                  <c:v>79288.670158413704</c:v>
                </c:pt>
                <c:pt idx="157">
                  <c:v>80388.31942884106</c:v>
                </c:pt>
                <c:pt idx="158">
                  <c:v>81496.688101749693</c:v>
                </c:pt>
                <c:pt idx="159">
                  <c:v>82613.801329262147</c:v>
                </c:pt>
                <c:pt idx="160">
                  <c:v>83739.684336055128</c:v>
                </c:pt>
                <c:pt idx="161">
                  <c:v>84874.362419568875</c:v>
                </c:pt>
                <c:pt idx="162">
                  <c:v>86017.860950217058</c:v>
                </c:pt>
                <c:pt idx="163">
                  <c:v>87170.205371597141</c:v>
                </c:pt>
                <c:pt idx="164">
                  <c:v>88331.421200701618</c:v>
                </c:pt>
                <c:pt idx="165">
                  <c:v>89501.534028129652</c:v>
                </c:pt>
                <c:pt idx="166">
                  <c:v>90680.569518299541</c:v>
                </c:pt>
                <c:pt idx="167">
                  <c:v>91868.553409661516</c:v>
                </c:pt>
                <c:pt idx="168">
                  <c:v>93065.511514911253</c:v>
                </c:pt>
                <c:pt idx="169">
                  <c:v>94271.469721204252</c:v>
                </c:pt>
                <c:pt idx="170">
                  <c:v>95486.453990370443</c:v>
                </c:pt>
                <c:pt idx="171">
                  <c:v>96710.490359129675</c:v>
                </c:pt>
                <c:pt idx="172">
                  <c:v>97943.60493930761</c:v>
                </c:pt>
                <c:pt idx="173">
                  <c:v>99185.823918052658</c:v>
                </c:pt>
                <c:pt idx="174">
                  <c:v>100437.17355805298</c:v>
                </c:pt>
                <c:pt idx="175">
                  <c:v>101697.68019775447</c:v>
                </c:pt>
                <c:pt idx="176">
                  <c:v>102967.37025157933</c:v>
                </c:pt>
                <c:pt idx="177">
                  <c:v>104246.27021014527</c:v>
                </c:pt>
                <c:pt idx="178">
                  <c:v>105534.40664048516</c:v>
                </c:pt>
                <c:pt idx="179">
                  <c:v>106831.80618626764</c:v>
                </c:pt>
                <c:pt idx="180">
                  <c:v>108138.49556801794</c:v>
                </c:pt>
                <c:pt idx="181">
                  <c:v>109454.50158333988</c:v>
                </c:pt>
                <c:pt idx="182">
                  <c:v>110779.85110713798</c:v>
                </c:pt>
                <c:pt idx="183">
                  <c:v>112114.57109184051</c:v>
                </c:pt>
                <c:pt idx="184">
                  <c:v>113458.68856762321</c:v>
                </c:pt>
                <c:pt idx="185">
                  <c:v>114812.23064263334</c:v>
                </c:pt>
                <c:pt idx="186">
                  <c:v>116175.22450321488</c:v>
                </c:pt>
                <c:pt idx="187">
                  <c:v>117547.69741413393</c:v>
                </c:pt>
                <c:pt idx="188">
                  <c:v>118929.67671880487</c:v>
                </c:pt>
                <c:pt idx="189">
                  <c:v>120321.18983951741</c:v>
                </c:pt>
                <c:pt idx="190">
                  <c:v>121722.26427766395</c:v>
                </c:pt>
                <c:pt idx="191">
                  <c:v>123132.92761396785</c:v>
                </c:pt>
                <c:pt idx="192">
                  <c:v>124553.20750871231</c:v>
                </c:pt>
                <c:pt idx="193">
                  <c:v>125983.13170196972</c:v>
                </c:pt>
                <c:pt idx="194">
                  <c:v>127422.72801383189</c:v>
                </c:pt>
                <c:pt idx="195">
                  <c:v>128872.02434464102</c:v>
                </c:pt>
                <c:pt idx="196">
                  <c:v>130331.04867522098</c:v>
                </c:pt>
                <c:pt idx="197">
                  <c:v>131799.82906710956</c:v>
                </c:pt>
                <c:pt idx="198">
                  <c:v>133278.39366279129</c:v>
                </c:pt>
                <c:pt idx="199">
                  <c:v>134766.77068593103</c:v>
                </c:pt>
                <c:pt idx="200">
                  <c:v>136264.98844160791</c:v>
                </c:pt>
                <c:pt idx="201">
                  <c:v>137773.07531655038</c:v>
                </c:pt>
                <c:pt idx="202">
                  <c:v>139291.05977937172</c:v>
                </c:pt>
                <c:pt idx="203">
                  <c:v>140818.97038080619</c:v>
                </c:pt>
                <c:pt idx="204">
                  <c:v>142356.83575394598</c:v>
                </c:pt>
                <c:pt idx="205">
                  <c:v>143904.68461447879</c:v>
                </c:pt>
                <c:pt idx="206">
                  <c:v>145462.54576092586</c:v>
                </c:pt>
                <c:pt idx="207">
                  <c:v>147030.44807488116</c:v>
                </c:pt>
                <c:pt idx="208">
                  <c:v>148608.42052125093</c:v>
                </c:pt>
                <c:pt idx="209">
                  <c:v>150196.49214849417</c:v>
                </c:pt>
                <c:pt idx="210">
                  <c:v>151794.69208886335</c:v>
                </c:pt>
                <c:pt idx="211">
                  <c:v>153403.04955864622</c:v>
                </c:pt>
                <c:pt idx="212">
                  <c:v>155021.59385840851</c:v>
                </c:pt>
                <c:pt idx="213">
                  <c:v>156650.35437323671</c:v>
                </c:pt>
                <c:pt idx="214">
                  <c:v>158289.36057298188</c:v>
                </c:pt>
                <c:pt idx="215">
                  <c:v>159938.64201250445</c:v>
                </c:pt>
                <c:pt idx="216">
                  <c:v>161598.22833191918</c:v>
                </c:pt>
                <c:pt idx="217">
                  <c:v>163268.1492568411</c:v>
                </c:pt>
                <c:pt idx="218">
                  <c:v>164948.43459863227</c:v>
                </c:pt>
                <c:pt idx="219">
                  <c:v>166639.11425464897</c:v>
                </c:pt>
                <c:pt idx="220">
                  <c:v>168340.21820848994</c:v>
                </c:pt>
                <c:pt idx="221">
                  <c:v>170051.77653024514</c:v>
                </c:pt>
                <c:pt idx="222">
                  <c:v>171773.81937674503</c:v>
                </c:pt>
                <c:pt idx="223">
                  <c:v>173506.37699181103</c:v>
                </c:pt>
                <c:pt idx="224">
                  <c:v>175249.47970650624</c:v>
                </c:pt>
                <c:pt idx="225">
                  <c:v>177003.15793938743</c:v>
                </c:pt>
                <c:pt idx="226">
                  <c:v>178767.44219675695</c:v>
                </c:pt>
                <c:pt idx="227">
                  <c:v>180542.36307291623</c:v>
                </c:pt>
                <c:pt idx="228">
                  <c:v>182327.95125041937</c:v>
                </c:pt>
                <c:pt idx="229">
                  <c:v>184124.23750032805</c:v>
                </c:pt>
                <c:pt idx="230">
                  <c:v>185931.25268246653</c:v>
                </c:pt>
                <c:pt idx="231">
                  <c:v>187749.02774567768</c:v>
                </c:pt>
                <c:pt idx="232">
                  <c:v>189577.59372808004</c:v>
                </c:pt>
                <c:pt idx="233">
                  <c:v>191416.98175732518</c:v>
                </c:pt>
                <c:pt idx="234">
                  <c:v>193267.22305085592</c:v>
                </c:pt>
                <c:pt idx="235">
                  <c:v>195128.34891616524</c:v>
                </c:pt>
                <c:pt idx="236">
                  <c:v>197000.39075105649</c:v>
                </c:pt>
                <c:pt idx="237">
                  <c:v>198883.38004390342</c:v>
                </c:pt>
                <c:pt idx="238">
                  <c:v>200777.34837391169</c:v>
                </c:pt>
                <c:pt idx="239">
                  <c:v>202682.32741138077</c:v>
                </c:pt>
                <c:pt idx="240">
                  <c:v>204598.34891796682</c:v>
                </c:pt>
                <c:pt idx="241">
                  <c:v>206525.44474694616</c:v>
                </c:pt>
                <c:pt idx="242">
                  <c:v>208463.64684347948</c:v>
                </c:pt>
                <c:pt idx="243">
                  <c:v>210412.98724487697</c:v>
                </c:pt>
                <c:pt idx="244">
                  <c:v>212373.49808086432</c:v>
                </c:pt>
                <c:pt idx="245">
                  <c:v>214345.21157384902</c:v>
                </c:pt>
                <c:pt idx="246">
                  <c:v>216328.16003918776</c:v>
                </c:pt>
                <c:pt idx="247">
                  <c:v>218322.37588545453</c:v>
                </c:pt>
                <c:pt idx="248">
                  <c:v>220327.89161470986</c:v>
                </c:pt>
                <c:pt idx="249">
                  <c:v>222344.73982276995</c:v>
                </c:pt>
                <c:pt idx="250">
                  <c:v>224372.95319947763</c:v>
                </c:pt>
                <c:pt idx="251">
                  <c:v>226412.56452897313</c:v>
                </c:pt>
                <c:pt idx="252">
                  <c:v>228463.6066899664</c:v>
                </c:pt>
                <c:pt idx="253">
                  <c:v>230526.11265600991</c:v>
                </c:pt>
                <c:pt idx="254">
                  <c:v>232600.11549577198</c:v>
                </c:pt>
                <c:pt idx="255">
                  <c:v>234685.64837331156</c:v>
                </c:pt>
                <c:pt idx="256">
                  <c:v>236782.7445483529</c:v>
                </c:pt>
                <c:pt idx="257">
                  <c:v>238891.43737656187</c:v>
                </c:pt>
                <c:pt idx="258">
                  <c:v>241011.76030982262</c:v>
                </c:pt>
                <c:pt idx="259">
                  <c:v>243143.74689651508</c:v>
                </c:pt>
                <c:pt idx="260">
                  <c:v>245287.43078179343</c:v>
                </c:pt>
                <c:pt idx="261">
                  <c:v>247442.84570786514</c:v>
                </c:pt>
                <c:pt idx="262">
                  <c:v>249610.02551427088</c:v>
                </c:pt>
                <c:pt idx="263">
                  <c:v>251789.00413816556</c:v>
                </c:pt>
                <c:pt idx="264">
                  <c:v>253979.8156145995</c:v>
                </c:pt>
                <c:pt idx="265">
                  <c:v>256182.49407680129</c:v>
                </c:pt>
                <c:pt idx="266">
                  <c:v>258397.07375646068</c:v>
                </c:pt>
                <c:pt idx="267">
                  <c:v>260623.58898401255</c:v>
                </c:pt>
                <c:pt idx="268">
                  <c:v>262862.07418892195</c:v>
                </c:pt>
                <c:pt idx="269">
                  <c:v>265112.56389996986</c:v>
                </c:pt>
                <c:pt idx="270">
                  <c:v>267375.09274553927</c:v>
                </c:pt>
                <c:pt idx="271">
                  <c:v>269649.69545390276</c:v>
                </c:pt>
                <c:pt idx="272">
                  <c:v>271936.40685351088</c:v>
                </c:pt>
                <c:pt idx="273">
                  <c:v>274235.26187328063</c:v>
                </c:pt>
                <c:pt idx="274">
                  <c:v>276546.29554288555</c:v>
                </c:pt>
                <c:pt idx="275">
                  <c:v>278869.54299304623</c:v>
                </c:pt>
                <c:pt idx="276">
                  <c:v>281205.03945582197</c:v>
                </c:pt>
                <c:pt idx="277">
                  <c:v>283552.82026490313</c:v>
                </c:pt>
                <c:pt idx="278">
                  <c:v>285912.920855904</c:v>
                </c:pt>
                <c:pt idx="279">
                  <c:v>288285.37676665699</c:v>
                </c:pt>
                <c:pt idx="280">
                  <c:v>290670.22363750753</c:v>
                </c:pt>
                <c:pt idx="281">
                  <c:v>293067.49721160985</c:v>
                </c:pt>
                <c:pt idx="282">
                  <c:v>295477.23333522317</c:v>
                </c:pt>
                <c:pt idx="283">
                  <c:v>297899.46795800969</c:v>
                </c:pt>
                <c:pt idx="284">
                  <c:v>300334.2371333323</c:v>
                </c:pt>
                <c:pt idx="285">
                  <c:v>302781.57701855421</c:v>
                </c:pt>
                <c:pt idx="286">
                  <c:v>305241.52387533849</c:v>
                </c:pt>
                <c:pt idx="287">
                  <c:v>307714.11406994925</c:v>
                </c:pt>
                <c:pt idx="288">
                  <c:v>310199.38407355337</c:v>
                </c:pt>
                <c:pt idx="289">
                  <c:v>312697.37046252296</c:v>
                </c:pt>
                <c:pt idx="290">
                  <c:v>315208.10991873883</c:v>
                </c:pt>
                <c:pt idx="291">
                  <c:v>317731.63922989496</c:v>
                </c:pt>
                <c:pt idx="292">
                  <c:v>320267.99528980372</c:v>
                </c:pt>
                <c:pt idx="293">
                  <c:v>322817.21509870177</c:v>
                </c:pt>
                <c:pt idx="294">
                  <c:v>325379.33576355746</c:v>
                </c:pt>
                <c:pt idx="295">
                  <c:v>327954.39449837839</c:v>
                </c:pt>
                <c:pt idx="296">
                  <c:v>330542.42862452019</c:v>
                </c:pt>
                <c:pt idx="297">
                  <c:v>333143.47557099629</c:v>
                </c:pt>
                <c:pt idx="298">
                  <c:v>335757.57287478831</c:v>
                </c:pt>
                <c:pt idx="299">
                  <c:v>338384.75818115787</c:v>
                </c:pt>
                <c:pt idx="300">
                  <c:v>341025.06924395857</c:v>
                </c:pt>
                <c:pt idx="301">
                  <c:v>343678.54392594926</c:v>
                </c:pt>
                <c:pt idx="302">
                  <c:v>346345.22019910847</c:v>
                </c:pt>
                <c:pt idx="303">
                  <c:v>349025.13614494912</c:v>
                </c:pt>
                <c:pt idx="304">
                  <c:v>351718.32995483465</c:v>
                </c:pt>
                <c:pt idx="305">
                  <c:v>354424.83993029606</c:v>
                </c:pt>
                <c:pt idx="306">
                  <c:v>357144.70448334946</c:v>
                </c:pt>
                <c:pt idx="307">
                  <c:v>359877.96213681472</c:v>
                </c:pt>
                <c:pt idx="308">
                  <c:v>362624.65152463538</c:v>
                </c:pt>
                <c:pt idx="309">
                  <c:v>365384.81139219902</c:v>
                </c:pt>
                <c:pt idx="310">
                  <c:v>368158.48059665877</c:v>
                </c:pt>
                <c:pt idx="311">
                  <c:v>370945.69810725562</c:v>
                </c:pt>
                <c:pt idx="312">
                  <c:v>373746.50300564198</c:v>
                </c:pt>
                <c:pt idx="313">
                  <c:v>376560.93448620557</c:v>
                </c:pt>
                <c:pt idx="314">
                  <c:v>379389.03185639507</c:v>
                </c:pt>
                <c:pt idx="315">
                  <c:v>382230.83453704591</c:v>
                </c:pt>
                <c:pt idx="316">
                  <c:v>385086.38206270745</c:v>
                </c:pt>
                <c:pt idx="317">
                  <c:v>387955.71408197121</c:v>
                </c:pt>
                <c:pt idx="318">
                  <c:v>390838.87035779934</c:v>
                </c:pt>
                <c:pt idx="319">
                  <c:v>393735.8907678551</c:v>
                </c:pt>
                <c:pt idx="320">
                  <c:v>396646.81530483335</c:v>
                </c:pt>
                <c:pt idx="321">
                  <c:v>399571.68407679256</c:v>
                </c:pt>
                <c:pt idx="322">
                  <c:v>402510.53730748745</c:v>
                </c:pt>
                <c:pt idx="323">
                  <c:v>405463.41533670283</c:v>
                </c:pt>
                <c:pt idx="324">
                  <c:v>408430.35862058832</c:v>
                </c:pt>
                <c:pt idx="325">
                  <c:v>411411.40773199382</c:v>
                </c:pt>
                <c:pt idx="326">
                  <c:v>414406.60336080648</c:v>
                </c:pt>
                <c:pt idx="327">
                  <c:v>417415.98631428811</c:v>
                </c:pt>
                <c:pt idx="328">
                  <c:v>420439.59751741367</c:v>
                </c:pt>
                <c:pt idx="329">
                  <c:v>423477.47801321116</c:v>
                </c:pt>
                <c:pt idx="330">
                  <c:v>426529.66896310134</c:v>
                </c:pt>
                <c:pt idx="331">
                  <c:v>429596.21164724068</c:v>
                </c:pt>
                <c:pt idx="332">
                  <c:v>432677.14746486221</c:v>
                </c:pt>
                <c:pt idx="333">
                  <c:v>435772.51793462038</c:v>
                </c:pt>
                <c:pt idx="334">
                  <c:v>438882.36469493492</c:v>
                </c:pt>
                <c:pt idx="335">
                  <c:v>442006.72950433614</c:v>
                </c:pt>
                <c:pt idx="336">
                  <c:v>445145.65424181183</c:v>
                </c:pt>
                <c:pt idx="337">
                  <c:v>448299.18090715446</c:v>
                </c:pt>
                <c:pt idx="338">
                  <c:v>451467.35162130988</c:v>
                </c:pt>
                <c:pt idx="339">
                  <c:v>454650.20862672641</c:v>
                </c:pt>
                <c:pt idx="340">
                  <c:v>457847.79428770591</c:v>
                </c:pt>
                <c:pt idx="341">
                  <c:v>461060.15109075489</c:v>
                </c:pt>
                <c:pt idx="342">
                  <c:v>464287.3216449368</c:v>
                </c:pt>
                <c:pt idx="343">
                  <c:v>467529.34868222638</c:v>
                </c:pt>
                <c:pt idx="344">
                  <c:v>470786.27505786309</c:v>
                </c:pt>
                <c:pt idx="345">
                  <c:v>474058.14375070762</c:v>
                </c:pt>
                <c:pt idx="346">
                  <c:v>477344.99786359805</c:v>
                </c:pt>
                <c:pt idx="347">
                  <c:v>480646.88062370755</c:v>
                </c:pt>
                <c:pt idx="348">
                  <c:v>483963.83538290334</c:v>
                </c:pt>
                <c:pt idx="349">
                  <c:v>487295.90561810555</c:v>
                </c:pt>
                <c:pt idx="350">
                  <c:v>490643.13493164896</c:v>
                </c:pt>
                <c:pt idx="351">
                  <c:v>494005.5670516442</c:v>
                </c:pt>
                <c:pt idx="352">
                  <c:v>497383.24583234068</c:v>
                </c:pt>
                <c:pt idx="353">
                  <c:v>500776.21525449026</c:v>
                </c:pt>
                <c:pt idx="354">
                  <c:v>504184.51942571264</c:v>
                </c:pt>
                <c:pt idx="355">
                  <c:v>507608.20258086082</c:v>
                </c:pt>
                <c:pt idx="356">
                  <c:v>511047.30908238853</c:v>
                </c:pt>
                <c:pt idx="357">
                  <c:v>514501.8834207179</c:v>
                </c:pt>
                <c:pt idx="358">
                  <c:v>517971.97021460917</c:v>
                </c:pt>
                <c:pt idx="359">
                  <c:v>521457.61421153019</c:v>
                </c:pt>
                <c:pt idx="360">
                  <c:v>524958.86028802802</c:v>
                </c:pt>
                <c:pt idx="361">
                  <c:v>528475.75345010147</c:v>
                </c:pt>
                <c:pt idx="362">
                  <c:v>532008.33883357455</c:v>
                </c:pt>
                <c:pt idx="363">
                  <c:v>535556.6617044704</c:v>
                </c:pt>
                <c:pt idx="364">
                  <c:v>539120.76745938731</c:v>
                </c:pt>
                <c:pt idx="365">
                  <c:v>542700.7016258752</c:v>
                </c:pt>
                <c:pt idx="366">
                  <c:v>546296.50986281375</c:v>
                </c:pt>
                <c:pt idx="367">
                  <c:v>549908.23796079098</c:v>
                </c:pt>
                <c:pt idx="368">
                  <c:v>553535.93184248277</c:v>
                </c:pt>
                <c:pt idx="369">
                  <c:v>557179.63756303443</c:v>
                </c:pt>
                <c:pt idx="370">
                  <c:v>560839.4013104426</c:v>
                </c:pt>
                <c:pt idx="371">
                  <c:v>564515.26940593868</c:v>
                </c:pt>
                <c:pt idx="372">
                  <c:v>568207.28830437304</c:v>
                </c:pt>
                <c:pt idx="373">
                  <c:v>571915.50459460029</c:v>
                </c:pt>
                <c:pt idx="374">
                  <c:v>575639.96499986586</c:v>
                </c:pt>
                <c:pt idx="375">
                  <c:v>579380.71637819405</c:v>
                </c:pt>
                <c:pt idx="376">
                  <c:v>583137.80572277622</c:v>
                </c:pt>
                <c:pt idx="377">
                  <c:v>586911.28016236122</c:v>
                </c:pt>
                <c:pt idx="378">
                  <c:v>590701.18696164631</c:v>
                </c:pt>
                <c:pt idx="379">
                  <c:v>594507.57352166879</c:v>
                </c:pt>
                <c:pt idx="380">
                  <c:v>598330.48738020041</c:v>
                </c:pt>
                <c:pt idx="381">
                  <c:v>602169.97621214041</c:v>
                </c:pt>
                <c:pt idx="382">
                  <c:v>606026.0878299122</c:v>
                </c:pt>
                <c:pt idx="383">
                  <c:v>609898.87018385949</c:v>
                </c:pt>
                <c:pt idx="384">
                  <c:v>613788.37136264436</c:v>
                </c:pt>
                <c:pt idx="385">
                  <c:v>617694.63959364616</c:v>
                </c:pt>
                <c:pt idx="386">
                  <c:v>621617.72324336169</c:v>
                </c:pt>
                <c:pt idx="387">
                  <c:v>625557.67081780639</c:v>
                </c:pt>
                <c:pt idx="388">
                  <c:v>629514.53096291691</c:v>
                </c:pt>
                <c:pt idx="389">
                  <c:v>633488.35246495507</c:v>
                </c:pt>
                <c:pt idx="390">
                  <c:v>637479.18425091181</c:v>
                </c:pt>
                <c:pt idx="391">
                  <c:v>641487.07538891374</c:v>
                </c:pt>
                <c:pt idx="392">
                  <c:v>645512.07508863031</c:v>
                </c:pt>
                <c:pt idx="393">
                  <c:v>649554.23270168202</c:v>
                </c:pt>
                <c:pt idx="394">
                  <c:v>653613.59772204945</c:v>
                </c:pt>
                <c:pt idx="395">
                  <c:v>657690.21978648449</c:v>
                </c:pt>
                <c:pt idx="396">
                  <c:v>661784.14867492195</c:v>
                </c:pt>
                <c:pt idx="397">
                  <c:v>665895.4343108926</c:v>
                </c:pt>
                <c:pt idx="398">
                  <c:v>670024.1267619374</c:v>
                </c:pt>
                <c:pt idx="399">
                  <c:v>674170.27624002285</c:v>
                </c:pt>
                <c:pt idx="400">
                  <c:v>678333.93310195801</c:v>
                </c:pt>
                <c:pt idx="401">
                  <c:v>682515.14784981147</c:v>
                </c:pt>
                <c:pt idx="402">
                  <c:v>686713.97113133094</c:v>
                </c:pt>
                <c:pt idx="403">
                  <c:v>690930.45374036371</c:v>
                </c:pt>
                <c:pt idx="404">
                  <c:v>695164.64661727764</c:v>
                </c:pt>
                <c:pt idx="405">
                  <c:v>699416.60084938374</c:v>
                </c:pt>
                <c:pt idx="406">
                  <c:v>703686.36767136061</c:v>
                </c:pt>
                <c:pt idx="407">
                  <c:v>707973.99846567889</c:v>
                </c:pt>
                <c:pt idx="408">
                  <c:v>712279.54476302827</c:v>
                </c:pt>
                <c:pt idx="409">
                  <c:v>716603.0582427443</c:v>
                </c:pt>
                <c:pt idx="410">
                  <c:v>720944.59073323745</c:v>
                </c:pt>
                <c:pt idx="411">
                  <c:v>725304.19421242364</c:v>
                </c:pt>
                <c:pt idx="412">
                  <c:v>729681.92080815474</c:v>
                </c:pt>
                <c:pt idx="413">
                  <c:v>734077.82279865164</c:v>
                </c:pt>
                <c:pt idx="414">
                  <c:v>738491.95261293778</c:v>
                </c:pt>
                <c:pt idx="415">
                  <c:v>742924.36283127405</c:v>
                </c:pt>
                <c:pt idx="416">
                  <c:v>747375.10618559516</c:v>
                </c:pt>
                <c:pt idx="417">
                  <c:v>751844.23555994709</c:v>
                </c:pt>
                <c:pt idx="418">
                  <c:v>756331.80399092624</c:v>
                </c:pt>
                <c:pt idx="419">
                  <c:v>760837.864668119</c:v>
                </c:pt>
                <c:pt idx="420">
                  <c:v>765362.47093454341</c:v>
                </c:pt>
                <c:pt idx="421">
                  <c:v>769905.67628709134</c:v>
                </c:pt>
                <c:pt idx="422">
                  <c:v>774467.53437697294</c:v>
                </c:pt>
                <c:pt idx="423">
                  <c:v>779048.09901016112</c:v>
                </c:pt>
                <c:pt idx="424">
                  <c:v>783647.42414783838</c:v>
                </c:pt>
                <c:pt idx="425">
                  <c:v>788265.56390684471</c:v>
                </c:pt>
                <c:pt idx="426">
                  <c:v>792902.57256012631</c:v>
                </c:pt>
                <c:pt idx="427">
                  <c:v>797558.50453718589</c:v>
                </c:pt>
                <c:pt idx="428">
                  <c:v>802233.4144245343</c:v>
                </c:pt>
                <c:pt idx="429">
                  <c:v>806927.35696614371</c:v>
                </c:pt>
                <c:pt idx="430">
                  <c:v>811640.38706390106</c:v>
                </c:pt>
                <c:pt idx="431">
                  <c:v>816372.55977806472</c:v>
                </c:pt>
                <c:pt idx="432">
                  <c:v>821123.93032772036</c:v>
                </c:pt>
                <c:pt idx="433">
                  <c:v>825894.55409123981</c:v>
                </c:pt>
                <c:pt idx="434">
                  <c:v>830684.48660673981</c:v>
                </c:pt>
                <c:pt idx="435">
                  <c:v>835493.78357254341</c:v>
                </c:pt>
                <c:pt idx="436">
                  <c:v>840322.50084764173</c:v>
                </c:pt>
                <c:pt idx="437">
                  <c:v>845170.69445215794</c:v>
                </c:pt>
                <c:pt idx="438">
                  <c:v>850038.42056781135</c:v>
                </c:pt>
                <c:pt idx="439">
                  <c:v>854925.73553838418</c:v>
                </c:pt>
                <c:pt idx="440">
                  <c:v>859832.69587018888</c:v>
                </c:pt>
                <c:pt idx="441">
                  <c:v>864759.35823253635</c:v>
                </c:pt>
                <c:pt idx="442">
                  <c:v>869705.77945820719</c:v>
                </c:pt>
                <c:pt idx="443">
                  <c:v>874672.01654392248</c:v>
                </c:pt>
                <c:pt idx="444">
                  <c:v>879658.12665081711</c:v>
                </c:pt>
                <c:pt idx="445">
                  <c:v>884664.16710491339</c:v>
                </c:pt>
                <c:pt idx="446">
                  <c:v>889690.19539759785</c:v>
                </c:pt>
                <c:pt idx="447">
                  <c:v>894736.26918609696</c:v>
                </c:pt>
                <c:pt idx="448">
                  <c:v>899802.44629395625</c:v>
                </c:pt>
                <c:pt idx="449">
                  <c:v>904888.78471152019</c:v>
                </c:pt>
                <c:pt idx="450">
                  <c:v>909995.34259641299</c:v>
                </c:pt>
                <c:pt idx="451">
                  <c:v>915122.17827402102</c:v>
                </c:pt>
                <c:pt idx="452">
                  <c:v>920269.35023797734</c:v>
                </c:pt>
                <c:pt idx="453">
                  <c:v>925436.91715064622</c:v>
                </c:pt>
                <c:pt idx="454">
                  <c:v>930624.93784361042</c:v>
                </c:pt>
                <c:pt idx="455">
                  <c:v>935833.47131815949</c:v>
                </c:pt>
                <c:pt idx="456">
                  <c:v>941062.57674577844</c:v>
                </c:pt>
                <c:pt idx="457">
                  <c:v>946312.31346863997</c:v>
                </c:pt>
                <c:pt idx="458">
                  <c:v>951582.7410000955</c:v>
                </c:pt>
                <c:pt idx="459">
                  <c:v>956873.91902516992</c:v>
                </c:pt>
                <c:pt idx="460">
                  <c:v>962185.90740105615</c:v>
                </c:pt>
                <c:pt idx="461">
                  <c:v>967518.76615761244</c:v>
                </c:pt>
                <c:pt idx="462">
                  <c:v>972872.55549785995</c:v>
                </c:pt>
                <c:pt idx="463">
                  <c:v>978247.33579848264</c:v>
                </c:pt>
                <c:pt idx="464">
                  <c:v>983643.16761032736</c:v>
                </c:pt>
                <c:pt idx="465">
                  <c:v>989060.1116589075</c:v>
                </c:pt>
                <c:pt idx="466">
                  <c:v>994498.22884490585</c:v>
                </c:pt>
                <c:pt idx="467">
                  <c:v>999957.5802446804</c:v>
                </c:pt>
                <c:pt idx="468">
                  <c:v>1005438.2271107709</c:v>
                </c:pt>
                <c:pt idx="469">
                  <c:v>1010940.2308724071</c:v>
                </c:pt>
                <c:pt idx="470">
                  <c:v>1016463.6531360183</c:v>
                </c:pt>
                <c:pt idx="471">
                  <c:v>1022008.5556857451</c:v>
                </c:pt>
                <c:pt idx="472">
                  <c:v>1027575.0004839512</c:v>
                </c:pt>
                <c:pt idx="473">
                  <c:v>1033163.0496717377</c:v>
                </c:pt>
                <c:pt idx="474">
                  <c:v>1038772.7655694595</c:v>
                </c:pt>
                <c:pt idx="475">
                  <c:v>1044404.2106772414</c:v>
                </c:pt>
                <c:pt idx="476">
                  <c:v>1050057.4476754968</c:v>
                </c:pt>
                <c:pt idx="477">
                  <c:v>1055732.5394254485</c:v>
                </c:pt>
                <c:pt idx="478">
                  <c:v>1061429.5489696492</c:v>
                </c:pt>
                <c:pt idx="479">
                  <c:v>1067148.5395325054</c:v>
                </c:pt>
                <c:pt idx="480">
                  <c:v>1072889.5745208021</c:v>
                </c:pt>
                <c:pt idx="481">
                  <c:v>1078652.7175242275</c:v>
                </c:pt>
                <c:pt idx="482">
                  <c:v>1084438.0323159024</c:v>
                </c:pt>
                <c:pt idx="483">
                  <c:v>1090245.5828529086</c:v>
                </c:pt>
                <c:pt idx="484">
                  <c:v>1096075.4332768186</c:v>
                </c:pt>
                <c:pt idx="485">
                  <c:v>1101927.6479142297</c:v>
                </c:pt>
                <c:pt idx="486">
                  <c:v>1107802.2912772959</c:v>
                </c:pt>
                <c:pt idx="487">
                  <c:v>1113699.4280642646</c:v>
                </c:pt>
                <c:pt idx="488">
                  <c:v>1119619.1231600121</c:v>
                </c:pt>
                <c:pt idx="489">
                  <c:v>1125561.4416365833</c:v>
                </c:pt>
                <c:pt idx="490">
                  <c:v>1131526.4487537304</c:v>
                </c:pt>
                <c:pt idx="491">
                  <c:v>1137514.2099594548</c:v>
                </c:pt>
                <c:pt idx="492">
                  <c:v>1143524.7908905512</c:v>
                </c:pt>
                <c:pt idx="493">
                  <c:v>1149558.2573731497</c:v>
                </c:pt>
                <c:pt idx="494">
                  <c:v>1155614.675423265</c:v>
                </c:pt>
                <c:pt idx="495">
                  <c:v>1161694.1112473407</c:v>
                </c:pt>
                <c:pt idx="496">
                  <c:v>1167796.6312428028</c:v>
                </c:pt>
                <c:pt idx="497">
                  <c:v>1173922.3019986071</c:v>
                </c:pt>
                <c:pt idx="498">
                  <c:v>1180071.1902957927</c:v>
                </c:pt>
                <c:pt idx="499">
                  <c:v>1186243.3631080366</c:v>
                </c:pt>
                <c:pt idx="500">
                  <c:v>1192438.8876022091</c:v>
                </c:pt>
                <c:pt idx="501">
                  <c:v>1198657.8311389314</c:v>
                </c:pt>
                <c:pt idx="502">
                  <c:v>1204900.261273134</c:v>
                </c:pt>
                <c:pt idx="503">
                  <c:v>1211166.2457546173</c:v>
                </c:pt>
                <c:pt idx="504">
                  <c:v>1217455.8525286135</c:v>
                </c:pt>
                <c:pt idx="505">
                  <c:v>1223769.1497363516</c:v>
                </c:pt>
                <c:pt idx="506">
                  <c:v>1230106.2057156209</c:v>
                </c:pt>
                <c:pt idx="507">
                  <c:v>1236467.0890013389</c:v>
                </c:pt>
                <c:pt idx="508">
                  <c:v>1242851.868326121</c:v>
                </c:pt>
                <c:pt idx="509">
                  <c:v>1249260.6126208489</c:v>
                </c:pt>
                <c:pt idx="510">
                  <c:v>1255693.3910152437</c:v>
                </c:pt>
                <c:pt idx="511">
                  <c:v>1262150.2728384384</c:v>
                </c:pt>
                <c:pt idx="512">
                  <c:v>1268631.3276195549</c:v>
                </c:pt>
                <c:pt idx="513">
                  <c:v>1275136.6250882803</c:v>
                </c:pt>
                <c:pt idx="514">
                  <c:v>1281666.2351754433</c:v>
                </c:pt>
                <c:pt idx="515">
                  <c:v>1288220.2280135974</c:v>
                </c:pt>
                <c:pt idx="516">
                  <c:v>1294798.673937601</c:v>
                </c:pt>
                <c:pt idx="517">
                  <c:v>1301401.6434852022</c:v>
                </c:pt>
                <c:pt idx="518">
                  <c:v>1308029.2073976225</c:v>
                </c:pt>
                <c:pt idx="519">
                  <c:v>1314681.4366201451</c:v>
                </c:pt>
                <c:pt idx="520">
                  <c:v>1321358.4023027034</c:v>
                </c:pt>
                <c:pt idx="521">
                  <c:v>1328060.1758004704</c:v>
                </c:pt>
                <c:pt idx="522">
                  <c:v>1334786.8286744514</c:v>
                </c:pt>
                <c:pt idx="523">
                  <c:v>1341538.4326920775</c:v>
                </c:pt>
                <c:pt idx="524">
                  <c:v>1348315.0598278018</c:v>
                </c:pt>
                <c:pt idx="525">
                  <c:v>1355116.782263696</c:v>
                </c:pt>
                <c:pt idx="526">
                  <c:v>1361943.6723900484</c:v>
                </c:pt>
                <c:pt idx="527">
                  <c:v>1368795.8028059662</c:v>
                </c:pt>
                <c:pt idx="528">
                  <c:v>1375673.2463199776</c:v>
                </c:pt>
                <c:pt idx="529">
                  <c:v>1382576.0759506344</c:v>
                </c:pt>
                <c:pt idx="530">
                  <c:v>1389504.3649271196</c:v>
                </c:pt>
                <c:pt idx="531">
                  <c:v>1396458.1866898532</c:v>
                </c:pt>
                <c:pt idx="532">
                  <c:v>1403437.6148911035</c:v>
                </c:pt>
                <c:pt idx="533">
                  <c:v>1410442.7233955974</c:v>
                </c:pt>
                <c:pt idx="534">
                  <c:v>1417473.5862811324</c:v>
                </c:pt>
                <c:pt idx="535">
                  <c:v>1424530.2778391917</c:v>
                </c:pt>
                <c:pt idx="536">
                  <c:v>1431612.872575562</c:v>
                </c:pt>
                <c:pt idx="537">
                  <c:v>1438721.4452109502</c:v>
                </c:pt>
                <c:pt idx="538">
                  <c:v>1445856.0706816032</c:v>
                </c:pt>
                <c:pt idx="539">
                  <c:v>1453016.8241399303</c:v>
                </c:pt>
                <c:pt idx="540">
                  <c:v>1460203.780955127</c:v>
                </c:pt>
                <c:pt idx="541">
                  <c:v>1467417.0167137997</c:v>
                </c:pt>
                <c:pt idx="542">
                  <c:v>1474656.6072205924</c:v>
                </c:pt>
                <c:pt idx="543">
                  <c:v>1481922.6284988173</c:v>
                </c:pt>
                <c:pt idx="544">
                  <c:v>1489215.1567910844</c:v>
                </c:pt>
                <c:pt idx="545">
                  <c:v>1496534.2685599348</c:v>
                </c:pt>
                <c:pt idx="546">
                  <c:v>1503880.0404884729</c:v>
                </c:pt>
                <c:pt idx="547">
                  <c:v>1511252.5494810061</c:v>
                </c:pt>
                <c:pt idx="548">
                  <c:v>1518651.8726636807</c:v>
                </c:pt>
                <c:pt idx="549">
                  <c:v>1526078.087385122</c:v>
                </c:pt>
                <c:pt idx="550">
                  <c:v>1533531.2712170759</c:v>
                </c:pt>
                <c:pt idx="551">
                  <c:v>1541011.501955054</c:v>
                </c:pt>
                <c:pt idx="552">
                  <c:v>1548518.8576189775</c:v>
                </c:pt>
                <c:pt idx="553">
                  <c:v>1556053.4164538251</c:v>
                </c:pt>
                <c:pt idx="554">
                  <c:v>1563615.2569302821</c:v>
                </c:pt>
                <c:pt idx="555">
                  <c:v>1571204.4577453916</c:v>
                </c:pt>
                <c:pt idx="556">
                  <c:v>1578821.0978232075</c:v>
                </c:pt>
                <c:pt idx="557">
                  <c:v>1586465.256315449</c:v>
                </c:pt>
                <c:pt idx="558">
                  <c:v>1594137.0126021577</c:v>
                </c:pt>
                <c:pt idx="559">
                  <c:v>1601836.4462923564</c:v>
                </c:pt>
                <c:pt idx="560">
                  <c:v>1609563.6372247085</c:v>
                </c:pt>
                <c:pt idx="561">
                  <c:v>1617318.6654681822</c:v>
                </c:pt>
                <c:pt idx="562">
                  <c:v>1625101.6113227133</c:v>
                </c:pt>
                <c:pt idx="563">
                  <c:v>1632912.555319872</c:v>
                </c:pt>
                <c:pt idx="564">
                  <c:v>1640751.5782235314</c:v>
                </c:pt>
                <c:pt idx="565">
                  <c:v>1648618.7610305368</c:v>
                </c:pt>
                <c:pt idx="566">
                  <c:v>1656514.1849713793</c:v>
                </c:pt>
                <c:pt idx="567">
                  <c:v>1664437.9315108678</c:v>
                </c:pt>
                <c:pt idx="568">
                  <c:v>1672390.0823488061</c:v>
                </c:pt>
                <c:pt idx="569">
                  <c:v>1680370.7194206703</c:v>
                </c:pt>
                <c:pt idx="570">
                  <c:v>1688379.9248982889</c:v>
                </c:pt>
                <c:pt idx="571">
                  <c:v>1696417.781190525</c:v>
                </c:pt>
                <c:pt idx="572">
                  <c:v>1704484.3709439591</c:v>
                </c:pt>
                <c:pt idx="573">
                  <c:v>1712579.7770435757</c:v>
                </c:pt>
                <c:pt idx="574">
                  <c:v>1720704.0826134498</c:v>
                </c:pt>
                <c:pt idx="575">
                  <c:v>1728857.3710174381</c:v>
                </c:pt>
                <c:pt idx="576">
                  <c:v>1737039.72585987</c:v>
                </c:pt>
                <c:pt idx="577">
                  <c:v>1745251.230986241</c:v>
                </c:pt>
                <c:pt idx="578">
                  <c:v>1753491.9704839082</c:v>
                </c:pt>
                <c:pt idx="579">
                  <c:v>1761762.0286827891</c:v>
                </c:pt>
                <c:pt idx="580">
                  <c:v>1770061.4901560603</c:v>
                </c:pt>
                <c:pt idx="581">
                  <c:v>1778390.4397208595</c:v>
                </c:pt>
                <c:pt idx="582">
                  <c:v>1786748.9624389892</c:v>
                </c:pt>
                <c:pt idx="583">
                  <c:v>1795137.1436176223</c:v>
                </c:pt>
                <c:pt idx="584">
                  <c:v>1803555.0688100106</c:v>
                </c:pt>
                <c:pt idx="585">
                  <c:v>1812002.823816193</c:v>
                </c:pt>
                <c:pt idx="586">
                  <c:v>1820480.4946837102</c:v>
                </c:pt>
                <c:pt idx="587">
                  <c:v>1828988.1677083157</c:v>
                </c:pt>
                <c:pt idx="588">
                  <c:v>1837525.9294346932</c:v>
                </c:pt>
                <c:pt idx="589">
                  <c:v>1846093.8666571749</c:v>
                </c:pt>
                <c:pt idx="590">
                  <c:v>1854692.0664204613</c:v>
                </c:pt>
                <c:pt idx="591">
                  <c:v>1863320.6160203426</c:v>
                </c:pt>
                <c:pt idx="592">
                  <c:v>1871979.6030044251</c:v>
                </c:pt>
                <c:pt idx="593">
                  <c:v>1880669.1151728549</c:v>
                </c:pt>
                <c:pt idx="594">
                  <c:v>1889389.2405790489</c:v>
                </c:pt>
                <c:pt idx="595">
                  <c:v>1898140.0675304232</c:v>
                </c:pt>
                <c:pt idx="596">
                  <c:v>1906921.6845891278</c:v>
                </c:pt>
                <c:pt idx="597">
                  <c:v>1915734.1805727796</c:v>
                </c:pt>
                <c:pt idx="598">
                  <c:v>1924577.6445552011</c:v>
                </c:pt>
                <c:pt idx="599">
                  <c:v>1933452.1658671575</c:v>
                </c:pt>
                <c:pt idx="600">
                  <c:v>1942357.8340970997</c:v>
                </c:pt>
                <c:pt idx="601">
                  <c:v>1951294.7390919065</c:v>
                </c:pt>
                <c:pt idx="602">
                  <c:v>1960262.9709576301</c:v>
                </c:pt>
                <c:pt idx="603">
                  <c:v>1969262.6200602443</c:v>
                </c:pt>
                <c:pt idx="604">
                  <c:v>1978293.7770263946</c:v>
                </c:pt>
                <c:pt idx="605">
                  <c:v>1987356.532744148</c:v>
                </c:pt>
                <c:pt idx="606">
                  <c:v>1996450.9783637503</c:v>
                </c:pt>
                <c:pt idx="607">
                  <c:v>2005577.2052983793</c:v>
                </c:pt>
                <c:pt idx="608">
                  <c:v>2014735.3052249055</c:v>
                </c:pt>
                <c:pt idx="609">
                  <c:v>2023925.370084652</c:v>
                </c:pt>
                <c:pt idx="610">
                  <c:v>2033147.4920841565</c:v>
                </c:pt>
                <c:pt idx="611">
                  <c:v>2042401.7636959378</c:v>
                </c:pt>
                <c:pt idx="612">
                  <c:v>2051688.2776592618</c:v>
                </c:pt>
                <c:pt idx="613">
                  <c:v>2061007.1269809122</c:v>
                </c:pt>
                <c:pt idx="614">
                  <c:v>2070358.4049359604</c:v>
                </c:pt>
                <c:pt idx="615">
                  <c:v>2079742.2050685419</c:v>
                </c:pt>
                <c:pt idx="616">
                  <c:v>2089158.6211926301</c:v>
                </c:pt>
                <c:pt idx="617">
                  <c:v>2098607.7473928155</c:v>
                </c:pt>
                <c:pt idx="618">
                  <c:v>2108089.6780250883</c:v>
                </c:pt>
                <c:pt idx="619">
                  <c:v>2117604.5077176159</c:v>
                </c:pt>
                <c:pt idx="620">
                  <c:v>2127152.3313715355</c:v>
                </c:pt>
                <c:pt idx="621">
                  <c:v>2136733.2441617344</c:v>
                </c:pt>
                <c:pt idx="622">
                  <c:v>2146347.3415376442</c:v>
                </c:pt>
                <c:pt idx="623">
                  <c:v>2155994.7192240329</c:v>
                </c:pt>
                <c:pt idx="624">
                  <c:v>2165675.4732217947</c:v>
                </c:pt>
                <c:pt idx="625">
                  <c:v>2175389.6998087512</c:v>
                </c:pt>
                <c:pt idx="626">
                  <c:v>2185137.4955404475</c:v>
                </c:pt>
                <c:pt idx="627">
                  <c:v>2194918.9572509564</c:v>
                </c:pt>
                <c:pt idx="628">
                  <c:v>2204734.1820536768</c:v>
                </c:pt>
                <c:pt idx="629">
                  <c:v>2214583.2673421456</c:v>
                </c:pt>
                <c:pt idx="630">
                  <c:v>2224466.3107908396</c:v>
                </c:pt>
                <c:pt idx="631">
                  <c:v>2234383.4103559908</c:v>
                </c:pt>
                <c:pt idx="632">
                  <c:v>2244334.6642763959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904352"/>
        <c:axId val="467906312"/>
      </c:areaChart>
      <c:dateAx>
        <c:axId val="4679043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06312"/>
        <c:crosses val="autoZero"/>
        <c:auto val="1"/>
        <c:lblOffset val="100"/>
        <c:baseTimeUnit val="days"/>
      </c:dateAx>
      <c:valAx>
        <c:axId val="46790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90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8125</xdr:rowOff>
    </xdr:from>
    <xdr:to>
      <xdr:col>15</xdr:col>
      <xdr:colOff>3361</xdr:colOff>
      <xdr:row>52</xdr:row>
      <xdr:rowOff>174813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294714</xdr:colOff>
      <xdr:row>32</xdr:row>
      <xdr:rowOff>33617</xdr:rowOff>
    </xdr:from>
    <xdr:to>
      <xdr:col>32</xdr:col>
      <xdr:colOff>229721</xdr:colOff>
      <xdr:row>52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3363</xdr:colOff>
      <xdr:row>0</xdr:row>
      <xdr:rowOff>0</xdr:rowOff>
    </xdr:from>
    <xdr:to>
      <xdr:col>32</xdr:col>
      <xdr:colOff>72840</xdr:colOff>
      <xdr:row>30</xdr:row>
      <xdr:rowOff>21291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</xdr:col>
      <xdr:colOff>302558</xdr:colOff>
      <xdr:row>32</xdr:row>
      <xdr:rowOff>79561</xdr:rowOff>
    </xdr:from>
    <xdr:to>
      <xdr:col>44</xdr:col>
      <xdr:colOff>97492</xdr:colOff>
      <xdr:row>52</xdr:row>
      <xdr:rowOff>134470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515472</xdr:colOff>
      <xdr:row>0</xdr:row>
      <xdr:rowOff>67235</xdr:rowOff>
    </xdr:from>
    <xdr:to>
      <xdr:col>56</xdr:col>
      <xdr:colOff>368675</xdr:colOff>
      <xdr:row>31</xdr:row>
      <xdr:rowOff>32497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44</xdr:col>
      <xdr:colOff>388844</xdr:colOff>
      <xdr:row>32</xdr:row>
      <xdr:rowOff>89646</xdr:rowOff>
    </xdr:from>
    <xdr:to>
      <xdr:col>56</xdr:col>
      <xdr:colOff>385483</xdr:colOff>
      <xdr:row>52</xdr:row>
      <xdr:rowOff>144555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280147</xdr:colOff>
      <xdr:row>53</xdr:row>
      <xdr:rowOff>145675</xdr:rowOff>
    </xdr:from>
    <xdr:to>
      <xdr:col>32</xdr:col>
      <xdr:colOff>246529</xdr:colOff>
      <xdr:row>78</xdr:row>
      <xdr:rowOff>134471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57149</xdr:colOff>
      <xdr:row>7</xdr:row>
      <xdr:rowOff>61912</xdr:rowOff>
    </xdr:from>
    <xdr:to>
      <xdr:col>30</xdr:col>
      <xdr:colOff>161924</xdr:colOff>
      <xdr:row>36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I345"/>
  <sheetViews>
    <sheetView zoomScale="85" zoomScaleNormal="85" workbookViewId="0">
      <pane xSplit="4" ySplit="14" topLeftCell="AE15" activePane="bottomRight" state="frozen"/>
      <selection pane="topRight" activeCell="B1" sqref="B1"/>
      <selection pane="bottomLeft" activeCell="A11" sqref="A11"/>
      <selection pane="bottomRight" activeCell="C21" sqref="C21"/>
    </sheetView>
  </sheetViews>
  <sheetFormatPr defaultRowHeight="15" x14ac:dyDescent="0.25"/>
  <cols>
    <col min="1" max="1" width="6" bestFit="1" customWidth="1"/>
    <col min="2" max="2" width="5.85546875" bestFit="1" customWidth="1"/>
    <col min="3" max="3" width="9.85546875" customWidth="1"/>
    <col min="4" max="4" width="11.85546875" style="3" customWidth="1"/>
    <col min="5" max="7" width="10.28515625" style="3" hidden="1" customWidth="1"/>
    <col min="8" max="8" width="3.28515625" style="3" customWidth="1"/>
    <col min="9" max="9" width="10.5703125" hidden="1" customWidth="1"/>
    <col min="10" max="10" width="10.5703125" customWidth="1"/>
    <col min="11" max="11" width="10.5703125" hidden="1" customWidth="1"/>
    <col min="12" max="14" width="10.5703125" customWidth="1"/>
    <col min="15" max="15" width="12.85546875" customWidth="1"/>
    <col min="16" max="17" width="10.5703125" customWidth="1"/>
    <col min="18" max="18" width="10.5703125" hidden="1" customWidth="1"/>
    <col min="19" max="20" width="10.5703125" customWidth="1"/>
    <col min="21" max="21" width="11.5703125" bestFit="1" customWidth="1"/>
    <col min="22" max="24" width="10.5703125" customWidth="1"/>
    <col min="25" max="25" width="10.5703125" style="56" customWidth="1"/>
    <col min="26" max="34" width="10.5703125" customWidth="1"/>
    <col min="35" max="35" width="9.85546875" bestFit="1" customWidth="1"/>
    <col min="36" max="36" width="11.7109375" customWidth="1"/>
    <col min="37" max="38" width="9.85546875" bestFit="1" customWidth="1"/>
    <col min="39" max="39" width="11.85546875" customWidth="1"/>
    <col min="40" max="40" width="9.85546875" hidden="1" customWidth="1"/>
    <col min="41" max="41" width="10.85546875" hidden="1" customWidth="1"/>
    <col min="42" max="42" width="10.85546875" bestFit="1" customWidth="1"/>
    <col min="43" max="43" width="14" customWidth="1"/>
    <col min="44" max="44" width="10.140625" customWidth="1"/>
    <col min="45" max="45" width="12.42578125" customWidth="1"/>
    <col min="46" max="46" width="14.5703125" bestFit="1" customWidth="1"/>
    <col min="48" max="48" width="10.85546875" bestFit="1" customWidth="1"/>
    <col min="49" max="49" width="10.5703125" hidden="1" customWidth="1"/>
    <col min="50" max="50" width="12.7109375" bestFit="1" customWidth="1"/>
    <col min="51" max="51" width="10.85546875" bestFit="1" customWidth="1"/>
    <col min="52" max="52" width="12.42578125" style="3" bestFit="1" customWidth="1"/>
    <col min="57" max="57" width="10.85546875" bestFit="1" customWidth="1"/>
    <col min="58" max="62" width="9.85546875" bestFit="1" customWidth="1"/>
    <col min="63" max="63" width="10.85546875" bestFit="1" customWidth="1"/>
    <col min="64" max="64" width="13.5703125" bestFit="1" customWidth="1"/>
    <col min="65" max="65" width="12.28515625" bestFit="1" customWidth="1"/>
    <col min="66" max="67" width="12.28515625" customWidth="1"/>
    <col min="68" max="68" width="11.5703125" customWidth="1"/>
    <col min="69" max="69" width="12.85546875" bestFit="1" customWidth="1"/>
    <col min="70" max="70" width="11.5703125" customWidth="1"/>
    <col min="71" max="71" width="10" customWidth="1"/>
    <col min="76" max="83" width="9.140625" hidden="1" customWidth="1"/>
    <col min="84" max="84" width="10" hidden="1" customWidth="1"/>
    <col min="85" max="85" width="9.140625" hidden="1" customWidth="1"/>
    <col min="86" max="86" width="9.5703125" hidden="1" customWidth="1"/>
    <col min="87" max="95" width="9.140625" hidden="1" customWidth="1"/>
    <col min="96" max="96" width="10" hidden="1" customWidth="1"/>
    <col min="97" max="97" width="9.140625" hidden="1" customWidth="1"/>
    <col min="98" max="98" width="9.5703125" hidden="1" customWidth="1"/>
    <col min="99" max="99" width="9.140625" hidden="1" customWidth="1"/>
    <col min="100" max="100" width="9.7109375" bestFit="1" customWidth="1"/>
    <col min="102" max="103" width="9.7109375" bestFit="1" customWidth="1"/>
    <col min="104" max="104" width="9.7109375" customWidth="1"/>
    <col min="105" max="105" width="9.7109375" bestFit="1" customWidth="1"/>
    <col min="106" max="106" width="11.85546875" customWidth="1"/>
    <col min="107" max="107" width="14.5703125" bestFit="1" customWidth="1"/>
    <col min="108" max="108" width="12.28515625" customWidth="1"/>
    <col min="109" max="109" width="12.42578125" hidden="1" customWidth="1"/>
    <col min="110" max="110" width="12.28515625" customWidth="1"/>
    <col min="111" max="111" width="12.28515625" bestFit="1" customWidth="1"/>
    <col min="112" max="113" width="10.5703125" customWidth="1"/>
    <col min="114" max="114" width="12.28515625" bestFit="1" customWidth="1"/>
    <col min="116" max="116" width="19.85546875" bestFit="1" customWidth="1"/>
    <col min="119" max="119" width="12.28515625" bestFit="1" customWidth="1"/>
    <col min="120" max="120" width="14.7109375" customWidth="1"/>
    <col min="121" max="121" width="14.85546875" customWidth="1"/>
    <col min="122" max="122" width="12.85546875" bestFit="1" customWidth="1"/>
    <col min="123" max="129" width="12.85546875" customWidth="1"/>
    <col min="130" max="130" width="16.140625" bestFit="1" customWidth="1"/>
    <col min="131" max="131" width="10.85546875" bestFit="1" customWidth="1"/>
    <col min="132" max="132" width="10.28515625" style="3" customWidth="1"/>
    <col min="136" max="136" width="12.28515625" bestFit="1" customWidth="1"/>
  </cols>
  <sheetData>
    <row r="1" spans="1:132" x14ac:dyDescent="0.25">
      <c r="AI1" t="s">
        <v>132</v>
      </c>
      <c r="AJ1" s="57">
        <v>6.5000000000000002E-2</v>
      </c>
      <c r="AK1" s="23"/>
      <c r="AY1" t="s">
        <v>131</v>
      </c>
      <c r="BA1" s="81">
        <v>45000</v>
      </c>
      <c r="BB1">
        <f>BA1/12</f>
        <v>3750</v>
      </c>
    </row>
    <row r="2" spans="1:132" x14ac:dyDescent="0.25">
      <c r="AI2" s="23"/>
    </row>
    <row r="3" spans="1:132" x14ac:dyDescent="0.25">
      <c r="AI3" s="23"/>
    </row>
    <row r="4" spans="1:132" ht="15" customHeight="1" x14ac:dyDescent="0.25">
      <c r="AI4" s="23"/>
      <c r="AZ4" s="3" t="s">
        <v>134</v>
      </c>
    </row>
    <row r="5" spans="1:132" ht="15" customHeight="1" x14ac:dyDescent="0.25">
      <c r="D5" s="100" t="s">
        <v>133</v>
      </c>
      <c r="E5" s="3">
        <v>1</v>
      </c>
      <c r="H5" t="s">
        <v>136</v>
      </c>
      <c r="AI5" s="23"/>
      <c r="AM5">
        <v>200</v>
      </c>
      <c r="AS5">
        <v>925</v>
      </c>
      <c r="AV5">
        <v>130</v>
      </c>
      <c r="AZ5" s="3">
        <f>SUM(H5:AY5)</f>
        <v>1255</v>
      </c>
    </row>
    <row r="6" spans="1:132" x14ac:dyDescent="0.25">
      <c r="D6" s="100"/>
      <c r="E6" s="3">
        <v>2</v>
      </c>
      <c r="H6" t="s">
        <v>137</v>
      </c>
      <c r="AP6">
        <v>916.67</v>
      </c>
      <c r="AS6">
        <v>3000</v>
      </c>
      <c r="AV6">
        <v>287.5</v>
      </c>
      <c r="AX6">
        <v>650</v>
      </c>
      <c r="AZ6" s="3">
        <f>SUM(H6:AY6)</f>
        <v>4854.17</v>
      </c>
    </row>
    <row r="7" spans="1:132" x14ac:dyDescent="0.25">
      <c r="D7" s="100"/>
      <c r="E7" s="3">
        <v>3</v>
      </c>
      <c r="H7" t="s">
        <v>194</v>
      </c>
      <c r="AV7">
        <v>400</v>
      </c>
      <c r="AX7">
        <v>1950</v>
      </c>
      <c r="AZ7" s="3">
        <f>SUM(H7:AY7)</f>
        <v>2350</v>
      </c>
    </row>
    <row r="8" spans="1:132" x14ac:dyDescent="0.25">
      <c r="D8" s="100"/>
      <c r="H8" t="s">
        <v>191</v>
      </c>
      <c r="AP8">
        <v>458</v>
      </c>
      <c r="AS8">
        <f>AS6/2</f>
        <v>1500</v>
      </c>
      <c r="AV8">
        <v>0</v>
      </c>
      <c r="AX8">
        <v>-2300</v>
      </c>
    </row>
    <row r="9" spans="1:132" x14ac:dyDescent="0.25">
      <c r="D9" s="100"/>
    </row>
    <row r="10" spans="1:132" x14ac:dyDescent="0.25">
      <c r="D10" s="100"/>
      <c r="E10" s="3">
        <v>4</v>
      </c>
      <c r="AZ10" s="3">
        <f>SUM(I10:AY10)</f>
        <v>0</v>
      </c>
      <c r="DC10" t="s">
        <v>258</v>
      </c>
      <c r="DD10" s="1">
        <v>49675</v>
      </c>
    </row>
    <row r="11" spans="1:132" ht="15.75" thickBot="1" x14ac:dyDescent="0.3">
      <c r="D11" s="59"/>
      <c r="K11" s="1">
        <v>42684</v>
      </c>
      <c r="AS11">
        <v>70000</v>
      </c>
      <c r="AT11">
        <f>AS11</f>
        <v>70000</v>
      </c>
      <c r="BG11" s="23">
        <v>5.3100000000000001E-2</v>
      </c>
      <c r="BH11" s="56">
        <v>0.06</v>
      </c>
      <c r="BI11" s="57">
        <v>6.5000000000000002E-2</v>
      </c>
      <c r="BJ11" s="58">
        <v>7.0000000000000007E-2</v>
      </c>
      <c r="DA11" t="s">
        <v>36</v>
      </c>
      <c r="DB11" s="23">
        <v>0.04</v>
      </c>
      <c r="DC11" s="84" t="s">
        <v>206</v>
      </c>
      <c r="DD11" s="2">
        <v>1500000</v>
      </c>
      <c r="DF11" s="23"/>
    </row>
    <row r="12" spans="1:132" s="3" customFormat="1" ht="15.75" thickBot="1" x14ac:dyDescent="0.3">
      <c r="I12" s="90" t="s">
        <v>49</v>
      </c>
      <c r="J12" s="97" t="s">
        <v>245</v>
      </c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9"/>
      <c r="AI12" s="98" t="s">
        <v>218</v>
      </c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9"/>
      <c r="BA12" s="97" t="s">
        <v>100</v>
      </c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9"/>
      <c r="BM12" s="101" t="s">
        <v>22</v>
      </c>
      <c r="BN12" s="85"/>
      <c r="BO12" s="87"/>
      <c r="BP12" s="75"/>
      <c r="BQ12" s="76"/>
      <c r="BR12" s="68"/>
      <c r="BS12" s="98" t="s">
        <v>23</v>
      </c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  <c r="CK12" s="98"/>
      <c r="CL12" s="98"/>
      <c r="CM12" s="98"/>
      <c r="CN12" s="98"/>
      <c r="CO12" s="98"/>
      <c r="CP12" s="98"/>
      <c r="CQ12" s="98"/>
      <c r="CR12" s="98"/>
      <c r="CS12" s="98"/>
      <c r="CT12" s="98"/>
      <c r="CU12" s="98"/>
      <c r="CV12" s="98"/>
      <c r="CW12" s="98"/>
      <c r="CX12" s="98"/>
      <c r="CY12" s="98"/>
      <c r="CZ12" s="98"/>
      <c r="DA12" s="99"/>
      <c r="DB12" s="97" t="s">
        <v>33</v>
      </c>
      <c r="DC12" s="98"/>
      <c r="DD12" s="98"/>
      <c r="DE12" s="98"/>
      <c r="DF12" s="98"/>
      <c r="DG12" s="98"/>
      <c r="DH12" s="98"/>
      <c r="DI12" s="98"/>
      <c r="DJ12" s="98"/>
      <c r="DK12" s="99"/>
      <c r="DL12" s="108" t="s">
        <v>259</v>
      </c>
      <c r="DM12" s="118"/>
      <c r="DN12" s="118"/>
      <c r="DO12" s="118"/>
      <c r="DP12" s="118"/>
      <c r="DQ12" s="119"/>
      <c r="DR12" s="3" t="s">
        <v>266</v>
      </c>
    </row>
    <row r="13" spans="1:132" s="3" customFormat="1" ht="15.75" thickBot="1" x14ac:dyDescent="0.3">
      <c r="I13" s="90"/>
      <c r="J13" s="97" t="s">
        <v>227</v>
      </c>
      <c r="K13" s="98"/>
      <c r="L13" s="98"/>
      <c r="M13" s="98"/>
      <c r="N13" s="98"/>
      <c r="O13" s="98"/>
      <c r="P13" s="99"/>
      <c r="Q13" s="97" t="s">
        <v>228</v>
      </c>
      <c r="R13" s="98"/>
      <c r="S13" s="98"/>
      <c r="T13" s="98"/>
      <c r="U13" s="98"/>
      <c r="V13" s="99"/>
      <c r="W13" s="104"/>
      <c r="X13" s="104"/>
      <c r="Y13" s="109"/>
      <c r="Z13" s="104"/>
      <c r="AA13" s="104"/>
      <c r="AB13" s="104"/>
      <c r="AC13" s="104"/>
      <c r="AD13" s="104"/>
      <c r="AE13" s="104"/>
      <c r="AF13" s="104"/>
      <c r="AG13" s="104"/>
      <c r="AH13" s="105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5"/>
      <c r="BA13" s="104"/>
      <c r="BB13" s="104"/>
      <c r="BC13" s="104"/>
      <c r="BD13" s="104"/>
      <c r="BE13" s="104"/>
      <c r="BF13" s="104"/>
      <c r="BG13" s="104"/>
      <c r="BH13" s="104"/>
      <c r="BI13" s="104"/>
      <c r="BJ13" s="104"/>
      <c r="BK13" s="104"/>
      <c r="BL13" s="105"/>
      <c r="BM13" s="102"/>
      <c r="BN13" s="106"/>
      <c r="BO13" s="107"/>
      <c r="BP13" s="106"/>
      <c r="BQ13" s="86"/>
      <c r="BR13" s="107"/>
      <c r="BS13" s="104"/>
      <c r="BT13" s="104"/>
      <c r="BU13" s="104"/>
      <c r="BV13" s="104"/>
      <c r="BW13" s="104"/>
      <c r="BX13" s="104"/>
      <c r="BY13" s="104"/>
      <c r="BZ13" s="104"/>
      <c r="CA13" s="104"/>
      <c r="CB13" s="104"/>
      <c r="CC13" s="104"/>
      <c r="CD13" s="104"/>
      <c r="CE13" s="104"/>
      <c r="CF13" s="104"/>
      <c r="CG13" s="104"/>
      <c r="CH13" s="104"/>
      <c r="CI13" s="104"/>
      <c r="CJ13" s="104"/>
      <c r="CK13" s="104"/>
      <c r="CL13" s="104"/>
      <c r="CM13" s="104"/>
      <c r="CN13" s="104"/>
      <c r="CO13" s="104"/>
      <c r="CP13" s="104"/>
      <c r="CQ13" s="104"/>
      <c r="CR13" s="104"/>
      <c r="CS13" s="104"/>
      <c r="CT13" s="104"/>
      <c r="CU13" s="104"/>
      <c r="CV13" s="104"/>
      <c r="CW13" s="104"/>
      <c r="CX13" s="104"/>
      <c r="CY13" s="104"/>
      <c r="CZ13" s="104"/>
      <c r="DA13" s="105"/>
      <c r="DB13" s="103"/>
      <c r="DC13" s="104"/>
      <c r="DD13" s="104"/>
      <c r="DE13" s="104"/>
      <c r="DF13" s="104"/>
      <c r="DG13" s="104"/>
      <c r="DH13" s="104"/>
      <c r="DI13" s="104"/>
      <c r="DJ13" s="104"/>
      <c r="DK13" s="105"/>
      <c r="DL13" s="120"/>
      <c r="DM13" s="125"/>
      <c r="DN13" s="125"/>
      <c r="DO13" s="125"/>
      <c r="DP13" s="125"/>
      <c r="DQ13" s="126"/>
      <c r="DR13" s="3" t="s">
        <v>267</v>
      </c>
    </row>
    <row r="14" spans="1:132" s="5" customFormat="1" ht="105.75" thickBot="1" x14ac:dyDescent="0.3">
      <c r="A14" s="5" t="s">
        <v>178</v>
      </c>
      <c r="B14" s="5" t="s">
        <v>192</v>
      </c>
      <c r="C14" s="5" t="s">
        <v>197</v>
      </c>
      <c r="D14" s="5" t="s">
        <v>109</v>
      </c>
      <c r="E14" s="5" t="s">
        <v>112</v>
      </c>
      <c r="F14" s="127"/>
      <c r="G14" s="127"/>
      <c r="H14" s="3"/>
      <c r="I14" s="128" t="s">
        <v>0</v>
      </c>
      <c r="J14" s="18" t="s">
        <v>216</v>
      </c>
      <c r="K14" s="8" t="s">
        <v>226</v>
      </c>
      <c r="L14" s="8" t="s">
        <v>233</v>
      </c>
      <c r="M14" s="8" t="s">
        <v>141</v>
      </c>
      <c r="N14" s="8" t="s">
        <v>142</v>
      </c>
      <c r="O14" s="8" t="s">
        <v>234</v>
      </c>
      <c r="P14" s="8" t="s">
        <v>235</v>
      </c>
      <c r="Q14" s="8" t="s">
        <v>217</v>
      </c>
      <c r="R14" s="8" t="s">
        <v>232</v>
      </c>
      <c r="S14" s="8" t="s">
        <v>229</v>
      </c>
      <c r="T14" s="8" t="s">
        <v>230</v>
      </c>
      <c r="U14" s="8" t="s">
        <v>231</v>
      </c>
      <c r="V14" s="8" t="s">
        <v>235</v>
      </c>
      <c r="W14" s="8" t="s">
        <v>236</v>
      </c>
      <c r="X14" s="8" t="s">
        <v>237</v>
      </c>
      <c r="Y14" s="129" t="s">
        <v>239</v>
      </c>
      <c r="Z14" s="8" t="s">
        <v>241</v>
      </c>
      <c r="AA14" s="8" t="s">
        <v>242</v>
      </c>
      <c r="AB14" s="8" t="s">
        <v>248</v>
      </c>
      <c r="AC14" s="8" t="s">
        <v>240</v>
      </c>
      <c r="AD14" s="8" t="s">
        <v>238</v>
      </c>
      <c r="AE14" s="8" t="s">
        <v>243</v>
      </c>
      <c r="AF14" s="8" t="s">
        <v>244</v>
      </c>
      <c r="AG14" s="8"/>
      <c r="AH14" s="9"/>
      <c r="AI14" s="7" t="s">
        <v>1</v>
      </c>
      <c r="AJ14" s="7" t="s">
        <v>3</v>
      </c>
      <c r="AK14" s="7" t="s">
        <v>2</v>
      </c>
      <c r="AL14" s="7" t="s">
        <v>4</v>
      </c>
      <c r="AM14" s="7" t="s">
        <v>12</v>
      </c>
      <c r="AN14" s="130" t="s">
        <v>14</v>
      </c>
      <c r="AO14" s="130" t="s">
        <v>13</v>
      </c>
      <c r="AP14" s="8" t="s">
        <v>5</v>
      </c>
      <c r="AQ14" s="8" t="s">
        <v>6</v>
      </c>
      <c r="AR14" s="8" t="s">
        <v>7</v>
      </c>
      <c r="AS14" s="8" t="s">
        <v>8</v>
      </c>
      <c r="AT14" s="8" t="s">
        <v>195</v>
      </c>
      <c r="AU14" s="8" t="s">
        <v>9</v>
      </c>
      <c r="AV14" s="8" t="s">
        <v>19</v>
      </c>
      <c r="AW14" s="131" t="s">
        <v>10</v>
      </c>
      <c r="AX14" s="8" t="s">
        <v>11</v>
      </c>
      <c r="AY14" s="8" t="s">
        <v>129</v>
      </c>
      <c r="AZ14" s="9" t="s">
        <v>50</v>
      </c>
      <c r="BA14" s="7" t="s">
        <v>15</v>
      </c>
      <c r="BB14" s="7" t="s">
        <v>16</v>
      </c>
      <c r="BC14" s="7" t="s">
        <v>17</v>
      </c>
      <c r="BD14" s="7" t="s">
        <v>18</v>
      </c>
      <c r="BE14" s="7" t="s">
        <v>196</v>
      </c>
      <c r="BF14" s="7" t="s">
        <v>24</v>
      </c>
      <c r="BG14" s="8" t="s">
        <v>102</v>
      </c>
      <c r="BH14" s="7" t="s">
        <v>103</v>
      </c>
      <c r="BI14" s="7" t="s">
        <v>20</v>
      </c>
      <c r="BJ14" s="7" t="s">
        <v>21</v>
      </c>
      <c r="BK14" s="7" t="s">
        <v>128</v>
      </c>
      <c r="BL14" s="9" t="s">
        <v>101</v>
      </c>
      <c r="BM14" s="102"/>
      <c r="BN14" s="71" t="s">
        <v>214</v>
      </c>
      <c r="BO14" s="72" t="s">
        <v>215</v>
      </c>
      <c r="BP14" s="71" t="s">
        <v>176</v>
      </c>
      <c r="BQ14" s="74" t="s">
        <v>177</v>
      </c>
      <c r="BR14" s="72" t="s">
        <v>247</v>
      </c>
      <c r="BS14" s="8" t="s">
        <v>38</v>
      </c>
      <c r="BT14" s="8" t="s">
        <v>26</v>
      </c>
      <c r="BU14" s="8" t="s">
        <v>25</v>
      </c>
      <c r="BV14" s="8" t="s">
        <v>27</v>
      </c>
      <c r="BW14" s="8" t="s">
        <v>99</v>
      </c>
      <c r="BX14" s="132" t="s">
        <v>63</v>
      </c>
      <c r="BY14" s="132" t="s">
        <v>64</v>
      </c>
      <c r="BZ14" s="132" t="s">
        <v>65</v>
      </c>
      <c r="CA14" s="132" t="s">
        <v>66</v>
      </c>
      <c r="CB14" s="132" t="s">
        <v>67</v>
      </c>
      <c r="CC14" s="132" t="s">
        <v>68</v>
      </c>
      <c r="CD14" s="132" t="s">
        <v>69</v>
      </c>
      <c r="CE14" s="132" t="s">
        <v>70</v>
      </c>
      <c r="CF14" s="132" t="s">
        <v>71</v>
      </c>
      <c r="CG14" s="132" t="s">
        <v>72</v>
      </c>
      <c r="CH14" s="132" t="s">
        <v>73</v>
      </c>
      <c r="CI14" s="132" t="s">
        <v>74</v>
      </c>
      <c r="CJ14" s="132" t="s">
        <v>87</v>
      </c>
      <c r="CK14" s="132" t="s">
        <v>88</v>
      </c>
      <c r="CL14" s="132" t="s">
        <v>89</v>
      </c>
      <c r="CM14" s="132" t="s">
        <v>90</v>
      </c>
      <c r="CN14" s="132" t="s">
        <v>91</v>
      </c>
      <c r="CO14" s="132" t="s">
        <v>92</v>
      </c>
      <c r="CP14" s="132" t="s">
        <v>93</v>
      </c>
      <c r="CQ14" s="132" t="s">
        <v>94</v>
      </c>
      <c r="CR14" s="132" t="s">
        <v>95</v>
      </c>
      <c r="CS14" s="132" t="s">
        <v>96</v>
      </c>
      <c r="CT14" s="132" t="s">
        <v>97</v>
      </c>
      <c r="CU14" s="132" t="s">
        <v>98</v>
      </c>
      <c r="CV14" s="8" t="s">
        <v>28</v>
      </c>
      <c r="CW14" s="8" t="s">
        <v>29</v>
      </c>
      <c r="CX14" s="8" t="s">
        <v>32</v>
      </c>
      <c r="CY14" s="8" t="s">
        <v>30</v>
      </c>
      <c r="CZ14" s="8" t="s">
        <v>31</v>
      </c>
      <c r="DA14" s="9" t="s">
        <v>34</v>
      </c>
      <c r="DB14" s="18" t="s">
        <v>35</v>
      </c>
      <c r="DC14" s="8" t="s">
        <v>39</v>
      </c>
      <c r="DD14" s="8" t="s">
        <v>40</v>
      </c>
      <c r="DE14" s="132" t="s">
        <v>43</v>
      </c>
      <c r="DF14" s="132" t="s">
        <v>41</v>
      </c>
      <c r="DG14" s="8" t="s">
        <v>199</v>
      </c>
      <c r="DH14" s="8" t="s">
        <v>111</v>
      </c>
      <c r="DI14" s="8" t="s">
        <v>193</v>
      </c>
      <c r="DJ14" s="8" t="s">
        <v>113</v>
      </c>
      <c r="DK14" s="9" t="s">
        <v>37</v>
      </c>
      <c r="DL14" s="121" t="s">
        <v>260</v>
      </c>
      <c r="DM14" s="122" t="s">
        <v>261</v>
      </c>
      <c r="DN14" s="122" t="s">
        <v>262</v>
      </c>
      <c r="DO14" s="122" t="s">
        <v>263</v>
      </c>
      <c r="DP14" s="122" t="s">
        <v>264</v>
      </c>
      <c r="DQ14" s="123" t="s">
        <v>265</v>
      </c>
      <c r="EB14" s="5" t="s">
        <v>62</v>
      </c>
    </row>
    <row r="15" spans="1:132" ht="15.75" thickBot="1" x14ac:dyDescent="0.3">
      <c r="A15">
        <v>24</v>
      </c>
      <c r="B15">
        <v>23</v>
      </c>
      <c r="C15" s="1">
        <v>42644</v>
      </c>
      <c r="D15" s="4">
        <v>42644</v>
      </c>
      <c r="E15" s="28">
        <f>D15</f>
        <v>42644</v>
      </c>
      <c r="F15" s="28">
        <f t="shared" ref="F15:F21" si="0">IF(D15,0,1)</f>
        <v>0</v>
      </c>
      <c r="G15" s="28">
        <f t="shared" ref="G15:G21" si="1">IF(F15=0,IF(F16=1,1,0),0)</f>
        <v>0</v>
      </c>
      <c r="H15" s="28"/>
      <c r="I15" s="10">
        <v>22116.68</v>
      </c>
      <c r="J15" s="10">
        <v>69430.399999999994</v>
      </c>
      <c r="K15" s="94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0"/>
      <c r="Z15" s="11"/>
      <c r="AA15" s="11"/>
      <c r="AB15" s="11"/>
      <c r="AC15" s="11"/>
      <c r="AD15" s="11"/>
      <c r="AE15" s="11"/>
      <c r="AF15" s="11"/>
      <c r="AG15" s="11"/>
      <c r="AH15" s="92"/>
      <c r="AI15" s="11">
        <v>0</v>
      </c>
      <c r="AJ15" s="11">
        <v>6042.8</v>
      </c>
      <c r="AK15" s="11">
        <v>0</v>
      </c>
      <c r="AL15" s="11">
        <v>639.09</v>
      </c>
      <c r="AM15" s="11">
        <v>0</v>
      </c>
      <c r="AN15" s="11">
        <v>2018.13</v>
      </c>
      <c r="AO15" s="11">
        <v>1895.32</v>
      </c>
      <c r="AP15" s="11">
        <v>0</v>
      </c>
      <c r="AQ15" s="11">
        <v>0</v>
      </c>
      <c r="AR15" s="11">
        <v>2143.67</v>
      </c>
      <c r="AS15" s="11">
        <v>16997.46</v>
      </c>
      <c r="AT15" s="82">
        <v>0</v>
      </c>
      <c r="AU15" s="11">
        <f>2910.93 + 0</f>
        <v>2910.93</v>
      </c>
      <c r="AV15" s="11">
        <v>0</v>
      </c>
      <c r="AW15" s="11">
        <v>5506.8</v>
      </c>
      <c r="AX15" s="11">
        <v>23326.94</v>
      </c>
      <c r="AY15" s="11">
        <v>0</v>
      </c>
      <c r="AZ15" s="12">
        <f>SUM(AI15:AY15)</f>
        <v>61481.14</v>
      </c>
      <c r="BA15" s="11">
        <v>2560.77</v>
      </c>
      <c r="BB15" s="11">
        <v>0</v>
      </c>
      <c r="BC15" s="11">
        <v>0</v>
      </c>
      <c r="BD15" s="11">
        <v>0</v>
      </c>
      <c r="BE15" s="11">
        <v>158.06</v>
      </c>
      <c r="BF15" s="11">
        <v>0</v>
      </c>
      <c r="BG15" s="11">
        <v>22472</v>
      </c>
      <c r="BH15" s="11">
        <v>0</v>
      </c>
      <c r="BI15" s="11">
        <v>0</v>
      </c>
      <c r="BJ15" s="11">
        <v>0</v>
      </c>
      <c r="BK15" s="11">
        <v>0</v>
      </c>
      <c r="BL15" s="12">
        <f>-SUM(BA15:BK15)</f>
        <v>-25190.83</v>
      </c>
      <c r="BM15" s="69">
        <f t="shared" ref="BM15:BM20" si="2">AZ15+BL15</f>
        <v>36290.31</v>
      </c>
      <c r="BN15" s="88">
        <f t="shared" ref="BN15:BN78" si="3">IF(BK15&lt;=0,0,1)</f>
        <v>0</v>
      </c>
      <c r="BO15" s="88">
        <f t="shared" ref="BO15:BO78" si="4">IF(SUM(BG15,BH15,BI15,BJ15)&lt;=0,0,1)</f>
        <v>1</v>
      </c>
      <c r="BP15" s="77">
        <v>0</v>
      </c>
      <c r="BQ15" s="73">
        <f t="shared" ref="BQ15:BQ53" si="5">AF15-BP15</f>
        <v>0</v>
      </c>
      <c r="BR15" s="78"/>
      <c r="BS15" s="20">
        <f t="shared" ref="BS15:BS20" si="6">SUM(BA15:BF15)</f>
        <v>2718.83</v>
      </c>
      <c r="BT15" s="20">
        <v>750</v>
      </c>
      <c r="BU15" s="20">
        <v>0</v>
      </c>
      <c r="BV15" s="20">
        <f>SUM(BS15:BU15)</f>
        <v>3468.83</v>
      </c>
      <c r="BW15" s="20"/>
      <c r="BX15" s="47">
        <f>IF(D15=0,0,IF(MONTH($D15)=1,1,0))</f>
        <v>0</v>
      </c>
      <c r="BY15" s="47">
        <f>IF(MONTH($D15)=2,1,0)</f>
        <v>0</v>
      </c>
      <c r="BZ15" s="47">
        <f>IF(MONTH($D15)=3,1,0)</f>
        <v>0</v>
      </c>
      <c r="CA15" s="47">
        <f>IF(MONTH($D15)=4,1,0)</f>
        <v>0</v>
      </c>
      <c r="CB15" s="47">
        <f>IF(MONTH($D15)=5,1,0)</f>
        <v>0</v>
      </c>
      <c r="CC15" s="47">
        <f>IF(MONTH($D15)=6,1,0)</f>
        <v>0</v>
      </c>
      <c r="CD15" s="47">
        <f>IF(MONTH($D15)=7,1,0)</f>
        <v>0</v>
      </c>
      <c r="CE15" s="47">
        <f>IF(MONTH($D15)=8,1,0)</f>
        <v>0</v>
      </c>
      <c r="CF15" s="47">
        <f>IF(MONTH($D15)=9,1,0)</f>
        <v>0</v>
      </c>
      <c r="CG15" s="47">
        <f>IF(MONTH($D15)=10,1,0)</f>
        <v>1</v>
      </c>
      <c r="CH15" s="47">
        <f>IF(MONTH($D15)=11,1,0)</f>
        <v>0</v>
      </c>
      <c r="CI15" s="47">
        <f>IF(MONTH($D15)=12,1,0)</f>
        <v>0</v>
      </c>
      <c r="CJ15" s="47">
        <f>$BV15*BX15</f>
        <v>0</v>
      </c>
      <c r="CK15" s="47">
        <f t="shared" ref="CK15:CU15" si="7">$BV15*BY15</f>
        <v>0</v>
      </c>
      <c r="CL15" s="47">
        <f t="shared" si="7"/>
        <v>0</v>
      </c>
      <c r="CM15" s="47">
        <f t="shared" si="7"/>
        <v>0</v>
      </c>
      <c r="CN15" s="47">
        <f t="shared" si="7"/>
        <v>0</v>
      </c>
      <c r="CO15" s="47">
        <f t="shared" si="7"/>
        <v>0</v>
      </c>
      <c r="CP15" s="47">
        <f t="shared" si="7"/>
        <v>0</v>
      </c>
      <c r="CQ15" s="47">
        <f t="shared" si="7"/>
        <v>0</v>
      </c>
      <c r="CR15" s="47">
        <f t="shared" si="7"/>
        <v>0</v>
      </c>
      <c r="CS15" s="47">
        <f t="shared" si="7"/>
        <v>3468.83</v>
      </c>
      <c r="CT15" s="47">
        <f t="shared" si="7"/>
        <v>0</v>
      </c>
      <c r="CU15" s="47">
        <f t="shared" si="7"/>
        <v>0</v>
      </c>
      <c r="CV15" s="2"/>
      <c r="CW15" s="2"/>
      <c r="CX15" s="20">
        <f t="shared" ref="CX15:CX20" si="8">BV15*12</f>
        <v>41625.96</v>
      </c>
      <c r="CY15" s="2"/>
      <c r="CZ15" s="2"/>
      <c r="DA15" s="21">
        <f t="shared" ref="DA15:DA20" si="9">IF(CZ15&gt;0,AVERAGE(CX15:CZ15), IF(CY15&gt;0,AVERAGE(CX15:CY15), CX15))</f>
        <v>41625.96</v>
      </c>
      <c r="DB15" s="19">
        <f t="shared" ref="DB15:DB20" si="10">$DA15/DB$11</f>
        <v>1040649</v>
      </c>
      <c r="DC15" s="11"/>
      <c r="DD15" s="11"/>
      <c r="DE15" s="11"/>
      <c r="DF15" s="11"/>
      <c r="DG15" s="20">
        <f>SUM(AN15, AO15, AP15, AQ15, AR15, AS15, AV15, AW15, AX15,AT15,AM15)</f>
        <v>51888.319999999992</v>
      </c>
      <c r="DH15" s="20">
        <f>DB$11*DG15</f>
        <v>2075.5328</v>
      </c>
      <c r="DI15" s="20">
        <f>DH15/12</f>
        <v>172.96106666666665</v>
      </c>
      <c r="DJ15" s="20"/>
      <c r="DK15" s="24"/>
      <c r="DL15" s="124">
        <f>IF(MONTH($DD$10)=MONTH(C15),1,0)</f>
        <v>0</v>
      </c>
      <c r="DM15" s="27">
        <f>IF(YEAR($DD$10)=YEAR(C15),1,0)</f>
        <v>0</v>
      </c>
      <c r="DN15" s="27">
        <f>$DD$11*DM15*DL15</f>
        <v>0</v>
      </c>
      <c r="DO15" s="20">
        <f t="shared" ref="DO15:DO78" si="11">$DN15+DO16/(100%+$AJ$1/12)</f>
        <v>430672.09553763404</v>
      </c>
      <c r="DP15" s="20">
        <f t="shared" ref="DP15:DP78" si="12">IF(DL15*DM15=1,DN15,$DN15+(DP16-(18500+18500+5500+5500)/12)/(100%+$AJ$1/12))</f>
        <v>-95766.257428458819</v>
      </c>
      <c r="DQ15" s="21">
        <f t="shared" ref="DQ15:DQ78" si="13">IF($DL15*$DM15=1,$DN15,$DN15+(DQ16-(18500+18500+5500+5500+6850)/12)/(100%+$AJ$1/12))</f>
        <v>-170893.39738299439</v>
      </c>
      <c r="EB15" s="3">
        <v>0</v>
      </c>
    </row>
    <row r="16" spans="1:132" ht="15.75" thickBot="1" x14ac:dyDescent="0.3">
      <c r="A16">
        <v>24</v>
      </c>
      <c r="B16">
        <v>23</v>
      </c>
      <c r="C16" s="1">
        <v>42675</v>
      </c>
      <c r="D16" s="4">
        <v>42675</v>
      </c>
      <c r="E16" s="28">
        <f t="shared" ref="E16:E32" si="14">D16</f>
        <v>42675</v>
      </c>
      <c r="F16" s="28">
        <f t="shared" si="0"/>
        <v>0</v>
      </c>
      <c r="G16" s="28">
        <f t="shared" si="1"/>
        <v>0</v>
      </c>
      <c r="H16" s="28"/>
      <c r="I16" s="10">
        <v>15658.08</v>
      </c>
      <c r="J16" s="10">
        <v>69430.399999999994</v>
      </c>
      <c r="K16" s="94">
        <f>Payday!H2</f>
        <v>2</v>
      </c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0"/>
      <c r="Z16" s="11"/>
      <c r="AA16" s="11"/>
      <c r="AB16" s="11"/>
      <c r="AC16" s="11"/>
      <c r="AD16" s="11"/>
      <c r="AE16" s="11"/>
      <c r="AF16" s="11"/>
      <c r="AG16" s="11"/>
      <c r="AH16" s="92"/>
      <c r="AI16" s="11">
        <v>0</v>
      </c>
      <c r="AJ16" s="11">
        <v>6100.08</v>
      </c>
      <c r="AK16" s="11">
        <v>0</v>
      </c>
      <c r="AL16" s="13">
        <f>(AL18-AL15)/3+AL15</f>
        <v>639.09666666666669</v>
      </c>
      <c r="AM16" s="11">
        <v>0</v>
      </c>
      <c r="AN16" s="13">
        <f>(AN18-AN15)/3+AN15</f>
        <v>2015.6233333333334</v>
      </c>
      <c r="AO16" s="13">
        <f>(AO15+AO17)/2</f>
        <v>1966.04</v>
      </c>
      <c r="AP16" s="11">
        <v>0</v>
      </c>
      <c r="AQ16" s="11">
        <v>0</v>
      </c>
      <c r="AR16" s="13">
        <f>(AR18-AR15)/3+AR15</f>
        <v>2152.6166666666668</v>
      </c>
      <c r="AS16" s="13">
        <f>(AS18-AS15)/3+AS15</f>
        <v>17328.406666666666</v>
      </c>
      <c r="AT16" s="82">
        <v>0</v>
      </c>
      <c r="AU16" s="11">
        <f t="shared" ref="AU16:AU18" si="15">2910.93 + 0</f>
        <v>2910.93</v>
      </c>
      <c r="AV16" s="11">
        <v>0</v>
      </c>
      <c r="AW16" s="11">
        <v>5407.1</v>
      </c>
      <c r="AX16" s="11">
        <v>23086.12</v>
      </c>
      <c r="AY16" s="11">
        <v>0</v>
      </c>
      <c r="AZ16" s="12">
        <f t="shared" ref="AZ16:AZ79" si="16">SUM(AI16:AY16)</f>
        <v>61606.013333333336</v>
      </c>
      <c r="BA16" s="11">
        <v>469.79</v>
      </c>
      <c r="BB16" s="11">
        <v>0</v>
      </c>
      <c r="BC16" s="11">
        <v>0</v>
      </c>
      <c r="BD16" s="11">
        <v>0</v>
      </c>
      <c r="BE16" s="11">
        <v>167.43</v>
      </c>
      <c r="BF16" s="11">
        <v>0</v>
      </c>
      <c r="BG16" s="11">
        <v>22472</v>
      </c>
      <c r="BH16" s="11">
        <v>0</v>
      </c>
      <c r="BI16" s="11">
        <v>0</v>
      </c>
      <c r="BJ16" s="11">
        <v>0</v>
      </c>
      <c r="BK16" s="11">
        <v>0</v>
      </c>
      <c r="BL16" s="12">
        <f t="shared" ref="BL16:BL315" si="17">-SUM(BA16:BK16)</f>
        <v>-23109.22</v>
      </c>
      <c r="BM16" s="69">
        <f t="shared" si="2"/>
        <v>38496.793333333335</v>
      </c>
      <c r="BN16" s="88">
        <f t="shared" si="3"/>
        <v>0</v>
      </c>
      <c r="BO16" s="88">
        <f t="shared" si="4"/>
        <v>1</v>
      </c>
      <c r="BP16" s="79">
        <v>0</v>
      </c>
      <c r="BQ16" s="73">
        <f t="shared" si="5"/>
        <v>0</v>
      </c>
      <c r="BR16" s="80"/>
      <c r="BS16" s="20">
        <f t="shared" si="6"/>
        <v>637.22</v>
      </c>
      <c r="BT16" s="20">
        <v>750</v>
      </c>
      <c r="BU16" s="20">
        <v>0</v>
      </c>
      <c r="BV16" s="20">
        <f t="shared" ref="BV16:BV20" si="18">SUM(BS16:BU16)</f>
        <v>1387.22</v>
      </c>
      <c r="BW16" s="20"/>
      <c r="BX16" s="47">
        <f>IF(D16=0,0,IF(MONTH($D16)=1,1,0))</f>
        <v>0</v>
      </c>
      <c r="BY16" s="47">
        <f t="shared" ref="BY16:BY315" si="19">IF(MONTH($D16)=2,1,0)</f>
        <v>0</v>
      </c>
      <c r="BZ16" s="47">
        <f t="shared" ref="BZ16:BZ315" si="20">IF(MONTH($D16)=3,1,0)</f>
        <v>0</v>
      </c>
      <c r="CA16" s="47">
        <f t="shared" ref="CA16:CA315" si="21">IF(MONTH($D16)=4,1,0)</f>
        <v>0</v>
      </c>
      <c r="CB16" s="47">
        <f t="shared" ref="CB16:CB315" si="22">IF(MONTH($D16)=5,1,0)</f>
        <v>0</v>
      </c>
      <c r="CC16" s="47">
        <f t="shared" ref="CC16:CC315" si="23">IF(MONTH($D16)=6,1,0)</f>
        <v>0</v>
      </c>
      <c r="CD16" s="47">
        <f t="shared" ref="CD16:CD315" si="24">IF(MONTH($D16)=7,1,0)</f>
        <v>0</v>
      </c>
      <c r="CE16" s="47">
        <f t="shared" ref="CE16:CE315" si="25">IF(MONTH($D16)=8,1,0)</f>
        <v>0</v>
      </c>
      <c r="CF16" s="47">
        <f t="shared" ref="CF16:CF315" si="26">IF(MONTH($D16)=9,1,0)</f>
        <v>0</v>
      </c>
      <c r="CG16" s="47">
        <f t="shared" ref="CG16:CG315" si="27">IF(MONTH($D16)=10,1,0)</f>
        <v>0</v>
      </c>
      <c r="CH16" s="47">
        <f t="shared" ref="CH16:CH315" si="28">IF(MONTH($D16)=11,1,0)</f>
        <v>1</v>
      </c>
      <c r="CI16" s="47">
        <f t="shared" ref="CI16:CI315" si="29">IF(MONTH($D16)=12,1,0)</f>
        <v>0</v>
      </c>
      <c r="CJ16" s="47">
        <f t="shared" ref="CJ16:CJ33" si="30">$BV16*BX16</f>
        <v>0</v>
      </c>
      <c r="CK16" s="47">
        <f t="shared" ref="CK16:CK33" si="31">$BV16*BY16</f>
        <v>0</v>
      </c>
      <c r="CL16" s="47">
        <f t="shared" ref="CL16:CL33" si="32">$BV16*BZ16</f>
        <v>0</v>
      </c>
      <c r="CM16" s="47">
        <f t="shared" ref="CM16:CM33" si="33">$BV16*CA16</f>
        <v>0</v>
      </c>
      <c r="CN16" s="47">
        <f t="shared" ref="CN16:CN33" si="34">$BV16*CB16</f>
        <v>0</v>
      </c>
      <c r="CO16" s="47">
        <f t="shared" ref="CO16:CO33" si="35">$BV16*CC16</f>
        <v>0</v>
      </c>
      <c r="CP16" s="47">
        <f t="shared" ref="CP16:CP33" si="36">$BV16*CD16</f>
        <v>0</v>
      </c>
      <c r="CQ16" s="47">
        <f t="shared" ref="CQ16:CQ33" si="37">$BV16*CE16</f>
        <v>0</v>
      </c>
      <c r="CR16" s="47">
        <f t="shared" ref="CR16:CR33" si="38">$BV16*CF16</f>
        <v>0</v>
      </c>
      <c r="CS16" s="47">
        <f t="shared" ref="CS16:CS33" si="39">$BV16*CG16</f>
        <v>0</v>
      </c>
      <c r="CT16" s="47">
        <f t="shared" ref="CT16:CT33" si="40">$BV16*CH16</f>
        <v>1387.22</v>
      </c>
      <c r="CU16" s="47">
        <f t="shared" ref="CU16:CU33" si="41">$BV16*CI16</f>
        <v>0</v>
      </c>
      <c r="CV16" s="2"/>
      <c r="CW16" s="2"/>
      <c r="CX16" s="20">
        <f t="shared" si="8"/>
        <v>16646.64</v>
      </c>
      <c r="CY16" s="2"/>
      <c r="CZ16" s="2"/>
      <c r="DA16" s="21">
        <f t="shared" si="9"/>
        <v>16646.64</v>
      </c>
      <c r="DB16" s="19">
        <f t="shared" si="10"/>
        <v>416166</v>
      </c>
      <c r="DC16" s="11"/>
      <c r="DD16" s="11"/>
      <c r="DE16" s="11"/>
      <c r="DF16" s="11"/>
      <c r="DG16" s="20">
        <f t="shared" ref="DG16:DG79" si="42">SUM(AN16, AO16, AP16, AQ16, AR16, AS16, AV16, AW16, AX16,AT16,AM16)</f>
        <v>51955.906666666662</v>
      </c>
      <c r="DH16" s="20">
        <f t="shared" ref="DH16:DH33" si="43">DB$11*DG16</f>
        <v>2078.2362666666663</v>
      </c>
      <c r="DI16" s="20">
        <f t="shared" ref="DI16:DI79" si="44">DH16/12</f>
        <v>173.18635555555554</v>
      </c>
      <c r="DJ16" s="20"/>
      <c r="DK16" s="24"/>
      <c r="DL16" s="124">
        <f t="shared" ref="DL16:DL79" si="45">IF(MONTH($DD$10)=MONTH(C16),1,0)</f>
        <v>0</v>
      </c>
      <c r="DM16" s="27">
        <f t="shared" ref="DM16:DM79" si="46">IF(YEAR($DD$10)=YEAR(C16),1,0)</f>
        <v>0</v>
      </c>
      <c r="DN16" s="27">
        <f t="shared" ref="DN16:DN79" si="47">$DD$11*DM16*DL16</f>
        <v>0</v>
      </c>
      <c r="DO16" s="20">
        <f t="shared" si="11"/>
        <v>433004.90272179618</v>
      </c>
      <c r="DP16" s="20">
        <f t="shared" si="12"/>
        <v>-92284.991322862974</v>
      </c>
      <c r="DQ16" s="21">
        <f t="shared" si="13"/>
        <v>-167248.23661881892</v>
      </c>
      <c r="EB16" s="3">
        <v>0</v>
      </c>
    </row>
    <row r="17" spans="1:139" ht="15.75" thickBot="1" x14ac:dyDescent="0.3">
      <c r="A17">
        <v>25</v>
      </c>
      <c r="B17">
        <v>23</v>
      </c>
      <c r="C17" s="1">
        <v>42705</v>
      </c>
      <c r="D17" s="4">
        <v>42705</v>
      </c>
      <c r="E17" s="28">
        <f t="shared" si="14"/>
        <v>42705</v>
      </c>
      <c r="F17" s="28">
        <f t="shared" si="0"/>
        <v>0</v>
      </c>
      <c r="G17" s="28">
        <f t="shared" si="1"/>
        <v>0</v>
      </c>
      <c r="H17" s="28"/>
      <c r="I17" s="10">
        <v>9373.56</v>
      </c>
      <c r="J17" s="10">
        <v>69430.399999999994</v>
      </c>
      <c r="K17" s="94">
        <f>Payday!H3</f>
        <v>2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0"/>
      <c r="Z17" s="11"/>
      <c r="AA17" s="11"/>
      <c r="AB17" s="11"/>
      <c r="AC17" s="11"/>
      <c r="AD17" s="11"/>
      <c r="AE17" s="11"/>
      <c r="AF17" s="11"/>
      <c r="AG17" s="11"/>
      <c r="AH17" s="92"/>
      <c r="AI17" s="11">
        <v>0</v>
      </c>
      <c r="AJ17" s="11">
        <v>6048.59</v>
      </c>
      <c r="AK17" s="11">
        <v>0</v>
      </c>
      <c r="AL17" s="13">
        <f>(AL18-AL15)/3*2+AL15</f>
        <v>639.10333333333335</v>
      </c>
      <c r="AM17" s="11">
        <v>0</v>
      </c>
      <c r="AN17" s="13">
        <f>(AN18-AN15)/3*2+AN15</f>
        <v>2013.1166666666666</v>
      </c>
      <c r="AO17" s="11">
        <v>2036.76</v>
      </c>
      <c r="AP17" s="11">
        <v>0</v>
      </c>
      <c r="AQ17" s="11">
        <v>0</v>
      </c>
      <c r="AR17" s="13">
        <f>(AR18-AR15)/3*2+AR15</f>
        <v>2161.5633333333335</v>
      </c>
      <c r="AS17" s="13">
        <f>(AS18-AS15)/3*2+AS15</f>
        <v>17659.353333333333</v>
      </c>
      <c r="AT17" s="82">
        <v>0</v>
      </c>
      <c r="AU17" s="11">
        <f t="shared" si="15"/>
        <v>2910.93</v>
      </c>
      <c r="AV17" s="11">
        <v>0</v>
      </c>
      <c r="AW17" s="11">
        <v>5446.52</v>
      </c>
      <c r="AX17" s="11">
        <v>24238.59</v>
      </c>
      <c r="AY17" s="11">
        <v>0</v>
      </c>
      <c r="AZ17" s="12">
        <f t="shared" si="16"/>
        <v>63154.526666666658</v>
      </c>
      <c r="BA17" s="11">
        <v>386.45</v>
      </c>
      <c r="BB17" s="11">
        <v>0</v>
      </c>
      <c r="BC17" s="11">
        <v>0</v>
      </c>
      <c r="BD17" s="11">
        <v>0</v>
      </c>
      <c r="BE17" s="11">
        <v>189.22</v>
      </c>
      <c r="BF17" s="11">
        <v>0</v>
      </c>
      <c r="BG17" s="11">
        <v>22472</v>
      </c>
      <c r="BH17" s="11">
        <v>0</v>
      </c>
      <c r="BI17" s="11">
        <v>0</v>
      </c>
      <c r="BJ17" s="11">
        <v>0</v>
      </c>
      <c r="BK17" s="11">
        <v>0</v>
      </c>
      <c r="BL17" s="12">
        <f t="shared" si="17"/>
        <v>-23047.67</v>
      </c>
      <c r="BM17" s="69">
        <f t="shared" si="2"/>
        <v>40106.856666666659</v>
      </c>
      <c r="BN17" s="88">
        <f t="shared" si="3"/>
        <v>0</v>
      </c>
      <c r="BO17" s="88">
        <f t="shared" si="4"/>
        <v>1</v>
      </c>
      <c r="BP17" s="79">
        <v>0</v>
      </c>
      <c r="BQ17" s="73">
        <f t="shared" si="5"/>
        <v>0</v>
      </c>
      <c r="BR17" s="80"/>
      <c r="BS17" s="20">
        <f t="shared" si="6"/>
        <v>575.66999999999996</v>
      </c>
      <c r="BT17" s="20">
        <v>750</v>
      </c>
      <c r="BU17" s="20">
        <v>0</v>
      </c>
      <c r="BV17" s="20">
        <f t="shared" si="18"/>
        <v>1325.67</v>
      </c>
      <c r="BW17" s="20"/>
      <c r="BX17" s="47">
        <f>IF(D17=0,0,IF(MONTH($D17)=1,1,0))</f>
        <v>0</v>
      </c>
      <c r="BY17" s="47">
        <f t="shared" si="19"/>
        <v>0</v>
      </c>
      <c r="BZ17" s="47">
        <f t="shared" si="20"/>
        <v>0</v>
      </c>
      <c r="CA17" s="47">
        <f t="shared" si="21"/>
        <v>0</v>
      </c>
      <c r="CB17" s="47">
        <f t="shared" si="22"/>
        <v>0</v>
      </c>
      <c r="CC17" s="47">
        <f t="shared" si="23"/>
        <v>0</v>
      </c>
      <c r="CD17" s="47">
        <f t="shared" si="24"/>
        <v>0</v>
      </c>
      <c r="CE17" s="47">
        <f t="shared" si="25"/>
        <v>0</v>
      </c>
      <c r="CF17" s="47">
        <f t="shared" si="26"/>
        <v>0</v>
      </c>
      <c r="CG17" s="47">
        <f t="shared" si="27"/>
        <v>0</v>
      </c>
      <c r="CH17" s="47">
        <f t="shared" si="28"/>
        <v>0</v>
      </c>
      <c r="CI17" s="47">
        <f t="shared" si="29"/>
        <v>1</v>
      </c>
      <c r="CJ17" s="47">
        <f t="shared" si="30"/>
        <v>0</v>
      </c>
      <c r="CK17" s="47">
        <f t="shared" si="31"/>
        <v>0</v>
      </c>
      <c r="CL17" s="47">
        <f t="shared" si="32"/>
        <v>0</v>
      </c>
      <c r="CM17" s="47">
        <f t="shared" si="33"/>
        <v>0</v>
      </c>
      <c r="CN17" s="47">
        <f t="shared" si="34"/>
        <v>0</v>
      </c>
      <c r="CO17" s="47">
        <f t="shared" si="35"/>
        <v>0</v>
      </c>
      <c r="CP17" s="47">
        <f t="shared" si="36"/>
        <v>0</v>
      </c>
      <c r="CQ17" s="47">
        <f t="shared" si="37"/>
        <v>0</v>
      </c>
      <c r="CR17" s="47">
        <f t="shared" si="38"/>
        <v>0</v>
      </c>
      <c r="CS17" s="47">
        <f t="shared" si="39"/>
        <v>0</v>
      </c>
      <c r="CT17" s="47">
        <f t="shared" si="40"/>
        <v>0</v>
      </c>
      <c r="CU17" s="47">
        <f t="shared" si="41"/>
        <v>1325.67</v>
      </c>
      <c r="CV17" s="20">
        <f t="shared" ref="CV17:CV23" si="48">AVERAGE(BV15:BV17)</f>
        <v>2060.5733333333333</v>
      </c>
      <c r="CW17" s="2"/>
      <c r="CX17" s="20">
        <f t="shared" si="8"/>
        <v>15908.04</v>
      </c>
      <c r="CY17" s="20">
        <f t="shared" ref="CY17:CY22" si="49">CV17*12</f>
        <v>24726.879999999997</v>
      </c>
      <c r="CZ17" s="2"/>
      <c r="DA17" s="21">
        <f t="shared" si="9"/>
        <v>20317.46</v>
      </c>
      <c r="DB17" s="19">
        <f t="shared" si="10"/>
        <v>507936.49999999994</v>
      </c>
      <c r="DC17" s="20">
        <f t="shared" ref="DC17:DC26" si="50">AVERAGE(DB15:DB17)</f>
        <v>654917.16666666663</v>
      </c>
      <c r="DD17" s="11"/>
      <c r="DE17" s="11"/>
      <c r="DF17" s="11"/>
      <c r="DG17" s="20">
        <f t="shared" si="42"/>
        <v>53555.903333333335</v>
      </c>
      <c r="DH17" s="20">
        <f t="shared" si="43"/>
        <v>2142.2361333333333</v>
      </c>
      <c r="DI17" s="20">
        <f t="shared" si="44"/>
        <v>178.51967777777779</v>
      </c>
      <c r="DJ17" s="20">
        <f>AVERAGE(DG15:DG17)</f>
        <v>52466.71</v>
      </c>
      <c r="DK17" s="24">
        <f t="shared" ref="DK17:DK22" si="51">DG17/DC17</f>
        <v>8.1775079443888968E-2</v>
      </c>
      <c r="DL17" s="124">
        <f t="shared" si="45"/>
        <v>0</v>
      </c>
      <c r="DM17" s="27">
        <f t="shared" si="46"/>
        <v>0</v>
      </c>
      <c r="DN17" s="27">
        <f t="shared" si="47"/>
        <v>0</v>
      </c>
      <c r="DO17" s="20">
        <f t="shared" si="11"/>
        <v>435350.34594487259</v>
      </c>
      <c r="DP17" s="20">
        <f t="shared" si="12"/>
        <v>-88784.868359195141</v>
      </c>
      <c r="DQ17" s="21">
        <f t="shared" si="13"/>
        <v>-163583.3312338375</v>
      </c>
      <c r="EB17" s="3">
        <v>0</v>
      </c>
      <c r="EF17" t="s">
        <v>44</v>
      </c>
    </row>
    <row r="18" spans="1:139" ht="15.75" thickBot="1" x14ac:dyDescent="0.3">
      <c r="A18">
        <v>25</v>
      </c>
      <c r="B18">
        <v>23</v>
      </c>
      <c r="C18" s="1">
        <v>42736</v>
      </c>
      <c r="D18" s="4">
        <v>42736</v>
      </c>
      <c r="E18" s="28">
        <f t="shared" si="14"/>
        <v>42736</v>
      </c>
      <c r="F18" s="28">
        <f t="shared" si="0"/>
        <v>0</v>
      </c>
      <c r="G18" s="28">
        <f t="shared" si="1"/>
        <v>0</v>
      </c>
      <c r="H18" s="28"/>
      <c r="I18" s="10">
        <v>10328.209999999999</v>
      </c>
      <c r="J18" s="10">
        <v>69430.399999999994</v>
      </c>
      <c r="K18" s="94">
        <f>Payday!H4</f>
        <v>2</v>
      </c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0"/>
      <c r="Z18" s="11"/>
      <c r="AA18" s="11"/>
      <c r="AB18" s="11"/>
      <c r="AC18" s="11"/>
      <c r="AD18" s="11"/>
      <c r="AE18" s="11"/>
      <c r="AF18" s="11"/>
      <c r="AG18" s="11"/>
      <c r="AH18" s="92"/>
      <c r="AI18" s="11">
        <v>0</v>
      </c>
      <c r="AJ18" s="11">
        <v>4731.74</v>
      </c>
      <c r="AK18" s="11">
        <v>0</v>
      </c>
      <c r="AL18" s="11">
        <v>639.11</v>
      </c>
      <c r="AM18" s="11">
        <v>0</v>
      </c>
      <c r="AN18" s="11">
        <v>2010.61</v>
      </c>
      <c r="AO18" s="11">
        <v>2018.62</v>
      </c>
      <c r="AP18" s="11">
        <v>0</v>
      </c>
      <c r="AQ18" s="11">
        <v>0</v>
      </c>
      <c r="AR18" s="11">
        <v>2170.5100000000002</v>
      </c>
      <c r="AS18" s="11">
        <v>17990.3</v>
      </c>
      <c r="AT18" s="82">
        <v>0</v>
      </c>
      <c r="AU18" s="11">
        <f t="shared" si="15"/>
        <v>2910.93</v>
      </c>
      <c r="AV18" s="11">
        <v>0</v>
      </c>
      <c r="AW18" s="11">
        <v>5478.2</v>
      </c>
      <c r="AX18" s="11">
        <v>24640.1</v>
      </c>
      <c r="AY18" s="11">
        <v>0</v>
      </c>
      <c r="AZ18" s="12">
        <f t="shared" si="16"/>
        <v>62590.119999999995</v>
      </c>
      <c r="BA18" s="11">
        <v>2420.5100000000002</v>
      </c>
      <c r="BB18" s="11">
        <v>0</v>
      </c>
      <c r="BC18" s="11">
        <v>0</v>
      </c>
      <c r="BD18" s="11">
        <v>0</v>
      </c>
      <c r="BE18" s="11">
        <v>276.79000000000002</v>
      </c>
      <c r="BF18" s="11">
        <v>0</v>
      </c>
      <c r="BG18" s="11">
        <v>44944</v>
      </c>
      <c r="BH18" s="11">
        <v>0</v>
      </c>
      <c r="BI18" s="11">
        <v>0</v>
      </c>
      <c r="BJ18" s="11">
        <v>0</v>
      </c>
      <c r="BK18" s="11">
        <v>0</v>
      </c>
      <c r="BL18" s="12">
        <f t="shared" si="17"/>
        <v>-47641.3</v>
      </c>
      <c r="BM18" s="69">
        <f t="shared" si="2"/>
        <v>14948.819999999992</v>
      </c>
      <c r="BN18" s="88">
        <f t="shared" si="3"/>
        <v>0</v>
      </c>
      <c r="BO18" s="88">
        <f t="shared" si="4"/>
        <v>1</v>
      </c>
      <c r="BP18" s="79">
        <v>0</v>
      </c>
      <c r="BQ18" s="73">
        <f t="shared" si="5"/>
        <v>0</v>
      </c>
      <c r="BR18" s="80"/>
      <c r="BS18" s="20">
        <f t="shared" si="6"/>
        <v>2697.3</v>
      </c>
      <c r="BT18" s="20">
        <v>0</v>
      </c>
      <c r="BU18" s="20">
        <v>0</v>
      </c>
      <c r="BV18" s="20">
        <f t="shared" si="18"/>
        <v>2697.3</v>
      </c>
      <c r="BW18" s="20"/>
      <c r="BX18" s="47">
        <f>IF(D18=0,0,IF(MONTH($D18)=1,1,0))</f>
        <v>1</v>
      </c>
      <c r="BY18" s="47">
        <f t="shared" si="19"/>
        <v>0</v>
      </c>
      <c r="BZ18" s="47">
        <f t="shared" si="20"/>
        <v>0</v>
      </c>
      <c r="CA18" s="47">
        <f t="shared" si="21"/>
        <v>0</v>
      </c>
      <c r="CB18" s="47">
        <f t="shared" si="22"/>
        <v>0</v>
      </c>
      <c r="CC18" s="47">
        <f t="shared" si="23"/>
        <v>0</v>
      </c>
      <c r="CD18" s="47">
        <f t="shared" si="24"/>
        <v>0</v>
      </c>
      <c r="CE18" s="47">
        <f t="shared" si="25"/>
        <v>0</v>
      </c>
      <c r="CF18" s="47">
        <f t="shared" si="26"/>
        <v>0</v>
      </c>
      <c r="CG18" s="47">
        <f t="shared" si="27"/>
        <v>0</v>
      </c>
      <c r="CH18" s="47">
        <f t="shared" si="28"/>
        <v>0</v>
      </c>
      <c r="CI18" s="47">
        <f t="shared" si="29"/>
        <v>0</v>
      </c>
      <c r="CJ18" s="47">
        <f t="shared" si="30"/>
        <v>2697.3</v>
      </c>
      <c r="CK18" s="47">
        <f t="shared" si="31"/>
        <v>0</v>
      </c>
      <c r="CL18" s="47">
        <f t="shared" si="32"/>
        <v>0</v>
      </c>
      <c r="CM18" s="47">
        <f t="shared" si="33"/>
        <v>0</v>
      </c>
      <c r="CN18" s="47">
        <f t="shared" si="34"/>
        <v>0</v>
      </c>
      <c r="CO18" s="47">
        <f t="shared" si="35"/>
        <v>0</v>
      </c>
      <c r="CP18" s="47">
        <f t="shared" si="36"/>
        <v>0</v>
      </c>
      <c r="CQ18" s="47">
        <f t="shared" si="37"/>
        <v>0</v>
      </c>
      <c r="CR18" s="47">
        <f t="shared" si="38"/>
        <v>0</v>
      </c>
      <c r="CS18" s="47">
        <f t="shared" si="39"/>
        <v>0</v>
      </c>
      <c r="CT18" s="47">
        <f t="shared" si="40"/>
        <v>0</v>
      </c>
      <c r="CU18" s="47">
        <f t="shared" si="41"/>
        <v>0</v>
      </c>
      <c r="CV18" s="20">
        <f t="shared" si="48"/>
        <v>1803.3966666666668</v>
      </c>
      <c r="CW18" s="2"/>
      <c r="CX18" s="20">
        <f t="shared" si="8"/>
        <v>32367.600000000002</v>
      </c>
      <c r="CY18" s="20">
        <f t="shared" si="49"/>
        <v>21640.760000000002</v>
      </c>
      <c r="CZ18" s="2"/>
      <c r="DA18" s="21">
        <f t="shared" si="9"/>
        <v>27004.18</v>
      </c>
      <c r="DB18" s="19">
        <f t="shared" si="10"/>
        <v>675104.5</v>
      </c>
      <c r="DC18" s="20">
        <f t="shared" si="50"/>
        <v>533069</v>
      </c>
      <c r="DD18" s="11"/>
      <c r="DE18" s="11"/>
      <c r="DF18" s="11"/>
      <c r="DG18" s="20">
        <f t="shared" si="42"/>
        <v>54308.34</v>
      </c>
      <c r="DH18" s="20">
        <f t="shared" si="43"/>
        <v>2172.3335999999999</v>
      </c>
      <c r="DI18" s="20">
        <f t="shared" si="44"/>
        <v>181.02779999999998</v>
      </c>
      <c r="DJ18" s="20">
        <f t="shared" ref="DJ18:DJ33" si="52">AVERAGE(DG16:DG18)</f>
        <v>53273.383333333331</v>
      </c>
      <c r="DK18" s="24">
        <f t="shared" si="51"/>
        <v>0.10187863109653722</v>
      </c>
      <c r="DL18" s="124">
        <f t="shared" si="45"/>
        <v>1</v>
      </c>
      <c r="DM18" s="27">
        <f t="shared" si="46"/>
        <v>0</v>
      </c>
      <c r="DN18" s="27">
        <f t="shared" si="47"/>
        <v>0</v>
      </c>
      <c r="DO18" s="20">
        <f t="shared" si="11"/>
        <v>437708.49365207396</v>
      </c>
      <c r="DP18" s="20">
        <f t="shared" si="12"/>
        <v>-85265.786396140771</v>
      </c>
      <c r="DQ18" s="21">
        <f t="shared" si="13"/>
        <v>-159898.57427802077</v>
      </c>
      <c r="EB18" s="3">
        <v>0</v>
      </c>
    </row>
    <row r="19" spans="1:139" s="5" customFormat="1" ht="15.75" thickBot="1" x14ac:dyDescent="0.3">
      <c r="A19" s="5">
        <v>25</v>
      </c>
      <c r="B19" s="5">
        <v>23</v>
      </c>
      <c r="C19" s="1">
        <v>42767</v>
      </c>
      <c r="D19" s="4">
        <v>42767</v>
      </c>
      <c r="E19" s="28">
        <f t="shared" si="14"/>
        <v>42767</v>
      </c>
      <c r="F19" s="28">
        <f t="shared" si="0"/>
        <v>0</v>
      </c>
      <c r="G19" s="28">
        <f t="shared" si="1"/>
        <v>0</v>
      </c>
      <c r="H19" s="28"/>
      <c r="I19" s="10">
        <v>9992.24</v>
      </c>
      <c r="J19" s="10">
        <v>69430.399999999994</v>
      </c>
      <c r="K19" s="94">
        <f>Payday!H5</f>
        <v>2</v>
      </c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0"/>
      <c r="Z19" s="11"/>
      <c r="AA19" s="11"/>
      <c r="AB19" s="11"/>
      <c r="AC19" s="11"/>
      <c r="AD19" s="11"/>
      <c r="AE19" s="11"/>
      <c r="AF19" s="11"/>
      <c r="AG19" s="11"/>
      <c r="AH19" s="92"/>
      <c r="AI19" s="11">
        <v>0</v>
      </c>
      <c r="AJ19" s="11">
        <v>7546.29</v>
      </c>
      <c r="AK19" s="11">
        <v>0</v>
      </c>
      <c r="AL19" s="13">
        <f>(AL21-AL18)/3+AL18</f>
        <v>639.11333333333334</v>
      </c>
      <c r="AM19" s="11">
        <v>0</v>
      </c>
      <c r="AN19" s="13">
        <f>(AN21-AN18)/3+AN18</f>
        <v>2041.6699999999998</v>
      </c>
      <c r="AO19" s="13">
        <f>(AO18+AO20)/2</f>
        <v>2079.105</v>
      </c>
      <c r="AP19" s="11">
        <v>0</v>
      </c>
      <c r="AQ19" s="11">
        <v>0</v>
      </c>
      <c r="AR19" s="13">
        <f>(AR21-AR18)/3+AR18</f>
        <v>2215.106666666667</v>
      </c>
      <c r="AS19" s="13">
        <f>(AS21-AS18)/3+AS18</f>
        <v>18832.746666666666</v>
      </c>
      <c r="AT19" s="82">
        <v>0</v>
      </c>
      <c r="AU19" s="11">
        <f>2910.93 + 620.04</f>
        <v>3530.97</v>
      </c>
      <c r="AV19" s="11">
        <v>0</v>
      </c>
      <c r="AW19" s="11">
        <v>5651.06</v>
      </c>
      <c r="AX19" s="11">
        <v>25187.599999999999</v>
      </c>
      <c r="AY19" s="11">
        <v>0</v>
      </c>
      <c r="AZ19" s="12">
        <f t="shared" si="16"/>
        <v>67723.661666666652</v>
      </c>
      <c r="BA19" s="11">
        <v>2430.77</v>
      </c>
      <c r="BB19" s="11">
        <v>0</v>
      </c>
      <c r="BC19" s="11">
        <v>0</v>
      </c>
      <c r="BD19" s="11">
        <v>0</v>
      </c>
      <c r="BE19" s="11">
        <v>274.62</v>
      </c>
      <c r="BF19" s="11">
        <v>0</v>
      </c>
      <c r="BG19" s="13">
        <v>44945</v>
      </c>
      <c r="BH19" s="11">
        <v>0</v>
      </c>
      <c r="BI19" s="11">
        <v>0</v>
      </c>
      <c r="BJ19" s="11">
        <v>0</v>
      </c>
      <c r="BK19" s="11">
        <v>0</v>
      </c>
      <c r="BL19" s="12">
        <f t="shared" si="17"/>
        <v>-47650.39</v>
      </c>
      <c r="BM19" s="69">
        <f t="shared" si="2"/>
        <v>20073.271666666653</v>
      </c>
      <c r="BN19" s="88">
        <f t="shared" si="3"/>
        <v>0</v>
      </c>
      <c r="BO19" s="88">
        <f t="shared" si="4"/>
        <v>1</v>
      </c>
      <c r="BP19" s="79">
        <v>0</v>
      </c>
      <c r="BQ19" s="73">
        <f t="shared" si="5"/>
        <v>0</v>
      </c>
      <c r="BR19" s="80"/>
      <c r="BS19" s="20">
        <f t="shared" si="6"/>
        <v>2705.39</v>
      </c>
      <c r="BT19" s="20">
        <v>750</v>
      </c>
      <c r="BU19" s="20">
        <v>0</v>
      </c>
      <c r="BV19" s="20">
        <f t="shared" si="18"/>
        <v>3455.39</v>
      </c>
      <c r="BW19" s="20"/>
      <c r="BX19" s="47">
        <f>IF(D19=0,0,IF(MONTH($D19)=1,1,0))</f>
        <v>0</v>
      </c>
      <c r="BY19" s="47">
        <f t="shared" si="19"/>
        <v>1</v>
      </c>
      <c r="BZ19" s="47">
        <f t="shared" si="20"/>
        <v>0</v>
      </c>
      <c r="CA19" s="47">
        <f t="shared" si="21"/>
        <v>0</v>
      </c>
      <c r="CB19" s="47">
        <f t="shared" si="22"/>
        <v>0</v>
      </c>
      <c r="CC19" s="47">
        <f t="shared" si="23"/>
        <v>0</v>
      </c>
      <c r="CD19" s="47">
        <f t="shared" si="24"/>
        <v>0</v>
      </c>
      <c r="CE19" s="47">
        <f t="shared" si="25"/>
        <v>0</v>
      </c>
      <c r="CF19" s="47">
        <f t="shared" si="26"/>
        <v>0</v>
      </c>
      <c r="CG19" s="47">
        <f t="shared" si="27"/>
        <v>0</v>
      </c>
      <c r="CH19" s="47">
        <f t="shared" si="28"/>
        <v>0</v>
      </c>
      <c r="CI19" s="47">
        <f t="shared" si="29"/>
        <v>0</v>
      </c>
      <c r="CJ19" s="47">
        <f t="shared" si="30"/>
        <v>0</v>
      </c>
      <c r="CK19" s="47">
        <f t="shared" si="31"/>
        <v>3455.39</v>
      </c>
      <c r="CL19" s="47">
        <f t="shared" si="32"/>
        <v>0</v>
      </c>
      <c r="CM19" s="47">
        <f t="shared" si="33"/>
        <v>0</v>
      </c>
      <c r="CN19" s="47">
        <f t="shared" si="34"/>
        <v>0</v>
      </c>
      <c r="CO19" s="47">
        <f t="shared" si="35"/>
        <v>0</v>
      </c>
      <c r="CP19" s="47">
        <f t="shared" si="36"/>
        <v>0</v>
      </c>
      <c r="CQ19" s="47">
        <f t="shared" si="37"/>
        <v>0</v>
      </c>
      <c r="CR19" s="47">
        <f t="shared" si="38"/>
        <v>0</v>
      </c>
      <c r="CS19" s="47">
        <f t="shared" si="39"/>
        <v>0</v>
      </c>
      <c r="CT19" s="47">
        <f t="shared" si="40"/>
        <v>0</v>
      </c>
      <c r="CU19" s="47">
        <f t="shared" si="41"/>
        <v>0</v>
      </c>
      <c r="CV19" s="20">
        <f t="shared" si="48"/>
        <v>2492.7866666666669</v>
      </c>
      <c r="CW19" s="20"/>
      <c r="CX19" s="20">
        <f t="shared" si="8"/>
        <v>41464.68</v>
      </c>
      <c r="CY19" s="20">
        <f t="shared" si="49"/>
        <v>29913.440000000002</v>
      </c>
      <c r="CZ19" s="20"/>
      <c r="DA19" s="21">
        <f t="shared" si="9"/>
        <v>35689.06</v>
      </c>
      <c r="DB19" s="19">
        <f t="shared" si="10"/>
        <v>892226.49999999988</v>
      </c>
      <c r="DC19" s="20">
        <f t="shared" si="50"/>
        <v>691755.83333333337</v>
      </c>
      <c r="DD19" s="20"/>
      <c r="DE19" s="20"/>
      <c r="DF19" s="20"/>
      <c r="DG19" s="20">
        <f t="shared" si="42"/>
        <v>56007.28833333333</v>
      </c>
      <c r="DH19" s="20">
        <f t="shared" si="43"/>
        <v>2240.2915333333331</v>
      </c>
      <c r="DI19" s="20">
        <f t="shared" si="44"/>
        <v>186.69096111111108</v>
      </c>
      <c r="DJ19" s="20">
        <f t="shared" si="52"/>
        <v>54623.843888888892</v>
      </c>
      <c r="DK19" s="24">
        <f t="shared" si="51"/>
        <v>8.0963955249142572E-2</v>
      </c>
      <c r="DL19" s="124">
        <f t="shared" si="45"/>
        <v>0</v>
      </c>
      <c r="DM19" s="27">
        <f t="shared" si="46"/>
        <v>0</v>
      </c>
      <c r="DN19" s="27">
        <f t="shared" si="47"/>
        <v>0</v>
      </c>
      <c r="DO19" s="20">
        <f t="shared" si="11"/>
        <v>440079.414659356</v>
      </c>
      <c r="DP19" s="20">
        <f t="shared" si="12"/>
        <v>-81727.642739119867</v>
      </c>
      <c r="DQ19" s="21">
        <f t="shared" si="13"/>
        <v>-156193.8582220267</v>
      </c>
      <c r="DR19" s="17"/>
      <c r="DS19" s="17"/>
      <c r="DT19" s="17"/>
      <c r="DU19" s="17"/>
      <c r="DV19" s="17"/>
      <c r="DW19" s="17"/>
      <c r="DX19" s="17"/>
      <c r="DY19" s="17"/>
      <c r="DZ19" s="17"/>
      <c r="EA19" s="17"/>
      <c r="EB19" s="28">
        <v>0</v>
      </c>
      <c r="EC19" s="17"/>
      <c r="ED19"/>
      <c r="EE19"/>
      <c r="EF19" s="42" t="s">
        <v>207</v>
      </c>
      <c r="EG19"/>
      <c r="EH19" t="s">
        <v>125</v>
      </c>
      <c r="EI19"/>
    </row>
    <row r="20" spans="1:139" s="5" customFormat="1" ht="15.75" thickBot="1" x14ac:dyDescent="0.3">
      <c r="A20" s="5">
        <v>25</v>
      </c>
      <c r="B20" s="5">
        <v>23</v>
      </c>
      <c r="C20" s="1">
        <v>42795</v>
      </c>
      <c r="D20" s="4">
        <v>42795</v>
      </c>
      <c r="E20" s="28">
        <f t="shared" si="14"/>
        <v>42795</v>
      </c>
      <c r="F20" s="28">
        <f t="shared" si="0"/>
        <v>0</v>
      </c>
      <c r="G20" s="28">
        <f t="shared" si="1"/>
        <v>0</v>
      </c>
      <c r="H20" s="28"/>
      <c r="I20" s="10">
        <v>7215.91</v>
      </c>
      <c r="J20" s="10">
        <v>69430.399999999994</v>
      </c>
      <c r="K20" s="94">
        <f>Payday!H6</f>
        <v>3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0"/>
      <c r="Z20" s="11"/>
      <c r="AA20" s="11"/>
      <c r="AB20" s="11"/>
      <c r="AC20" s="11"/>
      <c r="AD20" s="11"/>
      <c r="AE20" s="11"/>
      <c r="AF20" s="11"/>
      <c r="AG20" s="11"/>
      <c r="AH20" s="92"/>
      <c r="AI20" s="11">
        <v>0</v>
      </c>
      <c r="AJ20" s="11">
        <v>11373.94</v>
      </c>
      <c r="AK20" s="11">
        <v>0</v>
      </c>
      <c r="AL20" s="13">
        <f>(AL21-AL18)/3*2+AL18</f>
        <v>639.11666666666667</v>
      </c>
      <c r="AM20" s="11">
        <v>0</v>
      </c>
      <c r="AN20" s="13">
        <f>(AN21-AN18)/3*2+AN18</f>
        <v>2072.73</v>
      </c>
      <c r="AO20" s="11">
        <v>2139.59</v>
      </c>
      <c r="AP20" s="11">
        <v>0</v>
      </c>
      <c r="AQ20" s="11">
        <v>0</v>
      </c>
      <c r="AR20" s="13">
        <f>(AR21-AR18)/3*2+AR18</f>
        <v>2259.7033333333334</v>
      </c>
      <c r="AS20" s="13">
        <f>(AS21-AS18)/3*2+AS18</f>
        <v>19675.193333333333</v>
      </c>
      <c r="AT20" s="82">
        <v>0</v>
      </c>
      <c r="AU20" s="11">
        <f>2910.93 + 740.09</f>
        <v>3651.02</v>
      </c>
      <c r="AV20" s="11">
        <v>0</v>
      </c>
      <c r="AW20" s="11">
        <v>5738.8</v>
      </c>
      <c r="AX20" s="11">
        <v>25819.34</v>
      </c>
      <c r="AY20" s="11">
        <v>0</v>
      </c>
      <c r="AZ20" s="12">
        <f t="shared" si="16"/>
        <v>73369.433333333334</v>
      </c>
      <c r="BA20" s="11">
        <v>35.71</v>
      </c>
      <c r="BB20" s="11">
        <v>70.150000000000006</v>
      </c>
      <c r="BC20" s="11">
        <v>0</v>
      </c>
      <c r="BD20" s="11">
        <v>0</v>
      </c>
      <c r="BE20" s="11">
        <v>203.23</v>
      </c>
      <c r="BF20" s="11">
        <v>0</v>
      </c>
      <c r="BG20" s="13">
        <v>44945</v>
      </c>
      <c r="BH20" s="11">
        <v>0</v>
      </c>
      <c r="BI20" s="11">
        <v>0</v>
      </c>
      <c r="BJ20" s="11">
        <v>0</v>
      </c>
      <c r="BK20" s="11">
        <v>0</v>
      </c>
      <c r="BL20" s="12">
        <f t="shared" si="17"/>
        <v>-45254.09</v>
      </c>
      <c r="BM20" s="69">
        <f t="shared" si="2"/>
        <v>28115.343333333338</v>
      </c>
      <c r="BN20" s="88">
        <f t="shared" si="3"/>
        <v>0</v>
      </c>
      <c r="BO20" s="88">
        <f t="shared" si="4"/>
        <v>1</v>
      </c>
      <c r="BP20" s="79">
        <v>0</v>
      </c>
      <c r="BQ20" s="73">
        <f t="shared" si="5"/>
        <v>0</v>
      </c>
      <c r="BR20" s="80"/>
      <c r="BS20" s="20">
        <f t="shared" si="6"/>
        <v>309.09000000000003</v>
      </c>
      <c r="BT20" s="20">
        <v>750</v>
      </c>
      <c r="BU20" s="20">
        <v>0</v>
      </c>
      <c r="BV20" s="20">
        <f t="shared" si="18"/>
        <v>1059.0900000000001</v>
      </c>
      <c r="BW20" s="20"/>
      <c r="BX20" s="47">
        <f>IF(D20=0,0,IF(MONTH($D20)=1,1,0))</f>
        <v>0</v>
      </c>
      <c r="BY20" s="47">
        <f t="shared" si="19"/>
        <v>0</v>
      </c>
      <c r="BZ20" s="47">
        <f t="shared" si="20"/>
        <v>1</v>
      </c>
      <c r="CA20" s="47">
        <f t="shared" si="21"/>
        <v>0</v>
      </c>
      <c r="CB20" s="47">
        <f t="shared" si="22"/>
        <v>0</v>
      </c>
      <c r="CC20" s="47">
        <f t="shared" si="23"/>
        <v>0</v>
      </c>
      <c r="CD20" s="47">
        <f t="shared" si="24"/>
        <v>0</v>
      </c>
      <c r="CE20" s="47">
        <f t="shared" si="25"/>
        <v>0</v>
      </c>
      <c r="CF20" s="47">
        <f t="shared" si="26"/>
        <v>0</v>
      </c>
      <c r="CG20" s="47">
        <f t="shared" si="27"/>
        <v>0</v>
      </c>
      <c r="CH20" s="47">
        <f t="shared" si="28"/>
        <v>0</v>
      </c>
      <c r="CI20" s="47">
        <f t="shared" si="29"/>
        <v>0</v>
      </c>
      <c r="CJ20" s="47">
        <f t="shared" si="30"/>
        <v>0</v>
      </c>
      <c r="CK20" s="47">
        <f t="shared" si="31"/>
        <v>0</v>
      </c>
      <c r="CL20" s="47">
        <f t="shared" si="32"/>
        <v>1059.0900000000001</v>
      </c>
      <c r="CM20" s="47">
        <f t="shared" si="33"/>
        <v>0</v>
      </c>
      <c r="CN20" s="47">
        <f t="shared" si="34"/>
        <v>0</v>
      </c>
      <c r="CO20" s="47">
        <f t="shared" si="35"/>
        <v>0</v>
      </c>
      <c r="CP20" s="47">
        <f t="shared" si="36"/>
        <v>0</v>
      </c>
      <c r="CQ20" s="47">
        <f t="shared" si="37"/>
        <v>0</v>
      </c>
      <c r="CR20" s="47">
        <f t="shared" si="38"/>
        <v>0</v>
      </c>
      <c r="CS20" s="47">
        <f t="shared" si="39"/>
        <v>0</v>
      </c>
      <c r="CT20" s="47">
        <f t="shared" si="40"/>
        <v>0</v>
      </c>
      <c r="CU20" s="47">
        <f t="shared" si="41"/>
        <v>0</v>
      </c>
      <c r="CV20" s="20">
        <f t="shared" si="48"/>
        <v>2403.9266666666667</v>
      </c>
      <c r="CW20" s="20"/>
      <c r="CX20" s="20">
        <f t="shared" si="8"/>
        <v>12709.080000000002</v>
      </c>
      <c r="CY20" s="20">
        <f t="shared" si="49"/>
        <v>28847.120000000003</v>
      </c>
      <c r="CZ20" s="20"/>
      <c r="DA20" s="21">
        <f t="shared" si="9"/>
        <v>20778.100000000002</v>
      </c>
      <c r="DB20" s="19">
        <f t="shared" si="10"/>
        <v>519452.50000000006</v>
      </c>
      <c r="DC20" s="20">
        <f t="shared" si="50"/>
        <v>695594.5</v>
      </c>
      <c r="DD20" s="20"/>
      <c r="DE20" s="20"/>
      <c r="DF20" s="20"/>
      <c r="DG20" s="20">
        <f t="shared" si="42"/>
        <v>57705.356666666667</v>
      </c>
      <c r="DH20" s="20">
        <f t="shared" si="43"/>
        <v>2308.2142666666668</v>
      </c>
      <c r="DI20" s="20">
        <f t="shared" si="44"/>
        <v>192.35118888888891</v>
      </c>
      <c r="DJ20" s="20">
        <f t="shared" si="52"/>
        <v>56006.994999999995</v>
      </c>
      <c r="DK20" s="24">
        <f t="shared" si="51"/>
        <v>8.2958327972211782E-2</v>
      </c>
      <c r="DL20" s="124">
        <f t="shared" si="45"/>
        <v>0</v>
      </c>
      <c r="DM20" s="27">
        <f t="shared" si="46"/>
        <v>0</v>
      </c>
      <c r="DN20" s="27">
        <f t="shared" si="47"/>
        <v>0</v>
      </c>
      <c r="DO20" s="20">
        <f t="shared" si="11"/>
        <v>442463.17815542751</v>
      </c>
      <c r="DP20" s="20">
        <f t="shared" si="12"/>
        <v>-78170.33413729009</v>
      </c>
      <c r="DQ20" s="21">
        <f t="shared" si="13"/>
        <v>-152469.07495406267</v>
      </c>
      <c r="DR20" s="17"/>
      <c r="DS20" s="17"/>
      <c r="DT20" s="17"/>
      <c r="DU20" s="17"/>
      <c r="DV20" s="17"/>
      <c r="DW20" s="17"/>
      <c r="DX20" s="17"/>
      <c r="DY20" s="17"/>
      <c r="DZ20" s="17"/>
      <c r="EA20" s="17"/>
      <c r="EB20" s="28">
        <v>0</v>
      </c>
      <c r="EC20" s="17"/>
      <c r="ED20"/>
      <c r="EE20"/>
      <c r="EF20"/>
      <c r="EG20"/>
      <c r="EH20">
        <f>INDEX(LINEST(DG$15:DG$32, LN(E$15:E$32)),1)</f>
        <v>3177037.1183506027</v>
      </c>
      <c r="EI20" t="s">
        <v>126</v>
      </c>
    </row>
    <row r="21" spans="1:139" s="5" customFormat="1" ht="15.75" thickBot="1" x14ac:dyDescent="0.3">
      <c r="A21" s="5">
        <v>25</v>
      </c>
      <c r="B21" s="5">
        <v>23</v>
      </c>
      <c r="C21" s="1">
        <v>42826</v>
      </c>
      <c r="D21" s="4">
        <v>42826</v>
      </c>
      <c r="E21" s="28">
        <f t="shared" si="14"/>
        <v>42826</v>
      </c>
      <c r="F21" s="28">
        <f t="shared" si="0"/>
        <v>0</v>
      </c>
      <c r="G21" s="28">
        <f t="shared" si="1"/>
        <v>0</v>
      </c>
      <c r="H21" s="28"/>
      <c r="I21" s="10">
        <v>7333.8</v>
      </c>
      <c r="J21" s="10">
        <v>69430.399999999994</v>
      </c>
      <c r="K21" s="94">
        <f>Payday!H7</f>
        <v>2</v>
      </c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0"/>
      <c r="Z21" s="11"/>
      <c r="AA21" s="11"/>
      <c r="AB21" s="11"/>
      <c r="AC21" s="11"/>
      <c r="AD21" s="11"/>
      <c r="AE21" s="11"/>
      <c r="AF21" s="11"/>
      <c r="AG21" s="11"/>
      <c r="AH21" s="92"/>
      <c r="AI21" s="11">
        <v>0</v>
      </c>
      <c r="AJ21" s="11">
        <v>9489.76</v>
      </c>
      <c r="AK21" s="11">
        <v>0</v>
      </c>
      <c r="AL21" s="11">
        <v>639.12</v>
      </c>
      <c r="AM21" s="11">
        <v>0</v>
      </c>
      <c r="AN21" s="11">
        <v>2103.79</v>
      </c>
      <c r="AO21" s="11">
        <v>2121.92</v>
      </c>
      <c r="AP21" s="11">
        <v>0</v>
      </c>
      <c r="AQ21" s="11">
        <v>0</v>
      </c>
      <c r="AR21" s="11">
        <v>2304.3000000000002</v>
      </c>
      <c r="AS21" s="11">
        <v>20517.64</v>
      </c>
      <c r="AT21" s="82">
        <v>0</v>
      </c>
      <c r="AU21" s="11">
        <f>2910.93 + 920.16</f>
        <v>3831.0899999999997</v>
      </c>
      <c r="AV21" s="11">
        <v>0</v>
      </c>
      <c r="AW21" s="11">
        <v>5790.94</v>
      </c>
      <c r="AX21" s="11">
        <v>25706.9</v>
      </c>
      <c r="AY21" s="11">
        <v>0</v>
      </c>
      <c r="AZ21" s="12">
        <f t="shared" si="16"/>
        <v>72505.459999999992</v>
      </c>
      <c r="BA21" s="11">
        <v>4.3600000000000003</v>
      </c>
      <c r="BB21" s="11">
        <v>1927.73</v>
      </c>
      <c r="BC21" s="11">
        <v>0</v>
      </c>
      <c r="BD21" s="11">
        <v>0</v>
      </c>
      <c r="BE21" s="11">
        <v>211.64</v>
      </c>
      <c r="BF21" s="11">
        <v>0</v>
      </c>
      <c r="BG21" s="13">
        <v>44945</v>
      </c>
      <c r="BH21" s="11">
        <v>0</v>
      </c>
      <c r="BI21" s="11">
        <v>0</v>
      </c>
      <c r="BJ21" s="11">
        <v>0</v>
      </c>
      <c r="BK21" s="11">
        <v>0</v>
      </c>
      <c r="BL21" s="12">
        <f t="shared" si="17"/>
        <v>-47088.73</v>
      </c>
      <c r="BM21" s="69">
        <f>AZ21+BL21</f>
        <v>25416.729999999989</v>
      </c>
      <c r="BN21" s="88">
        <f t="shared" si="3"/>
        <v>0</v>
      </c>
      <c r="BO21" s="88">
        <f t="shared" si="4"/>
        <v>1</v>
      </c>
      <c r="BP21" s="79">
        <v>0</v>
      </c>
      <c r="BQ21" s="73">
        <f t="shared" si="5"/>
        <v>0</v>
      </c>
      <c r="BR21" s="80"/>
      <c r="BS21" s="20">
        <f>SUM(BA21:BF21)</f>
        <v>2143.73</v>
      </c>
      <c r="BT21" s="20">
        <v>750</v>
      </c>
      <c r="BU21" s="20">
        <v>0</v>
      </c>
      <c r="BV21" s="20">
        <f>SUM(BS21:BU21)</f>
        <v>2893.73</v>
      </c>
      <c r="BW21" s="20"/>
      <c r="BX21" s="47">
        <f>IF(D21=0,0,IF(MONTH($D21)=1,1,0))</f>
        <v>0</v>
      </c>
      <c r="BY21" s="47">
        <f t="shared" si="19"/>
        <v>0</v>
      </c>
      <c r="BZ21" s="47">
        <f t="shared" si="20"/>
        <v>0</v>
      </c>
      <c r="CA21" s="47">
        <f t="shared" si="21"/>
        <v>1</v>
      </c>
      <c r="CB21" s="47">
        <f t="shared" si="22"/>
        <v>0</v>
      </c>
      <c r="CC21" s="47">
        <f t="shared" si="23"/>
        <v>0</v>
      </c>
      <c r="CD21" s="47">
        <f t="shared" si="24"/>
        <v>0</v>
      </c>
      <c r="CE21" s="47">
        <f t="shared" si="25"/>
        <v>0</v>
      </c>
      <c r="CF21" s="47">
        <f t="shared" si="26"/>
        <v>0</v>
      </c>
      <c r="CG21" s="47">
        <f t="shared" si="27"/>
        <v>0</v>
      </c>
      <c r="CH21" s="47">
        <f t="shared" si="28"/>
        <v>0</v>
      </c>
      <c r="CI21" s="47">
        <f t="shared" si="29"/>
        <v>0</v>
      </c>
      <c r="CJ21" s="47">
        <f t="shared" si="30"/>
        <v>0</v>
      </c>
      <c r="CK21" s="47">
        <f t="shared" si="31"/>
        <v>0</v>
      </c>
      <c r="CL21" s="47">
        <f t="shared" si="32"/>
        <v>0</v>
      </c>
      <c r="CM21" s="47">
        <f t="shared" si="33"/>
        <v>2893.73</v>
      </c>
      <c r="CN21" s="47">
        <f t="shared" si="34"/>
        <v>0</v>
      </c>
      <c r="CO21" s="47">
        <f t="shared" si="35"/>
        <v>0</v>
      </c>
      <c r="CP21" s="47">
        <f t="shared" si="36"/>
        <v>0</v>
      </c>
      <c r="CQ21" s="47">
        <f t="shared" si="37"/>
        <v>0</v>
      </c>
      <c r="CR21" s="47">
        <f t="shared" si="38"/>
        <v>0</v>
      </c>
      <c r="CS21" s="47">
        <f t="shared" si="39"/>
        <v>0</v>
      </c>
      <c r="CT21" s="47">
        <f t="shared" si="40"/>
        <v>0</v>
      </c>
      <c r="CU21" s="47">
        <f t="shared" si="41"/>
        <v>0</v>
      </c>
      <c r="CV21" s="20">
        <f t="shared" si="48"/>
        <v>2469.4033333333332</v>
      </c>
      <c r="CW21" s="20"/>
      <c r="CX21" s="20">
        <f>BV21*12</f>
        <v>34724.76</v>
      </c>
      <c r="CY21" s="20">
        <f t="shared" si="49"/>
        <v>29632.839999999997</v>
      </c>
      <c r="CZ21" s="20"/>
      <c r="DA21" s="21">
        <f>IF(CZ21&gt;0,AVERAGE(CX21:CZ21), IF(CY21&gt;0,AVERAGE(CX21:CY21), CX21))</f>
        <v>32178.799999999999</v>
      </c>
      <c r="DB21" s="19">
        <f t="shared" ref="DB21:DB84" si="53">$DA21/DB$11</f>
        <v>804470</v>
      </c>
      <c r="DC21" s="20">
        <f t="shared" si="50"/>
        <v>738716.33333333337</v>
      </c>
      <c r="DD21" s="20"/>
      <c r="DE21" s="20">
        <f>DC21*G21</f>
        <v>0</v>
      </c>
      <c r="DF21" s="20">
        <f t="shared" ref="DF21:DF34" si="54">$DD$11</f>
        <v>1500000</v>
      </c>
      <c r="DG21" s="20">
        <f t="shared" si="42"/>
        <v>58545.490000000005</v>
      </c>
      <c r="DH21" s="20">
        <f t="shared" si="43"/>
        <v>2341.8196000000003</v>
      </c>
      <c r="DI21" s="20">
        <f t="shared" si="44"/>
        <v>195.15163333333336</v>
      </c>
      <c r="DJ21" s="20">
        <f t="shared" si="52"/>
        <v>57419.378333333334</v>
      </c>
      <c r="DK21" s="24">
        <f t="shared" si="51"/>
        <v>7.9253006002755227E-2</v>
      </c>
      <c r="DL21" s="124">
        <f t="shared" si="45"/>
        <v>0</v>
      </c>
      <c r="DM21" s="27">
        <f t="shared" si="46"/>
        <v>0</v>
      </c>
      <c r="DN21" s="27">
        <f t="shared" si="47"/>
        <v>0</v>
      </c>
      <c r="DO21" s="20">
        <f t="shared" si="11"/>
        <v>444859.85370376939</v>
      </c>
      <c r="DP21" s="20">
        <f t="shared" si="12"/>
        <v>-74593.756780533746</v>
      </c>
      <c r="DQ21" s="21">
        <f t="shared" si="13"/>
        <v>-148724.1157767305</v>
      </c>
      <c r="DR21" s="17"/>
      <c r="DS21" s="17"/>
      <c r="DT21" s="17"/>
      <c r="DU21" s="17"/>
      <c r="DV21" s="17"/>
      <c r="DW21" s="17"/>
      <c r="DX21" s="17"/>
      <c r="DY21" s="17"/>
      <c r="DZ21" s="17"/>
      <c r="EA21" s="17"/>
      <c r="EB21" s="28">
        <v>0</v>
      </c>
      <c r="EC21" s="17"/>
      <c r="ED21"/>
      <c r="EE21"/>
      <c r="EF21">
        <f>INDEX(LINEST(Data!DG$15:DG$32, Data!E$15:E$32^ {1,2,3}),1)</f>
        <v>2.408677523061156E-5</v>
      </c>
      <c r="EG21" t="s">
        <v>45</v>
      </c>
      <c r="EH21">
        <f>INDEX(LINEST(DG$15:DG$32, LN(E$15:E$32)),1,2)</f>
        <v>-33821733.758912995</v>
      </c>
      <c r="EI21" t="s">
        <v>127</v>
      </c>
    </row>
    <row r="22" spans="1:139" ht="15.75" thickBot="1" x14ac:dyDescent="0.3">
      <c r="A22" s="5">
        <v>25</v>
      </c>
      <c r="B22" s="5">
        <v>23</v>
      </c>
      <c r="C22" s="1">
        <v>42856</v>
      </c>
      <c r="D22" s="4">
        <v>42856</v>
      </c>
      <c r="E22" s="28">
        <f t="shared" si="14"/>
        <v>42856</v>
      </c>
      <c r="F22" s="28">
        <f t="shared" ref="F22:F32" si="55">IF(D22,0,1)</f>
        <v>0</v>
      </c>
      <c r="G22" s="28">
        <f t="shared" ref="G22:G32" si="56">IF(F22=0,IF(F23=1,1,0),0)</f>
        <v>0</v>
      </c>
      <c r="H22" s="28"/>
      <c r="I22" s="10">
        <v>6507.45</v>
      </c>
      <c r="J22" s="10">
        <v>69430.399999999994</v>
      </c>
      <c r="K22" s="94">
        <f>Payday!H8</f>
        <v>2</v>
      </c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0"/>
      <c r="Z22" s="11"/>
      <c r="AA22" s="11"/>
      <c r="AB22" s="11"/>
      <c r="AC22" s="11"/>
      <c r="AD22" s="11"/>
      <c r="AE22" s="11"/>
      <c r="AF22" s="11"/>
      <c r="AG22" s="11"/>
      <c r="AH22" s="92"/>
      <c r="AI22" s="11">
        <v>100</v>
      </c>
      <c r="AJ22" s="11">
        <v>9899.16</v>
      </c>
      <c r="AK22" s="11">
        <v>0</v>
      </c>
      <c r="AL22" s="13">
        <f>(AL24-AL21)/3+AL21</f>
        <v>639.12666666666667</v>
      </c>
      <c r="AM22" s="11">
        <v>399.75</v>
      </c>
      <c r="AN22" s="13">
        <f>(AN24-AN21)/3+AN21</f>
        <v>2124.5</v>
      </c>
      <c r="AO22" s="13">
        <f>(AO21+AO23)/2</f>
        <v>2179.21</v>
      </c>
      <c r="AP22" s="11">
        <v>0</v>
      </c>
      <c r="AQ22" s="11">
        <v>0</v>
      </c>
      <c r="AR22" s="13">
        <f>(AR24-AR21)/3+AR21</f>
        <v>2676.5933333333332</v>
      </c>
      <c r="AS22" s="13">
        <f>(AS24-AS21)/3+AS21</f>
        <v>21560.616666666665</v>
      </c>
      <c r="AT22" s="82">
        <v>0</v>
      </c>
      <c r="AU22" s="11">
        <v>3031.09</v>
      </c>
      <c r="AV22" s="11">
        <v>200.37</v>
      </c>
      <c r="AW22" s="11">
        <v>5846.83</v>
      </c>
      <c r="AX22" s="11">
        <v>25924.48</v>
      </c>
      <c r="AY22" s="11">
        <v>0</v>
      </c>
      <c r="AZ22" s="12">
        <f t="shared" si="16"/>
        <v>74581.726666666669</v>
      </c>
      <c r="BA22" s="11">
        <v>0</v>
      </c>
      <c r="BB22" s="11">
        <v>770.74</v>
      </c>
      <c r="BC22" s="11">
        <v>215.37</v>
      </c>
      <c r="BD22" s="11">
        <v>0</v>
      </c>
      <c r="BE22" s="11">
        <v>237.85</v>
      </c>
      <c r="BF22" s="11">
        <v>0</v>
      </c>
      <c r="BG22" s="13">
        <v>44945</v>
      </c>
      <c r="BH22" s="11">
        <v>0</v>
      </c>
      <c r="BI22" s="11">
        <v>0</v>
      </c>
      <c r="BJ22" s="11">
        <v>0</v>
      </c>
      <c r="BK22" s="11">
        <v>0</v>
      </c>
      <c r="BL22" s="12">
        <f t="shared" si="17"/>
        <v>-46168.959999999999</v>
      </c>
      <c r="BM22" s="69">
        <f t="shared" ref="BM22:BM33" si="57">AZ22+BL22</f>
        <v>28412.76666666667</v>
      </c>
      <c r="BN22" s="88">
        <f t="shared" si="3"/>
        <v>0</v>
      </c>
      <c r="BO22" s="88">
        <f t="shared" si="4"/>
        <v>1</v>
      </c>
      <c r="BP22" s="79">
        <v>0</v>
      </c>
      <c r="BQ22" s="73">
        <f t="shared" si="5"/>
        <v>0</v>
      </c>
      <c r="BR22" s="80"/>
      <c r="BS22" s="20">
        <f t="shared" ref="BS22:BS32" si="58">SUM(BA22:BF22)</f>
        <v>1223.96</v>
      </c>
      <c r="BT22" s="20">
        <v>750</v>
      </c>
      <c r="BU22" s="20">
        <v>0</v>
      </c>
      <c r="BV22" s="20">
        <f t="shared" ref="BV22:BV32" si="59">SUM(BS22:BU22)</f>
        <v>1973.96</v>
      </c>
      <c r="BW22" s="20"/>
      <c r="BX22" s="47">
        <f>IF(D22=0,0,IF(MONTH($D22)=1,1,0))</f>
        <v>0</v>
      </c>
      <c r="BY22" s="47">
        <f t="shared" si="19"/>
        <v>0</v>
      </c>
      <c r="BZ22" s="47">
        <f t="shared" si="20"/>
        <v>0</v>
      </c>
      <c r="CA22" s="47">
        <f t="shared" si="21"/>
        <v>0</v>
      </c>
      <c r="CB22" s="47">
        <f t="shared" si="22"/>
        <v>1</v>
      </c>
      <c r="CC22" s="47">
        <f t="shared" si="23"/>
        <v>0</v>
      </c>
      <c r="CD22" s="47">
        <f t="shared" si="24"/>
        <v>0</v>
      </c>
      <c r="CE22" s="47">
        <f t="shared" si="25"/>
        <v>0</v>
      </c>
      <c r="CF22" s="47">
        <f t="shared" si="26"/>
        <v>0</v>
      </c>
      <c r="CG22" s="47">
        <f t="shared" si="27"/>
        <v>0</v>
      </c>
      <c r="CH22" s="47">
        <f t="shared" si="28"/>
        <v>0</v>
      </c>
      <c r="CI22" s="47">
        <f t="shared" si="29"/>
        <v>0</v>
      </c>
      <c r="CJ22" s="47">
        <f t="shared" si="30"/>
        <v>0</v>
      </c>
      <c r="CK22" s="47">
        <f t="shared" si="31"/>
        <v>0</v>
      </c>
      <c r="CL22" s="47">
        <f t="shared" si="32"/>
        <v>0</v>
      </c>
      <c r="CM22" s="47">
        <f t="shared" si="33"/>
        <v>0</v>
      </c>
      <c r="CN22" s="47">
        <f t="shared" si="34"/>
        <v>1973.96</v>
      </c>
      <c r="CO22" s="47">
        <f t="shared" si="35"/>
        <v>0</v>
      </c>
      <c r="CP22" s="47">
        <f t="shared" si="36"/>
        <v>0</v>
      </c>
      <c r="CQ22" s="47">
        <f t="shared" si="37"/>
        <v>0</v>
      </c>
      <c r="CR22" s="47">
        <f t="shared" si="38"/>
        <v>0</v>
      </c>
      <c r="CS22" s="47">
        <f t="shared" si="39"/>
        <v>0</v>
      </c>
      <c r="CT22" s="47">
        <f t="shared" si="40"/>
        <v>0</v>
      </c>
      <c r="CU22" s="47">
        <f t="shared" si="41"/>
        <v>0</v>
      </c>
      <c r="CV22" s="20">
        <f t="shared" si="48"/>
        <v>1975.5933333333335</v>
      </c>
      <c r="CW22" s="20"/>
      <c r="CX22" s="20">
        <f t="shared" ref="CX22:CX32" si="60">BV22*12</f>
        <v>23687.52</v>
      </c>
      <c r="CY22" s="20">
        <f t="shared" si="49"/>
        <v>23707.120000000003</v>
      </c>
      <c r="CZ22" s="20"/>
      <c r="DA22" s="21">
        <f t="shared" ref="DA22:DA32" si="61">IF(CZ22&gt;0,AVERAGE(CX22:CZ22), IF(CY22&gt;0,AVERAGE(CX22:CY22), CX22))</f>
        <v>23697.32</v>
      </c>
      <c r="DB22" s="19">
        <f t="shared" si="53"/>
        <v>592433</v>
      </c>
      <c r="DC22" s="20">
        <f t="shared" si="50"/>
        <v>638785.16666666663</v>
      </c>
      <c r="DD22" s="20"/>
      <c r="DE22" s="20">
        <f>DC22*G22</f>
        <v>0</v>
      </c>
      <c r="DF22" s="20">
        <f t="shared" si="54"/>
        <v>1500000</v>
      </c>
      <c r="DG22" s="20">
        <f t="shared" si="42"/>
        <v>60912.349999999991</v>
      </c>
      <c r="DH22" s="20">
        <f t="shared" si="43"/>
        <v>2436.4939999999997</v>
      </c>
      <c r="DI22" s="20">
        <f t="shared" si="44"/>
        <v>203.04116666666664</v>
      </c>
      <c r="DJ22" s="20">
        <f t="shared" si="52"/>
        <v>59054.398888888885</v>
      </c>
      <c r="DK22" s="24">
        <f t="shared" si="51"/>
        <v>9.5356550493893216E-2</v>
      </c>
      <c r="DL22" s="124">
        <f t="shared" si="45"/>
        <v>0</v>
      </c>
      <c r="DM22" s="27">
        <f t="shared" si="46"/>
        <v>0</v>
      </c>
      <c r="DN22" s="27">
        <f t="shared" si="47"/>
        <v>0</v>
      </c>
      <c r="DO22" s="20">
        <f t="shared" si="11"/>
        <v>447269.51124466478</v>
      </c>
      <c r="DP22" s="20">
        <f t="shared" si="12"/>
        <v>-70997.806296428302</v>
      </c>
      <c r="DQ22" s="21">
        <f t="shared" si="13"/>
        <v>-144958.87140385443</v>
      </c>
      <c r="DR22" s="17"/>
      <c r="DS22" s="17"/>
      <c r="DT22" s="17"/>
      <c r="DU22" s="17"/>
      <c r="DV22" s="17"/>
      <c r="DW22" s="17"/>
      <c r="DX22" s="17"/>
      <c r="DY22" s="17"/>
      <c r="DZ22" s="17"/>
      <c r="EA22" s="17"/>
      <c r="EB22" s="28">
        <v>0</v>
      </c>
      <c r="EC22" s="17"/>
      <c r="EF22">
        <f>INDEX(LINEST(Data!DG$15:DG$32, Data!E$15:E$32^ {1,2,3}),1,2)</f>
        <v>-3.0061647091040089</v>
      </c>
      <c r="EG22" t="s">
        <v>46</v>
      </c>
    </row>
    <row r="23" spans="1:139" ht="15.75" thickBot="1" x14ac:dyDescent="0.3">
      <c r="A23" s="5">
        <v>25</v>
      </c>
      <c r="B23" s="5">
        <v>23</v>
      </c>
      <c r="C23" s="1">
        <v>42887</v>
      </c>
      <c r="D23" s="4">
        <v>42887</v>
      </c>
      <c r="E23" s="28">
        <f t="shared" si="14"/>
        <v>42887</v>
      </c>
      <c r="F23" s="28">
        <f t="shared" si="55"/>
        <v>0</v>
      </c>
      <c r="G23" s="28">
        <f t="shared" si="56"/>
        <v>0</v>
      </c>
      <c r="H23" s="28"/>
      <c r="I23" s="10">
        <v>8323.9500000000007</v>
      </c>
      <c r="J23" s="10">
        <v>69430.399999999994</v>
      </c>
      <c r="K23" s="94">
        <f>Payday!H9</f>
        <v>2</v>
      </c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0"/>
      <c r="Z23" s="11"/>
      <c r="AA23" s="11"/>
      <c r="AB23" s="11"/>
      <c r="AC23" s="11"/>
      <c r="AD23" s="11"/>
      <c r="AE23" s="11"/>
      <c r="AF23" s="11"/>
      <c r="AG23" s="11"/>
      <c r="AH23" s="92"/>
      <c r="AI23" s="11">
        <v>1248</v>
      </c>
      <c r="AJ23" s="11">
        <v>9634.6200000000008</v>
      </c>
      <c r="AK23" s="11">
        <v>0</v>
      </c>
      <c r="AL23" s="13">
        <f>(AL24-AL21)/3*2+AL21</f>
        <v>639.13333333333333</v>
      </c>
      <c r="AM23" s="11">
        <v>808.26</v>
      </c>
      <c r="AN23" s="13">
        <f>(AN24-AN21)/3*2+AN21</f>
        <v>2145.21</v>
      </c>
      <c r="AO23" s="11">
        <v>2236.5</v>
      </c>
      <c r="AP23" s="11">
        <v>0</v>
      </c>
      <c r="AQ23" s="11">
        <v>0</v>
      </c>
      <c r="AR23" s="13">
        <f>(AR24-AR21)/3*2+AR21</f>
        <v>3048.8866666666668</v>
      </c>
      <c r="AS23" s="13">
        <f>(AS24-AS21)/3*2+AS21</f>
        <v>22603.593333333334</v>
      </c>
      <c r="AT23" s="82">
        <v>0</v>
      </c>
      <c r="AU23" s="11">
        <v>3091.37</v>
      </c>
      <c r="AV23" s="11">
        <v>919.83</v>
      </c>
      <c r="AW23" s="11">
        <v>5955.21</v>
      </c>
      <c r="AX23" s="11">
        <v>26317.33</v>
      </c>
      <c r="AY23" s="11">
        <v>0</v>
      </c>
      <c r="AZ23" s="12">
        <f t="shared" si="16"/>
        <v>78647.943333333344</v>
      </c>
      <c r="BA23" s="11">
        <v>149.36000000000001</v>
      </c>
      <c r="BB23" s="11">
        <v>1360.7</v>
      </c>
      <c r="BC23" s="11">
        <v>478.91</v>
      </c>
      <c r="BD23" s="11">
        <v>0</v>
      </c>
      <c r="BE23" s="11">
        <v>280.64</v>
      </c>
      <c r="BF23" s="11">
        <v>0</v>
      </c>
      <c r="BG23" s="13">
        <v>44945</v>
      </c>
      <c r="BH23" s="11">
        <v>0</v>
      </c>
      <c r="BI23" s="11">
        <v>0</v>
      </c>
      <c r="BJ23" s="11">
        <v>0</v>
      </c>
      <c r="BK23" s="11">
        <v>0</v>
      </c>
      <c r="BL23" s="12">
        <f t="shared" si="17"/>
        <v>-47214.61</v>
      </c>
      <c r="BM23" s="69">
        <f t="shared" si="57"/>
        <v>31433.333333333343</v>
      </c>
      <c r="BN23" s="88">
        <f t="shared" si="3"/>
        <v>0</v>
      </c>
      <c r="BO23" s="88">
        <f t="shared" si="4"/>
        <v>1</v>
      </c>
      <c r="BP23" s="79">
        <v>0</v>
      </c>
      <c r="BQ23" s="73">
        <f t="shared" si="5"/>
        <v>0</v>
      </c>
      <c r="BR23" s="80"/>
      <c r="BS23" s="20">
        <f t="shared" si="58"/>
        <v>2269.61</v>
      </c>
      <c r="BT23" s="20">
        <v>750</v>
      </c>
      <c r="BU23" s="20">
        <v>0</v>
      </c>
      <c r="BV23" s="20">
        <f t="shared" si="59"/>
        <v>3019.61</v>
      </c>
      <c r="BW23" s="20"/>
      <c r="BX23" s="47">
        <f>IF(D23=0,0,IF(MONTH($D23)=1,1,0))</f>
        <v>0</v>
      </c>
      <c r="BY23" s="47">
        <f t="shared" si="19"/>
        <v>0</v>
      </c>
      <c r="BZ23" s="47">
        <f t="shared" si="20"/>
        <v>0</v>
      </c>
      <c r="CA23" s="47">
        <f t="shared" si="21"/>
        <v>0</v>
      </c>
      <c r="CB23" s="47">
        <f t="shared" si="22"/>
        <v>0</v>
      </c>
      <c r="CC23" s="47">
        <f t="shared" si="23"/>
        <v>1</v>
      </c>
      <c r="CD23" s="47">
        <f t="shared" si="24"/>
        <v>0</v>
      </c>
      <c r="CE23" s="47">
        <f t="shared" si="25"/>
        <v>0</v>
      </c>
      <c r="CF23" s="47">
        <f t="shared" si="26"/>
        <v>0</v>
      </c>
      <c r="CG23" s="47">
        <f t="shared" si="27"/>
        <v>0</v>
      </c>
      <c r="CH23" s="47">
        <f t="shared" si="28"/>
        <v>0</v>
      </c>
      <c r="CI23" s="47">
        <f t="shared" si="29"/>
        <v>0</v>
      </c>
      <c r="CJ23" s="47">
        <f t="shared" si="30"/>
        <v>0</v>
      </c>
      <c r="CK23" s="47">
        <f t="shared" si="31"/>
        <v>0</v>
      </c>
      <c r="CL23" s="47">
        <f t="shared" si="32"/>
        <v>0</v>
      </c>
      <c r="CM23" s="47">
        <f t="shared" si="33"/>
        <v>0</v>
      </c>
      <c r="CN23" s="47">
        <f t="shared" si="34"/>
        <v>0</v>
      </c>
      <c r="CO23" s="47">
        <f t="shared" si="35"/>
        <v>3019.61</v>
      </c>
      <c r="CP23" s="47">
        <f t="shared" si="36"/>
        <v>0</v>
      </c>
      <c r="CQ23" s="47">
        <f t="shared" si="37"/>
        <v>0</v>
      </c>
      <c r="CR23" s="47">
        <f t="shared" si="38"/>
        <v>0</v>
      </c>
      <c r="CS23" s="47">
        <f t="shared" si="39"/>
        <v>0</v>
      </c>
      <c r="CT23" s="47">
        <f t="shared" si="40"/>
        <v>0</v>
      </c>
      <c r="CU23" s="47">
        <f t="shared" si="41"/>
        <v>0</v>
      </c>
      <c r="CV23" s="20">
        <f t="shared" si="48"/>
        <v>2629.1000000000004</v>
      </c>
      <c r="CW23" s="20"/>
      <c r="CX23" s="20">
        <f t="shared" si="60"/>
        <v>36235.32</v>
      </c>
      <c r="CY23" s="20">
        <f>CV23*12</f>
        <v>31549.200000000004</v>
      </c>
      <c r="CZ23" s="20"/>
      <c r="DA23" s="21">
        <f t="shared" si="61"/>
        <v>33892.26</v>
      </c>
      <c r="DB23" s="19">
        <f t="shared" si="53"/>
        <v>847306.5</v>
      </c>
      <c r="DC23" s="20">
        <f t="shared" si="50"/>
        <v>748069.83333333337</v>
      </c>
      <c r="DD23" s="20"/>
      <c r="DE23" s="20">
        <f>DC23*G23</f>
        <v>0</v>
      </c>
      <c r="DF23" s="20">
        <f t="shared" si="54"/>
        <v>1500000</v>
      </c>
      <c r="DG23" s="20">
        <f t="shared" si="42"/>
        <v>64034.820000000007</v>
      </c>
      <c r="DH23" s="20">
        <f t="shared" si="43"/>
        <v>2561.3928000000005</v>
      </c>
      <c r="DI23" s="20">
        <f t="shared" si="44"/>
        <v>213.44940000000005</v>
      </c>
      <c r="DJ23" s="20">
        <f t="shared" si="52"/>
        <v>61164.22</v>
      </c>
      <c r="DK23" s="24">
        <f t="shared" ref="DK23:DK33" si="62">DG23/DC23</f>
        <v>8.5600056500963931E-2</v>
      </c>
      <c r="DL23" s="124">
        <f t="shared" si="45"/>
        <v>0</v>
      </c>
      <c r="DM23" s="27">
        <f t="shared" si="46"/>
        <v>0</v>
      </c>
      <c r="DN23" s="27">
        <f t="shared" si="47"/>
        <v>0</v>
      </c>
      <c r="DO23" s="20">
        <f t="shared" si="11"/>
        <v>449692.22109724005</v>
      </c>
      <c r="DP23" s="20">
        <f t="shared" si="12"/>
        <v>-67382.377747200619</v>
      </c>
      <c r="DQ23" s="21">
        <f t="shared" si="13"/>
        <v>-141173.23195729195</v>
      </c>
      <c r="DR23" s="17"/>
      <c r="DS23" s="17"/>
      <c r="DT23" s="17"/>
      <c r="DU23" s="17"/>
      <c r="DV23" s="17"/>
      <c r="DW23" s="17"/>
      <c r="DX23" s="17"/>
      <c r="DY23" s="17"/>
      <c r="DZ23" s="17"/>
      <c r="EA23" s="17"/>
      <c r="EB23" s="28">
        <v>0</v>
      </c>
      <c r="EC23" s="17"/>
      <c r="EF23">
        <f>INDEX(LINEST(Data!DG$15:DG$32, Data!E$15:E$32^ {1,2,3}),1,3)</f>
        <v>125012.76696356197</v>
      </c>
    </row>
    <row r="24" spans="1:139" ht="15.75" thickBot="1" x14ac:dyDescent="0.3">
      <c r="A24" s="5">
        <v>25</v>
      </c>
      <c r="B24" s="5">
        <v>23</v>
      </c>
      <c r="C24" s="1">
        <v>42917</v>
      </c>
      <c r="D24" s="4">
        <v>42917</v>
      </c>
      <c r="E24" s="28">
        <f t="shared" si="14"/>
        <v>42917</v>
      </c>
      <c r="F24" s="28">
        <f t="shared" si="55"/>
        <v>0</v>
      </c>
      <c r="G24" s="28">
        <f t="shared" si="56"/>
        <v>0</v>
      </c>
      <c r="H24" s="28"/>
      <c r="I24" s="10">
        <v>9324.5400000000009</v>
      </c>
      <c r="J24" s="10">
        <v>69430.399999999994</v>
      </c>
      <c r="K24" s="94">
        <f>Payday!H10</f>
        <v>2</v>
      </c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0"/>
      <c r="Z24" s="11"/>
      <c r="AA24" s="11"/>
      <c r="AB24" s="11"/>
      <c r="AC24" s="11"/>
      <c r="AD24" s="11"/>
      <c r="AE24" s="11"/>
      <c r="AF24" s="11"/>
      <c r="AG24" s="11"/>
      <c r="AH24" s="92"/>
      <c r="AI24" s="11">
        <v>1702.99</v>
      </c>
      <c r="AJ24" s="11">
        <v>7797.01</v>
      </c>
      <c r="AK24" s="11">
        <v>0</v>
      </c>
      <c r="AL24" s="11">
        <v>639.14</v>
      </c>
      <c r="AM24" s="11">
        <v>1003.84</v>
      </c>
      <c r="AN24" s="11">
        <v>2165.92</v>
      </c>
      <c r="AO24" s="11">
        <v>2201.48</v>
      </c>
      <c r="AP24" s="11">
        <v>0</v>
      </c>
      <c r="AQ24" s="11">
        <v>0</v>
      </c>
      <c r="AR24" s="11">
        <v>3421.18</v>
      </c>
      <c r="AS24" s="11">
        <v>23646.57</v>
      </c>
      <c r="AT24" s="82">
        <v>0</v>
      </c>
      <c r="AU24" s="11">
        <v>3091.65</v>
      </c>
      <c r="AV24" s="11">
        <v>1055.6600000000001</v>
      </c>
      <c r="AW24" s="11">
        <v>5969.73</v>
      </c>
      <c r="AX24" s="11">
        <v>26346.9</v>
      </c>
      <c r="AY24" s="11">
        <v>0</v>
      </c>
      <c r="AZ24" s="12">
        <f t="shared" si="16"/>
        <v>79042.070000000007</v>
      </c>
      <c r="BA24" s="11">
        <v>0</v>
      </c>
      <c r="BB24" s="11">
        <v>1407.15</v>
      </c>
      <c r="BC24" s="11">
        <v>2410.66</v>
      </c>
      <c r="BD24" s="11">
        <v>0</v>
      </c>
      <c r="BE24" s="11">
        <v>184.21</v>
      </c>
      <c r="BF24" s="11">
        <v>0</v>
      </c>
      <c r="BG24" s="13">
        <v>44945</v>
      </c>
      <c r="BH24" s="11">
        <v>0</v>
      </c>
      <c r="BI24" s="11">
        <v>0</v>
      </c>
      <c r="BJ24" s="11">
        <v>0</v>
      </c>
      <c r="BK24" s="11">
        <v>0</v>
      </c>
      <c r="BL24" s="12">
        <f t="shared" si="17"/>
        <v>-48947.02</v>
      </c>
      <c r="BM24" s="69">
        <f t="shared" si="57"/>
        <v>30095.05000000001</v>
      </c>
      <c r="BN24" s="88">
        <f t="shared" si="3"/>
        <v>0</v>
      </c>
      <c r="BO24" s="88">
        <f t="shared" si="4"/>
        <v>1</v>
      </c>
      <c r="BP24" s="79">
        <v>0</v>
      </c>
      <c r="BQ24" s="73">
        <f t="shared" si="5"/>
        <v>0</v>
      </c>
      <c r="BR24" s="80"/>
      <c r="BS24" s="20">
        <f t="shared" si="58"/>
        <v>4002.02</v>
      </c>
      <c r="BT24" s="20">
        <v>750</v>
      </c>
      <c r="BU24" s="20">
        <v>0</v>
      </c>
      <c r="BV24" s="20">
        <f t="shared" si="59"/>
        <v>4752.0200000000004</v>
      </c>
      <c r="BW24" s="20"/>
      <c r="BX24" s="47">
        <f>IF(D24=0,0,IF(MONTH($D24)=1,1,0))</f>
        <v>0</v>
      </c>
      <c r="BY24" s="47">
        <f t="shared" si="19"/>
        <v>0</v>
      </c>
      <c r="BZ24" s="47">
        <f t="shared" si="20"/>
        <v>0</v>
      </c>
      <c r="CA24" s="47">
        <f t="shared" si="21"/>
        <v>0</v>
      </c>
      <c r="CB24" s="47">
        <f t="shared" si="22"/>
        <v>0</v>
      </c>
      <c r="CC24" s="47">
        <f t="shared" si="23"/>
        <v>0</v>
      </c>
      <c r="CD24" s="47">
        <f t="shared" si="24"/>
        <v>1</v>
      </c>
      <c r="CE24" s="47">
        <f t="shared" si="25"/>
        <v>0</v>
      </c>
      <c r="CF24" s="47">
        <f t="shared" si="26"/>
        <v>0</v>
      </c>
      <c r="CG24" s="47">
        <f t="shared" si="27"/>
        <v>0</v>
      </c>
      <c r="CH24" s="47">
        <f t="shared" si="28"/>
        <v>0</v>
      </c>
      <c r="CI24" s="47">
        <f t="shared" si="29"/>
        <v>0</v>
      </c>
      <c r="CJ24" s="47">
        <f t="shared" si="30"/>
        <v>0</v>
      </c>
      <c r="CK24" s="47">
        <f t="shared" si="31"/>
        <v>0</v>
      </c>
      <c r="CL24" s="47">
        <f t="shared" si="32"/>
        <v>0</v>
      </c>
      <c r="CM24" s="47">
        <f t="shared" si="33"/>
        <v>0</v>
      </c>
      <c r="CN24" s="47">
        <f t="shared" si="34"/>
        <v>0</v>
      </c>
      <c r="CO24" s="47">
        <f t="shared" si="35"/>
        <v>0</v>
      </c>
      <c r="CP24" s="47">
        <f t="shared" si="36"/>
        <v>4752.0200000000004</v>
      </c>
      <c r="CQ24" s="47">
        <f t="shared" si="37"/>
        <v>0</v>
      </c>
      <c r="CR24" s="47">
        <f t="shared" si="38"/>
        <v>0</v>
      </c>
      <c r="CS24" s="47">
        <f t="shared" si="39"/>
        <v>0</v>
      </c>
      <c r="CT24" s="47">
        <f t="shared" si="40"/>
        <v>0</v>
      </c>
      <c r="CU24" s="47">
        <f t="shared" si="41"/>
        <v>0</v>
      </c>
      <c r="CV24" s="20">
        <f t="shared" ref="CV24:CV33" si="63">AVERAGE(BV22:BV24)</f>
        <v>3248.53</v>
      </c>
      <c r="CW24" s="20"/>
      <c r="CX24" s="20">
        <f t="shared" si="60"/>
        <v>57024.240000000005</v>
      </c>
      <c r="CY24" s="20">
        <f t="shared" ref="CY24:CY32" si="64">CV24*12</f>
        <v>38982.36</v>
      </c>
      <c r="CZ24" s="20"/>
      <c r="DA24" s="21">
        <f t="shared" si="61"/>
        <v>48003.3</v>
      </c>
      <c r="DB24" s="19">
        <f t="shared" si="53"/>
        <v>1200082.5</v>
      </c>
      <c r="DC24" s="20">
        <f t="shared" si="50"/>
        <v>879940.66666666663</v>
      </c>
      <c r="DD24" s="20"/>
      <c r="DE24" s="20">
        <f>DC24*G24</f>
        <v>0</v>
      </c>
      <c r="DF24" s="20">
        <f t="shared" si="54"/>
        <v>1500000</v>
      </c>
      <c r="DG24" s="20">
        <f t="shared" si="42"/>
        <v>65811.28</v>
      </c>
      <c r="DH24" s="20">
        <f t="shared" si="43"/>
        <v>2632.4512</v>
      </c>
      <c r="DI24" s="20">
        <f t="shared" si="44"/>
        <v>219.37093333333334</v>
      </c>
      <c r="DJ24" s="20">
        <f t="shared" si="52"/>
        <v>63586.15</v>
      </c>
      <c r="DK24" s="24">
        <f t="shared" si="62"/>
        <v>7.4790588153292162E-2</v>
      </c>
      <c r="DL24" s="124">
        <f t="shared" si="45"/>
        <v>0</v>
      </c>
      <c r="DM24" s="27">
        <f t="shared" si="46"/>
        <v>0</v>
      </c>
      <c r="DN24" s="27">
        <f t="shared" si="47"/>
        <v>0</v>
      </c>
      <c r="DO24" s="20">
        <f t="shared" si="11"/>
        <v>452128.05396151677</v>
      </c>
      <c r="DP24" s="20">
        <f t="shared" si="12"/>
        <v>-63747.365626664614</v>
      </c>
      <c r="DQ24" s="21">
        <f t="shared" si="13"/>
        <v>-137367.08696372726</v>
      </c>
      <c r="DR24" s="17"/>
      <c r="DS24" s="17"/>
      <c r="DT24" s="17"/>
      <c r="DU24" s="17"/>
      <c r="DV24" s="17"/>
      <c r="DW24" s="17"/>
      <c r="DX24" s="17"/>
      <c r="DY24" s="17"/>
      <c r="DZ24" s="17"/>
      <c r="EA24" s="17"/>
      <c r="EB24" s="28">
        <v>0</v>
      </c>
      <c r="EC24" s="17"/>
    </row>
    <row r="25" spans="1:139" ht="15.75" thickBot="1" x14ac:dyDescent="0.3">
      <c r="A25" s="5">
        <v>25</v>
      </c>
      <c r="B25" s="5">
        <v>23</v>
      </c>
      <c r="C25" s="1">
        <v>42948</v>
      </c>
      <c r="D25" s="4">
        <v>42948</v>
      </c>
      <c r="E25" s="28">
        <f t="shared" si="14"/>
        <v>42948</v>
      </c>
      <c r="F25" s="28">
        <f t="shared" si="55"/>
        <v>0</v>
      </c>
      <c r="G25" s="28">
        <f t="shared" si="56"/>
        <v>0</v>
      </c>
      <c r="H25" s="28"/>
      <c r="I25" s="10">
        <v>9454.6</v>
      </c>
      <c r="J25" s="10">
        <v>69430.399999999994</v>
      </c>
      <c r="K25" s="94">
        <f>Payday!H11</f>
        <v>3</v>
      </c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0"/>
      <c r="Z25" s="11"/>
      <c r="AA25" s="11"/>
      <c r="AB25" s="11"/>
      <c r="AC25" s="11"/>
      <c r="AD25" s="11"/>
      <c r="AE25" s="11"/>
      <c r="AF25" s="11"/>
      <c r="AG25" s="11"/>
      <c r="AH25" s="92"/>
      <c r="AI25" s="11">
        <v>2354</v>
      </c>
      <c r="AJ25" s="11">
        <v>8011.98</v>
      </c>
      <c r="AK25" s="11">
        <v>0</v>
      </c>
      <c r="AL25" s="13">
        <f>(AL27-AL24)/3+AL24</f>
        <v>639.14333333333332</v>
      </c>
      <c r="AM25" s="11">
        <v>1829.57</v>
      </c>
      <c r="AN25" s="11">
        <v>0</v>
      </c>
      <c r="AO25" s="13">
        <f>(AO26+AO24)/2</f>
        <v>2215.4499999999998</v>
      </c>
      <c r="AP25" s="11">
        <v>2170.19</v>
      </c>
      <c r="AQ25" s="11">
        <v>0</v>
      </c>
      <c r="AR25" s="13">
        <f>(AR27-AR24)/3+AR24</f>
        <v>3474.2466666666664</v>
      </c>
      <c r="AS25" s="13">
        <f>(AS27-AS24)/3+AS24</f>
        <v>25162.603333333333</v>
      </c>
      <c r="AT25" s="82">
        <v>0</v>
      </c>
      <c r="AU25" s="11">
        <v>3211.94</v>
      </c>
      <c r="AV25" s="11">
        <v>1075.1099999999999</v>
      </c>
      <c r="AW25" s="11">
        <v>6097.6</v>
      </c>
      <c r="AX25" s="11">
        <v>26919.06</v>
      </c>
      <c r="AY25" s="11">
        <v>0</v>
      </c>
      <c r="AZ25" s="12">
        <f t="shared" si="16"/>
        <v>83160.893333333341</v>
      </c>
      <c r="BA25" s="11">
        <v>117.47</v>
      </c>
      <c r="BB25" s="11">
        <v>1221.72</v>
      </c>
      <c r="BC25" s="11">
        <v>3203.5</v>
      </c>
      <c r="BD25" s="11">
        <v>0</v>
      </c>
      <c r="BE25" s="11">
        <v>113.94</v>
      </c>
      <c r="BF25" s="11">
        <v>0</v>
      </c>
      <c r="BG25" s="13">
        <v>44945</v>
      </c>
      <c r="BH25" s="11">
        <v>18000</v>
      </c>
      <c r="BI25" s="11">
        <v>0</v>
      </c>
      <c r="BJ25" s="11">
        <v>0</v>
      </c>
      <c r="BK25" s="11">
        <v>0</v>
      </c>
      <c r="BL25" s="12">
        <f t="shared" si="17"/>
        <v>-67601.63</v>
      </c>
      <c r="BM25" s="69">
        <f t="shared" si="57"/>
        <v>15559.263333333336</v>
      </c>
      <c r="BN25" s="88">
        <f t="shared" si="3"/>
        <v>0</v>
      </c>
      <c r="BO25" s="88">
        <f t="shared" si="4"/>
        <v>1</v>
      </c>
      <c r="BP25" s="79">
        <v>0</v>
      </c>
      <c r="BQ25" s="73">
        <f t="shared" si="5"/>
        <v>0</v>
      </c>
      <c r="BR25" s="80"/>
      <c r="BS25" s="20">
        <f t="shared" si="58"/>
        <v>4656.63</v>
      </c>
      <c r="BT25" s="20">
        <v>750</v>
      </c>
      <c r="BU25" s="20">
        <v>0</v>
      </c>
      <c r="BV25" s="20">
        <f t="shared" si="59"/>
        <v>5406.63</v>
      </c>
      <c r="BW25" s="20"/>
      <c r="BX25" s="47">
        <f>IF(D25=0,0,IF(MONTH($D25)=1,1,0))</f>
        <v>0</v>
      </c>
      <c r="BY25" s="47">
        <f t="shared" si="19"/>
        <v>0</v>
      </c>
      <c r="BZ25" s="47">
        <f t="shared" si="20"/>
        <v>0</v>
      </c>
      <c r="CA25" s="47">
        <f t="shared" si="21"/>
        <v>0</v>
      </c>
      <c r="CB25" s="47">
        <f t="shared" si="22"/>
        <v>0</v>
      </c>
      <c r="CC25" s="47">
        <f t="shared" si="23"/>
        <v>0</v>
      </c>
      <c r="CD25" s="47">
        <f t="shared" si="24"/>
        <v>0</v>
      </c>
      <c r="CE25" s="47">
        <f t="shared" si="25"/>
        <v>1</v>
      </c>
      <c r="CF25" s="47">
        <f t="shared" si="26"/>
        <v>0</v>
      </c>
      <c r="CG25" s="47">
        <f t="shared" si="27"/>
        <v>0</v>
      </c>
      <c r="CH25" s="47">
        <f t="shared" si="28"/>
        <v>0</v>
      </c>
      <c r="CI25" s="47">
        <f t="shared" si="29"/>
        <v>0</v>
      </c>
      <c r="CJ25" s="47">
        <f t="shared" si="30"/>
        <v>0</v>
      </c>
      <c r="CK25" s="47">
        <f t="shared" si="31"/>
        <v>0</v>
      </c>
      <c r="CL25" s="47">
        <f t="shared" si="32"/>
        <v>0</v>
      </c>
      <c r="CM25" s="47">
        <f t="shared" si="33"/>
        <v>0</v>
      </c>
      <c r="CN25" s="47">
        <f t="shared" si="34"/>
        <v>0</v>
      </c>
      <c r="CO25" s="47">
        <f t="shared" si="35"/>
        <v>0</v>
      </c>
      <c r="CP25" s="47">
        <f t="shared" si="36"/>
        <v>0</v>
      </c>
      <c r="CQ25" s="47">
        <f t="shared" si="37"/>
        <v>5406.63</v>
      </c>
      <c r="CR25" s="47">
        <f t="shared" si="38"/>
        <v>0</v>
      </c>
      <c r="CS25" s="47">
        <f t="shared" si="39"/>
        <v>0</v>
      </c>
      <c r="CT25" s="47">
        <f t="shared" si="40"/>
        <v>0</v>
      </c>
      <c r="CU25" s="47">
        <f t="shared" si="41"/>
        <v>0</v>
      </c>
      <c r="CV25" s="20">
        <f t="shared" si="63"/>
        <v>4392.753333333334</v>
      </c>
      <c r="CW25" s="20"/>
      <c r="CX25" s="20">
        <f t="shared" si="60"/>
        <v>64879.56</v>
      </c>
      <c r="CY25" s="20">
        <f t="shared" si="64"/>
        <v>52713.040000000008</v>
      </c>
      <c r="CZ25" s="20"/>
      <c r="DA25" s="21">
        <f t="shared" si="61"/>
        <v>58796.3</v>
      </c>
      <c r="DB25" s="19">
        <f t="shared" si="53"/>
        <v>1469907.5</v>
      </c>
      <c r="DC25" s="20">
        <f t="shared" si="50"/>
        <v>1172432.1666666667</v>
      </c>
      <c r="DD25" s="20"/>
      <c r="DE25" s="20">
        <f>DC25*G25</f>
        <v>0</v>
      </c>
      <c r="DF25" s="20">
        <f t="shared" si="54"/>
        <v>1500000</v>
      </c>
      <c r="DG25" s="20">
        <f t="shared" si="42"/>
        <v>68943.83</v>
      </c>
      <c r="DH25" s="20">
        <f t="shared" si="43"/>
        <v>2757.7532000000001</v>
      </c>
      <c r="DI25" s="20">
        <f t="shared" si="44"/>
        <v>229.81276666666668</v>
      </c>
      <c r="DJ25" s="20">
        <f t="shared" si="52"/>
        <v>66263.31</v>
      </c>
      <c r="DK25" s="24">
        <f t="shared" si="62"/>
        <v>5.8804109917944075E-2</v>
      </c>
      <c r="DL25" s="124">
        <f t="shared" si="45"/>
        <v>0</v>
      </c>
      <c r="DM25" s="27">
        <f t="shared" si="46"/>
        <v>0</v>
      </c>
      <c r="DN25" s="27">
        <f t="shared" si="47"/>
        <v>0</v>
      </c>
      <c r="DO25" s="20">
        <f t="shared" si="11"/>
        <v>454577.08092047495</v>
      </c>
      <c r="DP25" s="20">
        <f t="shared" si="12"/>
        <v>-60092.663857142375</v>
      </c>
      <c r="DQ25" s="21">
        <f t="shared" si="13"/>
        <v>-133540.32535144742</v>
      </c>
      <c r="DR25" s="17"/>
      <c r="DS25" s="17"/>
      <c r="DT25" s="17"/>
      <c r="DU25" s="17"/>
      <c r="DV25" s="17"/>
      <c r="DW25" s="17"/>
      <c r="DX25" s="17"/>
      <c r="DY25" s="17"/>
      <c r="DZ25" s="17"/>
      <c r="EA25" s="17"/>
      <c r="EB25" s="28">
        <v>0</v>
      </c>
      <c r="EC25" s="17"/>
      <c r="EE25" t="s">
        <v>47</v>
      </c>
      <c r="EF25" s="51">
        <f>EF20*EF26^3 + EF21*EF26^2 + EF22*EF26 + EF23</f>
        <v>38281.074107598251</v>
      </c>
      <c r="EH25">
        <f>(EH20*LN(EH26)) + EH21</f>
        <v>1608548.2235216051</v>
      </c>
    </row>
    <row r="26" spans="1:139" ht="15.75" thickBot="1" x14ac:dyDescent="0.3">
      <c r="A26" s="5">
        <v>25</v>
      </c>
      <c r="B26" s="5">
        <v>23</v>
      </c>
      <c r="C26" s="1">
        <v>42979</v>
      </c>
      <c r="D26" s="4">
        <v>42979</v>
      </c>
      <c r="E26" s="28">
        <f t="shared" si="14"/>
        <v>42979</v>
      </c>
      <c r="F26" s="28">
        <f t="shared" si="55"/>
        <v>0</v>
      </c>
      <c r="G26" s="28">
        <f t="shared" si="56"/>
        <v>0</v>
      </c>
      <c r="H26" s="28"/>
      <c r="I26" s="10">
        <v>10354.51</v>
      </c>
      <c r="J26" s="10">
        <v>69430.399999999994</v>
      </c>
      <c r="K26" s="94">
        <f>Payday!H12</f>
        <v>2</v>
      </c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0"/>
      <c r="Z26" s="11"/>
      <c r="AA26" s="11"/>
      <c r="AB26" s="11"/>
      <c r="AC26" s="11"/>
      <c r="AD26" s="11"/>
      <c r="AE26" s="11"/>
      <c r="AF26" s="11"/>
      <c r="AG26" s="11"/>
      <c r="AH26" s="92"/>
      <c r="AI26" s="11">
        <v>2936.01</v>
      </c>
      <c r="AJ26" s="11">
        <v>7866.65</v>
      </c>
      <c r="AK26" s="11">
        <v>0</v>
      </c>
      <c r="AL26" s="13">
        <f>(AL27-AL24)/3*2+AL24</f>
        <v>639.14666666666665</v>
      </c>
      <c r="AM26" s="11">
        <v>1835.52</v>
      </c>
      <c r="AN26" s="11">
        <v>0</v>
      </c>
      <c r="AO26" s="11">
        <v>2229.42</v>
      </c>
      <c r="AP26" s="11">
        <v>8280.17</v>
      </c>
      <c r="AQ26" s="11">
        <v>0</v>
      </c>
      <c r="AR26" s="13">
        <f>(AR27-AR24)/3*2+AR24</f>
        <v>3527.3133333333335</v>
      </c>
      <c r="AS26" s="13">
        <f>(AS27-AS24)/3*2+AS24</f>
        <v>26678.636666666665</v>
      </c>
      <c r="AT26" s="82">
        <v>0</v>
      </c>
      <c r="AU26" s="11">
        <v>3192.23</v>
      </c>
      <c r="AV26" s="11">
        <v>1260.42</v>
      </c>
      <c r="AW26" s="11">
        <v>0</v>
      </c>
      <c r="AX26" s="11">
        <v>26825.77</v>
      </c>
      <c r="AY26" s="11">
        <v>0</v>
      </c>
      <c r="AZ26" s="12">
        <f t="shared" si="16"/>
        <v>85271.286666666667</v>
      </c>
      <c r="BA26" s="11">
        <v>108.68</v>
      </c>
      <c r="BB26" s="11">
        <v>983.27</v>
      </c>
      <c r="BC26" s="11">
        <v>3775.31</v>
      </c>
      <c r="BD26" s="11">
        <v>0</v>
      </c>
      <c r="BE26" s="11">
        <v>337.9</v>
      </c>
      <c r="BF26" s="11">
        <v>0</v>
      </c>
      <c r="BG26" s="13">
        <v>44945</v>
      </c>
      <c r="BH26" s="13">
        <f>(BH$25+BH$32)/2</f>
        <v>16322.865</v>
      </c>
      <c r="BI26" s="11">
        <v>0</v>
      </c>
      <c r="BJ26" s="11">
        <v>0</v>
      </c>
      <c r="BK26" s="11">
        <v>0</v>
      </c>
      <c r="BL26" s="12">
        <f t="shared" si="17"/>
        <v>-66473.025000000009</v>
      </c>
      <c r="BM26" s="69">
        <f t="shared" si="57"/>
        <v>18798.261666666658</v>
      </c>
      <c r="BN26" s="88">
        <f t="shared" si="3"/>
        <v>0</v>
      </c>
      <c r="BO26" s="88">
        <f t="shared" si="4"/>
        <v>1</v>
      </c>
      <c r="BP26" s="79">
        <v>0</v>
      </c>
      <c r="BQ26" s="73">
        <f t="shared" si="5"/>
        <v>0</v>
      </c>
      <c r="BR26" s="80"/>
      <c r="BS26" s="20">
        <f t="shared" si="58"/>
        <v>5205.16</v>
      </c>
      <c r="BT26" s="20">
        <v>750</v>
      </c>
      <c r="BU26" s="20">
        <v>0</v>
      </c>
      <c r="BV26" s="20">
        <f t="shared" si="59"/>
        <v>5955.16</v>
      </c>
      <c r="BW26" s="20"/>
      <c r="BX26" s="47">
        <f>IF(D26=0,0,IF(MONTH($D26)=1,1,0))</f>
        <v>0</v>
      </c>
      <c r="BY26" s="47">
        <f t="shared" si="19"/>
        <v>0</v>
      </c>
      <c r="BZ26" s="47">
        <f t="shared" si="20"/>
        <v>0</v>
      </c>
      <c r="CA26" s="47">
        <f t="shared" si="21"/>
        <v>0</v>
      </c>
      <c r="CB26" s="47">
        <f t="shared" si="22"/>
        <v>0</v>
      </c>
      <c r="CC26" s="47">
        <f t="shared" si="23"/>
        <v>0</v>
      </c>
      <c r="CD26" s="47">
        <f t="shared" si="24"/>
        <v>0</v>
      </c>
      <c r="CE26" s="47">
        <f t="shared" si="25"/>
        <v>0</v>
      </c>
      <c r="CF26" s="47">
        <f t="shared" si="26"/>
        <v>1</v>
      </c>
      <c r="CG26" s="47">
        <f t="shared" si="27"/>
        <v>0</v>
      </c>
      <c r="CH26" s="47">
        <f t="shared" si="28"/>
        <v>0</v>
      </c>
      <c r="CI26" s="47">
        <f t="shared" si="29"/>
        <v>0</v>
      </c>
      <c r="CJ26" s="47">
        <f t="shared" si="30"/>
        <v>0</v>
      </c>
      <c r="CK26" s="47">
        <f t="shared" si="31"/>
        <v>0</v>
      </c>
      <c r="CL26" s="47">
        <f t="shared" si="32"/>
        <v>0</v>
      </c>
      <c r="CM26" s="47">
        <f t="shared" si="33"/>
        <v>0</v>
      </c>
      <c r="CN26" s="47">
        <f t="shared" si="34"/>
        <v>0</v>
      </c>
      <c r="CO26" s="47">
        <f t="shared" si="35"/>
        <v>0</v>
      </c>
      <c r="CP26" s="47">
        <f t="shared" si="36"/>
        <v>0</v>
      </c>
      <c r="CQ26" s="47">
        <f t="shared" si="37"/>
        <v>0</v>
      </c>
      <c r="CR26" s="47">
        <f t="shared" si="38"/>
        <v>5955.16</v>
      </c>
      <c r="CS26" s="47">
        <f t="shared" si="39"/>
        <v>0</v>
      </c>
      <c r="CT26" s="47">
        <f t="shared" si="40"/>
        <v>0</v>
      </c>
      <c r="CU26" s="47">
        <f t="shared" si="41"/>
        <v>0</v>
      </c>
      <c r="CV26" s="20">
        <f t="shared" si="63"/>
        <v>5371.27</v>
      </c>
      <c r="CW26" s="20">
        <f t="shared" ref="CW26:CW32" si="65">AVERAGE(BV15:BV26)</f>
        <v>3116.2175000000002</v>
      </c>
      <c r="CX26" s="20">
        <f t="shared" si="60"/>
        <v>71461.919999999998</v>
      </c>
      <c r="CY26" s="20">
        <f t="shared" si="64"/>
        <v>64455.240000000005</v>
      </c>
      <c r="CZ26" s="20">
        <f t="shared" ref="CZ26:CZ31" si="66">CW26*12</f>
        <v>37394.61</v>
      </c>
      <c r="DA26" s="21">
        <f t="shared" si="61"/>
        <v>57770.590000000004</v>
      </c>
      <c r="DB26" s="19">
        <f t="shared" si="53"/>
        <v>1444264.75</v>
      </c>
      <c r="DC26" s="20">
        <f t="shared" si="50"/>
        <v>1371418.25</v>
      </c>
      <c r="DD26" s="20">
        <f t="shared" ref="DD26:DD32" si="67">AVERAGE(DB15:DB26)</f>
        <v>867499.9375</v>
      </c>
      <c r="DE26" s="20">
        <f>DC26*G26</f>
        <v>0</v>
      </c>
      <c r="DF26" s="20">
        <f t="shared" si="54"/>
        <v>1500000</v>
      </c>
      <c r="DG26" s="20">
        <f t="shared" si="42"/>
        <v>70637.25</v>
      </c>
      <c r="DH26" s="20">
        <f t="shared" si="43"/>
        <v>2825.4900000000002</v>
      </c>
      <c r="DI26" s="20">
        <f t="shared" si="44"/>
        <v>235.45750000000001</v>
      </c>
      <c r="DJ26" s="20">
        <f t="shared" si="52"/>
        <v>68464.12</v>
      </c>
      <c r="DK26" s="24">
        <f t="shared" si="62"/>
        <v>5.1506715766688971E-2</v>
      </c>
      <c r="DL26" s="124">
        <f t="shared" si="45"/>
        <v>0</v>
      </c>
      <c r="DM26" s="27">
        <f t="shared" si="46"/>
        <v>0</v>
      </c>
      <c r="DN26" s="27">
        <f t="shared" si="47"/>
        <v>0</v>
      </c>
      <c r="DO26" s="20">
        <f t="shared" si="11"/>
        <v>457039.37344212749</v>
      </c>
      <c r="DP26" s="20">
        <f t="shared" si="12"/>
        <v>-56418.165786368561</v>
      </c>
      <c r="DQ26" s="21">
        <f t="shared" si="13"/>
        <v>-129692.83544710108</v>
      </c>
      <c r="DR26" s="17"/>
      <c r="DS26" s="17"/>
      <c r="DT26" s="17"/>
      <c r="DU26" s="17"/>
      <c r="DV26" s="17"/>
      <c r="DW26" s="17"/>
      <c r="DX26" s="17"/>
      <c r="DY26" s="17"/>
      <c r="DZ26" s="17"/>
      <c r="EA26" s="17"/>
      <c r="EB26" s="28">
        <v>0</v>
      </c>
      <c r="EC26" s="17"/>
      <c r="EE26" t="s">
        <v>48</v>
      </c>
      <c r="EF26" s="1">
        <v>45276.545011461123</v>
      </c>
      <c r="EH26" s="1">
        <v>69702.305998879732</v>
      </c>
    </row>
    <row r="27" spans="1:139" ht="15.75" thickBot="1" x14ac:dyDescent="0.3">
      <c r="A27" s="5">
        <v>25</v>
      </c>
      <c r="B27" s="5">
        <f>B15+1</f>
        <v>24</v>
      </c>
      <c r="C27" s="1">
        <v>43009</v>
      </c>
      <c r="D27" s="4">
        <v>43009</v>
      </c>
      <c r="E27" s="28">
        <f t="shared" si="14"/>
        <v>43009</v>
      </c>
      <c r="F27" s="28">
        <f t="shared" si="55"/>
        <v>0</v>
      </c>
      <c r="G27" s="28">
        <f t="shared" si="56"/>
        <v>0</v>
      </c>
      <c r="H27" s="28"/>
      <c r="I27" s="10">
        <v>12168.98</v>
      </c>
      <c r="J27" s="10">
        <v>69430.399999999994</v>
      </c>
      <c r="K27" s="94">
        <f>Payday!H13</f>
        <v>2</v>
      </c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0"/>
      <c r="Z27" s="11"/>
      <c r="AA27" s="11"/>
      <c r="AB27" s="11"/>
      <c r="AC27" s="11"/>
      <c r="AD27" s="11"/>
      <c r="AE27" s="11"/>
      <c r="AF27" s="11"/>
      <c r="AG27" s="11"/>
      <c r="AH27" s="92"/>
      <c r="AI27" s="11">
        <v>1649.36</v>
      </c>
      <c r="AJ27" s="11">
        <v>4787.99</v>
      </c>
      <c r="AK27" s="11">
        <v>0</v>
      </c>
      <c r="AL27" s="11">
        <v>639.15</v>
      </c>
      <c r="AM27" s="11">
        <v>2157.58</v>
      </c>
      <c r="AN27" s="11">
        <v>0</v>
      </c>
      <c r="AO27" s="11">
        <v>2258.31</v>
      </c>
      <c r="AP27" s="11">
        <v>8357.69</v>
      </c>
      <c r="AQ27" s="11">
        <v>0</v>
      </c>
      <c r="AR27" s="11">
        <v>3580.38</v>
      </c>
      <c r="AS27" s="11">
        <v>28194.67</v>
      </c>
      <c r="AT27" s="82">
        <v>0</v>
      </c>
      <c r="AU27" s="11">
        <v>3160.29</v>
      </c>
      <c r="AV27" s="11">
        <v>1454.47</v>
      </c>
      <c r="AW27" s="11">
        <v>0</v>
      </c>
      <c r="AX27" s="11">
        <v>27819.32</v>
      </c>
      <c r="AY27" s="11">
        <v>0</v>
      </c>
      <c r="AZ27" s="12">
        <f t="shared" si="16"/>
        <v>84059.209999999992</v>
      </c>
      <c r="BA27" s="11">
        <v>56.17</v>
      </c>
      <c r="BB27" s="11">
        <v>565.94000000000005</v>
      </c>
      <c r="BC27" s="11">
        <v>4184.07</v>
      </c>
      <c r="BD27" s="11">
        <v>0</v>
      </c>
      <c r="BE27" s="11">
        <v>321.88</v>
      </c>
      <c r="BF27" s="11">
        <v>0</v>
      </c>
      <c r="BG27" s="13">
        <v>44945</v>
      </c>
      <c r="BH27" s="13">
        <f t="shared" ref="BH27:BH29" si="68">(BH$25+BH$31)/2</f>
        <v>16921.5</v>
      </c>
      <c r="BI27" s="11">
        <v>0</v>
      </c>
      <c r="BJ27" s="11">
        <v>0</v>
      </c>
      <c r="BK27" s="11">
        <v>0</v>
      </c>
      <c r="BL27" s="12">
        <f t="shared" si="17"/>
        <v>-66994.559999999998</v>
      </c>
      <c r="BM27" s="69">
        <f t="shared" si="57"/>
        <v>17064.649999999994</v>
      </c>
      <c r="BN27" s="88">
        <f t="shared" si="3"/>
        <v>0</v>
      </c>
      <c r="BO27" s="88">
        <f t="shared" si="4"/>
        <v>1</v>
      </c>
      <c r="BP27" s="79">
        <v>0</v>
      </c>
      <c r="BQ27" s="73">
        <f t="shared" si="5"/>
        <v>0</v>
      </c>
      <c r="BR27" s="80"/>
      <c r="BS27" s="20">
        <f t="shared" si="58"/>
        <v>5128.0599999999995</v>
      </c>
      <c r="BT27" s="20">
        <v>750</v>
      </c>
      <c r="BU27" s="20">
        <v>0</v>
      </c>
      <c r="BV27" s="20">
        <f t="shared" si="59"/>
        <v>5878.0599999999995</v>
      </c>
      <c r="BW27" s="20">
        <f t="shared" ref="BW27:BW30" si="69">BV15</f>
        <v>3468.83</v>
      </c>
      <c r="BX27" s="47">
        <f>IF(D27=0,0,IF(MONTH($D27)=1,1,0))</f>
        <v>0</v>
      </c>
      <c r="BY27" s="47">
        <f t="shared" si="19"/>
        <v>0</v>
      </c>
      <c r="BZ27" s="47">
        <f t="shared" si="20"/>
        <v>0</v>
      </c>
      <c r="CA27" s="47">
        <f t="shared" si="21"/>
        <v>0</v>
      </c>
      <c r="CB27" s="47">
        <f t="shared" si="22"/>
        <v>0</v>
      </c>
      <c r="CC27" s="47">
        <f t="shared" si="23"/>
        <v>0</v>
      </c>
      <c r="CD27" s="47">
        <f t="shared" si="24"/>
        <v>0</v>
      </c>
      <c r="CE27" s="47">
        <f t="shared" si="25"/>
        <v>0</v>
      </c>
      <c r="CF27" s="47">
        <f t="shared" si="26"/>
        <v>0</v>
      </c>
      <c r="CG27" s="47">
        <f t="shared" si="27"/>
        <v>1</v>
      </c>
      <c r="CH27" s="47">
        <f t="shared" si="28"/>
        <v>0</v>
      </c>
      <c r="CI27" s="47">
        <f t="shared" si="29"/>
        <v>0</v>
      </c>
      <c r="CJ27" s="47">
        <f t="shared" si="30"/>
        <v>0</v>
      </c>
      <c r="CK27" s="47">
        <f t="shared" si="31"/>
        <v>0</v>
      </c>
      <c r="CL27" s="47">
        <f t="shared" si="32"/>
        <v>0</v>
      </c>
      <c r="CM27" s="47">
        <f t="shared" si="33"/>
        <v>0</v>
      </c>
      <c r="CN27" s="47">
        <f t="shared" si="34"/>
        <v>0</v>
      </c>
      <c r="CO27" s="47">
        <f t="shared" si="35"/>
        <v>0</v>
      </c>
      <c r="CP27" s="47">
        <f t="shared" si="36"/>
        <v>0</v>
      </c>
      <c r="CQ27" s="47">
        <f t="shared" si="37"/>
        <v>0</v>
      </c>
      <c r="CR27" s="47">
        <f t="shared" si="38"/>
        <v>0</v>
      </c>
      <c r="CS27" s="47">
        <f t="shared" si="39"/>
        <v>5878.0599999999995</v>
      </c>
      <c r="CT27" s="47">
        <f t="shared" si="40"/>
        <v>0</v>
      </c>
      <c r="CU27" s="47">
        <f t="shared" si="41"/>
        <v>0</v>
      </c>
      <c r="CV27" s="20">
        <f t="shared" si="63"/>
        <v>5746.6166666666659</v>
      </c>
      <c r="CW27" s="20">
        <f t="shared" si="65"/>
        <v>3316.9866666666662</v>
      </c>
      <c r="CX27" s="20">
        <f t="shared" si="60"/>
        <v>70536.72</v>
      </c>
      <c r="CY27" s="20">
        <f t="shared" si="64"/>
        <v>68959.399999999994</v>
      </c>
      <c r="CZ27" s="20">
        <f t="shared" si="66"/>
        <v>39803.839999999997</v>
      </c>
      <c r="DA27" s="21">
        <f t="shared" si="61"/>
        <v>59766.653333333328</v>
      </c>
      <c r="DB27" s="19">
        <f t="shared" si="53"/>
        <v>1494166.3333333333</v>
      </c>
      <c r="DC27" s="20">
        <f t="shared" ref="DC27:DC33" si="70">AVERAGE(DB25:DB27)</f>
        <v>1469446.1944444443</v>
      </c>
      <c r="DD27" s="20">
        <f t="shared" si="67"/>
        <v>905293.04861111112</v>
      </c>
      <c r="DE27" s="20">
        <f>DC27*G27</f>
        <v>0</v>
      </c>
      <c r="DF27" s="20">
        <f t="shared" si="54"/>
        <v>1500000</v>
      </c>
      <c r="DG27" s="20">
        <f t="shared" si="42"/>
        <v>73822.42</v>
      </c>
      <c r="DH27" s="20">
        <f t="shared" si="43"/>
        <v>2952.8968</v>
      </c>
      <c r="DI27" s="20">
        <f t="shared" si="44"/>
        <v>246.07473333333334</v>
      </c>
      <c r="DJ27" s="20">
        <f t="shared" si="52"/>
        <v>71134.5</v>
      </c>
      <c r="DK27" s="24">
        <f t="shared" si="62"/>
        <v>5.0238260018707355E-2</v>
      </c>
      <c r="DL27" s="124">
        <f t="shared" si="45"/>
        <v>0</v>
      </c>
      <c r="DM27" s="27">
        <f t="shared" si="46"/>
        <v>0</v>
      </c>
      <c r="DN27" s="27">
        <f t="shared" si="47"/>
        <v>0</v>
      </c>
      <c r="DO27" s="20">
        <f t="shared" si="11"/>
        <v>459515.00338160567</v>
      </c>
      <c r="DP27" s="20">
        <f t="shared" si="12"/>
        <v>-52723.764184378058</v>
      </c>
      <c r="DQ27" s="21">
        <f t="shared" si="13"/>
        <v>-125824.50497243955</v>
      </c>
      <c r="DR27" s="17"/>
      <c r="DS27" s="17"/>
      <c r="DT27" s="17"/>
      <c r="DU27" s="17"/>
      <c r="DV27" s="17"/>
      <c r="DW27" s="17"/>
      <c r="DX27" s="17"/>
      <c r="DY27" s="17"/>
      <c r="DZ27" s="17"/>
      <c r="EA27" s="17"/>
      <c r="EB27" s="28">
        <v>0</v>
      </c>
      <c r="EC27" s="17"/>
    </row>
    <row r="28" spans="1:139" ht="15.75" thickBot="1" x14ac:dyDescent="0.3">
      <c r="A28" s="5">
        <v>25</v>
      </c>
      <c r="B28" s="5">
        <f t="shared" ref="B28:B91" si="71">B16+1</f>
        <v>24</v>
      </c>
      <c r="C28" s="1">
        <v>43040</v>
      </c>
      <c r="D28" s="4">
        <v>43040</v>
      </c>
      <c r="E28" s="28">
        <f t="shared" si="14"/>
        <v>43040</v>
      </c>
      <c r="F28" s="28">
        <f t="shared" si="55"/>
        <v>0</v>
      </c>
      <c r="G28" s="28">
        <f t="shared" si="56"/>
        <v>0</v>
      </c>
      <c r="H28" s="28"/>
      <c r="I28" s="10">
        <v>7885.76</v>
      </c>
      <c r="J28" s="10">
        <v>69430.399999999994</v>
      </c>
      <c r="K28" s="94">
        <f>Payday!H14</f>
        <v>2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0"/>
      <c r="Z28" s="11"/>
      <c r="AA28" s="11"/>
      <c r="AB28" s="11"/>
      <c r="AC28" s="11"/>
      <c r="AD28" s="11"/>
      <c r="AE28" s="11"/>
      <c r="AF28" s="11"/>
      <c r="AG28" s="11"/>
      <c r="AH28" s="92"/>
      <c r="AI28" s="11">
        <v>5033.6099999999997</v>
      </c>
      <c r="AJ28" s="11">
        <v>4337.08</v>
      </c>
      <c r="AK28" s="11">
        <v>1000</v>
      </c>
      <c r="AL28" s="13">
        <f>(AL30-AL27)/3+AL27</f>
        <v>639.15666666666664</v>
      </c>
      <c r="AM28" s="11">
        <v>2684.96</v>
      </c>
      <c r="AN28" s="11">
        <v>0</v>
      </c>
      <c r="AO28" s="11">
        <v>0</v>
      </c>
      <c r="AP28" s="11">
        <v>8504.2900000000009</v>
      </c>
      <c r="AQ28" s="11">
        <v>0</v>
      </c>
      <c r="AR28" s="13">
        <f>(AR30-AR27)/3+AR27</f>
        <v>3642.4133333333334</v>
      </c>
      <c r="AS28" s="13">
        <f>(AS30-AS27)/3+AS27</f>
        <v>29673.863333333331</v>
      </c>
      <c r="AT28" s="82">
        <v>0</v>
      </c>
      <c r="AU28" s="11">
        <v>3160.29</v>
      </c>
      <c r="AV28" s="11">
        <v>1600.61</v>
      </c>
      <c r="AW28" s="11">
        <v>0</v>
      </c>
      <c r="AX28" s="11">
        <v>28419.01</v>
      </c>
      <c r="AY28" s="11">
        <v>0</v>
      </c>
      <c r="AZ28" s="12">
        <f t="shared" si="16"/>
        <v>88695.283333333326</v>
      </c>
      <c r="BA28" s="11">
        <v>0</v>
      </c>
      <c r="BB28" s="11">
        <v>1723.47</v>
      </c>
      <c r="BC28" s="11">
        <v>2956.19</v>
      </c>
      <c r="BD28" s="11">
        <v>977.55</v>
      </c>
      <c r="BE28" s="11">
        <v>223.66</v>
      </c>
      <c r="BF28" s="11">
        <v>0</v>
      </c>
      <c r="BG28" s="13">
        <v>44945</v>
      </c>
      <c r="BH28" s="13">
        <f t="shared" si="68"/>
        <v>16921.5</v>
      </c>
      <c r="BI28" s="11">
        <v>0</v>
      </c>
      <c r="BJ28" s="11">
        <v>0</v>
      </c>
      <c r="BK28" s="11">
        <v>0</v>
      </c>
      <c r="BL28" s="12">
        <f t="shared" si="17"/>
        <v>-67747.37</v>
      </c>
      <c r="BM28" s="69">
        <f t="shared" si="57"/>
        <v>20947.91333333333</v>
      </c>
      <c r="BN28" s="88">
        <f t="shared" si="3"/>
        <v>0</v>
      </c>
      <c r="BO28" s="88">
        <f t="shared" si="4"/>
        <v>1</v>
      </c>
      <c r="BP28" s="79">
        <v>0</v>
      </c>
      <c r="BQ28" s="73">
        <f t="shared" si="5"/>
        <v>0</v>
      </c>
      <c r="BR28" s="80"/>
      <c r="BS28" s="20">
        <f t="shared" si="58"/>
        <v>5880.87</v>
      </c>
      <c r="BT28" s="20">
        <v>750</v>
      </c>
      <c r="BU28" s="20">
        <v>0</v>
      </c>
      <c r="BV28" s="20">
        <f t="shared" si="59"/>
        <v>6630.87</v>
      </c>
      <c r="BW28" s="20">
        <f t="shared" si="69"/>
        <v>1387.22</v>
      </c>
      <c r="BX28" s="47">
        <f>IF(D28=0,0,IF(MONTH($D28)=1,1,0))</f>
        <v>0</v>
      </c>
      <c r="BY28" s="47">
        <f t="shared" si="19"/>
        <v>0</v>
      </c>
      <c r="BZ28" s="47">
        <f t="shared" si="20"/>
        <v>0</v>
      </c>
      <c r="CA28" s="47">
        <f t="shared" si="21"/>
        <v>0</v>
      </c>
      <c r="CB28" s="47">
        <f t="shared" si="22"/>
        <v>0</v>
      </c>
      <c r="CC28" s="47">
        <f t="shared" si="23"/>
        <v>0</v>
      </c>
      <c r="CD28" s="47">
        <f t="shared" si="24"/>
        <v>0</v>
      </c>
      <c r="CE28" s="47">
        <f t="shared" si="25"/>
        <v>0</v>
      </c>
      <c r="CF28" s="47">
        <f t="shared" si="26"/>
        <v>0</v>
      </c>
      <c r="CG28" s="47">
        <f t="shared" si="27"/>
        <v>0</v>
      </c>
      <c r="CH28" s="47">
        <f t="shared" si="28"/>
        <v>1</v>
      </c>
      <c r="CI28" s="47">
        <f t="shared" si="29"/>
        <v>0</v>
      </c>
      <c r="CJ28" s="47">
        <f t="shared" si="30"/>
        <v>0</v>
      </c>
      <c r="CK28" s="47">
        <f t="shared" si="31"/>
        <v>0</v>
      </c>
      <c r="CL28" s="47">
        <f t="shared" si="32"/>
        <v>0</v>
      </c>
      <c r="CM28" s="47">
        <f t="shared" si="33"/>
        <v>0</v>
      </c>
      <c r="CN28" s="47">
        <f t="shared" si="34"/>
        <v>0</v>
      </c>
      <c r="CO28" s="47">
        <f t="shared" si="35"/>
        <v>0</v>
      </c>
      <c r="CP28" s="47">
        <f t="shared" si="36"/>
        <v>0</v>
      </c>
      <c r="CQ28" s="47">
        <f t="shared" si="37"/>
        <v>0</v>
      </c>
      <c r="CR28" s="47">
        <f t="shared" si="38"/>
        <v>0</v>
      </c>
      <c r="CS28" s="47">
        <f t="shared" si="39"/>
        <v>0</v>
      </c>
      <c r="CT28" s="47">
        <f t="shared" si="40"/>
        <v>6630.87</v>
      </c>
      <c r="CU28" s="47">
        <f t="shared" si="41"/>
        <v>0</v>
      </c>
      <c r="CV28" s="20">
        <f t="shared" si="63"/>
        <v>6154.6966666666667</v>
      </c>
      <c r="CW28" s="20">
        <f t="shared" si="65"/>
        <v>3753.9575000000004</v>
      </c>
      <c r="CX28" s="20">
        <f t="shared" si="60"/>
        <v>79570.44</v>
      </c>
      <c r="CY28" s="20">
        <f t="shared" si="64"/>
        <v>73856.36</v>
      </c>
      <c r="CZ28" s="20">
        <f t="shared" si="66"/>
        <v>45047.490000000005</v>
      </c>
      <c r="DA28" s="21">
        <f t="shared" si="61"/>
        <v>66158.096666666665</v>
      </c>
      <c r="DB28" s="19">
        <f t="shared" si="53"/>
        <v>1653952.4166666665</v>
      </c>
      <c r="DC28" s="20">
        <f t="shared" si="70"/>
        <v>1530794.5</v>
      </c>
      <c r="DD28" s="20">
        <f t="shared" si="67"/>
        <v>1008441.9166666666</v>
      </c>
      <c r="DE28" s="20">
        <f>DC28*G28</f>
        <v>0</v>
      </c>
      <c r="DF28" s="20">
        <f t="shared" si="54"/>
        <v>1500000</v>
      </c>
      <c r="DG28" s="20">
        <f t="shared" si="42"/>
        <v>74525.146666666667</v>
      </c>
      <c r="DH28" s="20">
        <f t="shared" si="43"/>
        <v>2981.0058666666669</v>
      </c>
      <c r="DI28" s="20">
        <f t="shared" si="44"/>
        <v>248.41715555555558</v>
      </c>
      <c r="DJ28" s="20">
        <f t="shared" si="52"/>
        <v>72994.938888888879</v>
      </c>
      <c r="DK28" s="24">
        <f t="shared" si="62"/>
        <v>4.8683965526833725E-2</v>
      </c>
      <c r="DL28" s="124">
        <f t="shared" si="45"/>
        <v>0</v>
      </c>
      <c r="DM28" s="27">
        <f t="shared" si="46"/>
        <v>0</v>
      </c>
      <c r="DN28" s="27">
        <f t="shared" si="47"/>
        <v>0</v>
      </c>
      <c r="DO28" s="20">
        <f t="shared" si="11"/>
        <v>462004.04298325599</v>
      </c>
      <c r="DP28" s="20">
        <f t="shared" si="12"/>
        <v>-49009.351240376767</v>
      </c>
      <c r="DQ28" s="21">
        <f t="shared" si="13"/>
        <v>-121935.22104104026</v>
      </c>
      <c r="DR28" s="17"/>
      <c r="DS28" s="17"/>
      <c r="DT28" s="17"/>
      <c r="DU28" s="17"/>
      <c r="DV28" s="17"/>
      <c r="DW28" s="17"/>
      <c r="DX28" s="17"/>
      <c r="DY28" s="17"/>
      <c r="DZ28" s="17"/>
      <c r="EA28" s="17"/>
      <c r="EB28" s="28">
        <v>0</v>
      </c>
      <c r="EC28" s="17"/>
      <c r="ED28" s="17"/>
      <c r="EE28" s="17"/>
      <c r="EF28" s="17"/>
      <c r="EG28" s="17"/>
    </row>
    <row r="29" spans="1:139" ht="15.75" thickBot="1" x14ac:dyDescent="0.3">
      <c r="A29" s="5">
        <f>A17+1</f>
        <v>26</v>
      </c>
      <c r="B29" s="5">
        <f t="shared" si="71"/>
        <v>24</v>
      </c>
      <c r="C29" s="1">
        <v>43070</v>
      </c>
      <c r="D29" s="4">
        <v>43070</v>
      </c>
      <c r="E29" s="28">
        <f t="shared" si="14"/>
        <v>43070</v>
      </c>
      <c r="F29" s="28">
        <f t="shared" si="55"/>
        <v>0</v>
      </c>
      <c r="G29" s="28">
        <f t="shared" si="56"/>
        <v>0</v>
      </c>
      <c r="H29" s="28"/>
      <c r="I29" s="10">
        <v>5157.72</v>
      </c>
      <c r="J29" s="10">
        <v>69430.399999999994</v>
      </c>
      <c r="K29" s="94">
        <f>Payday!H15</f>
        <v>2</v>
      </c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0"/>
      <c r="Z29" s="11"/>
      <c r="AA29" s="11"/>
      <c r="AB29" s="11"/>
      <c r="AC29" s="11"/>
      <c r="AD29" s="11"/>
      <c r="AE29" s="11"/>
      <c r="AF29" s="11"/>
      <c r="AG29" s="11"/>
      <c r="AH29" s="92"/>
      <c r="AI29" s="11">
        <v>5341.42</v>
      </c>
      <c r="AJ29" s="11">
        <v>3579.88</v>
      </c>
      <c r="AK29" s="11">
        <v>4000.42</v>
      </c>
      <c r="AL29" s="13">
        <f>(AL30-AL27)/3*2+AL27</f>
        <v>639.1633333333333</v>
      </c>
      <c r="AM29" s="11">
        <v>2703.16</v>
      </c>
      <c r="AN29" s="11">
        <v>0</v>
      </c>
      <c r="AO29" s="11">
        <v>0</v>
      </c>
      <c r="AP29" s="11">
        <v>8659.92</v>
      </c>
      <c r="AQ29" s="11">
        <v>2232.13</v>
      </c>
      <c r="AR29" s="13">
        <f>(AR30-AR27)/3*2+AR27</f>
        <v>3704.4466666666667</v>
      </c>
      <c r="AS29" s="13">
        <f>(AS30-AS27)/3*2+AS27</f>
        <v>31153.056666666667</v>
      </c>
      <c r="AT29" s="82">
        <v>0</v>
      </c>
      <c r="AU29" s="11">
        <v>3160.28</v>
      </c>
      <c r="AV29" s="11">
        <v>1766.88</v>
      </c>
      <c r="AW29" s="11">
        <v>0</v>
      </c>
      <c r="AX29" s="11">
        <v>28456.49</v>
      </c>
      <c r="AY29" s="11">
        <v>0</v>
      </c>
      <c r="AZ29" s="12">
        <f t="shared" si="16"/>
        <v>95397.246666666673</v>
      </c>
      <c r="BA29" s="11">
        <v>19.329999999999998</v>
      </c>
      <c r="BB29" s="11">
        <v>1912.66</v>
      </c>
      <c r="BC29" s="11">
        <v>1876.97</v>
      </c>
      <c r="BD29" s="11">
        <v>635.15</v>
      </c>
      <c r="BE29" s="11">
        <v>240.23</v>
      </c>
      <c r="BF29" s="11">
        <v>0</v>
      </c>
      <c r="BG29" s="13">
        <v>44945</v>
      </c>
      <c r="BH29" s="13">
        <f t="shared" si="68"/>
        <v>16921.5</v>
      </c>
      <c r="BI29" s="11">
        <v>0</v>
      </c>
      <c r="BJ29" s="11">
        <v>0</v>
      </c>
      <c r="BK29" s="11">
        <v>0</v>
      </c>
      <c r="BL29" s="12">
        <f t="shared" si="17"/>
        <v>-66550.84</v>
      </c>
      <c r="BM29" s="69">
        <f t="shared" si="57"/>
        <v>28846.406666666677</v>
      </c>
      <c r="BN29" s="88">
        <f t="shared" si="3"/>
        <v>0</v>
      </c>
      <c r="BO29" s="88">
        <f t="shared" si="4"/>
        <v>1</v>
      </c>
      <c r="BP29" s="79">
        <v>0</v>
      </c>
      <c r="BQ29" s="73">
        <f t="shared" si="5"/>
        <v>0</v>
      </c>
      <c r="BR29" s="80"/>
      <c r="BS29" s="20">
        <f t="shared" si="58"/>
        <v>4684.3399999999992</v>
      </c>
      <c r="BT29" s="20">
        <v>750</v>
      </c>
      <c r="BU29" s="20">
        <v>0</v>
      </c>
      <c r="BV29" s="20">
        <f t="shared" si="59"/>
        <v>5434.3399999999992</v>
      </c>
      <c r="BW29" s="20">
        <f t="shared" si="69"/>
        <v>1325.67</v>
      </c>
      <c r="BX29" s="47">
        <f>IF(D29=0,0,IF(MONTH($D29)=1,1,0))</f>
        <v>0</v>
      </c>
      <c r="BY29" s="47">
        <f t="shared" si="19"/>
        <v>0</v>
      </c>
      <c r="BZ29" s="47">
        <f t="shared" si="20"/>
        <v>0</v>
      </c>
      <c r="CA29" s="47">
        <f t="shared" si="21"/>
        <v>0</v>
      </c>
      <c r="CB29" s="47">
        <f t="shared" si="22"/>
        <v>0</v>
      </c>
      <c r="CC29" s="47">
        <f t="shared" si="23"/>
        <v>0</v>
      </c>
      <c r="CD29" s="47">
        <f t="shared" si="24"/>
        <v>0</v>
      </c>
      <c r="CE29" s="47">
        <f t="shared" si="25"/>
        <v>0</v>
      </c>
      <c r="CF29" s="47">
        <f t="shared" si="26"/>
        <v>0</v>
      </c>
      <c r="CG29" s="47">
        <f t="shared" si="27"/>
        <v>0</v>
      </c>
      <c r="CH29" s="47">
        <f t="shared" si="28"/>
        <v>0</v>
      </c>
      <c r="CI29" s="47">
        <f t="shared" si="29"/>
        <v>1</v>
      </c>
      <c r="CJ29" s="47">
        <f t="shared" si="30"/>
        <v>0</v>
      </c>
      <c r="CK29" s="47">
        <f t="shared" si="31"/>
        <v>0</v>
      </c>
      <c r="CL29" s="47">
        <f t="shared" si="32"/>
        <v>0</v>
      </c>
      <c r="CM29" s="47">
        <f t="shared" si="33"/>
        <v>0</v>
      </c>
      <c r="CN29" s="47">
        <f t="shared" si="34"/>
        <v>0</v>
      </c>
      <c r="CO29" s="47">
        <f t="shared" si="35"/>
        <v>0</v>
      </c>
      <c r="CP29" s="47">
        <f t="shared" si="36"/>
        <v>0</v>
      </c>
      <c r="CQ29" s="47">
        <f t="shared" si="37"/>
        <v>0</v>
      </c>
      <c r="CR29" s="47">
        <f t="shared" si="38"/>
        <v>0</v>
      </c>
      <c r="CS29" s="47">
        <f t="shared" si="39"/>
        <v>0</v>
      </c>
      <c r="CT29" s="47">
        <f t="shared" si="40"/>
        <v>0</v>
      </c>
      <c r="CU29" s="47">
        <f t="shared" si="41"/>
        <v>5434.3399999999992</v>
      </c>
      <c r="CV29" s="20">
        <f t="shared" si="63"/>
        <v>5981.09</v>
      </c>
      <c r="CW29" s="20">
        <f t="shared" si="65"/>
        <v>4096.3466666666673</v>
      </c>
      <c r="CX29" s="20">
        <f t="shared" si="60"/>
        <v>65212.079999999987</v>
      </c>
      <c r="CY29" s="20">
        <f t="shared" si="64"/>
        <v>71773.08</v>
      </c>
      <c r="CZ29" s="20">
        <f t="shared" si="66"/>
        <v>49156.160000000003</v>
      </c>
      <c r="DA29" s="21">
        <f t="shared" si="61"/>
        <v>62047.106666666659</v>
      </c>
      <c r="DB29" s="19">
        <f t="shared" si="53"/>
        <v>1551177.6666666665</v>
      </c>
      <c r="DC29" s="20">
        <f t="shared" si="70"/>
        <v>1566432.1388888888</v>
      </c>
      <c r="DD29" s="20">
        <f t="shared" si="67"/>
        <v>1095378.6805555555</v>
      </c>
      <c r="DE29" s="20">
        <f>DC29*G29</f>
        <v>0</v>
      </c>
      <c r="DF29" s="20">
        <f t="shared" si="54"/>
        <v>1500000</v>
      </c>
      <c r="DG29" s="20">
        <f t="shared" si="42"/>
        <v>78676.083333333328</v>
      </c>
      <c r="DH29" s="20">
        <f t="shared" si="43"/>
        <v>3147.0433333333331</v>
      </c>
      <c r="DI29" s="20">
        <f t="shared" si="44"/>
        <v>262.25361111111107</v>
      </c>
      <c r="DJ29" s="20">
        <f t="shared" si="52"/>
        <v>75674.549999999988</v>
      </c>
      <c r="DK29" s="24">
        <f t="shared" si="62"/>
        <v>5.0226295400923229E-2</v>
      </c>
      <c r="DL29" s="124">
        <f t="shared" si="45"/>
        <v>0</v>
      </c>
      <c r="DM29" s="27">
        <f t="shared" si="46"/>
        <v>0</v>
      </c>
      <c r="DN29" s="27">
        <f t="shared" si="47"/>
        <v>0</v>
      </c>
      <c r="DO29" s="20">
        <f t="shared" si="11"/>
        <v>464506.56488274859</v>
      </c>
      <c r="DP29" s="20">
        <f t="shared" si="12"/>
        <v>-45274.818559595471</v>
      </c>
      <c r="DQ29" s="21">
        <f t="shared" si="13"/>
        <v>-118024.87015501257</v>
      </c>
      <c r="DR29" s="17"/>
      <c r="DS29" s="17"/>
      <c r="DT29" s="17"/>
      <c r="DU29" s="17"/>
      <c r="DV29" s="17"/>
      <c r="DW29" s="17"/>
      <c r="DX29" s="17"/>
      <c r="DY29" s="17"/>
      <c r="DZ29" s="17"/>
      <c r="EA29" s="17"/>
      <c r="EB29" s="28">
        <v>0</v>
      </c>
      <c r="EC29" s="17"/>
      <c r="ED29" s="17"/>
      <c r="EE29" s="17"/>
      <c r="EF29" s="17"/>
      <c r="EG29" s="17"/>
    </row>
    <row r="30" spans="1:139" ht="15.75" thickBot="1" x14ac:dyDescent="0.3">
      <c r="A30" s="5">
        <f t="shared" ref="A30:B93" si="72">A18+1</f>
        <v>26</v>
      </c>
      <c r="B30" s="5">
        <f t="shared" si="71"/>
        <v>24</v>
      </c>
      <c r="C30" s="1">
        <v>43101</v>
      </c>
      <c r="D30" s="4">
        <v>43101</v>
      </c>
      <c r="E30" s="28">
        <f t="shared" si="14"/>
        <v>43101</v>
      </c>
      <c r="F30" s="28">
        <f t="shared" si="55"/>
        <v>0</v>
      </c>
      <c r="G30" s="28">
        <f>IF(F30=0,IF(F31=1,1,0),0)</f>
        <v>0</v>
      </c>
      <c r="H30" s="28"/>
      <c r="I30" s="10">
        <v>5157.7700000000004</v>
      </c>
      <c r="J30" s="10">
        <v>69430.399999999994</v>
      </c>
      <c r="K30" s="94">
        <f>Payday!H16</f>
        <v>2</v>
      </c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0"/>
      <c r="Z30" s="11"/>
      <c r="AA30" s="11"/>
      <c r="AB30" s="11"/>
      <c r="AC30" s="11"/>
      <c r="AD30" s="11"/>
      <c r="AE30" s="11"/>
      <c r="AF30" s="11"/>
      <c r="AG30" s="11"/>
      <c r="AH30" s="92"/>
      <c r="AI30" s="11">
        <v>4107.0200000000004</v>
      </c>
      <c r="AJ30" s="11">
        <v>3514.88</v>
      </c>
      <c r="AK30" s="11">
        <v>4004.23</v>
      </c>
      <c r="AL30" s="11">
        <v>639.16999999999996</v>
      </c>
      <c r="AM30" s="11">
        <v>2943.3</v>
      </c>
      <c r="AN30" s="11">
        <v>0</v>
      </c>
      <c r="AO30" s="11">
        <v>0</v>
      </c>
      <c r="AP30" s="11">
        <v>8739.07</v>
      </c>
      <c r="AQ30" s="11">
        <v>2210.83</v>
      </c>
      <c r="AR30" s="11">
        <v>3766.48</v>
      </c>
      <c r="AS30" s="11">
        <v>32632.25</v>
      </c>
      <c r="AT30" s="82">
        <v>0</v>
      </c>
      <c r="AU30" s="11">
        <v>3160.3</v>
      </c>
      <c r="AV30" s="11">
        <v>1924.72</v>
      </c>
      <c r="AW30" s="11">
        <v>0</v>
      </c>
      <c r="AX30" s="11">
        <v>29614.46</v>
      </c>
      <c r="AY30" s="11">
        <v>0</v>
      </c>
      <c r="AZ30" s="12">
        <f t="shared" si="16"/>
        <v>97256.709999999992</v>
      </c>
      <c r="BA30" s="11">
        <v>0</v>
      </c>
      <c r="BB30" s="11">
        <v>1611.28</v>
      </c>
      <c r="BC30" s="11">
        <v>1131.1600000000001</v>
      </c>
      <c r="BD30" s="11">
        <v>672.48</v>
      </c>
      <c r="BE30" s="11">
        <v>377.36</v>
      </c>
      <c r="BF30" s="11">
        <v>0</v>
      </c>
      <c r="BG30" s="13">
        <v>44945</v>
      </c>
      <c r="BH30" s="13">
        <f>(BH$25+BH$31)/2</f>
        <v>16921.5</v>
      </c>
      <c r="BI30" s="11">
        <v>0</v>
      </c>
      <c r="BJ30" s="11">
        <v>0</v>
      </c>
      <c r="BK30" s="11">
        <v>0</v>
      </c>
      <c r="BL30" s="12">
        <f t="shared" si="17"/>
        <v>-65658.78</v>
      </c>
      <c r="BM30" s="69">
        <f t="shared" si="57"/>
        <v>31597.929999999993</v>
      </c>
      <c r="BN30" s="88">
        <f t="shared" si="3"/>
        <v>0</v>
      </c>
      <c r="BO30" s="88">
        <f t="shared" si="4"/>
        <v>1</v>
      </c>
      <c r="BP30" s="79">
        <v>0</v>
      </c>
      <c r="BQ30" s="73">
        <f t="shared" si="5"/>
        <v>0</v>
      </c>
      <c r="BR30" s="80"/>
      <c r="BS30" s="20">
        <f t="shared" si="58"/>
        <v>3792.28</v>
      </c>
      <c r="BT30" s="20">
        <v>750</v>
      </c>
      <c r="BU30" s="20">
        <v>0</v>
      </c>
      <c r="BV30" s="20">
        <f t="shared" si="59"/>
        <v>4542.2800000000007</v>
      </c>
      <c r="BW30" s="20">
        <f t="shared" si="69"/>
        <v>2697.3</v>
      </c>
      <c r="BX30" s="47">
        <f>IF(D30=0,0,IF(MONTH($D30)=1,1,0))</f>
        <v>1</v>
      </c>
      <c r="BY30" s="47">
        <f t="shared" si="19"/>
        <v>0</v>
      </c>
      <c r="BZ30" s="47">
        <f t="shared" si="20"/>
        <v>0</v>
      </c>
      <c r="CA30" s="47">
        <f t="shared" si="21"/>
        <v>0</v>
      </c>
      <c r="CB30" s="47">
        <f t="shared" si="22"/>
        <v>0</v>
      </c>
      <c r="CC30" s="47">
        <f t="shared" si="23"/>
        <v>0</v>
      </c>
      <c r="CD30" s="47">
        <f t="shared" si="24"/>
        <v>0</v>
      </c>
      <c r="CE30" s="47">
        <f t="shared" si="25"/>
        <v>0</v>
      </c>
      <c r="CF30" s="47">
        <f t="shared" si="26"/>
        <v>0</v>
      </c>
      <c r="CG30" s="47">
        <f t="shared" si="27"/>
        <v>0</v>
      </c>
      <c r="CH30" s="47">
        <f t="shared" si="28"/>
        <v>0</v>
      </c>
      <c r="CI30" s="47">
        <f t="shared" si="29"/>
        <v>0</v>
      </c>
      <c r="CJ30" s="47">
        <f t="shared" si="30"/>
        <v>4542.2800000000007</v>
      </c>
      <c r="CK30" s="47">
        <f t="shared" si="31"/>
        <v>0</v>
      </c>
      <c r="CL30" s="47">
        <f t="shared" si="32"/>
        <v>0</v>
      </c>
      <c r="CM30" s="47">
        <f t="shared" si="33"/>
        <v>0</v>
      </c>
      <c r="CN30" s="47">
        <f t="shared" si="34"/>
        <v>0</v>
      </c>
      <c r="CO30" s="47">
        <f t="shared" si="35"/>
        <v>0</v>
      </c>
      <c r="CP30" s="47">
        <f t="shared" si="36"/>
        <v>0</v>
      </c>
      <c r="CQ30" s="47">
        <f t="shared" si="37"/>
        <v>0</v>
      </c>
      <c r="CR30" s="47">
        <f t="shared" si="38"/>
        <v>0</v>
      </c>
      <c r="CS30" s="47">
        <f t="shared" si="39"/>
        <v>0</v>
      </c>
      <c r="CT30" s="47">
        <f t="shared" si="40"/>
        <v>0</v>
      </c>
      <c r="CU30" s="47">
        <f t="shared" si="41"/>
        <v>0</v>
      </c>
      <c r="CV30" s="20">
        <f t="shared" si="63"/>
        <v>5535.829999999999</v>
      </c>
      <c r="CW30" s="20">
        <f t="shared" si="65"/>
        <v>4250.0950000000003</v>
      </c>
      <c r="CX30" s="20">
        <f t="shared" si="60"/>
        <v>54507.360000000008</v>
      </c>
      <c r="CY30" s="20">
        <f t="shared" si="64"/>
        <v>66429.959999999992</v>
      </c>
      <c r="CZ30" s="20">
        <f t="shared" si="66"/>
        <v>51001.14</v>
      </c>
      <c r="DA30" s="21">
        <f t="shared" si="61"/>
        <v>57312.820000000007</v>
      </c>
      <c r="DB30" s="19">
        <f t="shared" si="53"/>
        <v>1432820.5000000002</v>
      </c>
      <c r="DC30" s="20">
        <f t="shared" si="70"/>
        <v>1545983.5277777778</v>
      </c>
      <c r="DD30" s="20">
        <f t="shared" si="67"/>
        <v>1158521.6805555555</v>
      </c>
      <c r="DE30" s="20">
        <f>DC30*G30</f>
        <v>0</v>
      </c>
      <c r="DF30" s="20">
        <f t="shared" si="54"/>
        <v>1500000</v>
      </c>
      <c r="DG30" s="20">
        <f t="shared" si="42"/>
        <v>81831.11</v>
      </c>
      <c r="DH30" s="20">
        <f t="shared" si="43"/>
        <v>3273.2444</v>
      </c>
      <c r="DI30" s="20">
        <f t="shared" si="44"/>
        <v>272.77036666666669</v>
      </c>
      <c r="DJ30" s="20">
        <f t="shared" si="52"/>
        <v>78344.113333333327</v>
      </c>
      <c r="DK30" s="24">
        <f t="shared" si="62"/>
        <v>5.2931424254969515E-2</v>
      </c>
      <c r="DL30" s="124">
        <f t="shared" si="45"/>
        <v>1</v>
      </c>
      <c r="DM30" s="27">
        <f t="shared" si="46"/>
        <v>0</v>
      </c>
      <c r="DN30" s="27">
        <f t="shared" si="47"/>
        <v>0</v>
      </c>
      <c r="DO30" s="20">
        <f t="shared" si="11"/>
        <v>467022.64210919681</v>
      </c>
      <c r="DP30" s="20">
        <f t="shared" si="12"/>
        <v>-41520.057160126613</v>
      </c>
      <c r="DQ30" s="21">
        <f t="shared" si="13"/>
        <v>-114093.33820168556</v>
      </c>
      <c r="DR30" s="17"/>
      <c r="DS30" s="17"/>
      <c r="DT30" s="17"/>
      <c r="DU30" s="17"/>
      <c r="DV30" s="17"/>
      <c r="DW30" s="17"/>
      <c r="DX30" s="17"/>
      <c r="DY30" s="17"/>
      <c r="DZ30" s="17"/>
      <c r="EA30" s="17"/>
      <c r="EB30" s="28">
        <v>0</v>
      </c>
      <c r="EC30" s="17"/>
      <c r="ED30" s="17"/>
      <c r="EE30" s="17"/>
      <c r="EF30" s="17"/>
      <c r="EG30" s="17"/>
    </row>
    <row r="31" spans="1:139" ht="15.75" thickBot="1" x14ac:dyDescent="0.3">
      <c r="A31" s="5">
        <f t="shared" si="72"/>
        <v>26</v>
      </c>
      <c r="B31" s="5">
        <f t="shared" si="71"/>
        <v>24</v>
      </c>
      <c r="C31" s="1">
        <v>43132</v>
      </c>
      <c r="D31" s="4">
        <v>43132</v>
      </c>
      <c r="E31" s="28">
        <f t="shared" si="14"/>
        <v>43132</v>
      </c>
      <c r="F31" s="28">
        <f t="shared" si="55"/>
        <v>0</v>
      </c>
      <c r="G31" s="28">
        <f t="shared" si="56"/>
        <v>0</v>
      </c>
      <c r="H31" s="28"/>
      <c r="I31" s="10">
        <v>0</v>
      </c>
      <c r="J31" s="10">
        <v>69430.399999999994</v>
      </c>
      <c r="K31" s="94">
        <f>Payday!H17</f>
        <v>2</v>
      </c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0"/>
      <c r="Z31" s="11"/>
      <c r="AA31" s="11"/>
      <c r="AB31" s="11"/>
      <c r="AC31" s="11"/>
      <c r="AD31" s="11"/>
      <c r="AE31" s="11"/>
      <c r="AF31" s="11"/>
      <c r="AG31" s="11"/>
      <c r="AH31" s="92"/>
      <c r="AI31" s="11">
        <v>7913.53</v>
      </c>
      <c r="AJ31" s="11">
        <v>3678.34</v>
      </c>
      <c r="AK31" s="11">
        <v>9009.31</v>
      </c>
      <c r="AL31" s="13">
        <v>639.16999999999996</v>
      </c>
      <c r="AM31" s="11">
        <v>3354.62</v>
      </c>
      <c r="AN31" s="11">
        <v>0</v>
      </c>
      <c r="AO31" s="11">
        <v>0</v>
      </c>
      <c r="AP31" s="11">
        <v>9050.3700000000008</v>
      </c>
      <c r="AQ31" s="11">
        <v>2377.15</v>
      </c>
      <c r="AR31" s="13">
        <f>(AR33-AR30)/3+AR30</f>
        <v>3786.8817666666669</v>
      </c>
      <c r="AS31" s="13">
        <v>35620</v>
      </c>
      <c r="AT31" s="82">
        <v>0</v>
      </c>
      <c r="AU31" s="11">
        <v>3100.29</v>
      </c>
      <c r="AV31" s="11">
        <v>2240.11</v>
      </c>
      <c r="AW31" s="11">
        <v>0</v>
      </c>
      <c r="AX31" s="11">
        <v>31644.82</v>
      </c>
      <c r="AY31" s="11">
        <v>0</v>
      </c>
      <c r="AZ31" s="12">
        <f t="shared" si="16"/>
        <v>112414.59176666665</v>
      </c>
      <c r="BA31" s="11">
        <v>0</v>
      </c>
      <c r="BB31" s="11">
        <v>1744.9</v>
      </c>
      <c r="BC31" s="11">
        <v>1520.5</v>
      </c>
      <c r="BD31" s="11">
        <v>866.37</v>
      </c>
      <c r="BE31" s="11">
        <v>234.87</v>
      </c>
      <c r="BF31" s="11">
        <v>0</v>
      </c>
      <c r="BG31" s="13">
        <v>44945</v>
      </c>
      <c r="BH31" s="13">
        <v>15843</v>
      </c>
      <c r="BI31" s="11">
        <v>0</v>
      </c>
      <c r="BJ31" s="11">
        <v>0</v>
      </c>
      <c r="BK31" s="11">
        <v>0</v>
      </c>
      <c r="BL31" s="12">
        <f t="shared" si="17"/>
        <v>-65154.64</v>
      </c>
      <c r="BM31" s="69">
        <f t="shared" si="57"/>
        <v>47259.951766666651</v>
      </c>
      <c r="BN31" s="88">
        <f t="shared" si="3"/>
        <v>0</v>
      </c>
      <c r="BO31" s="88">
        <f t="shared" si="4"/>
        <v>1</v>
      </c>
      <c r="BP31" s="79">
        <v>0</v>
      </c>
      <c r="BQ31" s="73">
        <f t="shared" si="5"/>
        <v>0</v>
      </c>
      <c r="BR31" s="80"/>
      <c r="BS31" s="20">
        <f t="shared" si="58"/>
        <v>4366.6400000000003</v>
      </c>
      <c r="BT31" s="20">
        <v>750</v>
      </c>
      <c r="BU31" s="20">
        <v>0</v>
      </c>
      <c r="BV31" s="20">
        <f t="shared" si="59"/>
        <v>5116.6400000000003</v>
      </c>
      <c r="BW31" s="20">
        <f>BV19</f>
        <v>3455.39</v>
      </c>
      <c r="BX31" s="47">
        <f>IF(D31=0,0,IF(MONTH($D31)=1,1,0))</f>
        <v>0</v>
      </c>
      <c r="BY31" s="47">
        <f t="shared" si="19"/>
        <v>1</v>
      </c>
      <c r="BZ31" s="47">
        <f t="shared" si="20"/>
        <v>0</v>
      </c>
      <c r="CA31" s="47">
        <f t="shared" si="21"/>
        <v>0</v>
      </c>
      <c r="CB31" s="47">
        <f t="shared" si="22"/>
        <v>0</v>
      </c>
      <c r="CC31" s="47">
        <f t="shared" si="23"/>
        <v>0</v>
      </c>
      <c r="CD31" s="47">
        <f t="shared" si="24"/>
        <v>0</v>
      </c>
      <c r="CE31" s="47">
        <f t="shared" si="25"/>
        <v>0</v>
      </c>
      <c r="CF31" s="47">
        <f t="shared" si="26"/>
        <v>0</v>
      </c>
      <c r="CG31" s="47">
        <f t="shared" si="27"/>
        <v>0</v>
      </c>
      <c r="CH31" s="47">
        <f t="shared" si="28"/>
        <v>0</v>
      </c>
      <c r="CI31" s="47">
        <f t="shared" si="29"/>
        <v>0</v>
      </c>
      <c r="CJ31" s="47">
        <f t="shared" si="30"/>
        <v>0</v>
      </c>
      <c r="CK31" s="47">
        <f t="shared" si="31"/>
        <v>5116.6400000000003</v>
      </c>
      <c r="CL31" s="47">
        <f t="shared" si="32"/>
        <v>0</v>
      </c>
      <c r="CM31" s="47">
        <f t="shared" si="33"/>
        <v>0</v>
      </c>
      <c r="CN31" s="47">
        <f t="shared" si="34"/>
        <v>0</v>
      </c>
      <c r="CO31" s="47">
        <f t="shared" si="35"/>
        <v>0</v>
      </c>
      <c r="CP31" s="47">
        <f t="shared" si="36"/>
        <v>0</v>
      </c>
      <c r="CQ31" s="47">
        <f t="shared" si="37"/>
        <v>0</v>
      </c>
      <c r="CR31" s="47">
        <f t="shared" si="38"/>
        <v>0</v>
      </c>
      <c r="CS31" s="47">
        <f t="shared" si="39"/>
        <v>0</v>
      </c>
      <c r="CT31" s="47">
        <f t="shared" si="40"/>
        <v>0</v>
      </c>
      <c r="CU31" s="47">
        <f t="shared" si="41"/>
        <v>0</v>
      </c>
      <c r="CV31" s="20">
        <f t="shared" si="63"/>
        <v>5031.0866666666661</v>
      </c>
      <c r="CW31" s="20">
        <f t="shared" si="65"/>
        <v>4388.5325000000003</v>
      </c>
      <c r="CX31" s="20">
        <f t="shared" si="60"/>
        <v>61399.680000000008</v>
      </c>
      <c r="CY31" s="20">
        <f t="shared" si="64"/>
        <v>60373.039999999994</v>
      </c>
      <c r="CZ31" s="20">
        <f t="shared" si="66"/>
        <v>52662.39</v>
      </c>
      <c r="DA31" s="21">
        <f t="shared" si="61"/>
        <v>58145.03666666666</v>
      </c>
      <c r="DB31" s="19">
        <f t="shared" si="53"/>
        <v>1453625.9166666665</v>
      </c>
      <c r="DC31" s="20">
        <f t="shared" si="70"/>
        <v>1479208.027777778</v>
      </c>
      <c r="DD31" s="20">
        <f t="shared" si="67"/>
        <v>1205304.9652777778</v>
      </c>
      <c r="DE31" s="20">
        <f>DC31*G31</f>
        <v>0</v>
      </c>
      <c r="DF31" s="20">
        <f t="shared" si="54"/>
        <v>1500000</v>
      </c>
      <c r="DG31" s="20">
        <f t="shared" si="42"/>
        <v>88073.951766666665</v>
      </c>
      <c r="DH31" s="20">
        <f t="shared" si="43"/>
        <v>3522.9580706666666</v>
      </c>
      <c r="DI31" s="20">
        <f t="shared" si="44"/>
        <v>293.57983922222223</v>
      </c>
      <c r="DJ31" s="20">
        <f t="shared" si="52"/>
        <v>82860.381699999998</v>
      </c>
      <c r="DK31" s="24">
        <f t="shared" si="62"/>
        <v>5.9541288387259923E-2</v>
      </c>
      <c r="DL31" s="124">
        <f t="shared" si="45"/>
        <v>0</v>
      </c>
      <c r="DM31" s="27">
        <f t="shared" si="46"/>
        <v>0</v>
      </c>
      <c r="DN31" s="27">
        <f t="shared" si="47"/>
        <v>0</v>
      </c>
      <c r="DO31" s="20">
        <f t="shared" si="11"/>
        <v>469552.34808728826</v>
      </c>
      <c r="DP31" s="20">
        <f t="shared" si="12"/>
        <v>-37744.95746974396</v>
      </c>
      <c r="DQ31" s="21">
        <f t="shared" si="13"/>
        <v>-110140.51045027803</v>
      </c>
      <c r="DR31" s="17"/>
      <c r="DS31" s="17"/>
      <c r="DT31" s="17"/>
      <c r="DU31" s="17"/>
      <c r="DV31" s="17"/>
      <c r="DW31" s="17"/>
      <c r="DX31" s="17"/>
      <c r="DY31" s="17"/>
      <c r="DZ31" s="17"/>
      <c r="EA31" s="17"/>
      <c r="EB31" s="28">
        <v>0</v>
      </c>
      <c r="EC31" s="17"/>
      <c r="ED31" s="17"/>
      <c r="EE31" s="17"/>
      <c r="EF31" s="17"/>
      <c r="EG31" s="17"/>
    </row>
    <row r="32" spans="1:139" ht="15.75" thickBot="1" x14ac:dyDescent="0.3">
      <c r="A32" s="5">
        <f t="shared" si="72"/>
        <v>26</v>
      </c>
      <c r="B32" s="5">
        <f t="shared" si="71"/>
        <v>24</v>
      </c>
      <c r="C32" s="1">
        <v>43160</v>
      </c>
      <c r="D32" s="4">
        <v>43160</v>
      </c>
      <c r="E32" s="28">
        <f t="shared" si="14"/>
        <v>43160</v>
      </c>
      <c r="F32" s="28">
        <f t="shared" si="55"/>
        <v>0</v>
      </c>
      <c r="G32" s="28">
        <f t="shared" si="56"/>
        <v>0</v>
      </c>
      <c r="H32" s="28"/>
      <c r="I32" s="10">
        <v>0</v>
      </c>
      <c r="J32" s="10">
        <v>69430.399999999994</v>
      </c>
      <c r="K32" s="94">
        <f>Payday!H18</f>
        <v>3</v>
      </c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0"/>
      <c r="Z32" s="11"/>
      <c r="AA32" s="11"/>
      <c r="AB32" s="11"/>
      <c r="AC32" s="11"/>
      <c r="AD32" s="11"/>
      <c r="AE32" s="11"/>
      <c r="AF32" s="11"/>
      <c r="AG32" s="11"/>
      <c r="AH32" s="92"/>
      <c r="AI32" s="11">
        <v>12465.5</v>
      </c>
      <c r="AJ32" s="11">
        <v>550</v>
      </c>
      <c r="AK32" s="11">
        <v>9019.43</v>
      </c>
      <c r="AL32" s="11">
        <v>305</v>
      </c>
      <c r="AM32" s="11">
        <v>3498.84</v>
      </c>
      <c r="AN32" s="11">
        <v>0</v>
      </c>
      <c r="AO32" s="11">
        <v>0</v>
      </c>
      <c r="AP32" s="11">
        <v>8827.0499999999993</v>
      </c>
      <c r="AQ32" s="11">
        <v>5272.95</v>
      </c>
      <c r="AR32" s="13">
        <f>(AR33-AR30)/3*2+AR30</f>
        <v>3807.2835333333333</v>
      </c>
      <c r="AS32" s="13">
        <v>35470</v>
      </c>
      <c r="AT32" s="82">
        <v>0</v>
      </c>
      <c r="AU32" s="11">
        <v>3100.27</v>
      </c>
      <c r="AV32" s="11">
        <v>2350.27</v>
      </c>
      <c r="AW32" s="11">
        <v>0</v>
      </c>
      <c r="AX32" s="11">
        <v>30289.09</v>
      </c>
      <c r="AY32" s="11">
        <v>0</v>
      </c>
      <c r="AZ32" s="12">
        <f t="shared" si="16"/>
        <v>114955.68353333333</v>
      </c>
      <c r="BA32" s="11">
        <v>0</v>
      </c>
      <c r="BB32" s="11">
        <v>1716.38</v>
      </c>
      <c r="BC32" s="11">
        <v>908.45</v>
      </c>
      <c r="BD32" s="11">
        <v>802.56</v>
      </c>
      <c r="BE32" s="52">
        <f>AVERAGE(BE20:BE31)</f>
        <v>247.28416666666666</v>
      </c>
      <c r="BF32" s="11">
        <v>0</v>
      </c>
      <c r="BG32" s="11">
        <v>44946</v>
      </c>
      <c r="BH32" s="11">
        <v>14645.73</v>
      </c>
      <c r="BI32" s="11">
        <v>0</v>
      </c>
      <c r="BJ32" s="11">
        <v>0</v>
      </c>
      <c r="BK32" s="11">
        <v>0</v>
      </c>
      <c r="BL32" s="12">
        <f t="shared" si="17"/>
        <v>-63266.40416666666</v>
      </c>
      <c r="BM32" s="69">
        <f t="shared" si="57"/>
        <v>51689.279366666669</v>
      </c>
      <c r="BN32" s="88">
        <f t="shared" si="3"/>
        <v>0</v>
      </c>
      <c r="BO32" s="88">
        <f t="shared" si="4"/>
        <v>1</v>
      </c>
      <c r="BP32" s="79">
        <v>0</v>
      </c>
      <c r="BQ32" s="73">
        <f t="shared" si="5"/>
        <v>0</v>
      </c>
      <c r="BR32" s="80"/>
      <c r="BS32" s="20">
        <f t="shared" si="58"/>
        <v>3674.6741666666667</v>
      </c>
      <c r="BT32" s="20">
        <v>750</v>
      </c>
      <c r="BU32" s="20">
        <v>0</v>
      </c>
      <c r="BV32" s="20">
        <f t="shared" si="59"/>
        <v>4424.6741666666667</v>
      </c>
      <c r="BW32" s="20">
        <f t="shared" ref="BW32:BW54" si="73">BV20</f>
        <v>1059.0900000000001</v>
      </c>
      <c r="BX32" s="47">
        <f>IF(D32=0,0,IF(MONTH($D32)=1,1,0))</f>
        <v>0</v>
      </c>
      <c r="BY32" s="47">
        <f t="shared" si="19"/>
        <v>0</v>
      </c>
      <c r="BZ32" s="47">
        <f t="shared" si="20"/>
        <v>1</v>
      </c>
      <c r="CA32" s="47">
        <f t="shared" si="21"/>
        <v>0</v>
      </c>
      <c r="CB32" s="47">
        <f t="shared" si="22"/>
        <v>0</v>
      </c>
      <c r="CC32" s="47">
        <f t="shared" si="23"/>
        <v>0</v>
      </c>
      <c r="CD32" s="47">
        <f t="shared" si="24"/>
        <v>0</v>
      </c>
      <c r="CE32" s="47">
        <f t="shared" si="25"/>
        <v>0</v>
      </c>
      <c r="CF32" s="47">
        <f t="shared" si="26"/>
        <v>0</v>
      </c>
      <c r="CG32" s="47">
        <f t="shared" si="27"/>
        <v>0</v>
      </c>
      <c r="CH32" s="47">
        <f t="shared" si="28"/>
        <v>0</v>
      </c>
      <c r="CI32" s="47">
        <f t="shared" si="29"/>
        <v>0</v>
      </c>
      <c r="CJ32" s="47">
        <f t="shared" si="30"/>
        <v>0</v>
      </c>
      <c r="CK32" s="47">
        <f t="shared" si="31"/>
        <v>0</v>
      </c>
      <c r="CL32" s="47">
        <f t="shared" si="32"/>
        <v>4424.6741666666667</v>
      </c>
      <c r="CM32" s="47">
        <f t="shared" si="33"/>
        <v>0</v>
      </c>
      <c r="CN32" s="47">
        <f t="shared" si="34"/>
        <v>0</v>
      </c>
      <c r="CO32" s="47">
        <f t="shared" si="35"/>
        <v>0</v>
      </c>
      <c r="CP32" s="47">
        <f t="shared" si="36"/>
        <v>0</v>
      </c>
      <c r="CQ32" s="47">
        <f t="shared" si="37"/>
        <v>0</v>
      </c>
      <c r="CR32" s="47">
        <f t="shared" si="38"/>
        <v>0</v>
      </c>
      <c r="CS32" s="47">
        <f t="shared" si="39"/>
        <v>0</v>
      </c>
      <c r="CT32" s="47">
        <f t="shared" si="40"/>
        <v>0</v>
      </c>
      <c r="CU32" s="47">
        <f t="shared" si="41"/>
        <v>0</v>
      </c>
      <c r="CV32" s="20">
        <f t="shared" si="63"/>
        <v>4694.5313888888895</v>
      </c>
      <c r="CW32" s="20">
        <f t="shared" si="65"/>
        <v>4668.9978472222219</v>
      </c>
      <c r="CX32" s="20">
        <f t="shared" si="60"/>
        <v>53096.09</v>
      </c>
      <c r="CY32" s="20">
        <f t="shared" si="64"/>
        <v>56334.376666666678</v>
      </c>
      <c r="CZ32" s="20">
        <f>CW32*12</f>
        <v>56027.974166666667</v>
      </c>
      <c r="DA32" s="21">
        <f t="shared" si="61"/>
        <v>55152.813611111116</v>
      </c>
      <c r="DB32" s="19">
        <f t="shared" si="53"/>
        <v>1378820.340277778</v>
      </c>
      <c r="DC32" s="20">
        <f t="shared" si="70"/>
        <v>1421755.5856481483</v>
      </c>
      <c r="DD32" s="20">
        <f t="shared" si="67"/>
        <v>1276918.9519675926</v>
      </c>
      <c r="DE32" s="20">
        <f>DC32*G32</f>
        <v>0</v>
      </c>
      <c r="DF32" s="20">
        <f t="shared" si="54"/>
        <v>1500000</v>
      </c>
      <c r="DG32" s="20">
        <f t="shared" si="42"/>
        <v>89515.483533333332</v>
      </c>
      <c r="DH32" s="20">
        <f t="shared" si="43"/>
        <v>3580.6193413333335</v>
      </c>
      <c r="DI32" s="20">
        <f t="shared" si="44"/>
        <v>298.38494511111111</v>
      </c>
      <c r="DJ32" s="20">
        <f t="shared" si="52"/>
        <v>86473.515100000004</v>
      </c>
      <c r="DK32" s="24">
        <f t="shared" si="62"/>
        <v>6.2961232181497018E-2</v>
      </c>
      <c r="DL32" s="124">
        <f t="shared" si="45"/>
        <v>0</v>
      </c>
      <c r="DM32" s="27">
        <f t="shared" si="46"/>
        <v>0</v>
      </c>
      <c r="DN32" s="27">
        <f t="shared" si="47"/>
        <v>0</v>
      </c>
      <c r="DO32" s="20">
        <f t="shared" si="11"/>
        <v>472095.75663942774</v>
      </c>
      <c r="DP32" s="20">
        <f t="shared" si="12"/>
        <v>-33949.409322705069</v>
      </c>
      <c r="DQ32" s="21">
        <f t="shared" si="13"/>
        <v>-106166.27154855037</v>
      </c>
      <c r="DR32" s="17"/>
      <c r="DS32" s="17"/>
      <c r="DT32" s="17"/>
      <c r="DU32" s="17"/>
      <c r="DV32" s="17"/>
      <c r="DW32" s="17"/>
      <c r="DX32" s="17"/>
      <c r="DY32" s="17"/>
      <c r="DZ32" s="17"/>
      <c r="EA32" s="17"/>
      <c r="EB32" s="28">
        <v>0</v>
      </c>
      <c r="EC32" s="17"/>
      <c r="ED32" s="17"/>
      <c r="EE32" s="17"/>
      <c r="EF32" s="17"/>
      <c r="EG32" s="17"/>
    </row>
    <row r="33" spans="1:137" ht="15.75" thickBot="1" x14ac:dyDescent="0.3">
      <c r="A33" s="5">
        <f t="shared" si="72"/>
        <v>26</v>
      </c>
      <c r="B33" s="5">
        <f t="shared" si="71"/>
        <v>24</v>
      </c>
      <c r="C33" s="1">
        <v>43191</v>
      </c>
      <c r="D33" s="4"/>
      <c r="E33" s="28"/>
      <c r="F33" s="28"/>
      <c r="G33" s="28"/>
      <c r="H33" s="28"/>
      <c r="I33" s="10">
        <v>0</v>
      </c>
      <c r="J33" s="10">
        <v>69430.399999999994</v>
      </c>
      <c r="K33" s="94">
        <f>Payday!H19</f>
        <v>2</v>
      </c>
      <c r="L33" s="11">
        <f t="shared" ref="L33:L58" si="74">(293.74+133.52)*26/12</f>
        <v>925.73</v>
      </c>
      <c r="M33" s="11">
        <v>0</v>
      </c>
      <c r="N33" s="11">
        <f>60*26/12</f>
        <v>130</v>
      </c>
      <c r="O33" s="11">
        <f t="shared" ref="O33:O53" si="75">255.22*26/12</f>
        <v>552.97666666666669</v>
      </c>
      <c r="P33" s="11">
        <f t="shared" ref="P33:P53" si="76">(J33/12)-SUM(L33:O33)</f>
        <v>4177.1599999999989</v>
      </c>
      <c r="Q33" s="11">
        <v>0</v>
      </c>
      <c r="R33" s="11"/>
      <c r="S33" s="11">
        <v>0</v>
      </c>
      <c r="T33" s="11">
        <v>0</v>
      </c>
      <c r="U33" s="11">
        <v>0</v>
      </c>
      <c r="V33" s="11">
        <f t="shared" ref="V33:V51" si="77">(Q33/12)-SUM(S33:U33)</f>
        <v>0</v>
      </c>
      <c r="W33" s="11">
        <f t="shared" ref="W33:W59" si="78">P33+V33</f>
        <v>4177.1599999999989</v>
      </c>
      <c r="X33" s="11">
        <f t="shared" ref="X33:X59" si="79">W33*12</f>
        <v>50125.919999999984</v>
      </c>
      <c r="Y33" s="110">
        <f t="shared" ref="Y33:Y56" si="80">IF(X33&lt;19050,10,IF(X33&lt;77400,12,IF(X33&lt;165000,22,IF(X33&lt;315000,24,IF(X33&lt;400000,32,100)))))/100</f>
        <v>0.12</v>
      </c>
      <c r="Z33" s="11">
        <f>IF(Y33=10%,Y33*X33,IF(Y33=12%,1905 + Y33*(X33-19050),IF(Y33=22%,8907+Y33*(X33-77400),IF(Y33=24%,28179 + Y33*(X33-165000),IF(Y33=32%,64179 + Y33*(X33-315000),0)))))</f>
        <v>5634.1103999999978</v>
      </c>
      <c r="AA33" s="11">
        <f>(1000*0.02) + (5000*0.04) + ((X33-6000)*0.05)</f>
        <v>2426.2959999999994</v>
      </c>
      <c r="AB33" s="11">
        <v>2000</v>
      </c>
      <c r="AC33" s="11">
        <f>X33-Z33-AA33+AB33</f>
        <v>44065.513599999984</v>
      </c>
      <c r="AD33" s="11">
        <f>AC33/12</f>
        <v>3672.1261333333318</v>
      </c>
      <c r="AE33" s="11">
        <v>50000</v>
      </c>
      <c r="AF33" s="11">
        <f t="shared" ref="AF33:AF42" si="81">AD33-(AE33/12)</f>
        <v>-494.54053333333513</v>
      </c>
      <c r="AG33" s="11"/>
      <c r="AH33" s="92"/>
      <c r="AI33" s="91">
        <v>9000</v>
      </c>
      <c r="AJ33" s="11">
        <v>550</v>
      </c>
      <c r="AK33" s="54">
        <v>9029.4</v>
      </c>
      <c r="AL33" s="11">
        <v>305</v>
      </c>
      <c r="AM33" s="54">
        <f t="shared" ref="AM33:AM59" si="82">(AM32*($AJ$1/12))+AM32 + $AM$5</f>
        <v>3717.79205</v>
      </c>
      <c r="AN33" s="11">
        <v>0</v>
      </c>
      <c r="AO33" s="11">
        <v>0</v>
      </c>
      <c r="AP33" s="52">
        <f t="shared" ref="AP33:AP44" si="83">(AP32*($AJ$1/12))+AP32 + M33+T33</f>
        <v>8874.8631874999992</v>
      </c>
      <c r="AQ33" s="54">
        <f t="shared" ref="AQ33:AQ53" si="84">(AQ32*($AJ$1/12))+AQ32</f>
        <v>5301.5118124999999</v>
      </c>
      <c r="AR33" s="54">
        <f>(AR30*($AJ$1/4))+AR30</f>
        <v>3827.6853000000001</v>
      </c>
      <c r="AS33" s="54">
        <f>(AS32*($AJ$1/12))+AS32+L33 + S33 + ((3%/12)*J33)</f>
        <v>36761.43516666667</v>
      </c>
      <c r="AT33" s="54">
        <v>0</v>
      </c>
      <c r="AU33" s="54">
        <v>3100</v>
      </c>
      <c r="AV33" s="54">
        <f>(AV32*($AJ$1/12))+AV32+$N33</f>
        <v>2493.0006291666668</v>
      </c>
      <c r="AW33" s="11">
        <v>0</v>
      </c>
      <c r="AX33" s="54">
        <f t="shared" ref="AX33:AX53" si="85">(AX32*$AJ$1/12)+AX32</f>
        <v>30453.155904166666</v>
      </c>
      <c r="AY33" s="11">
        <v>0</v>
      </c>
      <c r="AZ33" s="12">
        <f t="shared" si="16"/>
        <v>113413.84404999999</v>
      </c>
      <c r="BA33" s="52">
        <f t="shared" ref="BA33:BF42" si="86">$BB$1/5</f>
        <v>750</v>
      </c>
      <c r="BB33" s="52">
        <f t="shared" si="86"/>
        <v>750</v>
      </c>
      <c r="BC33" s="52">
        <f t="shared" si="86"/>
        <v>750</v>
      </c>
      <c r="BD33" s="52">
        <f t="shared" si="86"/>
        <v>750</v>
      </c>
      <c r="BE33" s="52">
        <f t="shared" ref="BE33:BE96" si="87">AVERAGE(BE21:BE32)</f>
        <v>250.95534722222223</v>
      </c>
      <c r="BF33" s="52">
        <f t="shared" si="86"/>
        <v>750</v>
      </c>
      <c r="BG33" s="52">
        <f>(BG32*(BG$11/12))+BG32</f>
        <v>45144.886050000001</v>
      </c>
      <c r="BH33" s="52">
        <f>(BH32*(BH$11/12))+BH32</f>
        <v>14718.958649999999</v>
      </c>
      <c r="BI33" s="11">
        <v>0</v>
      </c>
      <c r="BJ33" s="11">
        <v>0</v>
      </c>
      <c r="BK33" s="11">
        <v>0</v>
      </c>
      <c r="BL33" s="12">
        <f t="shared" si="17"/>
        <v>-63864.800047222227</v>
      </c>
      <c r="BM33" s="69">
        <f t="shared" si="57"/>
        <v>49549.044002777759</v>
      </c>
      <c r="BN33" s="88">
        <f t="shared" si="3"/>
        <v>0</v>
      </c>
      <c r="BO33" s="88">
        <f t="shared" si="4"/>
        <v>1</v>
      </c>
      <c r="BP33" s="79">
        <v>0</v>
      </c>
      <c r="BQ33" s="73">
        <f t="shared" si="5"/>
        <v>-494.54053333333513</v>
      </c>
      <c r="BR33" s="80"/>
      <c r="BS33" s="20">
        <f t="shared" ref="BS33" si="88">SUM(BA33:BF33)</f>
        <v>4000.9553472222224</v>
      </c>
      <c r="BT33" s="20">
        <v>750</v>
      </c>
      <c r="BU33" s="20">
        <v>0</v>
      </c>
      <c r="BV33" s="20">
        <f t="shared" ref="BV33" si="89">SUM(BS33:BU33)</f>
        <v>4750.9553472222224</v>
      </c>
      <c r="BW33" s="20">
        <f t="shared" si="73"/>
        <v>2893.73</v>
      </c>
      <c r="BX33" s="47">
        <f>IF(D33=0,0,IF(MONTH($D33)=1,1,0))</f>
        <v>0</v>
      </c>
      <c r="BY33" s="47">
        <f t="shared" si="19"/>
        <v>0</v>
      </c>
      <c r="BZ33" s="47">
        <f t="shared" si="20"/>
        <v>0</v>
      </c>
      <c r="CA33" s="47">
        <f t="shared" si="21"/>
        <v>0</v>
      </c>
      <c r="CB33" s="47">
        <f t="shared" si="22"/>
        <v>0</v>
      </c>
      <c r="CC33" s="47">
        <f t="shared" si="23"/>
        <v>0</v>
      </c>
      <c r="CD33" s="47">
        <f t="shared" si="24"/>
        <v>0</v>
      </c>
      <c r="CE33" s="47">
        <f t="shared" si="25"/>
        <v>0</v>
      </c>
      <c r="CF33" s="47">
        <f t="shared" si="26"/>
        <v>0</v>
      </c>
      <c r="CG33" s="47">
        <f t="shared" si="27"/>
        <v>0</v>
      </c>
      <c r="CH33" s="47">
        <f t="shared" si="28"/>
        <v>0</v>
      </c>
      <c r="CI33" s="47">
        <f t="shared" si="29"/>
        <v>0</v>
      </c>
      <c r="CJ33" s="47">
        <f t="shared" si="30"/>
        <v>0</v>
      </c>
      <c r="CK33" s="47">
        <f t="shared" si="31"/>
        <v>0</v>
      </c>
      <c r="CL33" s="47">
        <f t="shared" si="32"/>
        <v>0</v>
      </c>
      <c r="CM33" s="47">
        <f t="shared" si="33"/>
        <v>0</v>
      </c>
      <c r="CN33" s="47">
        <f t="shared" si="34"/>
        <v>0</v>
      </c>
      <c r="CO33" s="47">
        <f t="shared" si="35"/>
        <v>0</v>
      </c>
      <c r="CP33" s="47">
        <f t="shared" si="36"/>
        <v>0</v>
      </c>
      <c r="CQ33" s="47">
        <f t="shared" si="37"/>
        <v>0</v>
      </c>
      <c r="CR33" s="47">
        <f t="shared" si="38"/>
        <v>0</v>
      </c>
      <c r="CS33" s="47">
        <f t="shared" si="39"/>
        <v>0</v>
      </c>
      <c r="CT33" s="47">
        <f t="shared" si="40"/>
        <v>0</v>
      </c>
      <c r="CU33" s="47">
        <f t="shared" si="41"/>
        <v>0</v>
      </c>
      <c r="CV33" s="20">
        <f t="shared" si="63"/>
        <v>4764.0898379629625</v>
      </c>
      <c r="CW33" s="20">
        <f>AVERAGE(BV22:BV33)</f>
        <v>4823.7666261574077</v>
      </c>
      <c r="CX33" s="20">
        <f t="shared" ref="CX33" si="90">BV33*12</f>
        <v>57011.464166666672</v>
      </c>
      <c r="CY33" s="20">
        <f t="shared" ref="CY33" si="91">CV33*12</f>
        <v>57169.078055555554</v>
      </c>
      <c r="CZ33" s="20">
        <f t="shared" ref="CZ33" si="92">CW33*12</f>
        <v>57885.199513888889</v>
      </c>
      <c r="DA33" s="21">
        <f t="shared" ref="DA33" si="93">IF(CZ33&gt;0,AVERAGE(CX33:CZ33), IF(CY33&gt;0,AVERAGE(CX33:CY33), CX33))</f>
        <v>57355.247245370374</v>
      </c>
      <c r="DB33" s="19">
        <f t="shared" si="53"/>
        <v>1433881.1811342593</v>
      </c>
      <c r="DC33" s="20">
        <f t="shared" si="70"/>
        <v>1422109.1460262344</v>
      </c>
      <c r="DD33" s="20">
        <f>AVERAGE(DB22:DB33)</f>
        <v>1329369.8837287808</v>
      </c>
      <c r="DE33" s="20">
        <f>DC33*G33</f>
        <v>0</v>
      </c>
      <c r="DF33" s="20">
        <f t="shared" si="54"/>
        <v>1500000</v>
      </c>
      <c r="DG33" s="20">
        <f t="shared" si="42"/>
        <v>91429.444050000006</v>
      </c>
      <c r="DH33" s="20">
        <f t="shared" si="43"/>
        <v>3657.1777620000003</v>
      </c>
      <c r="DI33" s="20">
        <f t="shared" si="44"/>
        <v>304.7648135</v>
      </c>
      <c r="DJ33" s="20">
        <f t="shared" si="52"/>
        <v>89672.959783333339</v>
      </c>
      <c r="DK33" s="24">
        <f t="shared" si="62"/>
        <v>6.4291439447864543E-2</v>
      </c>
      <c r="DL33" s="124">
        <f t="shared" si="45"/>
        <v>0</v>
      </c>
      <c r="DM33" s="27">
        <f t="shared" si="46"/>
        <v>0</v>
      </c>
      <c r="DN33" s="27">
        <f t="shared" si="47"/>
        <v>0</v>
      </c>
      <c r="DO33" s="20">
        <f t="shared" si="11"/>
        <v>474652.94198789127</v>
      </c>
      <c r="DP33" s="20">
        <f t="shared" si="12"/>
        <v>-30133.301956536387</v>
      </c>
      <c r="DQ33" s="21">
        <f t="shared" si="13"/>
        <v>-102170.50551943836</v>
      </c>
      <c r="DR33" s="17"/>
      <c r="DS33" s="17"/>
      <c r="DT33" s="17"/>
      <c r="DU33" s="17"/>
      <c r="DV33" s="17"/>
      <c r="DW33" s="17"/>
      <c r="DX33" s="17"/>
      <c r="DY33" s="17"/>
      <c r="DZ33" s="17"/>
      <c r="EA33" s="17"/>
      <c r="EB33" s="28">
        <v>0</v>
      </c>
      <c r="EC33" s="17"/>
      <c r="ED33" s="17"/>
      <c r="EE33" s="17"/>
      <c r="EF33" s="17"/>
      <c r="EG33" s="17"/>
    </row>
    <row r="34" spans="1:137" ht="15.75" thickBot="1" x14ac:dyDescent="0.3">
      <c r="A34" s="5">
        <f t="shared" si="72"/>
        <v>26</v>
      </c>
      <c r="B34" s="5">
        <f t="shared" si="71"/>
        <v>24</v>
      </c>
      <c r="C34" s="1">
        <v>43221</v>
      </c>
      <c r="D34" s="4"/>
      <c r="E34" s="28"/>
      <c r="F34" s="28"/>
      <c r="G34" s="28"/>
      <c r="H34" s="28"/>
      <c r="I34" s="10">
        <v>0</v>
      </c>
      <c r="J34" s="10">
        <v>69430.399999999994</v>
      </c>
      <c r="K34" s="94">
        <f>Payday!H20</f>
        <v>2</v>
      </c>
      <c r="L34" s="11">
        <f t="shared" si="74"/>
        <v>925.73</v>
      </c>
      <c r="M34" s="11">
        <v>0</v>
      </c>
      <c r="N34" s="11">
        <f t="shared" ref="N34:N59" si="94">60*26/12</f>
        <v>130</v>
      </c>
      <c r="O34" s="11">
        <f t="shared" si="75"/>
        <v>552.97666666666669</v>
      </c>
      <c r="P34" s="11">
        <f t="shared" si="76"/>
        <v>4177.1599999999989</v>
      </c>
      <c r="Q34" s="11">
        <v>0</v>
      </c>
      <c r="R34" s="11"/>
      <c r="S34" s="11">
        <v>0</v>
      </c>
      <c r="T34" s="11">
        <v>0</v>
      </c>
      <c r="U34" s="11">
        <v>0</v>
      </c>
      <c r="V34" s="11">
        <f t="shared" si="77"/>
        <v>0</v>
      </c>
      <c r="W34" s="11">
        <f t="shared" si="78"/>
        <v>4177.1599999999989</v>
      </c>
      <c r="X34" s="11">
        <f t="shared" si="79"/>
        <v>50125.919999999984</v>
      </c>
      <c r="Y34" s="110">
        <f t="shared" si="80"/>
        <v>0.12</v>
      </c>
      <c r="Z34" s="11">
        <f t="shared" ref="Z34:Z97" si="95">IF(Y34=10%,Y34*X34,IF(Y34=12%,1905 + Y34*(X34-19050),IF(Y34=22%,8907+Y34*(X34-77400),IF(Y34=24%,28179 + Y34*(X34-165000),IF(Y34=32%,64179 + Y34*(X34-315000),0)))))</f>
        <v>5634.1103999999978</v>
      </c>
      <c r="AA34" s="11">
        <f t="shared" ref="AA34:AA97" si="96">(1000*0.02) + (5000*0.04) + ((X34-6000)*0.05)</f>
        <v>2426.2959999999994</v>
      </c>
      <c r="AB34" s="11">
        <v>2000</v>
      </c>
      <c r="AC34" s="11">
        <f>X34-Z34-AA34+AB34</f>
        <v>44065.513599999984</v>
      </c>
      <c r="AD34" s="11">
        <f t="shared" ref="AD34:AD97" si="97">AC34/12</f>
        <v>3672.1261333333318</v>
      </c>
      <c r="AE34" s="11">
        <v>50000</v>
      </c>
      <c r="AF34" s="11">
        <f t="shared" si="81"/>
        <v>-494.54053333333513</v>
      </c>
      <c r="AG34" s="11"/>
      <c r="AH34" s="92"/>
      <c r="AI34" s="91">
        <v>9000</v>
      </c>
      <c r="AJ34" s="11">
        <v>550</v>
      </c>
      <c r="AK34" s="54">
        <f t="shared" ref="AK34:AK286" si="98">AK33*(1+(0.0145/12))</f>
        <v>9040.310524999999</v>
      </c>
      <c r="AL34" s="11">
        <v>305</v>
      </c>
      <c r="AM34" s="54">
        <f t="shared" si="82"/>
        <v>3937.9300902708333</v>
      </c>
      <c r="AN34" s="11">
        <v>0</v>
      </c>
      <c r="AO34" s="11">
        <v>0</v>
      </c>
      <c r="AP34" s="52">
        <f t="shared" si="83"/>
        <v>8922.9353630989572</v>
      </c>
      <c r="AQ34" s="54">
        <f t="shared" si="84"/>
        <v>5330.2283348177079</v>
      </c>
      <c r="AR34" s="54">
        <f t="shared" ref="AR34:AR97" si="99">(AR33*($AJ$1/12))+AR33</f>
        <v>3848.4185953750002</v>
      </c>
      <c r="AS34" s="54">
        <f>(AS33*($AJ$1/12))+AS33+L34 + S34 + ((3%/12)*J34)</f>
        <v>38059.865607152788</v>
      </c>
      <c r="AT34" s="54">
        <v>0</v>
      </c>
      <c r="AU34" s="54">
        <v>3100</v>
      </c>
      <c r="AV34" s="54">
        <f t="shared" ref="AV34:AV97" si="100">(AV33*($AJ$1/12))+AV33+$N34</f>
        <v>2636.5043825746529</v>
      </c>
      <c r="AW34" s="11">
        <v>0</v>
      </c>
      <c r="AX34" s="54">
        <f t="shared" si="85"/>
        <v>30618.110498647569</v>
      </c>
      <c r="AY34" s="11">
        <v>0</v>
      </c>
      <c r="AZ34" s="12">
        <f t="shared" si="16"/>
        <v>115349.30339693751</v>
      </c>
      <c r="BA34" s="52">
        <f t="shared" si="86"/>
        <v>750</v>
      </c>
      <c r="BB34" s="52">
        <f t="shared" si="86"/>
        <v>750</v>
      </c>
      <c r="BC34" s="52">
        <f t="shared" si="86"/>
        <v>750</v>
      </c>
      <c r="BD34" s="52">
        <f t="shared" si="86"/>
        <v>750</v>
      </c>
      <c r="BE34" s="52">
        <f t="shared" si="87"/>
        <v>254.23162615740742</v>
      </c>
      <c r="BF34" s="52">
        <f t="shared" si="86"/>
        <v>750</v>
      </c>
      <c r="BG34" s="52">
        <f t="shared" ref="BG34:BG59" si="101">(BG33*(BG$11/12))+BG33</f>
        <v>45344.652170771253</v>
      </c>
      <c r="BH34" s="52">
        <f t="shared" ref="BH34:BH59" si="102">(BH33*(BH$11/12))+BH33</f>
        <v>14792.553443249999</v>
      </c>
      <c r="BI34" s="11">
        <v>0</v>
      </c>
      <c r="BJ34" s="11">
        <v>0</v>
      </c>
      <c r="BK34" s="11">
        <v>0</v>
      </c>
      <c r="BL34" s="12">
        <f t="shared" si="17"/>
        <v>-64141.43724017866</v>
      </c>
      <c r="BM34" s="69">
        <f t="shared" ref="BM34:BM315" si="103">AZ34+BL34</f>
        <v>51207.86615675885</v>
      </c>
      <c r="BN34" s="88">
        <f t="shared" si="3"/>
        <v>0</v>
      </c>
      <c r="BO34" s="88">
        <f t="shared" si="4"/>
        <v>1</v>
      </c>
      <c r="BP34" s="79">
        <v>0</v>
      </c>
      <c r="BQ34" s="73">
        <f t="shared" si="5"/>
        <v>-494.54053333333513</v>
      </c>
      <c r="BR34" s="80"/>
      <c r="BS34" s="20">
        <f t="shared" ref="BS34:BS35" si="104">SUM(BA34:BF34)</f>
        <v>4004.2316261574074</v>
      </c>
      <c r="BT34" s="20">
        <v>750</v>
      </c>
      <c r="BU34" s="20">
        <v>0</v>
      </c>
      <c r="BV34" s="20">
        <f t="shared" ref="BV34:BV35" si="105">SUM(BS34:BU34)</f>
        <v>4754.2316261574069</v>
      </c>
      <c r="BW34" s="20">
        <f t="shared" si="73"/>
        <v>1973.96</v>
      </c>
      <c r="BX34" s="47">
        <f>IF(D34=0,0,IF(MONTH($D34)=1,1,0))</f>
        <v>0</v>
      </c>
      <c r="BY34" s="47">
        <f t="shared" si="19"/>
        <v>0</v>
      </c>
      <c r="BZ34" s="47">
        <f t="shared" si="20"/>
        <v>0</v>
      </c>
      <c r="CA34" s="47">
        <f t="shared" si="21"/>
        <v>0</v>
      </c>
      <c r="CB34" s="47">
        <f t="shared" si="22"/>
        <v>0</v>
      </c>
      <c r="CC34" s="47">
        <f t="shared" si="23"/>
        <v>0</v>
      </c>
      <c r="CD34" s="47">
        <f t="shared" si="24"/>
        <v>0</v>
      </c>
      <c r="CE34" s="47">
        <f t="shared" si="25"/>
        <v>0</v>
      </c>
      <c r="CF34" s="47">
        <f t="shared" si="26"/>
        <v>0</v>
      </c>
      <c r="CG34" s="47">
        <f t="shared" si="27"/>
        <v>0</v>
      </c>
      <c r="CH34" s="47">
        <f t="shared" si="28"/>
        <v>0</v>
      </c>
      <c r="CI34" s="47">
        <f t="shared" si="29"/>
        <v>0</v>
      </c>
      <c r="CJ34" s="47">
        <f t="shared" ref="CJ34:CJ35" si="106">$BV34*BX34</f>
        <v>0</v>
      </c>
      <c r="CK34" s="47">
        <f t="shared" ref="CK34:CK35" si="107">$BV34*BY34</f>
        <v>0</v>
      </c>
      <c r="CL34" s="47">
        <f t="shared" ref="CL34:CL35" si="108">$BV34*BZ34</f>
        <v>0</v>
      </c>
      <c r="CM34" s="47">
        <f t="shared" ref="CM34:CM35" si="109">$BV34*CA34</f>
        <v>0</v>
      </c>
      <c r="CN34" s="47">
        <f t="shared" ref="CN34:CN35" si="110">$BV34*CB34</f>
        <v>0</v>
      </c>
      <c r="CO34" s="47">
        <f t="shared" ref="CO34:CO35" si="111">$BV34*CC34</f>
        <v>0</v>
      </c>
      <c r="CP34" s="47">
        <f t="shared" ref="CP34:CP35" si="112">$BV34*CD34</f>
        <v>0</v>
      </c>
      <c r="CQ34" s="47">
        <f t="shared" ref="CQ34:CQ35" si="113">$BV34*CE34</f>
        <v>0</v>
      </c>
      <c r="CR34" s="47">
        <f t="shared" ref="CR34:CR35" si="114">$BV34*CF34</f>
        <v>0</v>
      </c>
      <c r="CS34" s="47">
        <f t="shared" ref="CS34:CS35" si="115">$BV34*CG34</f>
        <v>0</v>
      </c>
      <c r="CT34" s="47">
        <f t="shared" ref="CT34:CT35" si="116">$BV34*CH34</f>
        <v>0</v>
      </c>
      <c r="CU34" s="47">
        <f t="shared" ref="CU34:CU35" si="117">$BV34*CI34</f>
        <v>0</v>
      </c>
      <c r="CV34" s="20">
        <f t="shared" ref="CV34:CV35" si="118">AVERAGE(BV32:BV34)</f>
        <v>4643.2870466820987</v>
      </c>
      <c r="CW34" s="20">
        <f>AVERAGE(BV23:BV34)</f>
        <v>5055.4559283371918</v>
      </c>
      <c r="CX34" s="20">
        <f t="shared" ref="CX34:CX35" si="119">BV34*12</f>
        <v>57050.779513888883</v>
      </c>
      <c r="CY34" s="20">
        <f t="shared" ref="CY34:CY35" si="120">CV34*12</f>
        <v>55719.444560185184</v>
      </c>
      <c r="CZ34" s="20">
        <f t="shared" ref="CZ34:CZ35" si="121">CW34*12</f>
        <v>60665.471140046298</v>
      </c>
      <c r="DA34" s="21">
        <f t="shared" ref="DA34:DA35" si="122">IF(CZ34&gt;0,AVERAGE(CX34:CZ34), IF(CY34&gt;0,AVERAGE(CX34:CY34), CX34))</f>
        <v>57811.898404706793</v>
      </c>
      <c r="DB34" s="19">
        <f t="shared" si="53"/>
        <v>1445297.4601176698</v>
      </c>
      <c r="DC34" s="20">
        <f t="shared" ref="DC34:DC35" si="123">AVERAGE(DB32:DB34)</f>
        <v>1419332.9938432358</v>
      </c>
      <c r="DD34" s="20">
        <f>AVERAGE(DB23:DB34)</f>
        <v>1400441.92207192</v>
      </c>
      <c r="DE34" s="20">
        <f>DC34*G34</f>
        <v>0</v>
      </c>
      <c r="DF34" s="20">
        <f t="shared" si="54"/>
        <v>1500000</v>
      </c>
      <c r="DG34" s="20">
        <f t="shared" si="42"/>
        <v>93353.992871937502</v>
      </c>
      <c r="DH34" s="20">
        <f t="shared" ref="DH34:DH35" si="124">DB$11*DG34</f>
        <v>3734.1597148774999</v>
      </c>
      <c r="DI34" s="20">
        <f t="shared" si="44"/>
        <v>311.17997623979164</v>
      </c>
      <c r="DJ34" s="20">
        <f t="shared" ref="DJ34:DJ35" si="125">AVERAGE(DG32:DG34)</f>
        <v>91432.97348509029</v>
      </c>
      <c r="DK34" s="24">
        <f t="shared" ref="DK34:DK35" si="126">DG34/DC34</f>
        <v>6.5773143636403325E-2</v>
      </c>
      <c r="DL34" s="124">
        <f t="shared" si="45"/>
        <v>0</v>
      </c>
      <c r="DM34" s="27">
        <f t="shared" si="46"/>
        <v>0</v>
      </c>
      <c r="DN34" s="27">
        <f t="shared" si="47"/>
        <v>0</v>
      </c>
      <c r="DO34" s="20">
        <f t="shared" si="11"/>
        <v>477223.97875699232</v>
      </c>
      <c r="DP34" s="20">
        <f t="shared" si="12"/>
        <v>-26296.524008800956</v>
      </c>
      <c r="DQ34" s="21">
        <f t="shared" si="13"/>
        <v>-98153.095757668649</v>
      </c>
      <c r="DR34" s="17"/>
      <c r="DS34" s="17"/>
      <c r="DT34" s="17"/>
      <c r="DU34" s="17"/>
      <c r="DV34" s="17"/>
      <c r="DW34" s="17"/>
      <c r="DX34" s="17"/>
      <c r="DY34" s="17"/>
      <c r="DZ34" s="17"/>
      <c r="EA34" s="17"/>
      <c r="EB34" s="28">
        <v>0</v>
      </c>
      <c r="EC34" s="17"/>
      <c r="ED34" s="17"/>
      <c r="EE34" s="17"/>
      <c r="EF34" s="17"/>
      <c r="EG34" s="17"/>
    </row>
    <row r="35" spans="1:137" ht="15.75" thickBot="1" x14ac:dyDescent="0.3">
      <c r="A35" s="5">
        <f t="shared" si="72"/>
        <v>26</v>
      </c>
      <c r="B35" s="5">
        <f t="shared" si="71"/>
        <v>24</v>
      </c>
      <c r="C35" s="1">
        <v>43252</v>
      </c>
      <c r="D35" s="4"/>
      <c r="E35" s="28"/>
      <c r="F35" s="28"/>
      <c r="G35" s="28"/>
      <c r="H35" s="28"/>
      <c r="I35" s="10">
        <v>0</v>
      </c>
      <c r="J35" s="10">
        <v>69430.399999999994</v>
      </c>
      <c r="K35" s="94">
        <f>Payday!H21</f>
        <v>2</v>
      </c>
      <c r="L35" s="11">
        <f t="shared" si="74"/>
        <v>925.73</v>
      </c>
      <c r="M35" s="11">
        <v>0</v>
      </c>
      <c r="N35" s="11">
        <f t="shared" si="94"/>
        <v>130</v>
      </c>
      <c r="O35" s="11">
        <f t="shared" si="75"/>
        <v>552.97666666666669</v>
      </c>
      <c r="P35" s="11">
        <f t="shared" si="76"/>
        <v>4177.1599999999989</v>
      </c>
      <c r="Q35" s="11">
        <v>0</v>
      </c>
      <c r="R35" s="11"/>
      <c r="S35" s="11">
        <v>0</v>
      </c>
      <c r="T35" s="11">
        <v>0</v>
      </c>
      <c r="U35" s="11">
        <v>0</v>
      </c>
      <c r="V35" s="11">
        <f t="shared" si="77"/>
        <v>0</v>
      </c>
      <c r="W35" s="11">
        <f t="shared" si="78"/>
        <v>4177.1599999999989</v>
      </c>
      <c r="X35" s="11">
        <f t="shared" si="79"/>
        <v>50125.919999999984</v>
      </c>
      <c r="Y35" s="110">
        <f t="shared" si="80"/>
        <v>0.12</v>
      </c>
      <c r="Z35" s="11">
        <f t="shared" si="95"/>
        <v>5634.1103999999978</v>
      </c>
      <c r="AA35" s="11">
        <f t="shared" si="96"/>
        <v>2426.2959999999994</v>
      </c>
      <c r="AB35" s="11">
        <v>2000</v>
      </c>
      <c r="AC35" s="11">
        <f t="shared" ref="AC35:AC98" si="127">X35-Z35-AA35+AB35</f>
        <v>44065.513599999984</v>
      </c>
      <c r="AD35" s="11">
        <f t="shared" si="97"/>
        <v>3672.1261333333318</v>
      </c>
      <c r="AE35" s="11">
        <v>50000</v>
      </c>
      <c r="AF35" s="11">
        <f t="shared" si="81"/>
        <v>-494.54053333333513</v>
      </c>
      <c r="AG35" s="11"/>
      <c r="AH35" s="92"/>
      <c r="AI35" s="91">
        <v>9000</v>
      </c>
      <c r="AJ35" s="11">
        <v>550</v>
      </c>
      <c r="AK35" s="54">
        <f t="shared" si="98"/>
        <v>9051.2342335510402</v>
      </c>
      <c r="AL35" s="11">
        <v>305</v>
      </c>
      <c r="AM35" s="54">
        <f t="shared" si="82"/>
        <v>4159.2605449264665</v>
      </c>
      <c r="AN35" s="11">
        <v>0</v>
      </c>
      <c r="AO35" s="11">
        <v>0</v>
      </c>
      <c r="AP35" s="52">
        <f t="shared" si="83"/>
        <v>8971.2679296490769</v>
      </c>
      <c r="AQ35" s="54">
        <f t="shared" si="84"/>
        <v>5359.1004049646372</v>
      </c>
      <c r="AR35" s="54">
        <f t="shared" si="99"/>
        <v>3869.2641960999481</v>
      </c>
      <c r="AS35" s="54">
        <f t="shared" ref="AS35:AS98" si="128">(AS34*($AJ$1/12))+AS34+L35 + S35 + ((3%/12)*J35)</f>
        <v>39365.32921252487</v>
      </c>
      <c r="AT35" s="54">
        <v>0</v>
      </c>
      <c r="AU35" s="54">
        <v>3100</v>
      </c>
      <c r="AV35" s="54">
        <f t="shared" si="100"/>
        <v>2780.7854479802654</v>
      </c>
      <c r="AW35" s="11">
        <v>0</v>
      </c>
      <c r="AX35" s="54">
        <f t="shared" si="85"/>
        <v>30783.958597181911</v>
      </c>
      <c r="AY35" s="11">
        <v>0</v>
      </c>
      <c r="AZ35" s="12">
        <f t="shared" si="16"/>
        <v>117295.20056687819</v>
      </c>
      <c r="BA35" s="52">
        <f t="shared" si="86"/>
        <v>750</v>
      </c>
      <c r="BB35" s="52">
        <f t="shared" si="86"/>
        <v>750</v>
      </c>
      <c r="BC35" s="52">
        <f t="shared" si="86"/>
        <v>750</v>
      </c>
      <c r="BD35" s="52">
        <f t="shared" si="86"/>
        <v>750</v>
      </c>
      <c r="BE35" s="52">
        <f t="shared" si="87"/>
        <v>255.59676167052473</v>
      </c>
      <c r="BF35" s="52">
        <f t="shared" si="86"/>
        <v>750</v>
      </c>
      <c r="BG35" s="52">
        <f t="shared" si="101"/>
        <v>45545.302256626914</v>
      </c>
      <c r="BH35" s="52">
        <f t="shared" si="102"/>
        <v>14866.516210466249</v>
      </c>
      <c r="BI35" s="11">
        <v>0</v>
      </c>
      <c r="BJ35" s="11">
        <v>0</v>
      </c>
      <c r="BK35" s="11">
        <v>0</v>
      </c>
      <c r="BL35" s="12">
        <f t="shared" si="17"/>
        <v>-64417.415228763683</v>
      </c>
      <c r="BM35" s="69">
        <f t="shared" si="103"/>
        <v>52877.785338114511</v>
      </c>
      <c r="BN35" s="88">
        <f t="shared" si="3"/>
        <v>0</v>
      </c>
      <c r="BO35" s="88">
        <f t="shared" si="4"/>
        <v>1</v>
      </c>
      <c r="BP35" s="79">
        <v>0</v>
      </c>
      <c r="BQ35" s="73">
        <f t="shared" si="5"/>
        <v>-494.54053333333513</v>
      </c>
      <c r="BR35" s="80"/>
      <c r="BS35" s="20">
        <f t="shared" si="104"/>
        <v>4005.5967616705248</v>
      </c>
      <c r="BT35" s="20">
        <v>750</v>
      </c>
      <c r="BU35" s="20">
        <v>0</v>
      </c>
      <c r="BV35" s="20">
        <f t="shared" si="105"/>
        <v>4755.5967616705248</v>
      </c>
      <c r="BW35" s="20">
        <f t="shared" si="73"/>
        <v>3019.61</v>
      </c>
      <c r="BX35" s="47">
        <f>IF(D35=0,0,IF(MONTH($D35)=1,1,0))</f>
        <v>0</v>
      </c>
      <c r="BY35" s="47">
        <f t="shared" si="19"/>
        <v>0</v>
      </c>
      <c r="BZ35" s="47">
        <f t="shared" si="20"/>
        <v>0</v>
      </c>
      <c r="CA35" s="47">
        <f t="shared" si="21"/>
        <v>0</v>
      </c>
      <c r="CB35" s="47">
        <f t="shared" si="22"/>
        <v>0</v>
      </c>
      <c r="CC35" s="47">
        <f t="shared" si="23"/>
        <v>0</v>
      </c>
      <c r="CD35" s="47">
        <f t="shared" si="24"/>
        <v>0</v>
      </c>
      <c r="CE35" s="47">
        <f t="shared" si="25"/>
        <v>0</v>
      </c>
      <c r="CF35" s="47">
        <f t="shared" si="26"/>
        <v>0</v>
      </c>
      <c r="CG35" s="47">
        <f t="shared" si="27"/>
        <v>0</v>
      </c>
      <c r="CH35" s="47">
        <f t="shared" si="28"/>
        <v>0</v>
      </c>
      <c r="CI35" s="47">
        <f t="shared" si="29"/>
        <v>0</v>
      </c>
      <c r="CJ35" s="47">
        <f t="shared" si="106"/>
        <v>0</v>
      </c>
      <c r="CK35" s="47">
        <f t="shared" si="107"/>
        <v>0</v>
      </c>
      <c r="CL35" s="47">
        <f t="shared" si="108"/>
        <v>0</v>
      </c>
      <c r="CM35" s="47">
        <f t="shared" si="109"/>
        <v>0</v>
      </c>
      <c r="CN35" s="47">
        <f t="shared" si="110"/>
        <v>0</v>
      </c>
      <c r="CO35" s="47">
        <f t="shared" si="111"/>
        <v>0</v>
      </c>
      <c r="CP35" s="47">
        <f t="shared" si="112"/>
        <v>0</v>
      </c>
      <c r="CQ35" s="47">
        <f t="shared" si="113"/>
        <v>0</v>
      </c>
      <c r="CR35" s="47">
        <f t="shared" si="114"/>
        <v>0</v>
      </c>
      <c r="CS35" s="47">
        <f t="shared" si="115"/>
        <v>0</v>
      </c>
      <c r="CT35" s="47">
        <f t="shared" si="116"/>
        <v>0</v>
      </c>
      <c r="CU35" s="47">
        <f t="shared" si="117"/>
        <v>0</v>
      </c>
      <c r="CV35" s="20">
        <f t="shared" si="118"/>
        <v>4753.5945783500511</v>
      </c>
      <c r="CW35" s="20">
        <f t="shared" ref="CW35:CW54" si="129">AVERAGE(BV24:BV35)</f>
        <v>5200.1214918097348</v>
      </c>
      <c r="CX35" s="20">
        <f t="shared" si="119"/>
        <v>57067.161140046301</v>
      </c>
      <c r="CY35" s="20">
        <f t="shared" si="120"/>
        <v>57043.134940200616</v>
      </c>
      <c r="CZ35" s="20">
        <f t="shared" si="121"/>
        <v>62401.457901716814</v>
      </c>
      <c r="DA35" s="21">
        <f t="shared" si="122"/>
        <v>58837.251327321246</v>
      </c>
      <c r="DB35" s="19">
        <f t="shared" si="53"/>
        <v>1470931.283183031</v>
      </c>
      <c r="DC35" s="20">
        <f t="shared" si="123"/>
        <v>1450036.6414783199</v>
      </c>
      <c r="DD35" s="20">
        <f t="shared" ref="DD35:DD46" si="130">AVERAGE(DB24:DB35)</f>
        <v>1452410.6540038392</v>
      </c>
      <c r="DE35" s="20">
        <f>DC35*G35</f>
        <v>0</v>
      </c>
      <c r="DF35" s="20">
        <f t="shared" ref="DF35:DF98" si="131">$DD$11</f>
        <v>1500000</v>
      </c>
      <c r="DG35" s="20">
        <f t="shared" si="42"/>
        <v>95288.966333327175</v>
      </c>
      <c r="DH35" s="20">
        <f t="shared" si="124"/>
        <v>3811.558653333087</v>
      </c>
      <c r="DI35" s="20">
        <f t="shared" si="44"/>
        <v>317.62988777775723</v>
      </c>
      <c r="DJ35" s="20">
        <f t="shared" si="125"/>
        <v>93357.467751754899</v>
      </c>
      <c r="DK35" s="24">
        <f t="shared" si="126"/>
        <v>6.5714867892013806E-2</v>
      </c>
      <c r="DL35" s="124">
        <f t="shared" si="45"/>
        <v>0</v>
      </c>
      <c r="DM35" s="27">
        <f t="shared" si="46"/>
        <v>0</v>
      </c>
      <c r="DN35" s="27">
        <f t="shared" si="47"/>
        <v>0</v>
      </c>
      <c r="DO35" s="20">
        <f t="shared" si="11"/>
        <v>479808.94197525934</v>
      </c>
      <c r="DP35" s="20">
        <f t="shared" si="12"/>
        <v>-22438.963513848626</v>
      </c>
      <c r="DQ35" s="21">
        <f t="shared" si="13"/>
        <v>-94113.925026356024</v>
      </c>
      <c r="DR35" s="17"/>
      <c r="DS35" s="17"/>
      <c r="DT35" s="17"/>
      <c r="DU35" s="17"/>
      <c r="DV35" s="17"/>
      <c r="DW35" s="17"/>
      <c r="DX35" s="17"/>
      <c r="DY35" s="17"/>
      <c r="DZ35" s="17"/>
      <c r="EA35" s="17"/>
      <c r="EB35" s="28">
        <v>0</v>
      </c>
      <c r="EC35" s="17"/>
      <c r="ED35" s="17"/>
      <c r="EE35" s="17"/>
      <c r="EF35" s="17"/>
      <c r="EG35" s="17"/>
    </row>
    <row r="36" spans="1:137" ht="15.75" thickBot="1" x14ac:dyDescent="0.3">
      <c r="A36" s="5">
        <f t="shared" si="72"/>
        <v>26</v>
      </c>
      <c r="B36" s="5">
        <f t="shared" si="71"/>
        <v>24</v>
      </c>
      <c r="C36" s="1">
        <v>43282</v>
      </c>
      <c r="D36" s="4"/>
      <c r="E36" s="28"/>
      <c r="F36" s="28"/>
      <c r="G36" s="28"/>
      <c r="H36" s="28"/>
      <c r="I36" s="10">
        <v>0</v>
      </c>
      <c r="J36" s="10">
        <v>69430.399999999994</v>
      </c>
      <c r="K36" s="94">
        <f>Payday!H22</f>
        <v>2</v>
      </c>
      <c r="L36" s="11">
        <f t="shared" si="74"/>
        <v>925.73</v>
      </c>
      <c r="M36" s="11">
        <v>0</v>
      </c>
      <c r="N36" s="11">
        <f t="shared" si="94"/>
        <v>130</v>
      </c>
      <c r="O36" s="11">
        <f t="shared" si="75"/>
        <v>552.97666666666669</v>
      </c>
      <c r="P36" s="11">
        <f t="shared" si="76"/>
        <v>4177.1599999999989</v>
      </c>
      <c r="Q36" s="11">
        <v>0</v>
      </c>
      <c r="R36" s="11"/>
      <c r="S36" s="11">
        <v>0</v>
      </c>
      <c r="T36" s="11">
        <v>0</v>
      </c>
      <c r="U36" s="11">
        <v>0</v>
      </c>
      <c r="V36" s="11">
        <f t="shared" si="77"/>
        <v>0</v>
      </c>
      <c r="W36" s="11">
        <f t="shared" si="78"/>
        <v>4177.1599999999989</v>
      </c>
      <c r="X36" s="11">
        <f t="shared" si="79"/>
        <v>50125.919999999984</v>
      </c>
      <c r="Y36" s="110">
        <f t="shared" si="80"/>
        <v>0.12</v>
      </c>
      <c r="Z36" s="11">
        <f t="shared" si="95"/>
        <v>5634.1103999999978</v>
      </c>
      <c r="AA36" s="11">
        <f t="shared" si="96"/>
        <v>2426.2959999999994</v>
      </c>
      <c r="AB36" s="11">
        <v>2000</v>
      </c>
      <c r="AC36" s="11">
        <f t="shared" si="127"/>
        <v>44065.513599999984</v>
      </c>
      <c r="AD36" s="11">
        <f t="shared" si="97"/>
        <v>3672.1261333333318</v>
      </c>
      <c r="AE36" s="11">
        <v>50000</v>
      </c>
      <c r="AF36" s="11">
        <f t="shared" si="81"/>
        <v>-494.54053333333513</v>
      </c>
      <c r="AG36" s="11"/>
      <c r="AH36" s="92"/>
      <c r="AI36" s="91">
        <v>9000</v>
      </c>
      <c r="AJ36" s="11">
        <v>550</v>
      </c>
      <c r="AK36" s="54">
        <f t="shared" si="98"/>
        <v>9062.1711415832469</v>
      </c>
      <c r="AL36" s="11">
        <v>305</v>
      </c>
      <c r="AM36" s="54">
        <f t="shared" si="82"/>
        <v>4381.789872878152</v>
      </c>
      <c r="AN36" s="11">
        <v>0</v>
      </c>
      <c r="AO36" s="11">
        <v>0</v>
      </c>
      <c r="AP36" s="52">
        <f t="shared" si="83"/>
        <v>9019.862297601343</v>
      </c>
      <c r="AQ36" s="54">
        <f t="shared" si="84"/>
        <v>5388.1288654915288</v>
      </c>
      <c r="AR36" s="54">
        <f t="shared" si="99"/>
        <v>3890.2227104954895</v>
      </c>
      <c r="AS36" s="54">
        <f t="shared" si="128"/>
        <v>40677.864079092717</v>
      </c>
      <c r="AT36" s="54">
        <v>0</v>
      </c>
      <c r="AU36" s="54">
        <v>3100</v>
      </c>
      <c r="AV36" s="54">
        <f t="shared" si="100"/>
        <v>2925.848035823492</v>
      </c>
      <c r="AW36" s="11">
        <v>0</v>
      </c>
      <c r="AX36" s="54">
        <f t="shared" si="85"/>
        <v>30950.705039583314</v>
      </c>
      <c r="AY36" s="11">
        <v>0</v>
      </c>
      <c r="AZ36" s="12">
        <f t="shared" si="16"/>
        <v>119251.59204254928</v>
      </c>
      <c r="BA36" s="52">
        <f t="shared" si="86"/>
        <v>750</v>
      </c>
      <c r="BB36" s="52">
        <f t="shared" si="86"/>
        <v>750</v>
      </c>
      <c r="BC36" s="52">
        <f t="shared" si="86"/>
        <v>750</v>
      </c>
      <c r="BD36" s="52">
        <f t="shared" si="86"/>
        <v>750</v>
      </c>
      <c r="BE36" s="52">
        <f t="shared" si="87"/>
        <v>253.50982514306841</v>
      </c>
      <c r="BF36" s="52">
        <f t="shared" si="86"/>
        <v>750</v>
      </c>
      <c r="BG36" s="52">
        <f t="shared" si="101"/>
        <v>45746.840219112491</v>
      </c>
      <c r="BH36" s="52">
        <f t="shared" si="102"/>
        <v>14940.84879151858</v>
      </c>
      <c r="BI36" s="11">
        <v>0</v>
      </c>
      <c r="BJ36" s="11">
        <v>0</v>
      </c>
      <c r="BK36" s="11">
        <v>0</v>
      </c>
      <c r="BL36" s="12">
        <f t="shared" si="17"/>
        <v>-64691.198835774136</v>
      </c>
      <c r="BM36" s="69">
        <f t="shared" si="103"/>
        <v>54560.393206775145</v>
      </c>
      <c r="BN36" s="88">
        <f t="shared" si="3"/>
        <v>0</v>
      </c>
      <c r="BO36" s="88">
        <f t="shared" si="4"/>
        <v>1</v>
      </c>
      <c r="BP36" s="79">
        <v>0</v>
      </c>
      <c r="BQ36" s="73">
        <f t="shared" si="5"/>
        <v>-494.54053333333513</v>
      </c>
      <c r="BR36" s="80"/>
      <c r="BS36" s="20">
        <f t="shared" ref="BS36:BS315" si="132">SUM(BA36:BF36)</f>
        <v>4003.5098251430686</v>
      </c>
      <c r="BT36" s="20">
        <v>750</v>
      </c>
      <c r="BU36" s="20">
        <v>0</v>
      </c>
      <c r="BV36" s="20">
        <f t="shared" ref="BV36:BV315" si="133">SUM(BS36:BU36)</f>
        <v>4753.5098251430682</v>
      </c>
      <c r="BW36" s="20">
        <f t="shared" si="73"/>
        <v>4752.0200000000004</v>
      </c>
      <c r="BX36" s="47">
        <f>IF(D36=0,0,IF(MONTH($D36)=1,1,0))</f>
        <v>0</v>
      </c>
      <c r="BY36" s="47">
        <f t="shared" si="19"/>
        <v>0</v>
      </c>
      <c r="BZ36" s="47">
        <f t="shared" si="20"/>
        <v>0</v>
      </c>
      <c r="CA36" s="47">
        <f t="shared" si="21"/>
        <v>0</v>
      </c>
      <c r="CB36" s="47">
        <f t="shared" si="22"/>
        <v>0</v>
      </c>
      <c r="CC36" s="47">
        <f t="shared" si="23"/>
        <v>0</v>
      </c>
      <c r="CD36" s="47">
        <f t="shared" si="24"/>
        <v>0</v>
      </c>
      <c r="CE36" s="47">
        <f t="shared" si="25"/>
        <v>0</v>
      </c>
      <c r="CF36" s="47">
        <f t="shared" si="26"/>
        <v>0</v>
      </c>
      <c r="CG36" s="47">
        <f t="shared" si="27"/>
        <v>0</v>
      </c>
      <c r="CH36" s="47">
        <f t="shared" si="28"/>
        <v>0</v>
      </c>
      <c r="CI36" s="47">
        <f t="shared" si="29"/>
        <v>0</v>
      </c>
      <c r="CJ36" s="47">
        <f t="shared" ref="CJ36:CJ315" si="134">$BV36*BX36</f>
        <v>0</v>
      </c>
      <c r="CK36" s="47">
        <f t="shared" ref="CK36:CK315" si="135">$BV36*BY36</f>
        <v>0</v>
      </c>
      <c r="CL36" s="47">
        <f t="shared" ref="CL36:CL315" si="136">$BV36*BZ36</f>
        <v>0</v>
      </c>
      <c r="CM36" s="47">
        <f t="shared" ref="CM36:CM315" si="137">$BV36*CA36</f>
        <v>0</v>
      </c>
      <c r="CN36" s="47">
        <f t="shared" ref="CN36:CN315" si="138">$BV36*CB36</f>
        <v>0</v>
      </c>
      <c r="CO36" s="47">
        <f t="shared" ref="CO36:CO315" si="139">$BV36*CC36</f>
        <v>0</v>
      </c>
      <c r="CP36" s="47">
        <f t="shared" ref="CP36:CP315" si="140">$BV36*CD36</f>
        <v>0</v>
      </c>
      <c r="CQ36" s="47">
        <f t="shared" ref="CQ36:CQ315" si="141">$BV36*CE36</f>
        <v>0</v>
      </c>
      <c r="CR36" s="47">
        <f t="shared" ref="CR36:CR315" si="142">$BV36*CF36</f>
        <v>0</v>
      </c>
      <c r="CS36" s="47">
        <f t="shared" ref="CS36:CS315" si="143">$BV36*CG36</f>
        <v>0</v>
      </c>
      <c r="CT36" s="47">
        <f t="shared" ref="CT36:CT315" si="144">$BV36*CH36</f>
        <v>0</v>
      </c>
      <c r="CU36" s="47">
        <f t="shared" ref="CU36:CU315" si="145">$BV36*CI36</f>
        <v>0</v>
      </c>
      <c r="CV36" s="20">
        <f t="shared" ref="CV36:CV54" si="146">AVERAGE(BV34:BV36)</f>
        <v>4754.4460709903333</v>
      </c>
      <c r="CW36" s="20">
        <f t="shared" si="129"/>
        <v>5200.2456439049902</v>
      </c>
      <c r="CX36" s="20">
        <f t="shared" ref="CX36:CX315" si="147">BV36*12</f>
        <v>57042.117901716818</v>
      </c>
      <c r="CY36" s="20">
        <f t="shared" ref="CY36:CY315" si="148">CV36*12</f>
        <v>57053.352851884003</v>
      </c>
      <c r="CZ36" s="20">
        <f t="shared" ref="CZ36:CZ315" si="149">CW36*12</f>
        <v>62402.947726859886</v>
      </c>
      <c r="DA36" s="21">
        <f t="shared" ref="DA36:DA315" si="150">IF(CZ36&gt;0,AVERAGE(CX36:CZ36), IF(CY36&gt;0,AVERAGE(CX36:CY36), CX36))</f>
        <v>58832.806160153566</v>
      </c>
      <c r="DB36" s="19">
        <f t="shared" si="53"/>
        <v>1470820.1540038392</v>
      </c>
      <c r="DC36" s="20">
        <f t="shared" ref="DC36:DC47" si="151">AVERAGE(DB34:DB36)</f>
        <v>1462349.6324348466</v>
      </c>
      <c r="DD36" s="20">
        <f t="shared" si="130"/>
        <v>1474972.1251708257</v>
      </c>
      <c r="DE36" s="20">
        <f>DC36*G36</f>
        <v>0</v>
      </c>
      <c r="DF36" s="20">
        <f t="shared" si="131"/>
        <v>1500000</v>
      </c>
      <c r="DG36" s="20">
        <f t="shared" si="42"/>
        <v>97234.420900966055</v>
      </c>
      <c r="DH36" s="20">
        <f t="shared" ref="DH36:DH47" si="152">DB$11*DG36</f>
        <v>3889.3768360386421</v>
      </c>
      <c r="DI36" s="20">
        <f t="shared" si="44"/>
        <v>324.11473633655351</v>
      </c>
      <c r="DJ36" s="20">
        <f t="shared" ref="DJ36:DJ47" si="153">AVERAGE(DG34:DG36)</f>
        <v>95292.460035410244</v>
      </c>
      <c r="DK36" s="24">
        <f t="shared" ref="DK36:DK47" si="154">DG36/DC36</f>
        <v>6.6491910514634212E-2</v>
      </c>
      <c r="DL36" s="124">
        <f t="shared" si="45"/>
        <v>0</v>
      </c>
      <c r="DM36" s="27">
        <f t="shared" si="46"/>
        <v>0</v>
      </c>
      <c r="DN36" s="27">
        <f t="shared" si="47"/>
        <v>0</v>
      </c>
      <c r="DO36" s="20">
        <f t="shared" si="11"/>
        <v>482407.90707762528</v>
      </c>
      <c r="DP36" s="20">
        <f t="shared" si="12"/>
        <v>-18560.50789954864</v>
      </c>
      <c r="DQ36" s="21">
        <f t="shared" si="13"/>
        <v>-90052.875453582121</v>
      </c>
      <c r="DR36" s="17"/>
      <c r="DS36" s="17"/>
      <c r="DT36" s="17"/>
      <c r="DU36" s="17"/>
      <c r="DV36" s="17"/>
      <c r="DW36" s="17"/>
      <c r="DX36" s="17"/>
      <c r="DY36" s="17"/>
      <c r="DZ36" s="17"/>
      <c r="EA36" s="17"/>
      <c r="EB36" s="28">
        <v>0</v>
      </c>
      <c r="EC36" s="17"/>
      <c r="ED36" s="17"/>
      <c r="EE36" s="17"/>
      <c r="EF36" s="17"/>
      <c r="EG36" s="17"/>
    </row>
    <row r="37" spans="1:137" ht="15.75" thickBot="1" x14ac:dyDescent="0.3">
      <c r="A37" s="5">
        <f t="shared" si="72"/>
        <v>26</v>
      </c>
      <c r="B37" s="5">
        <f t="shared" si="71"/>
        <v>24</v>
      </c>
      <c r="C37" s="1">
        <v>43313</v>
      </c>
      <c r="D37" s="4"/>
      <c r="E37" s="28"/>
      <c r="F37" s="28"/>
      <c r="G37" s="28"/>
      <c r="H37" s="28"/>
      <c r="I37" s="10">
        <v>0</v>
      </c>
      <c r="J37" s="10">
        <v>69430.399999999994</v>
      </c>
      <c r="K37" s="94">
        <f>Payday!H23</f>
        <v>3</v>
      </c>
      <c r="L37" s="11">
        <f t="shared" si="74"/>
        <v>925.73</v>
      </c>
      <c r="M37" s="11">
        <v>0</v>
      </c>
      <c r="N37" s="11">
        <f t="shared" si="94"/>
        <v>130</v>
      </c>
      <c r="O37" s="11">
        <f t="shared" si="75"/>
        <v>552.97666666666669</v>
      </c>
      <c r="P37" s="11">
        <f t="shared" si="76"/>
        <v>4177.1599999999989</v>
      </c>
      <c r="Q37" s="11">
        <v>0</v>
      </c>
      <c r="R37" s="11"/>
      <c r="S37" s="11">
        <v>0</v>
      </c>
      <c r="T37" s="11">
        <v>0</v>
      </c>
      <c r="U37" s="11">
        <v>0</v>
      </c>
      <c r="V37" s="11">
        <f t="shared" si="77"/>
        <v>0</v>
      </c>
      <c r="W37" s="11">
        <f t="shared" si="78"/>
        <v>4177.1599999999989</v>
      </c>
      <c r="X37" s="11">
        <f t="shared" si="79"/>
        <v>50125.919999999984</v>
      </c>
      <c r="Y37" s="110">
        <f t="shared" si="80"/>
        <v>0.12</v>
      </c>
      <c r="Z37" s="11">
        <f t="shared" si="95"/>
        <v>5634.1103999999978</v>
      </c>
      <c r="AA37" s="11">
        <f t="shared" si="96"/>
        <v>2426.2959999999994</v>
      </c>
      <c r="AB37" s="11">
        <v>2000</v>
      </c>
      <c r="AC37" s="11">
        <f t="shared" si="127"/>
        <v>44065.513599999984</v>
      </c>
      <c r="AD37" s="11">
        <f t="shared" si="97"/>
        <v>3672.1261333333318</v>
      </c>
      <c r="AE37" s="11">
        <v>50000</v>
      </c>
      <c r="AF37" s="11">
        <f t="shared" si="81"/>
        <v>-494.54053333333513</v>
      </c>
      <c r="AG37" s="11"/>
      <c r="AH37" s="92"/>
      <c r="AI37" s="91">
        <v>9000</v>
      </c>
      <c r="AJ37" s="11">
        <v>550</v>
      </c>
      <c r="AK37" s="54">
        <f t="shared" si="98"/>
        <v>9073.1212650459929</v>
      </c>
      <c r="AL37" s="11">
        <v>305</v>
      </c>
      <c r="AM37" s="54">
        <f t="shared" si="82"/>
        <v>4605.5245680229091</v>
      </c>
      <c r="AN37" s="11">
        <v>0</v>
      </c>
      <c r="AO37" s="11">
        <v>0</v>
      </c>
      <c r="AP37" s="52">
        <f t="shared" si="83"/>
        <v>9068.719885046683</v>
      </c>
      <c r="AQ37" s="54">
        <f t="shared" si="84"/>
        <v>5417.3145635129413</v>
      </c>
      <c r="AR37" s="54">
        <f t="shared" si="99"/>
        <v>3911.2947501773401</v>
      </c>
      <c r="AS37" s="54">
        <f t="shared" si="128"/>
        <v>41997.50850952114</v>
      </c>
      <c r="AT37" s="54">
        <f t="shared" ref="AT37:AT68" si="155">(AT36*$AJ$1/12) + AT36 + ((AT$11/12*7%))</f>
        <v>408.33333333333337</v>
      </c>
      <c r="AU37" s="54">
        <v>3100</v>
      </c>
      <c r="AV37" s="54">
        <f t="shared" si="100"/>
        <v>3071.6963793508694</v>
      </c>
      <c r="AW37" s="11">
        <v>0</v>
      </c>
      <c r="AX37" s="54">
        <f t="shared" si="85"/>
        <v>31118.354691881057</v>
      </c>
      <c r="AY37" s="11">
        <v>0</v>
      </c>
      <c r="AZ37" s="12">
        <f t="shared" si="16"/>
        <v>121626.86794589226</v>
      </c>
      <c r="BA37" s="52">
        <f t="shared" si="86"/>
        <v>750</v>
      </c>
      <c r="BB37" s="52">
        <f t="shared" si="86"/>
        <v>750</v>
      </c>
      <c r="BC37" s="52">
        <f t="shared" si="86"/>
        <v>750</v>
      </c>
      <c r="BD37" s="52">
        <f t="shared" si="86"/>
        <v>750</v>
      </c>
      <c r="BE37" s="52">
        <f t="shared" si="87"/>
        <v>259.28481057165749</v>
      </c>
      <c r="BF37" s="52">
        <f t="shared" si="86"/>
        <v>750</v>
      </c>
      <c r="BG37" s="52">
        <f t="shared" si="101"/>
        <v>45949.269987082065</v>
      </c>
      <c r="BH37" s="52">
        <f t="shared" si="102"/>
        <v>15015.553035476172</v>
      </c>
      <c r="BI37" s="52">
        <v>16000</v>
      </c>
      <c r="BJ37" s="11">
        <v>0</v>
      </c>
      <c r="BK37" s="11">
        <v>0</v>
      </c>
      <c r="BL37" s="12">
        <f t="shared" si="17"/>
        <v>-80974.107833129892</v>
      </c>
      <c r="BM37" s="69">
        <f t="shared" si="103"/>
        <v>40652.760112762364</v>
      </c>
      <c r="BN37" s="88">
        <f t="shared" si="3"/>
        <v>0</v>
      </c>
      <c r="BO37" s="88">
        <f t="shared" si="4"/>
        <v>1</v>
      </c>
      <c r="BP37" s="79">
        <v>0</v>
      </c>
      <c r="BQ37" s="73">
        <f t="shared" si="5"/>
        <v>-494.54053333333513</v>
      </c>
      <c r="BR37" s="80"/>
      <c r="BS37" s="20">
        <f t="shared" si="132"/>
        <v>4009.2848105716575</v>
      </c>
      <c r="BT37" s="20">
        <v>750</v>
      </c>
      <c r="BU37" s="20">
        <v>0</v>
      </c>
      <c r="BV37" s="20">
        <f t="shared" si="133"/>
        <v>4759.2848105716575</v>
      </c>
      <c r="BW37" s="20">
        <f t="shared" si="73"/>
        <v>5406.63</v>
      </c>
      <c r="BX37" s="47">
        <f>IF(D37=0,0,IF(MONTH($D37)=1,1,0))</f>
        <v>0</v>
      </c>
      <c r="BY37" s="47">
        <f t="shared" si="19"/>
        <v>0</v>
      </c>
      <c r="BZ37" s="47">
        <f t="shared" si="20"/>
        <v>0</v>
      </c>
      <c r="CA37" s="47">
        <f t="shared" si="21"/>
        <v>0</v>
      </c>
      <c r="CB37" s="47">
        <f t="shared" si="22"/>
        <v>0</v>
      </c>
      <c r="CC37" s="47">
        <f t="shared" si="23"/>
        <v>0</v>
      </c>
      <c r="CD37" s="47">
        <f t="shared" si="24"/>
        <v>0</v>
      </c>
      <c r="CE37" s="47">
        <f t="shared" si="25"/>
        <v>0</v>
      </c>
      <c r="CF37" s="47">
        <f t="shared" si="26"/>
        <v>0</v>
      </c>
      <c r="CG37" s="47">
        <f t="shared" si="27"/>
        <v>0</v>
      </c>
      <c r="CH37" s="47">
        <f t="shared" si="28"/>
        <v>0</v>
      </c>
      <c r="CI37" s="47">
        <f t="shared" si="29"/>
        <v>0</v>
      </c>
      <c r="CJ37" s="47">
        <f t="shared" si="134"/>
        <v>0</v>
      </c>
      <c r="CK37" s="47">
        <f t="shared" si="135"/>
        <v>0</v>
      </c>
      <c r="CL37" s="47">
        <f t="shared" si="136"/>
        <v>0</v>
      </c>
      <c r="CM37" s="47">
        <f t="shared" si="137"/>
        <v>0</v>
      </c>
      <c r="CN37" s="47">
        <f t="shared" si="138"/>
        <v>0</v>
      </c>
      <c r="CO37" s="47">
        <f t="shared" si="139"/>
        <v>0</v>
      </c>
      <c r="CP37" s="47">
        <f t="shared" si="140"/>
        <v>0</v>
      </c>
      <c r="CQ37" s="47">
        <f t="shared" si="141"/>
        <v>0</v>
      </c>
      <c r="CR37" s="47">
        <f t="shared" si="142"/>
        <v>0</v>
      </c>
      <c r="CS37" s="47">
        <f t="shared" si="143"/>
        <v>0</v>
      </c>
      <c r="CT37" s="47">
        <f t="shared" si="144"/>
        <v>0</v>
      </c>
      <c r="CU37" s="47">
        <f t="shared" si="145"/>
        <v>0</v>
      </c>
      <c r="CV37" s="20">
        <f t="shared" si="146"/>
        <v>4756.1304657950832</v>
      </c>
      <c r="CW37" s="20">
        <f t="shared" si="129"/>
        <v>5146.3002114526289</v>
      </c>
      <c r="CX37" s="20">
        <f t="shared" si="147"/>
        <v>57111.417726859887</v>
      </c>
      <c r="CY37" s="20">
        <f t="shared" si="148"/>
        <v>57073.565589541002</v>
      </c>
      <c r="CZ37" s="20">
        <f t="shared" si="149"/>
        <v>61755.60253743155</v>
      </c>
      <c r="DA37" s="21">
        <f t="shared" si="150"/>
        <v>58646.861951277475</v>
      </c>
      <c r="DB37" s="19">
        <f t="shared" si="53"/>
        <v>1466171.5487819368</v>
      </c>
      <c r="DC37" s="20">
        <f t="shared" si="151"/>
        <v>1469307.6619896023</v>
      </c>
      <c r="DD37" s="20">
        <f t="shared" si="130"/>
        <v>1474660.7959026538</v>
      </c>
      <c r="DE37" s="20">
        <f>DC37*G37</f>
        <v>0</v>
      </c>
      <c r="DF37" s="20">
        <f t="shared" si="131"/>
        <v>1500000</v>
      </c>
      <c r="DG37" s="20">
        <f t="shared" si="42"/>
        <v>99598.746680846278</v>
      </c>
      <c r="DH37" s="20">
        <f t="shared" si="152"/>
        <v>3983.9498672338514</v>
      </c>
      <c r="DI37" s="20">
        <f t="shared" si="44"/>
        <v>331.99582226948763</v>
      </c>
      <c r="DJ37" s="20">
        <f t="shared" si="153"/>
        <v>97374.044638379826</v>
      </c>
      <c r="DK37" s="24">
        <f t="shared" si="154"/>
        <v>6.7786175256160278E-2</v>
      </c>
      <c r="DL37" s="124">
        <f t="shared" si="45"/>
        <v>0</v>
      </c>
      <c r="DM37" s="27">
        <f t="shared" si="46"/>
        <v>0</v>
      </c>
      <c r="DN37" s="27">
        <f t="shared" si="47"/>
        <v>0</v>
      </c>
      <c r="DO37" s="20">
        <f t="shared" si="11"/>
        <v>485020.94990762905</v>
      </c>
      <c r="DP37" s="20">
        <f t="shared" si="12"/>
        <v>-14661.043984004527</v>
      </c>
      <c r="DQ37" s="21">
        <f t="shared" si="13"/>
        <v>-85969.828528955695</v>
      </c>
      <c r="DR37" s="17"/>
      <c r="DS37" s="17"/>
      <c r="DT37" s="17"/>
      <c r="DU37" s="17"/>
      <c r="DV37" s="17"/>
      <c r="DW37" s="17"/>
      <c r="DX37" s="17"/>
      <c r="DY37" s="17"/>
      <c r="DZ37" s="17"/>
      <c r="EA37" s="17"/>
      <c r="EB37" s="28">
        <v>0</v>
      </c>
      <c r="EC37" s="17"/>
      <c r="ED37" s="17"/>
      <c r="EE37" s="17"/>
      <c r="EF37" s="17"/>
      <c r="EG37" s="17"/>
    </row>
    <row r="38" spans="1:137" ht="15.75" thickBot="1" x14ac:dyDescent="0.3">
      <c r="A38" s="5">
        <f t="shared" si="72"/>
        <v>26</v>
      </c>
      <c r="B38" s="5">
        <f t="shared" si="71"/>
        <v>24</v>
      </c>
      <c r="C38" s="1">
        <v>43344</v>
      </c>
      <c r="D38" s="4"/>
      <c r="E38" s="28"/>
      <c r="F38" s="28"/>
      <c r="G38" s="28"/>
      <c r="H38" s="28"/>
      <c r="I38" s="10">
        <v>0</v>
      </c>
      <c r="J38" s="10">
        <v>69430.399999999994</v>
      </c>
      <c r="K38" s="94">
        <f>Payday!H24</f>
        <v>2</v>
      </c>
      <c r="L38" s="11">
        <f t="shared" si="74"/>
        <v>925.73</v>
      </c>
      <c r="M38" s="11">
        <v>0</v>
      </c>
      <c r="N38" s="11">
        <f t="shared" si="94"/>
        <v>130</v>
      </c>
      <c r="O38" s="11">
        <f t="shared" si="75"/>
        <v>552.97666666666669</v>
      </c>
      <c r="P38" s="11">
        <f t="shared" si="76"/>
        <v>4177.1599999999989</v>
      </c>
      <c r="Q38" s="11">
        <v>0</v>
      </c>
      <c r="R38" s="11"/>
      <c r="S38" s="11">
        <v>0</v>
      </c>
      <c r="T38" s="11">
        <v>0</v>
      </c>
      <c r="U38" s="11">
        <v>0</v>
      </c>
      <c r="V38" s="11">
        <f t="shared" si="77"/>
        <v>0</v>
      </c>
      <c r="W38" s="11">
        <f t="shared" si="78"/>
        <v>4177.1599999999989</v>
      </c>
      <c r="X38" s="11">
        <f t="shared" si="79"/>
        <v>50125.919999999984</v>
      </c>
      <c r="Y38" s="110">
        <f t="shared" si="80"/>
        <v>0.12</v>
      </c>
      <c r="Z38" s="11">
        <f t="shared" si="95"/>
        <v>5634.1103999999978</v>
      </c>
      <c r="AA38" s="11">
        <f t="shared" si="96"/>
        <v>2426.2959999999994</v>
      </c>
      <c r="AB38" s="11">
        <v>2000</v>
      </c>
      <c r="AC38" s="11">
        <f t="shared" si="127"/>
        <v>44065.513599999984</v>
      </c>
      <c r="AD38" s="11">
        <f t="shared" si="97"/>
        <v>3672.1261333333318</v>
      </c>
      <c r="AE38" s="11">
        <v>50000</v>
      </c>
      <c r="AF38" s="11">
        <f t="shared" si="81"/>
        <v>-494.54053333333513</v>
      </c>
      <c r="AG38" s="11"/>
      <c r="AH38" s="92"/>
      <c r="AI38" s="91">
        <v>9000</v>
      </c>
      <c r="AJ38" s="11">
        <v>550</v>
      </c>
      <c r="AK38" s="54">
        <f t="shared" si="98"/>
        <v>9084.0846199079224</v>
      </c>
      <c r="AL38" s="11">
        <v>305</v>
      </c>
      <c r="AM38" s="54">
        <f t="shared" si="82"/>
        <v>4830.4711594330329</v>
      </c>
      <c r="AN38" s="11">
        <v>0</v>
      </c>
      <c r="AO38" s="11">
        <v>0</v>
      </c>
      <c r="AP38" s="52">
        <f t="shared" si="83"/>
        <v>9117.8421177573528</v>
      </c>
      <c r="AQ38" s="54">
        <f t="shared" si="84"/>
        <v>5446.6583507319701</v>
      </c>
      <c r="AR38" s="54">
        <f t="shared" si="99"/>
        <v>3932.480930074134</v>
      </c>
      <c r="AS38" s="54">
        <f t="shared" si="128"/>
        <v>43324.301013947719</v>
      </c>
      <c r="AT38" s="54">
        <f t="shared" si="155"/>
        <v>818.87847222222229</v>
      </c>
      <c r="AU38" s="54">
        <v>3100</v>
      </c>
      <c r="AV38" s="54">
        <f t="shared" si="100"/>
        <v>3218.33473473902</v>
      </c>
      <c r="AW38" s="11">
        <v>0</v>
      </c>
      <c r="AX38" s="54">
        <f t="shared" si="85"/>
        <v>31286.91244646208</v>
      </c>
      <c r="AY38" s="11">
        <v>0</v>
      </c>
      <c r="AZ38" s="12">
        <f t="shared" si="16"/>
        <v>124014.96384527544</v>
      </c>
      <c r="BA38" s="52">
        <f t="shared" si="86"/>
        <v>750</v>
      </c>
      <c r="BB38" s="52">
        <f t="shared" si="86"/>
        <v>750</v>
      </c>
      <c r="BC38" s="52">
        <f t="shared" si="86"/>
        <v>750</v>
      </c>
      <c r="BD38" s="52">
        <f t="shared" si="86"/>
        <v>750</v>
      </c>
      <c r="BE38" s="52">
        <f t="shared" si="87"/>
        <v>271.39687811929554</v>
      </c>
      <c r="BF38" s="52">
        <f t="shared" si="86"/>
        <v>750</v>
      </c>
      <c r="BG38" s="52">
        <f t="shared" si="101"/>
        <v>46152.595506774902</v>
      </c>
      <c r="BH38" s="52">
        <f t="shared" si="102"/>
        <v>15090.630800653553</v>
      </c>
      <c r="BI38" s="52">
        <f t="shared" ref="BI38:BI59" si="156">(BI37*(BI$11/12))+BI37</f>
        <v>16086.666666666666</v>
      </c>
      <c r="BJ38" s="11">
        <v>0</v>
      </c>
      <c r="BK38" s="11">
        <v>0</v>
      </c>
      <c r="BL38" s="12">
        <f t="shared" si="17"/>
        <v>-81351.289852214424</v>
      </c>
      <c r="BM38" s="69">
        <f t="shared" si="103"/>
        <v>42663.67399306102</v>
      </c>
      <c r="BN38" s="88">
        <f t="shared" si="3"/>
        <v>0</v>
      </c>
      <c r="BO38" s="88">
        <f t="shared" si="4"/>
        <v>1</v>
      </c>
      <c r="BP38" s="79">
        <v>0</v>
      </c>
      <c r="BQ38" s="73">
        <f t="shared" si="5"/>
        <v>-494.54053333333513</v>
      </c>
      <c r="BR38" s="80"/>
      <c r="BS38" s="20">
        <f t="shared" si="132"/>
        <v>4021.3968781192957</v>
      </c>
      <c r="BT38" s="20">
        <v>750</v>
      </c>
      <c r="BU38" s="20">
        <v>0</v>
      </c>
      <c r="BV38" s="20">
        <f t="shared" si="133"/>
        <v>4771.3968781192962</v>
      </c>
      <c r="BW38" s="20">
        <f t="shared" si="73"/>
        <v>5955.16</v>
      </c>
      <c r="BX38" s="47">
        <f>IF(D38=0,0,IF(MONTH($D38)=1,1,0))</f>
        <v>0</v>
      </c>
      <c r="BY38" s="47">
        <f t="shared" si="19"/>
        <v>0</v>
      </c>
      <c r="BZ38" s="47">
        <f t="shared" si="20"/>
        <v>0</v>
      </c>
      <c r="CA38" s="47">
        <f t="shared" si="21"/>
        <v>0</v>
      </c>
      <c r="CB38" s="47">
        <f t="shared" si="22"/>
        <v>0</v>
      </c>
      <c r="CC38" s="47">
        <f t="shared" si="23"/>
        <v>0</v>
      </c>
      <c r="CD38" s="47">
        <f t="shared" si="24"/>
        <v>0</v>
      </c>
      <c r="CE38" s="47">
        <f t="shared" si="25"/>
        <v>0</v>
      </c>
      <c r="CF38" s="47">
        <f t="shared" si="26"/>
        <v>0</v>
      </c>
      <c r="CG38" s="47">
        <f t="shared" si="27"/>
        <v>0</v>
      </c>
      <c r="CH38" s="47">
        <f t="shared" si="28"/>
        <v>0</v>
      </c>
      <c r="CI38" s="47">
        <f t="shared" si="29"/>
        <v>0</v>
      </c>
      <c r="CJ38" s="47">
        <f t="shared" si="134"/>
        <v>0</v>
      </c>
      <c r="CK38" s="47">
        <f t="shared" si="135"/>
        <v>0</v>
      </c>
      <c r="CL38" s="47">
        <f t="shared" si="136"/>
        <v>0</v>
      </c>
      <c r="CM38" s="47">
        <f t="shared" si="137"/>
        <v>0</v>
      </c>
      <c r="CN38" s="47">
        <f t="shared" si="138"/>
        <v>0</v>
      </c>
      <c r="CO38" s="47">
        <f t="shared" si="139"/>
        <v>0</v>
      </c>
      <c r="CP38" s="47">
        <f t="shared" si="140"/>
        <v>0</v>
      </c>
      <c r="CQ38" s="47">
        <f t="shared" si="141"/>
        <v>0</v>
      </c>
      <c r="CR38" s="47">
        <f t="shared" si="142"/>
        <v>0</v>
      </c>
      <c r="CS38" s="47">
        <f t="shared" si="143"/>
        <v>0</v>
      </c>
      <c r="CT38" s="47">
        <f t="shared" si="144"/>
        <v>0</v>
      </c>
      <c r="CU38" s="47">
        <f t="shared" si="145"/>
        <v>0</v>
      </c>
      <c r="CV38" s="20">
        <f t="shared" si="146"/>
        <v>4761.3971712780076</v>
      </c>
      <c r="CW38" s="20">
        <f t="shared" si="129"/>
        <v>5047.6532846292366</v>
      </c>
      <c r="CX38" s="20">
        <f t="shared" si="147"/>
        <v>57256.762537431554</v>
      </c>
      <c r="CY38" s="20">
        <f t="shared" si="148"/>
        <v>57136.766055336091</v>
      </c>
      <c r="CZ38" s="20">
        <f t="shared" si="149"/>
        <v>60571.839415550843</v>
      </c>
      <c r="DA38" s="21">
        <f t="shared" si="150"/>
        <v>58321.789336106158</v>
      </c>
      <c r="DB38" s="19">
        <f t="shared" si="53"/>
        <v>1458044.7334026538</v>
      </c>
      <c r="DC38" s="20">
        <f t="shared" si="151"/>
        <v>1465012.1453961432</v>
      </c>
      <c r="DD38" s="20">
        <f t="shared" si="130"/>
        <v>1475809.127852875</v>
      </c>
      <c r="DE38" s="20">
        <f>DC38*G38</f>
        <v>0</v>
      </c>
      <c r="DF38" s="20">
        <f t="shared" si="131"/>
        <v>1500000</v>
      </c>
      <c r="DG38" s="20">
        <f t="shared" si="42"/>
        <v>101975.87922536753</v>
      </c>
      <c r="DH38" s="20">
        <f t="shared" si="152"/>
        <v>4079.0351690147013</v>
      </c>
      <c r="DI38" s="20">
        <f t="shared" si="44"/>
        <v>339.91959741789179</v>
      </c>
      <c r="DJ38" s="20">
        <f t="shared" si="153"/>
        <v>99603.015602393294</v>
      </c>
      <c r="DK38" s="24">
        <f t="shared" si="154"/>
        <v>6.9607531613871357E-2</v>
      </c>
      <c r="DL38" s="124">
        <f t="shared" si="45"/>
        <v>0</v>
      </c>
      <c r="DM38" s="27">
        <f t="shared" si="46"/>
        <v>0</v>
      </c>
      <c r="DN38" s="27">
        <f t="shared" si="47"/>
        <v>0</v>
      </c>
      <c r="DO38" s="20">
        <f t="shared" si="11"/>
        <v>487648.14671962871</v>
      </c>
      <c r="DP38" s="20">
        <f t="shared" si="12"/>
        <v>-10740.457972251217</v>
      </c>
      <c r="DQ38" s="21">
        <f t="shared" si="13"/>
        <v>-81864.665100154205</v>
      </c>
      <c r="DR38" s="17"/>
      <c r="DS38" s="17"/>
      <c r="DT38" s="17"/>
      <c r="DU38" s="17"/>
      <c r="DV38" s="17"/>
      <c r="DW38" s="17"/>
      <c r="DX38" s="17"/>
      <c r="DY38" s="17"/>
      <c r="DZ38" s="17"/>
      <c r="EA38" s="17"/>
      <c r="EB38" s="28">
        <v>0</v>
      </c>
      <c r="EC38" s="17"/>
      <c r="ED38" s="17"/>
      <c r="EE38" s="17"/>
      <c r="EF38" s="17"/>
      <c r="EG38" s="17"/>
    </row>
    <row r="39" spans="1:137" ht="15.75" thickBot="1" x14ac:dyDescent="0.3">
      <c r="A39" s="5">
        <f t="shared" si="72"/>
        <v>26</v>
      </c>
      <c r="B39" s="5">
        <f t="shared" si="71"/>
        <v>25</v>
      </c>
      <c r="C39" s="1">
        <v>43374</v>
      </c>
      <c r="D39" s="4"/>
      <c r="E39" s="28"/>
      <c r="F39" s="28"/>
      <c r="G39" s="28"/>
      <c r="H39" s="28"/>
      <c r="I39" s="10">
        <v>0</v>
      </c>
      <c r="J39" s="10">
        <v>69430.399999999994</v>
      </c>
      <c r="K39" s="94">
        <f>Payday!H25</f>
        <v>2</v>
      </c>
      <c r="L39" s="11">
        <f t="shared" si="74"/>
        <v>925.73</v>
      </c>
      <c r="M39" s="11">
        <v>0</v>
      </c>
      <c r="N39" s="11">
        <f t="shared" si="94"/>
        <v>130</v>
      </c>
      <c r="O39" s="11">
        <f t="shared" si="75"/>
        <v>552.97666666666669</v>
      </c>
      <c r="P39" s="11">
        <f t="shared" si="76"/>
        <v>4177.1599999999989</v>
      </c>
      <c r="Q39" s="11">
        <v>0</v>
      </c>
      <c r="R39" s="11"/>
      <c r="S39" s="11">
        <v>0</v>
      </c>
      <c r="T39" s="11">
        <v>0</v>
      </c>
      <c r="U39" s="11">
        <v>0</v>
      </c>
      <c r="V39" s="11">
        <f t="shared" si="77"/>
        <v>0</v>
      </c>
      <c r="W39" s="11">
        <f t="shared" si="78"/>
        <v>4177.1599999999989</v>
      </c>
      <c r="X39" s="11">
        <f t="shared" si="79"/>
        <v>50125.919999999984</v>
      </c>
      <c r="Y39" s="110">
        <f t="shared" si="80"/>
        <v>0.12</v>
      </c>
      <c r="Z39" s="11">
        <f t="shared" si="95"/>
        <v>5634.1103999999978</v>
      </c>
      <c r="AA39" s="11">
        <f t="shared" si="96"/>
        <v>2426.2959999999994</v>
      </c>
      <c r="AB39" s="11">
        <v>2000</v>
      </c>
      <c r="AC39" s="11">
        <f t="shared" si="127"/>
        <v>44065.513599999984</v>
      </c>
      <c r="AD39" s="11">
        <f t="shared" si="97"/>
        <v>3672.1261333333318</v>
      </c>
      <c r="AE39" s="11">
        <v>50000</v>
      </c>
      <c r="AF39" s="11">
        <f t="shared" si="81"/>
        <v>-494.54053333333513</v>
      </c>
      <c r="AG39" s="11"/>
      <c r="AH39" s="92"/>
      <c r="AI39" s="91">
        <v>9000</v>
      </c>
      <c r="AJ39" s="11">
        <v>550</v>
      </c>
      <c r="AK39" s="54">
        <f t="shared" si="98"/>
        <v>9095.0612221569772</v>
      </c>
      <c r="AL39" s="11">
        <v>305</v>
      </c>
      <c r="AM39" s="54">
        <f t="shared" si="82"/>
        <v>5056.6362115466281</v>
      </c>
      <c r="AN39" s="11">
        <v>0</v>
      </c>
      <c r="AO39" s="11">
        <v>0</v>
      </c>
      <c r="AP39" s="52">
        <f t="shared" si="83"/>
        <v>9167.2304292285389</v>
      </c>
      <c r="AQ39" s="54">
        <f t="shared" si="84"/>
        <v>5476.1610834651019</v>
      </c>
      <c r="AR39" s="54">
        <f t="shared" si="99"/>
        <v>3953.7818684453687</v>
      </c>
      <c r="AS39" s="54">
        <f t="shared" si="128"/>
        <v>44658.28031110661</v>
      </c>
      <c r="AT39" s="54">
        <f t="shared" si="155"/>
        <v>1231.6473972800927</v>
      </c>
      <c r="AU39" s="54">
        <v>3100</v>
      </c>
      <c r="AV39" s="54">
        <f t="shared" si="100"/>
        <v>3365.7673812188564</v>
      </c>
      <c r="AW39" s="11">
        <v>0</v>
      </c>
      <c r="AX39" s="54">
        <f t="shared" si="85"/>
        <v>31456.38322221375</v>
      </c>
      <c r="AY39" s="11">
        <v>0</v>
      </c>
      <c r="AZ39" s="12">
        <f t="shared" si="16"/>
        <v>126415.94912666193</v>
      </c>
      <c r="BA39" s="52">
        <f t="shared" si="86"/>
        <v>750</v>
      </c>
      <c r="BB39" s="52">
        <f t="shared" si="86"/>
        <v>750</v>
      </c>
      <c r="BC39" s="52">
        <f t="shared" si="86"/>
        <v>750</v>
      </c>
      <c r="BD39" s="52">
        <f t="shared" si="86"/>
        <v>750</v>
      </c>
      <c r="BE39" s="52">
        <f t="shared" si="87"/>
        <v>265.85495129590356</v>
      </c>
      <c r="BF39" s="52">
        <f t="shared" si="86"/>
        <v>750</v>
      </c>
      <c r="BG39" s="52">
        <f t="shared" si="101"/>
        <v>46356.820741892378</v>
      </c>
      <c r="BH39" s="52">
        <f t="shared" si="102"/>
        <v>15166.08395465682</v>
      </c>
      <c r="BI39" s="52">
        <f t="shared" si="156"/>
        <v>16173.802777777777</v>
      </c>
      <c r="BJ39" s="11">
        <v>0</v>
      </c>
      <c r="BK39" s="11">
        <v>0</v>
      </c>
      <c r="BL39" s="12">
        <f t="shared" si="17"/>
        <v>-81712.562425622877</v>
      </c>
      <c r="BM39" s="69">
        <f t="shared" si="103"/>
        <v>44703.386701039053</v>
      </c>
      <c r="BN39" s="88">
        <f t="shared" si="3"/>
        <v>0</v>
      </c>
      <c r="BO39" s="88">
        <f t="shared" si="4"/>
        <v>1</v>
      </c>
      <c r="BP39" s="79">
        <v>0</v>
      </c>
      <c r="BQ39" s="73">
        <f t="shared" si="5"/>
        <v>-494.54053333333513</v>
      </c>
      <c r="BR39" s="80"/>
      <c r="BS39" s="20">
        <f t="shared" si="132"/>
        <v>4015.8549512959034</v>
      </c>
      <c r="BT39" s="20">
        <v>750</v>
      </c>
      <c r="BU39" s="20">
        <v>0</v>
      </c>
      <c r="BV39" s="20">
        <f t="shared" si="133"/>
        <v>4765.8549512959034</v>
      </c>
      <c r="BW39" s="20">
        <f t="shared" si="73"/>
        <v>5878.0599999999995</v>
      </c>
      <c r="BX39" s="47">
        <f>IF(D39=0,0,IF(MONTH($D39)=1,1,0))</f>
        <v>0</v>
      </c>
      <c r="BY39" s="47">
        <f t="shared" si="19"/>
        <v>0</v>
      </c>
      <c r="BZ39" s="47">
        <f t="shared" si="20"/>
        <v>0</v>
      </c>
      <c r="CA39" s="47">
        <f t="shared" si="21"/>
        <v>0</v>
      </c>
      <c r="CB39" s="47">
        <f t="shared" si="22"/>
        <v>0</v>
      </c>
      <c r="CC39" s="47">
        <f t="shared" si="23"/>
        <v>0</v>
      </c>
      <c r="CD39" s="47">
        <f t="shared" si="24"/>
        <v>0</v>
      </c>
      <c r="CE39" s="47">
        <f t="shared" si="25"/>
        <v>0</v>
      </c>
      <c r="CF39" s="47">
        <f t="shared" si="26"/>
        <v>0</v>
      </c>
      <c r="CG39" s="47">
        <f t="shared" si="27"/>
        <v>0</v>
      </c>
      <c r="CH39" s="47">
        <f t="shared" si="28"/>
        <v>0</v>
      </c>
      <c r="CI39" s="47">
        <f t="shared" si="29"/>
        <v>0</v>
      </c>
      <c r="CJ39" s="47">
        <f t="shared" si="134"/>
        <v>0</v>
      </c>
      <c r="CK39" s="47">
        <f t="shared" si="135"/>
        <v>0</v>
      </c>
      <c r="CL39" s="47">
        <f t="shared" si="136"/>
        <v>0</v>
      </c>
      <c r="CM39" s="47">
        <f t="shared" si="137"/>
        <v>0</v>
      </c>
      <c r="CN39" s="47">
        <f t="shared" si="138"/>
        <v>0</v>
      </c>
      <c r="CO39" s="47">
        <f t="shared" si="139"/>
        <v>0</v>
      </c>
      <c r="CP39" s="47">
        <f t="shared" si="140"/>
        <v>0</v>
      </c>
      <c r="CQ39" s="47">
        <f t="shared" si="141"/>
        <v>0</v>
      </c>
      <c r="CR39" s="47">
        <f t="shared" si="142"/>
        <v>0</v>
      </c>
      <c r="CS39" s="47">
        <f t="shared" si="143"/>
        <v>0</v>
      </c>
      <c r="CT39" s="47">
        <f t="shared" si="144"/>
        <v>0</v>
      </c>
      <c r="CU39" s="47">
        <f t="shared" si="145"/>
        <v>0</v>
      </c>
      <c r="CV39" s="20">
        <f t="shared" si="146"/>
        <v>4765.5122133289524</v>
      </c>
      <c r="CW39" s="20">
        <f t="shared" si="129"/>
        <v>4954.9695305705618</v>
      </c>
      <c r="CX39" s="20">
        <f t="shared" si="147"/>
        <v>57190.259415550841</v>
      </c>
      <c r="CY39" s="20">
        <f t="shared" si="148"/>
        <v>57186.146559947432</v>
      </c>
      <c r="CZ39" s="20">
        <f t="shared" si="149"/>
        <v>59459.634366846745</v>
      </c>
      <c r="DA39" s="21">
        <f t="shared" si="150"/>
        <v>57945.346780781671</v>
      </c>
      <c r="DB39" s="19">
        <f t="shared" si="53"/>
        <v>1448633.6695195418</v>
      </c>
      <c r="DC39" s="20">
        <f t="shared" si="151"/>
        <v>1457616.650568044</v>
      </c>
      <c r="DD39" s="20">
        <f t="shared" si="130"/>
        <v>1472014.7392017257</v>
      </c>
      <c r="DE39" s="20">
        <f>DC39*G39</f>
        <v>0</v>
      </c>
      <c r="DF39" s="20">
        <f t="shared" si="131"/>
        <v>1500000</v>
      </c>
      <c r="DG39" s="20">
        <f t="shared" si="42"/>
        <v>104365.88790450495</v>
      </c>
      <c r="DH39" s="20">
        <f t="shared" si="152"/>
        <v>4174.6355161801985</v>
      </c>
      <c r="DI39" s="20">
        <f t="shared" si="44"/>
        <v>347.88629301501652</v>
      </c>
      <c r="DJ39" s="20">
        <f t="shared" si="153"/>
        <v>101980.17127023959</v>
      </c>
      <c r="DK39" s="24">
        <f t="shared" si="154"/>
        <v>7.1600367534106299E-2</v>
      </c>
      <c r="DL39" s="124">
        <f t="shared" si="45"/>
        <v>0</v>
      </c>
      <c r="DM39" s="27">
        <f t="shared" si="46"/>
        <v>0</v>
      </c>
      <c r="DN39" s="27">
        <f t="shared" si="47"/>
        <v>0</v>
      </c>
      <c r="DO39" s="20">
        <f t="shared" si="11"/>
        <v>490289.57418102666</v>
      </c>
      <c r="DP39" s="20">
        <f t="shared" si="12"/>
        <v>-6798.6354529342443</v>
      </c>
      <c r="DQ39" s="21">
        <f t="shared" si="13"/>
        <v>-77737.265369446715</v>
      </c>
      <c r="DR39" s="17"/>
      <c r="DS39" s="17"/>
      <c r="DT39" s="17"/>
      <c r="DU39" s="17"/>
      <c r="DV39" s="17"/>
      <c r="DW39" s="17"/>
      <c r="DX39" s="17"/>
      <c r="DY39" s="17"/>
      <c r="DZ39" s="17"/>
      <c r="EA39" s="17"/>
      <c r="EB39" s="28">
        <v>0</v>
      </c>
      <c r="EC39" s="17"/>
      <c r="ED39" s="17"/>
      <c r="EE39" s="17"/>
      <c r="EF39" s="17"/>
      <c r="EG39" s="17"/>
    </row>
    <row r="40" spans="1:137" ht="15.75" thickBot="1" x14ac:dyDescent="0.3">
      <c r="A40" s="5">
        <f t="shared" si="72"/>
        <v>26</v>
      </c>
      <c r="B40" s="5">
        <f t="shared" si="71"/>
        <v>25</v>
      </c>
      <c r="C40" s="1">
        <v>43405</v>
      </c>
      <c r="D40" s="4"/>
      <c r="E40" s="28"/>
      <c r="F40" s="28"/>
      <c r="G40" s="28"/>
      <c r="H40" s="28"/>
      <c r="I40" s="10">
        <v>0</v>
      </c>
      <c r="J40" s="10">
        <v>69430.399999999994</v>
      </c>
      <c r="K40" s="94">
        <f>Payday!H26</f>
        <v>2</v>
      </c>
      <c r="L40" s="11">
        <f t="shared" si="74"/>
        <v>925.73</v>
      </c>
      <c r="M40" s="11">
        <v>0</v>
      </c>
      <c r="N40" s="11">
        <f t="shared" si="94"/>
        <v>130</v>
      </c>
      <c r="O40" s="11">
        <f t="shared" si="75"/>
        <v>552.97666666666669</v>
      </c>
      <c r="P40" s="11">
        <f t="shared" si="76"/>
        <v>4177.1599999999989</v>
      </c>
      <c r="Q40" s="11">
        <v>0</v>
      </c>
      <c r="R40" s="11"/>
      <c r="S40" s="11">
        <v>0</v>
      </c>
      <c r="T40" s="11">
        <v>0</v>
      </c>
      <c r="U40" s="11">
        <v>0</v>
      </c>
      <c r="V40" s="11">
        <f t="shared" si="77"/>
        <v>0</v>
      </c>
      <c r="W40" s="11">
        <f t="shared" si="78"/>
        <v>4177.1599999999989</v>
      </c>
      <c r="X40" s="11">
        <f t="shared" si="79"/>
        <v>50125.919999999984</v>
      </c>
      <c r="Y40" s="110">
        <f t="shared" si="80"/>
        <v>0.12</v>
      </c>
      <c r="Z40" s="11">
        <f t="shared" si="95"/>
        <v>5634.1103999999978</v>
      </c>
      <c r="AA40" s="11">
        <f t="shared" si="96"/>
        <v>2426.2959999999994</v>
      </c>
      <c r="AB40" s="11">
        <v>2000</v>
      </c>
      <c r="AC40" s="11">
        <f t="shared" si="127"/>
        <v>44065.513599999984</v>
      </c>
      <c r="AD40" s="11">
        <f t="shared" si="97"/>
        <v>3672.1261333333318</v>
      </c>
      <c r="AE40" s="11">
        <v>50000</v>
      </c>
      <c r="AF40" s="11">
        <f t="shared" si="81"/>
        <v>-494.54053333333513</v>
      </c>
      <c r="AG40" s="11"/>
      <c r="AH40" s="92"/>
      <c r="AI40" s="91">
        <v>9000</v>
      </c>
      <c r="AJ40" s="11">
        <v>550</v>
      </c>
      <c r="AK40" s="54">
        <f t="shared" si="98"/>
        <v>9106.051087800417</v>
      </c>
      <c r="AL40" s="11">
        <v>305</v>
      </c>
      <c r="AM40" s="54">
        <f t="shared" si="82"/>
        <v>5284.0263243591726</v>
      </c>
      <c r="AN40" s="11">
        <v>0</v>
      </c>
      <c r="AO40" s="11">
        <v>0</v>
      </c>
      <c r="AP40" s="52">
        <f t="shared" si="83"/>
        <v>9216.8862607201936</v>
      </c>
      <c r="AQ40" s="54">
        <f t="shared" si="84"/>
        <v>5505.8236226672043</v>
      </c>
      <c r="AR40" s="54">
        <f t="shared" si="99"/>
        <v>3975.1981868994476</v>
      </c>
      <c r="AS40" s="54">
        <f t="shared" si="128"/>
        <v>45999.485329458439</v>
      </c>
      <c r="AT40" s="54">
        <f t="shared" si="155"/>
        <v>1646.6521540153599</v>
      </c>
      <c r="AU40" s="54">
        <v>3100</v>
      </c>
      <c r="AV40" s="54">
        <f t="shared" si="100"/>
        <v>3513.9986212004587</v>
      </c>
      <c r="AW40" s="11">
        <v>0</v>
      </c>
      <c r="AX40" s="54">
        <f t="shared" si="85"/>
        <v>31626.771964667409</v>
      </c>
      <c r="AY40" s="11">
        <v>0</v>
      </c>
      <c r="AZ40" s="12">
        <f t="shared" si="16"/>
        <v>128829.8935517881</v>
      </c>
      <c r="BA40" s="52">
        <f t="shared" si="86"/>
        <v>750</v>
      </c>
      <c r="BB40" s="52">
        <f t="shared" si="86"/>
        <v>750</v>
      </c>
      <c r="BC40" s="52">
        <f t="shared" si="86"/>
        <v>750</v>
      </c>
      <c r="BD40" s="52">
        <f t="shared" si="86"/>
        <v>750</v>
      </c>
      <c r="BE40" s="52">
        <f t="shared" si="87"/>
        <v>261.18619723722884</v>
      </c>
      <c r="BF40" s="52">
        <f t="shared" si="86"/>
        <v>750</v>
      </c>
      <c r="BG40" s="52">
        <f t="shared" si="101"/>
        <v>46561.949673675248</v>
      </c>
      <c r="BH40" s="52">
        <f t="shared" si="102"/>
        <v>15241.914374430104</v>
      </c>
      <c r="BI40" s="52">
        <f t="shared" si="156"/>
        <v>16261.410876157406</v>
      </c>
      <c r="BJ40" s="11">
        <v>0</v>
      </c>
      <c r="BK40" s="11">
        <v>0</v>
      </c>
      <c r="BL40" s="12">
        <f t="shared" si="17"/>
        <v>-82076.461121499975</v>
      </c>
      <c r="BM40" s="69">
        <f t="shared" si="103"/>
        <v>46753.432430288129</v>
      </c>
      <c r="BN40" s="88">
        <f t="shared" si="3"/>
        <v>0</v>
      </c>
      <c r="BO40" s="88">
        <f t="shared" si="4"/>
        <v>1</v>
      </c>
      <c r="BP40" s="79">
        <v>0</v>
      </c>
      <c r="BQ40" s="73">
        <f t="shared" si="5"/>
        <v>-494.54053333333513</v>
      </c>
      <c r="BR40" s="80"/>
      <c r="BS40" s="20">
        <f t="shared" si="132"/>
        <v>4011.186197237229</v>
      </c>
      <c r="BT40" s="20">
        <v>750</v>
      </c>
      <c r="BU40" s="20">
        <v>0</v>
      </c>
      <c r="BV40" s="20">
        <f t="shared" si="133"/>
        <v>4761.186197237229</v>
      </c>
      <c r="BW40" s="20">
        <f t="shared" si="73"/>
        <v>6630.87</v>
      </c>
      <c r="BX40" s="47">
        <f>IF(D40=0,0,IF(MONTH($D40)=1,1,0))</f>
        <v>0</v>
      </c>
      <c r="BY40" s="47">
        <f t="shared" si="19"/>
        <v>0</v>
      </c>
      <c r="BZ40" s="47">
        <f t="shared" si="20"/>
        <v>0</v>
      </c>
      <c r="CA40" s="47">
        <f t="shared" si="21"/>
        <v>0</v>
      </c>
      <c r="CB40" s="47">
        <f t="shared" si="22"/>
        <v>0</v>
      </c>
      <c r="CC40" s="47">
        <f t="shared" si="23"/>
        <v>0</v>
      </c>
      <c r="CD40" s="47">
        <f t="shared" si="24"/>
        <v>0</v>
      </c>
      <c r="CE40" s="47">
        <f t="shared" si="25"/>
        <v>0</v>
      </c>
      <c r="CF40" s="47">
        <f t="shared" si="26"/>
        <v>0</v>
      </c>
      <c r="CG40" s="47">
        <f t="shared" si="27"/>
        <v>0</v>
      </c>
      <c r="CH40" s="47">
        <f t="shared" si="28"/>
        <v>0</v>
      </c>
      <c r="CI40" s="47">
        <f t="shared" si="29"/>
        <v>0</v>
      </c>
      <c r="CJ40" s="47">
        <f t="shared" si="134"/>
        <v>0</v>
      </c>
      <c r="CK40" s="47">
        <f t="shared" si="135"/>
        <v>0</v>
      </c>
      <c r="CL40" s="47">
        <f t="shared" si="136"/>
        <v>0</v>
      </c>
      <c r="CM40" s="47">
        <f t="shared" si="137"/>
        <v>0</v>
      </c>
      <c r="CN40" s="47">
        <f t="shared" si="138"/>
        <v>0</v>
      </c>
      <c r="CO40" s="47">
        <f t="shared" si="139"/>
        <v>0</v>
      </c>
      <c r="CP40" s="47">
        <f t="shared" si="140"/>
        <v>0</v>
      </c>
      <c r="CQ40" s="47">
        <f t="shared" si="141"/>
        <v>0</v>
      </c>
      <c r="CR40" s="47">
        <f t="shared" si="142"/>
        <v>0</v>
      </c>
      <c r="CS40" s="47">
        <f t="shared" si="143"/>
        <v>0</v>
      </c>
      <c r="CT40" s="47">
        <f t="shared" si="144"/>
        <v>0</v>
      </c>
      <c r="CU40" s="47">
        <f t="shared" si="145"/>
        <v>0</v>
      </c>
      <c r="CV40" s="20">
        <f t="shared" si="146"/>
        <v>4766.1460088841422</v>
      </c>
      <c r="CW40" s="20">
        <f t="shared" si="129"/>
        <v>4799.1625470069966</v>
      </c>
      <c r="CX40" s="20">
        <f t="shared" si="147"/>
        <v>57134.234366846751</v>
      </c>
      <c r="CY40" s="20">
        <f t="shared" si="148"/>
        <v>57193.752106609711</v>
      </c>
      <c r="CZ40" s="20">
        <f t="shared" si="149"/>
        <v>57589.950564083963</v>
      </c>
      <c r="DA40" s="21">
        <f t="shared" si="150"/>
        <v>57305.979012513475</v>
      </c>
      <c r="DB40" s="19">
        <f t="shared" si="53"/>
        <v>1432649.4753128369</v>
      </c>
      <c r="DC40" s="20">
        <f t="shared" si="151"/>
        <v>1446442.6260783442</v>
      </c>
      <c r="DD40" s="20">
        <f t="shared" si="130"/>
        <v>1453572.8274222401</v>
      </c>
      <c r="DE40" s="20">
        <f>DC40*G40</f>
        <v>0</v>
      </c>
      <c r="DF40" s="20">
        <f t="shared" si="131"/>
        <v>1500000</v>
      </c>
      <c r="DG40" s="20">
        <f t="shared" si="42"/>
        <v>106768.84246398769</v>
      </c>
      <c r="DH40" s="20">
        <f t="shared" si="152"/>
        <v>4270.7536985595079</v>
      </c>
      <c r="DI40" s="20">
        <f t="shared" si="44"/>
        <v>355.89614154662564</v>
      </c>
      <c r="DJ40" s="20">
        <f t="shared" si="153"/>
        <v>104370.20319795339</v>
      </c>
      <c r="DK40" s="24">
        <f t="shared" si="154"/>
        <v>7.3814778781418969E-2</v>
      </c>
      <c r="DL40" s="124">
        <f t="shared" si="45"/>
        <v>0</v>
      </c>
      <c r="DM40" s="27">
        <f t="shared" si="46"/>
        <v>0</v>
      </c>
      <c r="DN40" s="27">
        <f t="shared" si="47"/>
        <v>0</v>
      </c>
      <c r="DO40" s="20">
        <f t="shared" si="11"/>
        <v>492945.30937450723</v>
      </c>
      <c r="DP40" s="20">
        <f t="shared" si="12"/>
        <v>-2835.4613949709715</v>
      </c>
      <c r="DQ40" s="21">
        <f t="shared" si="13"/>
        <v>-73587.508890197889</v>
      </c>
      <c r="DR40" s="17"/>
      <c r="DS40" s="17"/>
      <c r="DT40" s="17"/>
      <c r="DU40" s="17"/>
      <c r="DV40" s="17"/>
      <c r="DW40" s="17"/>
      <c r="DX40" s="17"/>
      <c r="DY40" s="17"/>
      <c r="DZ40" s="17"/>
      <c r="EA40" s="17"/>
      <c r="EB40" s="28">
        <v>0</v>
      </c>
      <c r="EC40" s="17"/>
      <c r="ED40" s="17"/>
      <c r="EE40" s="17"/>
      <c r="EF40" s="17"/>
      <c r="EG40" s="17"/>
    </row>
    <row r="41" spans="1:137" ht="15.75" thickBot="1" x14ac:dyDescent="0.3">
      <c r="A41" s="5">
        <f t="shared" si="72"/>
        <v>27</v>
      </c>
      <c r="B41" s="5">
        <f t="shared" si="71"/>
        <v>25</v>
      </c>
      <c r="C41" s="1">
        <v>43435</v>
      </c>
      <c r="D41" s="4"/>
      <c r="E41" s="28"/>
      <c r="F41" s="28"/>
      <c r="G41" s="28"/>
      <c r="H41" s="28"/>
      <c r="I41" s="10">
        <v>0</v>
      </c>
      <c r="J41" s="10">
        <v>69430.399999999994</v>
      </c>
      <c r="K41" s="94">
        <f>Payday!H27</f>
        <v>2</v>
      </c>
      <c r="L41" s="11">
        <f t="shared" si="74"/>
        <v>925.73</v>
      </c>
      <c r="M41" s="11">
        <v>0</v>
      </c>
      <c r="N41" s="11">
        <f t="shared" si="94"/>
        <v>130</v>
      </c>
      <c r="O41" s="11">
        <f t="shared" si="75"/>
        <v>552.97666666666669</v>
      </c>
      <c r="P41" s="11">
        <f t="shared" si="76"/>
        <v>4177.1599999999989</v>
      </c>
      <c r="Q41" s="11">
        <v>0</v>
      </c>
      <c r="R41" s="11"/>
      <c r="S41" s="11">
        <v>0</v>
      </c>
      <c r="T41" s="11">
        <v>0</v>
      </c>
      <c r="U41" s="11">
        <v>0</v>
      </c>
      <c r="V41" s="11">
        <f t="shared" si="77"/>
        <v>0</v>
      </c>
      <c r="W41" s="11">
        <f t="shared" si="78"/>
        <v>4177.1599999999989</v>
      </c>
      <c r="X41" s="11">
        <f t="shared" si="79"/>
        <v>50125.919999999984</v>
      </c>
      <c r="Y41" s="110">
        <f t="shared" si="80"/>
        <v>0.12</v>
      </c>
      <c r="Z41" s="11">
        <f t="shared" si="95"/>
        <v>5634.1103999999978</v>
      </c>
      <c r="AA41" s="11">
        <f t="shared" si="96"/>
        <v>2426.2959999999994</v>
      </c>
      <c r="AB41" s="11">
        <v>2000</v>
      </c>
      <c r="AC41" s="11">
        <f t="shared" si="127"/>
        <v>44065.513599999984</v>
      </c>
      <c r="AD41" s="11">
        <f t="shared" si="97"/>
        <v>3672.1261333333318</v>
      </c>
      <c r="AE41" s="11">
        <v>50000</v>
      </c>
      <c r="AF41" s="11">
        <f t="shared" si="81"/>
        <v>-494.54053333333513</v>
      </c>
      <c r="AG41" s="11"/>
      <c r="AH41" s="92"/>
      <c r="AI41" s="91">
        <v>9000</v>
      </c>
      <c r="AJ41" s="11">
        <v>550</v>
      </c>
      <c r="AK41" s="54">
        <f t="shared" si="98"/>
        <v>9117.0542328648426</v>
      </c>
      <c r="AL41" s="11">
        <v>305</v>
      </c>
      <c r="AM41" s="54">
        <f t="shared" si="82"/>
        <v>5512.6481336161178</v>
      </c>
      <c r="AN41" s="11">
        <v>0</v>
      </c>
      <c r="AO41" s="11">
        <v>0</v>
      </c>
      <c r="AP41" s="52">
        <f t="shared" si="83"/>
        <v>9266.8110612990949</v>
      </c>
      <c r="AQ41" s="54">
        <f t="shared" si="84"/>
        <v>5535.6468339566518</v>
      </c>
      <c r="AR41" s="54">
        <f t="shared" si="99"/>
        <v>3996.7305104118195</v>
      </c>
      <c r="AS41" s="54">
        <f t="shared" si="128"/>
        <v>47347.955208326341</v>
      </c>
      <c r="AT41" s="54">
        <f t="shared" si="155"/>
        <v>2063.904853182943</v>
      </c>
      <c r="AU41" s="54">
        <v>3100</v>
      </c>
      <c r="AV41" s="54">
        <f t="shared" si="100"/>
        <v>3663.0327803986279</v>
      </c>
      <c r="AW41" s="11">
        <v>0</v>
      </c>
      <c r="AX41" s="54">
        <f t="shared" si="85"/>
        <v>31798.083646142692</v>
      </c>
      <c r="AY41" s="11">
        <v>0</v>
      </c>
      <c r="AZ41" s="12">
        <f t="shared" si="16"/>
        <v>131256.86726019913</v>
      </c>
      <c r="BA41" s="52">
        <f t="shared" si="86"/>
        <v>750</v>
      </c>
      <c r="BB41" s="52">
        <f t="shared" si="86"/>
        <v>750</v>
      </c>
      <c r="BC41" s="52">
        <f t="shared" si="86"/>
        <v>750</v>
      </c>
      <c r="BD41" s="52">
        <f t="shared" si="86"/>
        <v>750</v>
      </c>
      <c r="BE41" s="52">
        <f t="shared" si="87"/>
        <v>264.31338034033126</v>
      </c>
      <c r="BF41" s="52">
        <f t="shared" si="86"/>
        <v>750</v>
      </c>
      <c r="BG41" s="52">
        <f t="shared" si="101"/>
        <v>46767.986300981262</v>
      </c>
      <c r="BH41" s="52">
        <f t="shared" si="102"/>
        <v>15318.123946302254</v>
      </c>
      <c r="BI41" s="52">
        <f t="shared" si="156"/>
        <v>16349.493518403258</v>
      </c>
      <c r="BJ41" s="11">
        <v>0</v>
      </c>
      <c r="BK41" s="11">
        <v>0</v>
      </c>
      <c r="BL41" s="12">
        <f t="shared" si="17"/>
        <v>-82449.917146027117</v>
      </c>
      <c r="BM41" s="69">
        <f t="shared" si="103"/>
        <v>48806.95011417201</v>
      </c>
      <c r="BN41" s="88">
        <f t="shared" si="3"/>
        <v>0</v>
      </c>
      <c r="BO41" s="88">
        <f t="shared" si="4"/>
        <v>1</v>
      </c>
      <c r="BP41" s="79">
        <v>0</v>
      </c>
      <c r="BQ41" s="73">
        <f t="shared" si="5"/>
        <v>-494.54053333333513</v>
      </c>
      <c r="BR41" s="80"/>
      <c r="BS41" s="20">
        <f t="shared" si="132"/>
        <v>4014.3133803403312</v>
      </c>
      <c r="BT41" s="20">
        <v>750</v>
      </c>
      <c r="BU41" s="20">
        <v>0</v>
      </c>
      <c r="BV41" s="20">
        <f t="shared" si="133"/>
        <v>4764.3133803403307</v>
      </c>
      <c r="BW41" s="20">
        <f t="shared" si="73"/>
        <v>5434.3399999999992</v>
      </c>
      <c r="BX41" s="47">
        <f>IF(D41=0,0,IF(MONTH($D41)=1,1,0))</f>
        <v>0</v>
      </c>
      <c r="BY41" s="47">
        <f t="shared" si="19"/>
        <v>0</v>
      </c>
      <c r="BZ41" s="47">
        <f t="shared" si="20"/>
        <v>0</v>
      </c>
      <c r="CA41" s="47">
        <f t="shared" si="21"/>
        <v>0</v>
      </c>
      <c r="CB41" s="47">
        <f t="shared" si="22"/>
        <v>0</v>
      </c>
      <c r="CC41" s="47">
        <f t="shared" si="23"/>
        <v>0</v>
      </c>
      <c r="CD41" s="47">
        <f t="shared" si="24"/>
        <v>0</v>
      </c>
      <c r="CE41" s="47">
        <f t="shared" si="25"/>
        <v>0</v>
      </c>
      <c r="CF41" s="47">
        <f t="shared" si="26"/>
        <v>0</v>
      </c>
      <c r="CG41" s="47">
        <f t="shared" si="27"/>
        <v>0</v>
      </c>
      <c r="CH41" s="47">
        <f t="shared" si="28"/>
        <v>0</v>
      </c>
      <c r="CI41" s="47">
        <f t="shared" si="29"/>
        <v>0</v>
      </c>
      <c r="CJ41" s="47">
        <f t="shared" si="134"/>
        <v>0</v>
      </c>
      <c r="CK41" s="47">
        <f t="shared" si="135"/>
        <v>0</v>
      </c>
      <c r="CL41" s="47">
        <f t="shared" si="136"/>
        <v>0</v>
      </c>
      <c r="CM41" s="47">
        <f t="shared" si="137"/>
        <v>0</v>
      </c>
      <c r="CN41" s="47">
        <f t="shared" si="138"/>
        <v>0</v>
      </c>
      <c r="CO41" s="47">
        <f t="shared" si="139"/>
        <v>0</v>
      </c>
      <c r="CP41" s="47">
        <f t="shared" si="140"/>
        <v>0</v>
      </c>
      <c r="CQ41" s="47">
        <f t="shared" si="141"/>
        <v>0</v>
      </c>
      <c r="CR41" s="47">
        <f t="shared" si="142"/>
        <v>0</v>
      </c>
      <c r="CS41" s="47">
        <f t="shared" si="143"/>
        <v>0</v>
      </c>
      <c r="CT41" s="47">
        <f t="shared" si="144"/>
        <v>0</v>
      </c>
      <c r="CU41" s="47">
        <f t="shared" si="145"/>
        <v>0</v>
      </c>
      <c r="CV41" s="20">
        <f t="shared" si="146"/>
        <v>4763.7848429578207</v>
      </c>
      <c r="CW41" s="20">
        <f t="shared" si="129"/>
        <v>4743.3269953686913</v>
      </c>
      <c r="CX41" s="20">
        <f t="shared" si="147"/>
        <v>57171.760564083968</v>
      </c>
      <c r="CY41" s="20">
        <f t="shared" si="148"/>
        <v>57165.418115493849</v>
      </c>
      <c r="CZ41" s="20">
        <f t="shared" si="149"/>
        <v>56919.923944424299</v>
      </c>
      <c r="DA41" s="21">
        <f t="shared" si="150"/>
        <v>57085.700874667375</v>
      </c>
      <c r="DB41" s="19">
        <f t="shared" si="53"/>
        <v>1427142.5218666843</v>
      </c>
      <c r="DC41" s="20">
        <f t="shared" si="151"/>
        <v>1436141.8888996877</v>
      </c>
      <c r="DD41" s="20">
        <f t="shared" si="130"/>
        <v>1443236.5653555749</v>
      </c>
      <c r="DE41" s="20">
        <f>DC41*G41</f>
        <v>0</v>
      </c>
      <c r="DF41" s="20">
        <f t="shared" si="131"/>
        <v>1500000</v>
      </c>
      <c r="DG41" s="20">
        <f t="shared" si="42"/>
        <v>109184.8130273343</v>
      </c>
      <c r="DH41" s="20">
        <f t="shared" si="152"/>
        <v>4367.3925210933721</v>
      </c>
      <c r="DI41" s="20">
        <f t="shared" si="44"/>
        <v>363.94937675778101</v>
      </c>
      <c r="DJ41" s="20">
        <f t="shared" si="153"/>
        <v>106773.18113194231</v>
      </c>
      <c r="DK41" s="24">
        <f t="shared" si="154"/>
        <v>7.6026480302017488E-2</v>
      </c>
      <c r="DL41" s="124">
        <f t="shared" si="45"/>
        <v>0</v>
      </c>
      <c r="DM41" s="27">
        <f t="shared" si="46"/>
        <v>0</v>
      </c>
      <c r="DN41" s="27">
        <f t="shared" si="47"/>
        <v>0</v>
      </c>
      <c r="DO41" s="20">
        <f t="shared" si="11"/>
        <v>495615.42980028578</v>
      </c>
      <c r="DP41" s="20">
        <f t="shared" si="12"/>
        <v>1149.1798558062692</v>
      </c>
      <c r="DQ41" s="21">
        <f t="shared" si="13"/>
        <v>-69415.27456335313</v>
      </c>
      <c r="DR41" s="17"/>
      <c r="DS41" s="17"/>
      <c r="DT41" s="17"/>
      <c r="DU41" s="17"/>
      <c r="DV41" s="17"/>
      <c r="DW41" s="17"/>
      <c r="DX41" s="17"/>
      <c r="DY41" s="17"/>
      <c r="DZ41" s="17"/>
      <c r="EA41" s="17"/>
      <c r="EB41" s="28">
        <v>0</v>
      </c>
      <c r="EC41" s="17"/>
      <c r="ED41" s="17"/>
      <c r="EE41" s="17"/>
      <c r="EF41" s="17"/>
      <c r="EG41" s="17"/>
    </row>
    <row r="42" spans="1:137" ht="15.75" thickBot="1" x14ac:dyDescent="0.3">
      <c r="A42" s="5">
        <f t="shared" si="72"/>
        <v>27</v>
      </c>
      <c r="B42" s="5">
        <f t="shared" si="71"/>
        <v>25</v>
      </c>
      <c r="C42" s="1">
        <v>43466</v>
      </c>
      <c r="D42" s="4"/>
      <c r="E42" s="28"/>
      <c r="F42" s="28"/>
      <c r="G42" s="28"/>
      <c r="H42" s="28"/>
      <c r="I42" s="10">
        <v>0</v>
      </c>
      <c r="J42" s="10">
        <v>69430.399999999994</v>
      </c>
      <c r="K42" s="94">
        <f>Payday!H28</f>
        <v>3</v>
      </c>
      <c r="L42" s="11">
        <f t="shared" si="74"/>
        <v>925.73</v>
      </c>
      <c r="M42" s="11">
        <v>0</v>
      </c>
      <c r="N42" s="11">
        <f t="shared" si="94"/>
        <v>130</v>
      </c>
      <c r="O42" s="11">
        <f t="shared" si="75"/>
        <v>552.97666666666669</v>
      </c>
      <c r="P42" s="11">
        <f t="shared" si="76"/>
        <v>4177.1599999999989</v>
      </c>
      <c r="Q42" s="11">
        <v>0</v>
      </c>
      <c r="R42" s="11"/>
      <c r="S42" s="11">
        <v>0</v>
      </c>
      <c r="T42" s="11">
        <v>0</v>
      </c>
      <c r="U42" s="11">
        <v>0</v>
      </c>
      <c r="V42" s="11">
        <f t="shared" si="77"/>
        <v>0</v>
      </c>
      <c r="W42" s="11">
        <f t="shared" si="78"/>
        <v>4177.1599999999989</v>
      </c>
      <c r="X42" s="11">
        <f t="shared" si="79"/>
        <v>50125.919999999984</v>
      </c>
      <c r="Y42" s="110">
        <f t="shared" si="80"/>
        <v>0.12</v>
      </c>
      <c r="Z42" s="11">
        <f t="shared" si="95"/>
        <v>5634.1103999999978</v>
      </c>
      <c r="AA42" s="11">
        <f t="shared" si="96"/>
        <v>2426.2959999999994</v>
      </c>
      <c r="AB42" s="11">
        <v>2000</v>
      </c>
      <c r="AC42" s="11">
        <f t="shared" si="127"/>
        <v>44065.513599999984</v>
      </c>
      <c r="AD42" s="11">
        <f t="shared" si="97"/>
        <v>3672.1261333333318</v>
      </c>
      <c r="AE42" s="11">
        <v>50000</v>
      </c>
      <c r="AF42" s="11">
        <f t="shared" si="81"/>
        <v>-494.54053333333513</v>
      </c>
      <c r="AG42" s="11"/>
      <c r="AH42" s="92"/>
      <c r="AI42" s="91">
        <v>9000</v>
      </c>
      <c r="AJ42" s="11">
        <v>550</v>
      </c>
      <c r="AK42" s="54">
        <f t="shared" si="98"/>
        <v>9128.0706733962197</v>
      </c>
      <c r="AL42" s="11">
        <v>305</v>
      </c>
      <c r="AM42" s="54">
        <f t="shared" si="82"/>
        <v>5742.5083110065389</v>
      </c>
      <c r="AN42" s="11">
        <v>0</v>
      </c>
      <c r="AO42" s="11">
        <v>0</v>
      </c>
      <c r="AP42" s="52">
        <f t="shared" si="83"/>
        <v>9317.0062878811314</v>
      </c>
      <c r="AQ42" s="54">
        <f t="shared" si="84"/>
        <v>5565.6315876405833</v>
      </c>
      <c r="AR42" s="54">
        <f t="shared" si="99"/>
        <v>4018.3794673432167</v>
      </c>
      <c r="AS42" s="54">
        <f t="shared" si="128"/>
        <v>48703.72929903811</v>
      </c>
      <c r="AT42" s="54">
        <f t="shared" si="155"/>
        <v>2483.417671137684</v>
      </c>
      <c r="AU42" s="54">
        <v>3100</v>
      </c>
      <c r="AV42" s="54">
        <f t="shared" si="100"/>
        <v>3812.8742079591207</v>
      </c>
      <c r="AW42" s="11">
        <v>0</v>
      </c>
      <c r="AX42" s="54">
        <f t="shared" si="85"/>
        <v>31970.323265892632</v>
      </c>
      <c r="AY42" s="11">
        <v>0</v>
      </c>
      <c r="AZ42" s="12">
        <f t="shared" si="16"/>
        <v>133696.94077129522</v>
      </c>
      <c r="BA42" s="52">
        <f t="shared" si="86"/>
        <v>750</v>
      </c>
      <c r="BB42" s="52">
        <f t="shared" si="86"/>
        <v>750</v>
      </c>
      <c r="BC42" s="52">
        <f t="shared" si="86"/>
        <v>750</v>
      </c>
      <c r="BD42" s="52">
        <f t="shared" si="86"/>
        <v>750</v>
      </c>
      <c r="BE42" s="52">
        <f t="shared" si="87"/>
        <v>266.32032870202551</v>
      </c>
      <c r="BF42" s="52">
        <f t="shared" si="86"/>
        <v>750</v>
      </c>
      <c r="BG42" s="52">
        <f t="shared" si="101"/>
        <v>46974.934640363106</v>
      </c>
      <c r="BH42" s="52">
        <f t="shared" si="102"/>
        <v>15394.714566033765</v>
      </c>
      <c r="BI42" s="52">
        <f t="shared" si="156"/>
        <v>16438.053274961276</v>
      </c>
      <c r="BJ42" s="11">
        <v>0</v>
      </c>
      <c r="BK42" s="11">
        <v>0</v>
      </c>
      <c r="BL42" s="12">
        <f t="shared" si="17"/>
        <v>-82824.022810060167</v>
      </c>
      <c r="BM42" s="69">
        <f t="shared" si="103"/>
        <v>50872.917961235056</v>
      </c>
      <c r="BN42" s="88">
        <f t="shared" si="3"/>
        <v>0</v>
      </c>
      <c r="BO42" s="88">
        <f t="shared" si="4"/>
        <v>1</v>
      </c>
      <c r="BP42" s="79">
        <v>0</v>
      </c>
      <c r="BQ42" s="73">
        <f t="shared" si="5"/>
        <v>-494.54053333333513</v>
      </c>
      <c r="BR42" s="80"/>
      <c r="BS42" s="20">
        <f t="shared" si="132"/>
        <v>4016.3203287020256</v>
      </c>
      <c r="BT42" s="20">
        <v>750</v>
      </c>
      <c r="BU42" s="20">
        <v>0</v>
      </c>
      <c r="BV42" s="20">
        <f t="shared" si="133"/>
        <v>4766.320328702026</v>
      </c>
      <c r="BW42" s="20">
        <f t="shared" si="73"/>
        <v>4542.2800000000007</v>
      </c>
      <c r="BX42" s="47">
        <f>IF(D42=0,0,IF(MONTH($D42)=1,1,0))</f>
        <v>0</v>
      </c>
      <c r="BY42" s="47">
        <f t="shared" si="19"/>
        <v>0</v>
      </c>
      <c r="BZ42" s="47">
        <f t="shared" si="20"/>
        <v>0</v>
      </c>
      <c r="CA42" s="47">
        <f t="shared" si="21"/>
        <v>0</v>
      </c>
      <c r="CB42" s="47">
        <f t="shared" si="22"/>
        <v>0</v>
      </c>
      <c r="CC42" s="47">
        <f t="shared" si="23"/>
        <v>0</v>
      </c>
      <c r="CD42" s="47">
        <f t="shared" si="24"/>
        <v>0</v>
      </c>
      <c r="CE42" s="47">
        <f t="shared" si="25"/>
        <v>0</v>
      </c>
      <c r="CF42" s="47">
        <f t="shared" si="26"/>
        <v>0</v>
      </c>
      <c r="CG42" s="47">
        <f t="shared" si="27"/>
        <v>0</v>
      </c>
      <c r="CH42" s="47">
        <f t="shared" si="28"/>
        <v>0</v>
      </c>
      <c r="CI42" s="47">
        <f t="shared" si="29"/>
        <v>0</v>
      </c>
      <c r="CJ42" s="47">
        <f t="shared" si="134"/>
        <v>0</v>
      </c>
      <c r="CK42" s="47">
        <f t="shared" si="135"/>
        <v>0</v>
      </c>
      <c r="CL42" s="47">
        <f t="shared" si="136"/>
        <v>0</v>
      </c>
      <c r="CM42" s="47">
        <f t="shared" si="137"/>
        <v>0</v>
      </c>
      <c r="CN42" s="47">
        <f t="shared" si="138"/>
        <v>0</v>
      </c>
      <c r="CO42" s="47">
        <f t="shared" si="139"/>
        <v>0</v>
      </c>
      <c r="CP42" s="47">
        <f t="shared" si="140"/>
        <v>0</v>
      </c>
      <c r="CQ42" s="47">
        <f t="shared" si="141"/>
        <v>0</v>
      </c>
      <c r="CR42" s="47">
        <f t="shared" si="142"/>
        <v>0</v>
      </c>
      <c r="CS42" s="47">
        <f t="shared" si="143"/>
        <v>0</v>
      </c>
      <c r="CT42" s="47">
        <f t="shared" si="144"/>
        <v>0</v>
      </c>
      <c r="CU42" s="47">
        <f t="shared" si="145"/>
        <v>0</v>
      </c>
      <c r="CV42" s="20">
        <f t="shared" si="146"/>
        <v>4763.9399687598625</v>
      </c>
      <c r="CW42" s="20">
        <f t="shared" si="129"/>
        <v>4761.9970227605272</v>
      </c>
      <c r="CX42" s="20">
        <f t="shared" si="147"/>
        <v>57195.843944424312</v>
      </c>
      <c r="CY42" s="20">
        <f t="shared" si="148"/>
        <v>57167.279625118346</v>
      </c>
      <c r="CZ42" s="20">
        <f t="shared" si="149"/>
        <v>57143.96427312633</v>
      </c>
      <c r="DA42" s="21">
        <f t="shared" si="150"/>
        <v>57169.029280889663</v>
      </c>
      <c r="DB42" s="19">
        <f t="shared" si="53"/>
        <v>1429225.7320222415</v>
      </c>
      <c r="DC42" s="20">
        <f t="shared" si="151"/>
        <v>1429672.5764005876</v>
      </c>
      <c r="DD42" s="20">
        <f t="shared" si="130"/>
        <v>1442937.0013574285</v>
      </c>
      <c r="DE42" s="20">
        <f>DC42*G42</f>
        <v>0</v>
      </c>
      <c r="DF42" s="20">
        <f t="shared" si="131"/>
        <v>1500000</v>
      </c>
      <c r="DG42" s="20">
        <f t="shared" si="42"/>
        <v>111613.87009789899</v>
      </c>
      <c r="DH42" s="20">
        <f t="shared" si="152"/>
        <v>4464.5548039159603</v>
      </c>
      <c r="DI42" s="20">
        <f t="shared" si="44"/>
        <v>372.04623365966336</v>
      </c>
      <c r="DJ42" s="20">
        <f t="shared" si="153"/>
        <v>109189.175196407</v>
      </c>
      <c r="DK42" s="24">
        <f t="shared" si="154"/>
        <v>7.8069532800932248E-2</v>
      </c>
      <c r="DL42" s="124">
        <f t="shared" si="45"/>
        <v>1</v>
      </c>
      <c r="DM42" s="27">
        <f t="shared" si="46"/>
        <v>0</v>
      </c>
      <c r="DN42" s="27">
        <f t="shared" si="47"/>
        <v>0</v>
      </c>
      <c r="DO42" s="20">
        <f t="shared" si="11"/>
        <v>498300.01337837067</v>
      </c>
      <c r="DP42" s="20">
        <f t="shared" si="12"/>
        <v>5155.4045800252197</v>
      </c>
      <c r="DQ42" s="21">
        <f t="shared" si="13"/>
        <v>-65220.440633904618</v>
      </c>
      <c r="DR42" s="17"/>
      <c r="DS42" s="17"/>
      <c r="DT42" s="17"/>
      <c r="DU42" s="17"/>
      <c r="DV42" s="17"/>
      <c r="DW42" s="17"/>
      <c r="DX42" s="17"/>
      <c r="DY42" s="17"/>
      <c r="DZ42" s="17"/>
      <c r="EA42" s="17"/>
      <c r="EB42" s="28">
        <v>0</v>
      </c>
      <c r="EC42" s="17"/>
      <c r="ED42" s="17"/>
      <c r="EE42" s="17"/>
      <c r="EF42" s="17"/>
      <c r="EG42" s="17"/>
    </row>
    <row r="43" spans="1:137" ht="15.75" thickBot="1" x14ac:dyDescent="0.3">
      <c r="A43" s="5">
        <f t="shared" si="72"/>
        <v>27</v>
      </c>
      <c r="B43" s="5">
        <f t="shared" si="71"/>
        <v>25</v>
      </c>
      <c r="C43" s="1">
        <v>43497</v>
      </c>
      <c r="D43" s="4"/>
      <c r="E43" s="28"/>
      <c r="F43" s="28"/>
      <c r="G43" s="28"/>
      <c r="H43" s="28"/>
      <c r="I43" s="10">
        <v>0</v>
      </c>
      <c r="J43" s="10">
        <v>69430.399999999994</v>
      </c>
      <c r="K43" s="94">
        <f>Payday!H29</f>
        <v>2</v>
      </c>
      <c r="L43" s="11">
        <f t="shared" si="74"/>
        <v>925.73</v>
      </c>
      <c r="M43" s="11">
        <v>0</v>
      </c>
      <c r="N43" s="11">
        <f t="shared" si="94"/>
        <v>130</v>
      </c>
      <c r="O43" s="11">
        <f t="shared" si="75"/>
        <v>552.97666666666669</v>
      </c>
      <c r="P43" s="11">
        <f t="shared" si="76"/>
        <v>4177.1599999999989</v>
      </c>
      <c r="Q43" s="11">
        <v>0</v>
      </c>
      <c r="R43" s="11"/>
      <c r="S43" s="11">
        <v>0</v>
      </c>
      <c r="T43" s="11">
        <v>0</v>
      </c>
      <c r="U43" s="11">
        <v>0</v>
      </c>
      <c r="V43" s="11">
        <f t="shared" si="77"/>
        <v>0</v>
      </c>
      <c r="W43" s="11">
        <f t="shared" si="78"/>
        <v>4177.1599999999989</v>
      </c>
      <c r="X43" s="11">
        <f t="shared" si="79"/>
        <v>50125.919999999984</v>
      </c>
      <c r="Y43" s="110">
        <f t="shared" si="80"/>
        <v>0.12</v>
      </c>
      <c r="Z43" s="11">
        <f t="shared" si="95"/>
        <v>5634.1103999999978</v>
      </c>
      <c r="AA43" s="11">
        <f t="shared" si="96"/>
        <v>2426.2959999999994</v>
      </c>
      <c r="AB43" s="11">
        <v>2000</v>
      </c>
      <c r="AC43" s="11">
        <f t="shared" si="127"/>
        <v>44065.513599999984</v>
      </c>
      <c r="AD43" s="11">
        <f t="shared" si="97"/>
        <v>3672.1261333333318</v>
      </c>
      <c r="AE43" s="11">
        <v>50000</v>
      </c>
      <c r="AF43" s="11">
        <f t="shared" ref="AF43:AF59" si="157">AD43-(AE43/12)</f>
        <v>-494.54053333333513</v>
      </c>
      <c r="AG43" s="11"/>
      <c r="AH43" s="92"/>
      <c r="AI43" s="91">
        <v>9000</v>
      </c>
      <c r="AJ43" s="11">
        <v>550</v>
      </c>
      <c r="AK43" s="54">
        <f t="shared" si="98"/>
        <v>9139.1004254599065</v>
      </c>
      <c r="AL43" s="11">
        <v>305</v>
      </c>
      <c r="AM43" s="54">
        <f t="shared" si="82"/>
        <v>5973.6135643578245</v>
      </c>
      <c r="AN43" s="11">
        <v>0</v>
      </c>
      <c r="AO43" s="11">
        <v>0</v>
      </c>
      <c r="AP43" s="52">
        <f t="shared" si="83"/>
        <v>9367.4734052738204</v>
      </c>
      <c r="AQ43" s="54">
        <f t="shared" si="84"/>
        <v>5595.7787587403036</v>
      </c>
      <c r="AR43" s="54">
        <f t="shared" si="99"/>
        <v>4040.1456894579924</v>
      </c>
      <c r="AS43" s="54">
        <f t="shared" si="128"/>
        <v>50066.847166074571</v>
      </c>
      <c r="AT43" s="54">
        <f t="shared" si="155"/>
        <v>2905.2028501896798</v>
      </c>
      <c r="AU43" s="54">
        <v>3100</v>
      </c>
      <c r="AV43" s="54">
        <f t="shared" si="100"/>
        <v>3963.5272765855657</v>
      </c>
      <c r="AW43" s="11">
        <v>0</v>
      </c>
      <c r="AX43" s="54">
        <f t="shared" si="85"/>
        <v>32143.49585024955</v>
      </c>
      <c r="AY43" s="11">
        <v>0</v>
      </c>
      <c r="AZ43" s="12">
        <f t="shared" si="16"/>
        <v>136150.18498638921</v>
      </c>
      <c r="BA43" s="52">
        <f t="shared" ref="BA43:BF52" si="158">$BB$1/5</f>
        <v>750</v>
      </c>
      <c r="BB43" s="52">
        <f t="shared" si="158"/>
        <v>750</v>
      </c>
      <c r="BC43" s="52">
        <f t="shared" si="158"/>
        <v>750</v>
      </c>
      <c r="BD43" s="52">
        <f t="shared" si="158"/>
        <v>750</v>
      </c>
      <c r="BE43" s="52">
        <f t="shared" si="87"/>
        <v>257.06702276052766</v>
      </c>
      <c r="BF43" s="52">
        <f t="shared" si="158"/>
        <v>750</v>
      </c>
      <c r="BG43" s="52">
        <f t="shared" si="101"/>
        <v>47182.798726146713</v>
      </c>
      <c r="BH43" s="52">
        <f t="shared" si="102"/>
        <v>15471.688138863934</v>
      </c>
      <c r="BI43" s="52">
        <f t="shared" si="156"/>
        <v>16527.092730200649</v>
      </c>
      <c r="BJ43" s="11">
        <v>0</v>
      </c>
      <c r="BK43" s="11">
        <v>0</v>
      </c>
      <c r="BL43" s="12">
        <f t="shared" si="17"/>
        <v>-83188.646617971826</v>
      </c>
      <c r="BM43" s="69">
        <f t="shared" si="103"/>
        <v>52961.538368417387</v>
      </c>
      <c r="BN43" s="88">
        <f t="shared" si="3"/>
        <v>0</v>
      </c>
      <c r="BO43" s="88">
        <f t="shared" si="4"/>
        <v>1</v>
      </c>
      <c r="BP43" s="79">
        <v>0</v>
      </c>
      <c r="BQ43" s="73">
        <f t="shared" si="5"/>
        <v>-494.54053333333513</v>
      </c>
      <c r="BR43" s="80"/>
      <c r="BS43" s="20">
        <f t="shared" si="132"/>
        <v>4007.0670227605278</v>
      </c>
      <c r="BT43" s="20">
        <v>750</v>
      </c>
      <c r="BU43" s="20">
        <v>0</v>
      </c>
      <c r="BV43" s="20">
        <f t="shared" si="133"/>
        <v>4757.0670227605278</v>
      </c>
      <c r="BW43" s="20">
        <f t="shared" si="73"/>
        <v>5116.6400000000003</v>
      </c>
      <c r="BX43" s="47">
        <f>IF(D43=0,0,IF(MONTH($D43)=1,1,0))</f>
        <v>0</v>
      </c>
      <c r="BY43" s="47">
        <f t="shared" si="19"/>
        <v>0</v>
      </c>
      <c r="BZ43" s="47">
        <f t="shared" si="20"/>
        <v>0</v>
      </c>
      <c r="CA43" s="47">
        <f t="shared" si="21"/>
        <v>0</v>
      </c>
      <c r="CB43" s="47">
        <f t="shared" si="22"/>
        <v>0</v>
      </c>
      <c r="CC43" s="47">
        <f t="shared" si="23"/>
        <v>0</v>
      </c>
      <c r="CD43" s="47">
        <f t="shared" si="24"/>
        <v>0</v>
      </c>
      <c r="CE43" s="47">
        <f t="shared" si="25"/>
        <v>0</v>
      </c>
      <c r="CF43" s="47">
        <f t="shared" si="26"/>
        <v>0</v>
      </c>
      <c r="CG43" s="47">
        <f t="shared" si="27"/>
        <v>0</v>
      </c>
      <c r="CH43" s="47">
        <f t="shared" si="28"/>
        <v>0</v>
      </c>
      <c r="CI43" s="47">
        <f t="shared" si="29"/>
        <v>0</v>
      </c>
      <c r="CJ43" s="47">
        <f t="shared" si="134"/>
        <v>0</v>
      </c>
      <c r="CK43" s="47">
        <f t="shared" si="135"/>
        <v>0</v>
      </c>
      <c r="CL43" s="47">
        <f t="shared" si="136"/>
        <v>0</v>
      </c>
      <c r="CM43" s="47">
        <f t="shared" si="137"/>
        <v>0</v>
      </c>
      <c r="CN43" s="47">
        <f t="shared" si="138"/>
        <v>0</v>
      </c>
      <c r="CO43" s="47">
        <f t="shared" si="139"/>
        <v>0</v>
      </c>
      <c r="CP43" s="47">
        <f t="shared" si="140"/>
        <v>0</v>
      </c>
      <c r="CQ43" s="47">
        <f t="shared" si="141"/>
        <v>0</v>
      </c>
      <c r="CR43" s="47">
        <f t="shared" si="142"/>
        <v>0</v>
      </c>
      <c r="CS43" s="47">
        <f t="shared" si="143"/>
        <v>0</v>
      </c>
      <c r="CT43" s="47">
        <f t="shared" si="144"/>
        <v>0</v>
      </c>
      <c r="CU43" s="47">
        <f t="shared" si="145"/>
        <v>0</v>
      </c>
      <c r="CV43" s="20">
        <f t="shared" si="146"/>
        <v>4762.5669106009618</v>
      </c>
      <c r="CW43" s="20">
        <f t="shared" si="129"/>
        <v>4732.0326079905717</v>
      </c>
      <c r="CX43" s="20">
        <f t="shared" si="147"/>
        <v>57084.804273126334</v>
      </c>
      <c r="CY43" s="20">
        <f t="shared" si="148"/>
        <v>57150.802927211538</v>
      </c>
      <c r="CZ43" s="20">
        <f t="shared" si="149"/>
        <v>56784.39129588686</v>
      </c>
      <c r="DA43" s="21">
        <f t="shared" si="150"/>
        <v>57006.666165408242</v>
      </c>
      <c r="DB43" s="19">
        <f t="shared" si="53"/>
        <v>1425166.654135206</v>
      </c>
      <c r="DC43" s="20">
        <f t="shared" si="151"/>
        <v>1427178.3026747105</v>
      </c>
      <c r="DD43" s="20">
        <f t="shared" si="130"/>
        <v>1440565.3961464732</v>
      </c>
      <c r="DE43" s="20">
        <f>DC43*G43</f>
        <v>0</v>
      </c>
      <c r="DF43" s="20">
        <f t="shared" si="131"/>
        <v>1500000</v>
      </c>
      <c r="DG43" s="20">
        <f t="shared" si="42"/>
        <v>114056.08456092932</v>
      </c>
      <c r="DH43" s="20">
        <f t="shared" si="152"/>
        <v>4562.2433824371728</v>
      </c>
      <c r="DI43" s="20">
        <f t="shared" si="44"/>
        <v>380.18694853643109</v>
      </c>
      <c r="DJ43" s="20">
        <f t="shared" si="153"/>
        <v>111618.25589538754</v>
      </c>
      <c r="DK43" s="24">
        <f t="shared" si="154"/>
        <v>7.9917193490942201E-2</v>
      </c>
      <c r="DL43" s="124">
        <f t="shared" si="45"/>
        <v>0</v>
      </c>
      <c r="DM43" s="27">
        <f t="shared" si="46"/>
        <v>0</v>
      </c>
      <c r="DN43" s="27">
        <f t="shared" si="47"/>
        <v>0</v>
      </c>
      <c r="DO43" s="20">
        <f t="shared" si="11"/>
        <v>500999.13845083682</v>
      </c>
      <c r="DP43" s="20">
        <f t="shared" si="12"/>
        <v>9183.3296881670231</v>
      </c>
      <c r="DQ43" s="21">
        <f t="shared" si="13"/>
        <v>-61002.884687338272</v>
      </c>
      <c r="DR43" s="17"/>
      <c r="DS43" s="17"/>
      <c r="DT43" s="17"/>
      <c r="DU43" s="17"/>
      <c r="DV43" s="17"/>
      <c r="DW43" s="17"/>
      <c r="DX43" s="17"/>
      <c r="DY43" s="17"/>
      <c r="DZ43" s="17"/>
      <c r="EA43" s="17"/>
      <c r="EB43" s="28">
        <v>0</v>
      </c>
      <c r="EC43" s="17"/>
      <c r="ED43" s="17"/>
      <c r="EE43" s="17"/>
      <c r="EF43" s="17"/>
      <c r="EG43" s="17"/>
    </row>
    <row r="44" spans="1:137" ht="15.75" thickBot="1" x14ac:dyDescent="0.3">
      <c r="A44" s="5">
        <f t="shared" si="72"/>
        <v>27</v>
      </c>
      <c r="B44" s="5">
        <f t="shared" si="71"/>
        <v>25</v>
      </c>
      <c r="C44" s="1">
        <v>43525</v>
      </c>
      <c r="D44" s="4"/>
      <c r="E44" s="28"/>
      <c r="F44" s="28"/>
      <c r="G44" s="28"/>
      <c r="H44" s="28"/>
      <c r="I44" s="10">
        <v>0</v>
      </c>
      <c r="J44" s="10">
        <v>69430.399999999994</v>
      </c>
      <c r="K44" s="94">
        <f>Payday!H30</f>
        <v>2</v>
      </c>
      <c r="L44" s="11">
        <f t="shared" si="74"/>
        <v>925.73</v>
      </c>
      <c r="M44" s="11">
        <v>0</v>
      </c>
      <c r="N44" s="11">
        <f t="shared" si="94"/>
        <v>130</v>
      </c>
      <c r="O44" s="11">
        <f t="shared" si="75"/>
        <v>552.97666666666669</v>
      </c>
      <c r="P44" s="11">
        <f t="shared" si="76"/>
        <v>4177.1599999999989</v>
      </c>
      <c r="Q44" s="11">
        <v>0</v>
      </c>
      <c r="R44" s="11"/>
      <c r="S44" s="11">
        <v>0</v>
      </c>
      <c r="T44" s="11">
        <v>0</v>
      </c>
      <c r="U44" s="11">
        <v>0</v>
      </c>
      <c r="V44" s="11">
        <f t="shared" si="77"/>
        <v>0</v>
      </c>
      <c r="W44" s="11">
        <f t="shared" si="78"/>
        <v>4177.1599999999989</v>
      </c>
      <c r="X44" s="11">
        <f t="shared" si="79"/>
        <v>50125.919999999984</v>
      </c>
      <c r="Y44" s="110">
        <f t="shared" si="80"/>
        <v>0.12</v>
      </c>
      <c r="Z44" s="11">
        <f t="shared" si="95"/>
        <v>5634.1103999999978</v>
      </c>
      <c r="AA44" s="11">
        <f t="shared" si="96"/>
        <v>2426.2959999999994</v>
      </c>
      <c r="AB44" s="11">
        <v>2000</v>
      </c>
      <c r="AC44" s="11">
        <f t="shared" si="127"/>
        <v>44065.513599999984</v>
      </c>
      <c r="AD44" s="11">
        <f t="shared" si="97"/>
        <v>3672.1261333333318</v>
      </c>
      <c r="AE44" s="11">
        <v>50000</v>
      </c>
      <c r="AF44" s="11">
        <f t="shared" si="157"/>
        <v>-494.54053333333513</v>
      </c>
      <c r="AG44" s="11"/>
      <c r="AH44" s="92"/>
      <c r="AI44" s="91">
        <v>9000</v>
      </c>
      <c r="AJ44" s="11">
        <v>550</v>
      </c>
      <c r="AK44" s="54">
        <f t="shared" si="98"/>
        <v>9150.1435051406697</v>
      </c>
      <c r="AL44" s="11">
        <v>305</v>
      </c>
      <c r="AM44" s="54">
        <f t="shared" si="82"/>
        <v>6205.9706378314295</v>
      </c>
      <c r="AN44" s="11">
        <v>0</v>
      </c>
      <c r="AO44" s="11">
        <v>0</v>
      </c>
      <c r="AP44" s="52">
        <f>(AP43*($AJ$1/12))+AP43 + M44+T44</f>
        <v>9418.2138862190532</v>
      </c>
      <c r="AQ44" s="54">
        <f t="shared" si="84"/>
        <v>5626.0892270168133</v>
      </c>
      <c r="AR44" s="54">
        <f t="shared" si="99"/>
        <v>4062.0298119425565</v>
      </c>
      <c r="AS44" s="54">
        <f t="shared" si="128"/>
        <v>51437.348588224144</v>
      </c>
      <c r="AT44" s="54">
        <f t="shared" si="155"/>
        <v>3329.2726989615408</v>
      </c>
      <c r="AU44" s="54">
        <v>3100</v>
      </c>
      <c r="AV44" s="54">
        <f t="shared" si="100"/>
        <v>4114.996382667071</v>
      </c>
      <c r="AW44" s="11">
        <v>0</v>
      </c>
      <c r="AX44" s="54">
        <f t="shared" si="85"/>
        <v>32317.606452771735</v>
      </c>
      <c r="AY44" s="11">
        <v>0</v>
      </c>
      <c r="AZ44" s="12">
        <f t="shared" si="16"/>
        <v>138616.671190775</v>
      </c>
      <c r="BA44" s="52">
        <f t="shared" si="158"/>
        <v>750</v>
      </c>
      <c r="BB44" s="52">
        <f t="shared" si="158"/>
        <v>750</v>
      </c>
      <c r="BC44" s="52">
        <f t="shared" si="158"/>
        <v>750</v>
      </c>
      <c r="BD44" s="52">
        <f t="shared" si="158"/>
        <v>750</v>
      </c>
      <c r="BE44" s="52">
        <f t="shared" si="87"/>
        <v>258.91677465723831</v>
      </c>
      <c r="BF44" s="52">
        <f t="shared" si="158"/>
        <v>750</v>
      </c>
      <c r="BG44" s="52">
        <f t="shared" si="101"/>
        <v>47391.582610509911</v>
      </c>
      <c r="BH44" s="52">
        <f t="shared" si="102"/>
        <v>15549.046579558253</v>
      </c>
      <c r="BI44" s="52">
        <f t="shared" si="156"/>
        <v>16616.614482489236</v>
      </c>
      <c r="BJ44" s="11">
        <v>0</v>
      </c>
      <c r="BK44" s="11">
        <v>0</v>
      </c>
      <c r="BL44" s="12">
        <f t="shared" si="17"/>
        <v>-83566.160447214643</v>
      </c>
      <c r="BM44" s="69">
        <f t="shared" si="103"/>
        <v>55050.510743560357</v>
      </c>
      <c r="BN44" s="88">
        <f t="shared" si="3"/>
        <v>0</v>
      </c>
      <c r="BO44" s="88">
        <f t="shared" si="4"/>
        <v>1</v>
      </c>
      <c r="BP44" s="79">
        <v>0</v>
      </c>
      <c r="BQ44" s="73">
        <f t="shared" si="5"/>
        <v>-494.54053333333513</v>
      </c>
      <c r="BR44" s="80"/>
      <c r="BS44" s="20">
        <f t="shared" si="132"/>
        <v>4008.9167746572384</v>
      </c>
      <c r="BT44" s="20">
        <v>750</v>
      </c>
      <c r="BU44" s="20">
        <v>0</v>
      </c>
      <c r="BV44" s="20">
        <f t="shared" si="133"/>
        <v>4758.9167746572384</v>
      </c>
      <c r="BW44" s="20">
        <f t="shared" si="73"/>
        <v>4424.6741666666667</v>
      </c>
      <c r="BX44" s="47">
        <f>IF(D44=0,0,IF(MONTH($D44)=1,1,0))</f>
        <v>0</v>
      </c>
      <c r="BY44" s="47">
        <f t="shared" si="19"/>
        <v>0</v>
      </c>
      <c r="BZ44" s="47">
        <f t="shared" si="20"/>
        <v>0</v>
      </c>
      <c r="CA44" s="47">
        <f t="shared" si="21"/>
        <v>0</v>
      </c>
      <c r="CB44" s="47">
        <f t="shared" si="22"/>
        <v>0</v>
      </c>
      <c r="CC44" s="47">
        <f t="shared" si="23"/>
        <v>0</v>
      </c>
      <c r="CD44" s="47">
        <f t="shared" si="24"/>
        <v>0</v>
      </c>
      <c r="CE44" s="47">
        <f t="shared" si="25"/>
        <v>0</v>
      </c>
      <c r="CF44" s="47">
        <f t="shared" si="26"/>
        <v>0</v>
      </c>
      <c r="CG44" s="47">
        <f t="shared" si="27"/>
        <v>0</v>
      </c>
      <c r="CH44" s="47">
        <f t="shared" si="28"/>
        <v>0</v>
      </c>
      <c r="CI44" s="47">
        <f t="shared" si="29"/>
        <v>0</v>
      </c>
      <c r="CJ44" s="47">
        <f t="shared" si="134"/>
        <v>0</v>
      </c>
      <c r="CK44" s="47">
        <f t="shared" si="135"/>
        <v>0</v>
      </c>
      <c r="CL44" s="47">
        <f t="shared" si="136"/>
        <v>0</v>
      </c>
      <c r="CM44" s="47">
        <f t="shared" si="137"/>
        <v>0</v>
      </c>
      <c r="CN44" s="47">
        <f t="shared" si="138"/>
        <v>0</v>
      </c>
      <c r="CO44" s="47">
        <f t="shared" si="139"/>
        <v>0</v>
      </c>
      <c r="CP44" s="47">
        <f t="shared" si="140"/>
        <v>0</v>
      </c>
      <c r="CQ44" s="47">
        <f t="shared" si="141"/>
        <v>0</v>
      </c>
      <c r="CR44" s="47">
        <f t="shared" si="142"/>
        <v>0</v>
      </c>
      <c r="CS44" s="47">
        <f t="shared" si="143"/>
        <v>0</v>
      </c>
      <c r="CT44" s="47">
        <f t="shared" si="144"/>
        <v>0</v>
      </c>
      <c r="CU44" s="47">
        <f t="shared" si="145"/>
        <v>0</v>
      </c>
      <c r="CV44" s="20">
        <f t="shared" si="146"/>
        <v>4760.7680420399311</v>
      </c>
      <c r="CW44" s="20">
        <f t="shared" si="129"/>
        <v>4759.8861586564526</v>
      </c>
      <c r="CX44" s="20">
        <f t="shared" si="147"/>
        <v>57107.001295886861</v>
      </c>
      <c r="CY44" s="20">
        <f t="shared" si="148"/>
        <v>57129.216504479176</v>
      </c>
      <c r="CZ44" s="20">
        <f t="shared" si="149"/>
        <v>57118.633903877431</v>
      </c>
      <c r="DA44" s="21">
        <f t="shared" si="150"/>
        <v>57118.283901414485</v>
      </c>
      <c r="DB44" s="19">
        <f t="shared" si="53"/>
        <v>1427957.097535362</v>
      </c>
      <c r="DC44" s="20">
        <f t="shared" si="151"/>
        <v>1427449.8278976034</v>
      </c>
      <c r="DD44" s="20">
        <f t="shared" si="130"/>
        <v>1444660.1259179385</v>
      </c>
      <c r="DE44" s="20">
        <f>DC44*G44</f>
        <v>0</v>
      </c>
      <c r="DF44" s="20">
        <f t="shared" si="131"/>
        <v>1500000</v>
      </c>
      <c r="DG44" s="20">
        <f t="shared" si="42"/>
        <v>116511.52768563436</v>
      </c>
      <c r="DH44" s="20">
        <f t="shared" si="152"/>
        <v>4660.4611074253744</v>
      </c>
      <c r="DI44" s="20">
        <f t="shared" si="44"/>
        <v>388.37175895211453</v>
      </c>
      <c r="DJ44" s="20">
        <f t="shared" si="153"/>
        <v>114060.49411482089</v>
      </c>
      <c r="DK44" s="24">
        <f t="shared" si="154"/>
        <v>8.1622152602894973E-2</v>
      </c>
      <c r="DL44" s="124">
        <f t="shared" si="45"/>
        <v>0</v>
      </c>
      <c r="DM44" s="27">
        <f t="shared" si="46"/>
        <v>0</v>
      </c>
      <c r="DN44" s="27">
        <f t="shared" si="47"/>
        <v>0</v>
      </c>
      <c r="DO44" s="20">
        <f t="shared" si="11"/>
        <v>503712.88378411217</v>
      </c>
      <c r="DP44" s="20">
        <f t="shared" si="12"/>
        <v>13233.072723977928</v>
      </c>
      <c r="DQ44" s="21">
        <f t="shared" si="13"/>
        <v>-56762.483646061351</v>
      </c>
      <c r="DR44" s="17"/>
      <c r="DS44" s="17"/>
      <c r="DT44" s="17"/>
      <c r="DU44" s="17"/>
      <c r="DV44" s="17"/>
      <c r="DW44" s="17"/>
      <c r="DX44" s="17"/>
      <c r="DY44" s="17"/>
      <c r="DZ44" s="17"/>
      <c r="EA44" s="17"/>
      <c r="EB44" s="28">
        <v>0</v>
      </c>
      <c r="EC44" s="17"/>
      <c r="ED44" s="17"/>
      <c r="EE44" s="17"/>
      <c r="EF44" s="17"/>
      <c r="EG44" s="17"/>
    </row>
    <row r="45" spans="1:137" ht="15.75" thickBot="1" x14ac:dyDescent="0.3">
      <c r="A45" s="5">
        <f t="shared" si="72"/>
        <v>27</v>
      </c>
      <c r="B45" s="5">
        <f t="shared" si="71"/>
        <v>25</v>
      </c>
      <c r="C45" s="1">
        <v>43556</v>
      </c>
      <c r="D45" s="4"/>
      <c r="E45" s="28"/>
      <c r="F45" s="28"/>
      <c r="G45" s="28"/>
      <c r="H45" s="28"/>
      <c r="I45" s="10">
        <v>0</v>
      </c>
      <c r="J45" s="10">
        <v>69430.399999999994</v>
      </c>
      <c r="K45" s="94">
        <f>Payday!H31</f>
        <v>2</v>
      </c>
      <c r="L45" s="11">
        <f t="shared" si="74"/>
        <v>925.73</v>
      </c>
      <c r="M45" s="11">
        <v>0</v>
      </c>
      <c r="N45" s="11">
        <f t="shared" si="94"/>
        <v>130</v>
      </c>
      <c r="O45" s="11">
        <f t="shared" si="75"/>
        <v>552.97666666666669</v>
      </c>
      <c r="P45" s="11">
        <f t="shared" si="76"/>
        <v>4177.1599999999989</v>
      </c>
      <c r="Q45" s="11">
        <v>0</v>
      </c>
      <c r="R45" s="11"/>
      <c r="S45" s="11">
        <v>0</v>
      </c>
      <c r="T45" s="11">
        <v>0</v>
      </c>
      <c r="U45" s="11">
        <v>0</v>
      </c>
      <c r="V45" s="11">
        <f t="shared" si="77"/>
        <v>0</v>
      </c>
      <c r="W45" s="11">
        <f t="shared" si="78"/>
        <v>4177.1599999999989</v>
      </c>
      <c r="X45" s="11">
        <f t="shared" si="79"/>
        <v>50125.919999999984</v>
      </c>
      <c r="Y45" s="110">
        <f t="shared" si="80"/>
        <v>0.12</v>
      </c>
      <c r="Z45" s="11">
        <f t="shared" si="95"/>
        <v>5634.1103999999978</v>
      </c>
      <c r="AA45" s="11">
        <f t="shared" si="96"/>
        <v>2426.2959999999994</v>
      </c>
      <c r="AB45" s="11">
        <v>2000</v>
      </c>
      <c r="AC45" s="11">
        <f t="shared" si="127"/>
        <v>44065.513599999984</v>
      </c>
      <c r="AD45" s="11">
        <f t="shared" si="97"/>
        <v>3672.1261333333318</v>
      </c>
      <c r="AE45" s="11">
        <v>50000</v>
      </c>
      <c r="AF45" s="11">
        <f t="shared" si="157"/>
        <v>-494.54053333333513</v>
      </c>
      <c r="AG45" s="11"/>
      <c r="AH45" s="92"/>
      <c r="AI45" s="91">
        <v>9000</v>
      </c>
      <c r="AJ45" s="11">
        <v>550</v>
      </c>
      <c r="AK45" s="54">
        <f t="shared" si="98"/>
        <v>9161.1999285427137</v>
      </c>
      <c r="AL45" s="11">
        <v>305</v>
      </c>
      <c r="AM45" s="54">
        <f t="shared" si="82"/>
        <v>6439.5863121196835</v>
      </c>
      <c r="AN45" s="11">
        <v>0</v>
      </c>
      <c r="AO45" s="11">
        <v>0</v>
      </c>
      <c r="AP45" s="52">
        <f t="shared" ref="AP45:AP60" si="159">(AP44*($AJ$1/12))+AP44 + M45+T45</f>
        <v>9469.2292114360735</v>
      </c>
      <c r="AQ45" s="54">
        <f t="shared" si="84"/>
        <v>5656.563876996488</v>
      </c>
      <c r="AR45" s="54">
        <f t="shared" si="99"/>
        <v>4084.0324734239121</v>
      </c>
      <c r="AS45" s="54">
        <f t="shared" si="128"/>
        <v>52815.273559743699</v>
      </c>
      <c r="AT45" s="54">
        <f t="shared" si="155"/>
        <v>3755.6395927475828</v>
      </c>
      <c r="AU45" s="54">
        <v>3100</v>
      </c>
      <c r="AV45" s="54">
        <f t="shared" si="100"/>
        <v>4267.2859464065177</v>
      </c>
      <c r="AW45" s="11">
        <v>0</v>
      </c>
      <c r="AX45" s="54">
        <f t="shared" si="85"/>
        <v>32492.660154390916</v>
      </c>
      <c r="AY45" s="11">
        <v>0</v>
      </c>
      <c r="AZ45" s="12">
        <f t="shared" si="16"/>
        <v>141096.47105580757</v>
      </c>
      <c r="BA45" s="52">
        <f t="shared" si="158"/>
        <v>750</v>
      </c>
      <c r="BB45" s="52">
        <f t="shared" si="158"/>
        <v>750</v>
      </c>
      <c r="BC45" s="52">
        <f t="shared" si="158"/>
        <v>750</v>
      </c>
      <c r="BD45" s="52">
        <f t="shared" si="158"/>
        <v>750</v>
      </c>
      <c r="BE45" s="52">
        <f t="shared" si="87"/>
        <v>259.88615865645261</v>
      </c>
      <c r="BF45" s="52">
        <f t="shared" si="158"/>
        <v>750</v>
      </c>
      <c r="BG45" s="52">
        <f t="shared" si="101"/>
        <v>47601.29036356142</v>
      </c>
      <c r="BH45" s="52">
        <f t="shared" si="102"/>
        <v>15626.791812456044</v>
      </c>
      <c r="BI45" s="52">
        <f t="shared" si="156"/>
        <v>16706.621144269386</v>
      </c>
      <c r="BJ45" s="11">
        <v>0</v>
      </c>
      <c r="BK45" s="11">
        <v>0</v>
      </c>
      <c r="BL45" s="12">
        <f t="shared" si="17"/>
        <v>-83944.589478943308</v>
      </c>
      <c r="BM45" s="69">
        <f t="shared" si="103"/>
        <v>57151.881576864267</v>
      </c>
      <c r="BN45" s="88">
        <f t="shared" si="3"/>
        <v>0</v>
      </c>
      <c r="BO45" s="88">
        <f t="shared" si="4"/>
        <v>1</v>
      </c>
      <c r="BP45" s="79">
        <v>0</v>
      </c>
      <c r="BQ45" s="73">
        <f t="shared" si="5"/>
        <v>-494.54053333333513</v>
      </c>
      <c r="BR45" s="80"/>
      <c r="BS45" s="20">
        <f t="shared" si="132"/>
        <v>4009.8861586564526</v>
      </c>
      <c r="BT45" s="20">
        <v>750</v>
      </c>
      <c r="BU45" s="20">
        <v>0</v>
      </c>
      <c r="BV45" s="20">
        <f t="shared" si="133"/>
        <v>4759.8861586564526</v>
      </c>
      <c r="BW45" s="20">
        <f t="shared" si="73"/>
        <v>4750.9553472222224</v>
      </c>
      <c r="BX45" s="47">
        <f>IF(D45=0,0,IF(MONTH($D45)=1,1,0))</f>
        <v>0</v>
      </c>
      <c r="BY45" s="47">
        <f t="shared" si="19"/>
        <v>0</v>
      </c>
      <c r="BZ45" s="47">
        <f t="shared" si="20"/>
        <v>0</v>
      </c>
      <c r="CA45" s="47">
        <f t="shared" si="21"/>
        <v>0</v>
      </c>
      <c r="CB45" s="47">
        <f t="shared" si="22"/>
        <v>0</v>
      </c>
      <c r="CC45" s="47">
        <f t="shared" si="23"/>
        <v>0</v>
      </c>
      <c r="CD45" s="47">
        <f t="shared" si="24"/>
        <v>0</v>
      </c>
      <c r="CE45" s="47">
        <f t="shared" si="25"/>
        <v>0</v>
      </c>
      <c r="CF45" s="47">
        <f t="shared" si="26"/>
        <v>0</v>
      </c>
      <c r="CG45" s="47">
        <f t="shared" si="27"/>
        <v>0</v>
      </c>
      <c r="CH45" s="47">
        <f t="shared" si="28"/>
        <v>0</v>
      </c>
      <c r="CI45" s="47">
        <f t="shared" si="29"/>
        <v>0</v>
      </c>
      <c r="CJ45" s="47">
        <f t="shared" si="134"/>
        <v>0</v>
      </c>
      <c r="CK45" s="47">
        <f t="shared" si="135"/>
        <v>0</v>
      </c>
      <c r="CL45" s="47">
        <f t="shared" si="136"/>
        <v>0</v>
      </c>
      <c r="CM45" s="47">
        <f t="shared" si="137"/>
        <v>0</v>
      </c>
      <c r="CN45" s="47">
        <f t="shared" si="138"/>
        <v>0</v>
      </c>
      <c r="CO45" s="47">
        <f t="shared" si="139"/>
        <v>0</v>
      </c>
      <c r="CP45" s="47">
        <f t="shared" si="140"/>
        <v>0</v>
      </c>
      <c r="CQ45" s="47">
        <f t="shared" si="141"/>
        <v>0</v>
      </c>
      <c r="CR45" s="47">
        <f t="shared" si="142"/>
        <v>0</v>
      </c>
      <c r="CS45" s="47">
        <f t="shared" si="143"/>
        <v>0</v>
      </c>
      <c r="CT45" s="47">
        <f t="shared" si="144"/>
        <v>0</v>
      </c>
      <c r="CU45" s="47">
        <f t="shared" si="145"/>
        <v>0</v>
      </c>
      <c r="CV45" s="20">
        <f t="shared" si="146"/>
        <v>4758.623318691406</v>
      </c>
      <c r="CW45" s="20">
        <f t="shared" si="129"/>
        <v>4760.6303929426385</v>
      </c>
      <c r="CX45" s="20">
        <f t="shared" si="147"/>
        <v>57118.633903877431</v>
      </c>
      <c r="CY45" s="20">
        <f t="shared" si="148"/>
        <v>57103.479824296868</v>
      </c>
      <c r="CZ45" s="20">
        <f t="shared" si="149"/>
        <v>57127.564715311659</v>
      </c>
      <c r="DA45" s="21">
        <f t="shared" si="150"/>
        <v>57116.559481161989</v>
      </c>
      <c r="DB45" s="19">
        <f t="shared" si="53"/>
        <v>1427913.9870290498</v>
      </c>
      <c r="DC45" s="20">
        <f t="shared" si="151"/>
        <v>1427012.5795665393</v>
      </c>
      <c r="DD45" s="20">
        <f t="shared" si="130"/>
        <v>1444162.8597425045</v>
      </c>
      <c r="DE45" s="20">
        <f>DC45*G45</f>
        <v>0</v>
      </c>
      <c r="DF45" s="20">
        <f t="shared" si="131"/>
        <v>1500000</v>
      </c>
      <c r="DG45" s="20">
        <f t="shared" si="42"/>
        <v>118980.27112726487</v>
      </c>
      <c r="DH45" s="20">
        <f t="shared" si="152"/>
        <v>4759.2108450905953</v>
      </c>
      <c r="DI45" s="20">
        <f t="shared" si="44"/>
        <v>396.60090375754959</v>
      </c>
      <c r="DJ45" s="20">
        <f t="shared" si="153"/>
        <v>116515.96112460952</v>
      </c>
      <c r="DK45" s="24">
        <f t="shared" si="154"/>
        <v>8.3377170482551458E-2</v>
      </c>
      <c r="DL45" s="124">
        <f t="shared" si="45"/>
        <v>0</v>
      </c>
      <c r="DM45" s="27">
        <f t="shared" si="46"/>
        <v>0</v>
      </c>
      <c r="DN45" s="27">
        <f t="shared" si="47"/>
        <v>0</v>
      </c>
      <c r="DO45" s="20">
        <f t="shared" si="11"/>
        <v>506441.3285712761</v>
      </c>
      <c r="DP45" s="20">
        <f t="shared" si="12"/>
        <v>17304.751867899475</v>
      </c>
      <c r="DQ45" s="21">
        <f t="shared" si="13"/>
        <v>-52499.113765810849</v>
      </c>
      <c r="DR45" s="17"/>
      <c r="DS45" s="17"/>
      <c r="DT45" s="17"/>
      <c r="DU45" s="17"/>
      <c r="DV45" s="17"/>
      <c r="DW45" s="17"/>
      <c r="DX45" s="17"/>
      <c r="DY45" s="17"/>
      <c r="DZ45" s="17"/>
      <c r="EA45" s="17"/>
      <c r="EB45" s="28">
        <v>0</v>
      </c>
      <c r="EC45" s="17"/>
      <c r="ED45" s="17"/>
      <c r="EE45" s="17"/>
      <c r="EF45" s="17"/>
      <c r="EG45" s="17"/>
    </row>
    <row r="46" spans="1:137" ht="15.75" thickBot="1" x14ac:dyDescent="0.3">
      <c r="A46" s="5">
        <f t="shared" si="72"/>
        <v>27</v>
      </c>
      <c r="B46" s="5">
        <f t="shared" si="71"/>
        <v>25</v>
      </c>
      <c r="C46" s="1">
        <v>43586</v>
      </c>
      <c r="D46" s="4"/>
      <c r="E46" s="28"/>
      <c r="F46" s="28"/>
      <c r="G46" s="28"/>
      <c r="H46" s="28"/>
      <c r="I46" s="10">
        <v>0</v>
      </c>
      <c r="J46" s="10">
        <v>69430.399999999994</v>
      </c>
      <c r="K46" s="94">
        <f>Payday!H32</f>
        <v>2</v>
      </c>
      <c r="L46" s="11">
        <f t="shared" si="74"/>
        <v>925.73</v>
      </c>
      <c r="M46" s="11">
        <v>0</v>
      </c>
      <c r="N46" s="11">
        <f t="shared" si="94"/>
        <v>130</v>
      </c>
      <c r="O46" s="11">
        <f t="shared" si="75"/>
        <v>552.97666666666669</v>
      </c>
      <c r="P46" s="11">
        <f t="shared" si="76"/>
        <v>4177.1599999999989</v>
      </c>
      <c r="Q46" s="11">
        <v>0</v>
      </c>
      <c r="R46" s="11"/>
      <c r="S46" s="11">
        <v>0</v>
      </c>
      <c r="T46" s="11">
        <v>0</v>
      </c>
      <c r="U46" s="11">
        <v>0</v>
      </c>
      <c r="V46" s="11">
        <f t="shared" si="77"/>
        <v>0</v>
      </c>
      <c r="W46" s="11">
        <f t="shared" si="78"/>
        <v>4177.1599999999989</v>
      </c>
      <c r="X46" s="11">
        <f t="shared" si="79"/>
        <v>50125.919999999984</v>
      </c>
      <c r="Y46" s="110">
        <f t="shared" si="80"/>
        <v>0.12</v>
      </c>
      <c r="Z46" s="11">
        <f t="shared" si="95"/>
        <v>5634.1103999999978</v>
      </c>
      <c r="AA46" s="11">
        <f t="shared" si="96"/>
        <v>2426.2959999999994</v>
      </c>
      <c r="AB46" s="11">
        <v>2000</v>
      </c>
      <c r="AC46" s="11">
        <f t="shared" si="127"/>
        <v>44065.513599999984</v>
      </c>
      <c r="AD46" s="11">
        <f t="shared" si="97"/>
        <v>3672.1261333333318</v>
      </c>
      <c r="AE46" s="11">
        <v>50000</v>
      </c>
      <c r="AF46" s="11">
        <f t="shared" si="157"/>
        <v>-494.54053333333513</v>
      </c>
      <c r="AG46" s="11"/>
      <c r="AH46" s="92"/>
      <c r="AI46" s="91">
        <v>9000</v>
      </c>
      <c r="AJ46" s="11">
        <v>550</v>
      </c>
      <c r="AK46" s="54">
        <f t="shared" si="98"/>
        <v>9172.2697117897023</v>
      </c>
      <c r="AL46" s="11">
        <v>305</v>
      </c>
      <c r="AM46" s="54">
        <f t="shared" si="82"/>
        <v>6674.4674046436648</v>
      </c>
      <c r="AN46" s="11">
        <v>0</v>
      </c>
      <c r="AO46" s="11">
        <v>0</v>
      </c>
      <c r="AP46" s="52">
        <f t="shared" si="159"/>
        <v>9520.520869664686</v>
      </c>
      <c r="AQ46" s="54">
        <f t="shared" si="84"/>
        <v>5687.2035979968859</v>
      </c>
      <c r="AR46" s="54">
        <f t="shared" si="99"/>
        <v>4106.1543159882913</v>
      </c>
      <c r="AS46" s="54">
        <f t="shared" si="128"/>
        <v>54200.662291525645</v>
      </c>
      <c r="AT46" s="54">
        <f t="shared" si="155"/>
        <v>4184.3159738749655</v>
      </c>
      <c r="AU46" s="54">
        <v>3100</v>
      </c>
      <c r="AV46" s="54">
        <f t="shared" si="100"/>
        <v>4420.400411949553</v>
      </c>
      <c r="AW46" s="11">
        <v>0</v>
      </c>
      <c r="AX46" s="54">
        <f t="shared" si="85"/>
        <v>32668.662063560532</v>
      </c>
      <c r="AY46" s="11">
        <v>0</v>
      </c>
      <c r="AZ46" s="12">
        <f t="shared" si="16"/>
        <v>143589.65664099393</v>
      </c>
      <c r="BA46" s="52">
        <f t="shared" si="158"/>
        <v>750</v>
      </c>
      <c r="BB46" s="52">
        <f t="shared" si="158"/>
        <v>750</v>
      </c>
      <c r="BC46" s="52">
        <f t="shared" si="158"/>
        <v>750</v>
      </c>
      <c r="BD46" s="52">
        <f t="shared" si="158"/>
        <v>750</v>
      </c>
      <c r="BE46" s="52">
        <f t="shared" si="87"/>
        <v>260.63039294263848</v>
      </c>
      <c r="BF46" s="52">
        <f t="shared" si="158"/>
        <v>750</v>
      </c>
      <c r="BG46" s="52">
        <f t="shared" si="101"/>
        <v>47811.926073420182</v>
      </c>
      <c r="BH46" s="52">
        <f t="shared" si="102"/>
        <v>15704.925771518325</v>
      </c>
      <c r="BI46" s="52">
        <f t="shared" si="156"/>
        <v>16797.115342134177</v>
      </c>
      <c r="BJ46" s="11">
        <v>0</v>
      </c>
      <c r="BK46" s="11">
        <v>0</v>
      </c>
      <c r="BL46" s="12">
        <f t="shared" si="17"/>
        <v>-84324.59758001531</v>
      </c>
      <c r="BM46" s="69">
        <f t="shared" si="103"/>
        <v>59265.059060978616</v>
      </c>
      <c r="BN46" s="88">
        <f t="shared" si="3"/>
        <v>0</v>
      </c>
      <c r="BO46" s="88">
        <f t="shared" si="4"/>
        <v>1</v>
      </c>
      <c r="BP46" s="79">
        <v>0</v>
      </c>
      <c r="BQ46" s="73">
        <f t="shared" si="5"/>
        <v>-494.54053333333513</v>
      </c>
      <c r="BR46" s="80"/>
      <c r="BS46" s="20">
        <f t="shared" si="132"/>
        <v>4010.6303929426385</v>
      </c>
      <c r="BT46" s="20">
        <v>750</v>
      </c>
      <c r="BU46" s="20">
        <v>0</v>
      </c>
      <c r="BV46" s="20">
        <f t="shared" si="133"/>
        <v>4760.6303929426385</v>
      </c>
      <c r="BW46" s="20">
        <f t="shared" si="73"/>
        <v>4754.2316261574069</v>
      </c>
      <c r="BX46" s="47">
        <f>IF(D46=0,0,IF(MONTH($D46)=1,1,0))</f>
        <v>0</v>
      </c>
      <c r="BY46" s="47">
        <f t="shared" si="19"/>
        <v>0</v>
      </c>
      <c r="BZ46" s="47">
        <f t="shared" si="20"/>
        <v>0</v>
      </c>
      <c r="CA46" s="47">
        <f t="shared" si="21"/>
        <v>0</v>
      </c>
      <c r="CB46" s="47">
        <f t="shared" si="22"/>
        <v>0</v>
      </c>
      <c r="CC46" s="47">
        <f t="shared" si="23"/>
        <v>0</v>
      </c>
      <c r="CD46" s="47">
        <f t="shared" si="24"/>
        <v>0</v>
      </c>
      <c r="CE46" s="47">
        <f t="shared" si="25"/>
        <v>0</v>
      </c>
      <c r="CF46" s="47">
        <f t="shared" si="26"/>
        <v>0</v>
      </c>
      <c r="CG46" s="47">
        <f t="shared" si="27"/>
        <v>0</v>
      </c>
      <c r="CH46" s="47">
        <f t="shared" si="28"/>
        <v>0</v>
      </c>
      <c r="CI46" s="47">
        <f t="shared" si="29"/>
        <v>0</v>
      </c>
      <c r="CJ46" s="47">
        <f t="shared" si="134"/>
        <v>0</v>
      </c>
      <c r="CK46" s="47">
        <f t="shared" si="135"/>
        <v>0</v>
      </c>
      <c r="CL46" s="47">
        <f t="shared" si="136"/>
        <v>0</v>
      </c>
      <c r="CM46" s="47">
        <f t="shared" si="137"/>
        <v>0</v>
      </c>
      <c r="CN46" s="47">
        <f t="shared" si="138"/>
        <v>0</v>
      </c>
      <c r="CO46" s="47">
        <f t="shared" si="139"/>
        <v>0</v>
      </c>
      <c r="CP46" s="47">
        <f t="shared" si="140"/>
        <v>0</v>
      </c>
      <c r="CQ46" s="47">
        <f t="shared" si="141"/>
        <v>0</v>
      </c>
      <c r="CR46" s="47">
        <f t="shared" si="142"/>
        <v>0</v>
      </c>
      <c r="CS46" s="47">
        <f t="shared" si="143"/>
        <v>0</v>
      </c>
      <c r="CT46" s="47">
        <f t="shared" si="144"/>
        <v>0</v>
      </c>
      <c r="CU46" s="47">
        <f t="shared" si="145"/>
        <v>0</v>
      </c>
      <c r="CV46" s="20">
        <f t="shared" si="146"/>
        <v>4759.8111087521102</v>
      </c>
      <c r="CW46" s="20">
        <f t="shared" si="129"/>
        <v>4761.1636235080741</v>
      </c>
      <c r="CX46" s="20">
        <f t="shared" si="147"/>
        <v>57127.564715311659</v>
      </c>
      <c r="CY46" s="20">
        <f t="shared" si="148"/>
        <v>57117.733305025322</v>
      </c>
      <c r="CZ46" s="20">
        <f t="shared" si="149"/>
        <v>57133.963482096893</v>
      </c>
      <c r="DA46" s="21">
        <f t="shared" si="150"/>
        <v>57126.420500811284</v>
      </c>
      <c r="DB46" s="19">
        <f t="shared" si="53"/>
        <v>1428160.5125202821</v>
      </c>
      <c r="DC46" s="20">
        <f t="shared" si="151"/>
        <v>1428010.5323615645</v>
      </c>
      <c r="DD46" s="20">
        <f t="shared" si="130"/>
        <v>1442734.7807760555</v>
      </c>
      <c r="DE46" s="20">
        <f>DC46*G46</f>
        <v>0</v>
      </c>
      <c r="DF46" s="20">
        <f t="shared" si="131"/>
        <v>1500000</v>
      </c>
      <c r="DG46" s="20">
        <f t="shared" si="42"/>
        <v>121462.38692920424</v>
      </c>
      <c r="DH46" s="20">
        <f t="shared" si="152"/>
        <v>4858.4954771681696</v>
      </c>
      <c r="DI46" s="20">
        <f t="shared" si="44"/>
        <v>404.87462309734747</v>
      </c>
      <c r="DJ46" s="20">
        <f t="shared" si="153"/>
        <v>118984.72858070115</v>
      </c>
      <c r="DK46" s="24">
        <f t="shared" si="154"/>
        <v>8.5057066580830107E-2</v>
      </c>
      <c r="DL46" s="124">
        <f t="shared" si="45"/>
        <v>0</v>
      </c>
      <c r="DM46" s="27">
        <f t="shared" si="46"/>
        <v>0</v>
      </c>
      <c r="DN46" s="27">
        <f t="shared" si="47"/>
        <v>0</v>
      </c>
      <c r="DO46" s="20">
        <f t="shared" si="11"/>
        <v>509184.5524343705</v>
      </c>
      <c r="DP46" s="20">
        <f t="shared" si="12"/>
        <v>21398.485940517261</v>
      </c>
      <c r="DQ46" s="21">
        <f t="shared" si="13"/>
        <v>-48212.650632042321</v>
      </c>
      <c r="DR46" s="17"/>
      <c r="DS46" s="17"/>
      <c r="DT46" s="17"/>
      <c r="DU46" s="17"/>
      <c r="DV46" s="17"/>
      <c r="DW46" s="17"/>
      <c r="DX46" s="17"/>
      <c r="DY46" s="17"/>
      <c r="DZ46" s="17"/>
      <c r="EA46" s="17"/>
      <c r="EB46" s="28">
        <v>0</v>
      </c>
      <c r="EC46" s="17"/>
      <c r="ED46" s="17"/>
      <c r="EE46" s="17"/>
      <c r="EF46" s="17"/>
      <c r="EG46" s="17"/>
    </row>
    <row r="47" spans="1:137" ht="15.75" thickBot="1" x14ac:dyDescent="0.3">
      <c r="A47" s="5">
        <f t="shared" si="72"/>
        <v>27</v>
      </c>
      <c r="B47" s="5">
        <f t="shared" si="71"/>
        <v>25</v>
      </c>
      <c r="C47" s="1">
        <v>43617</v>
      </c>
      <c r="D47" s="4"/>
      <c r="E47" s="28"/>
      <c r="F47" s="28"/>
      <c r="G47" s="28"/>
      <c r="H47" s="28"/>
      <c r="I47" s="10">
        <v>0</v>
      </c>
      <c r="J47" s="10">
        <v>69430.399999999994</v>
      </c>
      <c r="K47" s="94">
        <f>Payday!H33</f>
        <v>2</v>
      </c>
      <c r="L47" s="11">
        <f t="shared" si="74"/>
        <v>925.73</v>
      </c>
      <c r="M47" s="11">
        <v>0</v>
      </c>
      <c r="N47" s="11">
        <f t="shared" si="94"/>
        <v>130</v>
      </c>
      <c r="O47" s="11">
        <f t="shared" si="75"/>
        <v>552.97666666666669</v>
      </c>
      <c r="P47" s="11">
        <f t="shared" si="76"/>
        <v>4177.1599999999989</v>
      </c>
      <c r="Q47" s="11">
        <v>0</v>
      </c>
      <c r="R47" s="11"/>
      <c r="S47" s="11">
        <v>0</v>
      </c>
      <c r="T47" s="11">
        <v>0</v>
      </c>
      <c r="U47" s="11">
        <v>0</v>
      </c>
      <c r="V47" s="11">
        <f t="shared" si="77"/>
        <v>0</v>
      </c>
      <c r="W47" s="11">
        <f t="shared" si="78"/>
        <v>4177.1599999999989</v>
      </c>
      <c r="X47" s="11">
        <f t="shared" si="79"/>
        <v>50125.919999999984</v>
      </c>
      <c r="Y47" s="110">
        <f t="shared" si="80"/>
        <v>0.12</v>
      </c>
      <c r="Z47" s="11">
        <f t="shared" si="95"/>
        <v>5634.1103999999978</v>
      </c>
      <c r="AA47" s="11">
        <f t="shared" si="96"/>
        <v>2426.2959999999994</v>
      </c>
      <c r="AB47" s="11">
        <v>2000</v>
      </c>
      <c r="AC47" s="11">
        <f t="shared" si="127"/>
        <v>44065.513599999984</v>
      </c>
      <c r="AD47" s="11">
        <f t="shared" si="97"/>
        <v>3672.1261333333318</v>
      </c>
      <c r="AE47" s="11">
        <v>50000</v>
      </c>
      <c r="AF47" s="11">
        <f t="shared" si="157"/>
        <v>-494.54053333333513</v>
      </c>
      <c r="AG47" s="11"/>
      <c r="AH47" s="92"/>
      <c r="AI47" s="91">
        <v>9000</v>
      </c>
      <c r="AJ47" s="11">
        <v>550</v>
      </c>
      <c r="AK47" s="54">
        <f t="shared" si="98"/>
        <v>9183.3528710247811</v>
      </c>
      <c r="AL47" s="11">
        <v>305</v>
      </c>
      <c r="AM47" s="54">
        <f t="shared" si="82"/>
        <v>6910.6207697521513</v>
      </c>
      <c r="AN47" s="11">
        <v>0</v>
      </c>
      <c r="AO47" s="11">
        <v>0</v>
      </c>
      <c r="AP47" s="52">
        <f t="shared" si="159"/>
        <v>9572.0903577087029</v>
      </c>
      <c r="AQ47" s="54">
        <f t="shared" si="84"/>
        <v>5718.0092841527021</v>
      </c>
      <c r="AR47" s="54">
        <f t="shared" si="99"/>
        <v>4128.3959851998943</v>
      </c>
      <c r="AS47" s="54">
        <f t="shared" si="128"/>
        <v>55593.555212271414</v>
      </c>
      <c r="AT47" s="54">
        <f t="shared" si="155"/>
        <v>4615.3143520667882</v>
      </c>
      <c r="AU47" s="54">
        <v>3100</v>
      </c>
      <c r="AV47" s="54">
        <f t="shared" si="100"/>
        <v>4574.3442475142801</v>
      </c>
      <c r="AW47" s="11">
        <v>0</v>
      </c>
      <c r="AX47" s="54">
        <f t="shared" si="85"/>
        <v>32845.617316404816</v>
      </c>
      <c r="AY47" s="11">
        <v>0</v>
      </c>
      <c r="AZ47" s="12">
        <f t="shared" si="16"/>
        <v>146096.30039609552</v>
      </c>
      <c r="BA47" s="52">
        <f t="shared" si="158"/>
        <v>750</v>
      </c>
      <c r="BB47" s="52">
        <f t="shared" si="158"/>
        <v>750</v>
      </c>
      <c r="BC47" s="52">
        <f t="shared" si="158"/>
        <v>750</v>
      </c>
      <c r="BD47" s="52">
        <f t="shared" si="158"/>
        <v>750</v>
      </c>
      <c r="BE47" s="52">
        <f t="shared" si="87"/>
        <v>261.16362350807441</v>
      </c>
      <c r="BF47" s="52">
        <f t="shared" si="158"/>
        <v>750</v>
      </c>
      <c r="BG47" s="52">
        <f t="shared" si="101"/>
        <v>48023.493846295067</v>
      </c>
      <c r="BH47" s="52">
        <f t="shared" si="102"/>
        <v>15783.450400375916</v>
      </c>
      <c r="BI47" s="52">
        <f t="shared" si="156"/>
        <v>16888.099716904071</v>
      </c>
      <c r="BJ47" s="11">
        <v>0</v>
      </c>
      <c r="BK47" s="11">
        <v>0</v>
      </c>
      <c r="BL47" s="12">
        <f t="shared" si="17"/>
        <v>-84706.207587083132</v>
      </c>
      <c r="BM47" s="69">
        <f t="shared" si="103"/>
        <v>61390.092809012393</v>
      </c>
      <c r="BN47" s="88">
        <f t="shared" si="3"/>
        <v>0</v>
      </c>
      <c r="BO47" s="88">
        <f t="shared" si="4"/>
        <v>1</v>
      </c>
      <c r="BP47" s="79">
        <v>0</v>
      </c>
      <c r="BQ47" s="73">
        <f t="shared" si="5"/>
        <v>-494.54053333333513</v>
      </c>
      <c r="BR47" s="80"/>
      <c r="BS47" s="20">
        <f t="shared" si="132"/>
        <v>4011.1636235080746</v>
      </c>
      <c r="BT47" s="20">
        <v>750</v>
      </c>
      <c r="BU47" s="20">
        <v>0</v>
      </c>
      <c r="BV47" s="20">
        <f t="shared" si="133"/>
        <v>4761.163623508075</v>
      </c>
      <c r="BW47" s="20">
        <f t="shared" si="73"/>
        <v>4755.5967616705248</v>
      </c>
      <c r="BX47" s="47">
        <f>IF(D47=0,0,IF(MONTH($D47)=1,1,0))</f>
        <v>0</v>
      </c>
      <c r="BY47" s="47">
        <f t="shared" si="19"/>
        <v>0</v>
      </c>
      <c r="BZ47" s="47">
        <f t="shared" si="20"/>
        <v>0</v>
      </c>
      <c r="CA47" s="47">
        <f t="shared" si="21"/>
        <v>0</v>
      </c>
      <c r="CB47" s="47">
        <f t="shared" si="22"/>
        <v>0</v>
      </c>
      <c r="CC47" s="47">
        <f t="shared" si="23"/>
        <v>0</v>
      </c>
      <c r="CD47" s="47">
        <f t="shared" si="24"/>
        <v>0</v>
      </c>
      <c r="CE47" s="47">
        <f t="shared" si="25"/>
        <v>0</v>
      </c>
      <c r="CF47" s="47">
        <f t="shared" si="26"/>
        <v>0</v>
      </c>
      <c r="CG47" s="47">
        <f t="shared" si="27"/>
        <v>0</v>
      </c>
      <c r="CH47" s="47">
        <f t="shared" si="28"/>
        <v>0</v>
      </c>
      <c r="CI47" s="47">
        <f t="shared" si="29"/>
        <v>0</v>
      </c>
      <c r="CJ47" s="47">
        <f t="shared" si="134"/>
        <v>0</v>
      </c>
      <c r="CK47" s="47">
        <f t="shared" si="135"/>
        <v>0</v>
      </c>
      <c r="CL47" s="47">
        <f t="shared" si="136"/>
        <v>0</v>
      </c>
      <c r="CM47" s="47">
        <f t="shared" si="137"/>
        <v>0</v>
      </c>
      <c r="CN47" s="47">
        <f t="shared" si="138"/>
        <v>0</v>
      </c>
      <c r="CO47" s="47">
        <f t="shared" si="139"/>
        <v>0</v>
      </c>
      <c r="CP47" s="47">
        <f t="shared" si="140"/>
        <v>0</v>
      </c>
      <c r="CQ47" s="47">
        <f t="shared" si="141"/>
        <v>0</v>
      </c>
      <c r="CR47" s="47">
        <f t="shared" si="142"/>
        <v>0</v>
      </c>
      <c r="CS47" s="47">
        <f t="shared" si="143"/>
        <v>0</v>
      </c>
      <c r="CT47" s="47">
        <f t="shared" si="144"/>
        <v>0</v>
      </c>
      <c r="CU47" s="47">
        <f t="shared" si="145"/>
        <v>0</v>
      </c>
      <c r="CV47" s="20">
        <f t="shared" si="146"/>
        <v>4760.5600583690557</v>
      </c>
      <c r="CW47" s="20">
        <f t="shared" si="129"/>
        <v>4761.6275286612035</v>
      </c>
      <c r="CX47" s="20">
        <f t="shared" si="147"/>
        <v>57133.9634820969</v>
      </c>
      <c r="CY47" s="20">
        <f t="shared" si="148"/>
        <v>57126.720700428668</v>
      </c>
      <c r="CZ47" s="20">
        <f t="shared" si="149"/>
        <v>57139.530343934442</v>
      </c>
      <c r="DA47" s="21">
        <f t="shared" si="150"/>
        <v>57133.404842153337</v>
      </c>
      <c r="DB47" s="19">
        <f t="shared" si="53"/>
        <v>1428335.1210538333</v>
      </c>
      <c r="DC47" s="20">
        <f t="shared" si="151"/>
        <v>1428136.5402010551</v>
      </c>
      <c r="DD47" s="20">
        <f t="shared" ref="DD47:DD54" si="160">AVERAGE(DB36:DB47)</f>
        <v>1439185.1005986221</v>
      </c>
      <c r="DE47" s="20">
        <f>DC47*G47</f>
        <v>0</v>
      </c>
      <c r="DF47" s="20">
        <f t="shared" si="131"/>
        <v>1500000</v>
      </c>
      <c r="DG47" s="20">
        <f t="shared" si="42"/>
        <v>123957.94752507075</v>
      </c>
      <c r="DH47" s="20">
        <f t="shared" si="152"/>
        <v>4958.3179010028298</v>
      </c>
      <c r="DI47" s="20">
        <f t="shared" si="44"/>
        <v>413.19315841690246</v>
      </c>
      <c r="DJ47" s="20">
        <f t="shared" si="153"/>
        <v>121466.86852717995</v>
      </c>
      <c r="DK47" s="24">
        <f t="shared" si="154"/>
        <v>8.6796986167456902E-2</v>
      </c>
      <c r="DL47" s="124">
        <f t="shared" si="45"/>
        <v>0</v>
      </c>
      <c r="DM47" s="27">
        <f t="shared" si="46"/>
        <v>0</v>
      </c>
      <c r="DN47" s="27">
        <f t="shared" si="47"/>
        <v>0</v>
      </c>
      <c r="DO47" s="20">
        <f t="shared" si="11"/>
        <v>511942.63542672334</v>
      </c>
      <c r="DP47" s="20">
        <f t="shared" si="12"/>
        <v>25514.394406028394</v>
      </c>
      <c r="DQ47" s="21">
        <f t="shared" si="13"/>
        <v>-43902.969156299216</v>
      </c>
      <c r="DR47" s="17"/>
      <c r="DS47" s="17"/>
      <c r="DT47" s="17"/>
      <c r="DU47" s="17"/>
      <c r="DV47" s="17"/>
      <c r="DW47" s="17"/>
      <c r="DX47" s="17"/>
      <c r="DY47" s="17"/>
      <c r="DZ47" s="17"/>
      <c r="EA47" s="17"/>
      <c r="EB47" s="28">
        <v>0</v>
      </c>
      <c r="EC47" s="17"/>
      <c r="ED47" s="17"/>
      <c r="EE47" s="17"/>
      <c r="EF47" s="17"/>
      <c r="EG47" s="17"/>
    </row>
    <row r="48" spans="1:137" ht="15.75" thickBot="1" x14ac:dyDescent="0.3">
      <c r="A48" s="5">
        <f t="shared" si="72"/>
        <v>27</v>
      </c>
      <c r="B48" s="5">
        <f t="shared" si="71"/>
        <v>25</v>
      </c>
      <c r="C48" s="1">
        <v>43647</v>
      </c>
      <c r="D48" s="4"/>
      <c r="E48" s="28"/>
      <c r="F48" s="28"/>
      <c r="G48" s="28"/>
      <c r="H48" s="28"/>
      <c r="I48" s="10">
        <v>0</v>
      </c>
      <c r="J48" s="10">
        <v>69430.399999999994</v>
      </c>
      <c r="K48" s="94">
        <f>Payday!H34</f>
        <v>2</v>
      </c>
      <c r="L48" s="11">
        <f t="shared" si="74"/>
        <v>925.73</v>
      </c>
      <c r="M48" s="11">
        <v>0</v>
      </c>
      <c r="N48" s="11">
        <f t="shared" si="94"/>
        <v>130</v>
      </c>
      <c r="O48" s="11">
        <f t="shared" si="75"/>
        <v>552.97666666666669</v>
      </c>
      <c r="P48" s="11">
        <f t="shared" si="76"/>
        <v>4177.1599999999989</v>
      </c>
      <c r="Q48" s="11">
        <v>0</v>
      </c>
      <c r="R48" s="11"/>
      <c r="S48" s="11">
        <v>0</v>
      </c>
      <c r="T48" s="11">
        <v>0</v>
      </c>
      <c r="U48" s="11">
        <v>0</v>
      </c>
      <c r="V48" s="11">
        <f t="shared" si="77"/>
        <v>0</v>
      </c>
      <c r="W48" s="11">
        <f t="shared" si="78"/>
        <v>4177.1599999999989</v>
      </c>
      <c r="X48" s="11">
        <f t="shared" si="79"/>
        <v>50125.919999999984</v>
      </c>
      <c r="Y48" s="110">
        <f t="shared" si="80"/>
        <v>0.12</v>
      </c>
      <c r="Z48" s="11">
        <f t="shared" si="95"/>
        <v>5634.1103999999978</v>
      </c>
      <c r="AA48" s="11">
        <f t="shared" si="96"/>
        <v>2426.2959999999994</v>
      </c>
      <c r="AB48" s="11">
        <v>2000</v>
      </c>
      <c r="AC48" s="11">
        <f t="shared" si="127"/>
        <v>44065.513599999984</v>
      </c>
      <c r="AD48" s="11">
        <f t="shared" si="97"/>
        <v>3672.1261333333318</v>
      </c>
      <c r="AE48" s="11">
        <v>50000</v>
      </c>
      <c r="AF48" s="11">
        <f t="shared" si="157"/>
        <v>-494.54053333333513</v>
      </c>
      <c r="AG48" s="11"/>
      <c r="AH48" s="92"/>
      <c r="AI48" s="91">
        <v>9000</v>
      </c>
      <c r="AJ48" s="11">
        <v>550</v>
      </c>
      <c r="AK48" s="54">
        <f t="shared" si="98"/>
        <v>9194.449422410602</v>
      </c>
      <c r="AL48" s="11">
        <v>305</v>
      </c>
      <c r="AM48" s="54">
        <f t="shared" si="82"/>
        <v>7148.0532989216417</v>
      </c>
      <c r="AN48" s="11">
        <v>0</v>
      </c>
      <c r="AO48" s="11">
        <v>0</v>
      </c>
      <c r="AP48" s="52">
        <f t="shared" si="159"/>
        <v>9623.9391804796251</v>
      </c>
      <c r="AQ48" s="54">
        <f t="shared" si="84"/>
        <v>5748.9818344418627</v>
      </c>
      <c r="AR48" s="54">
        <f t="shared" si="99"/>
        <v>4150.758130119727</v>
      </c>
      <c r="AS48" s="54">
        <f t="shared" si="128"/>
        <v>56993.992969671221</v>
      </c>
      <c r="AT48" s="54">
        <f t="shared" si="155"/>
        <v>5048.6473048071493</v>
      </c>
      <c r="AU48" s="54">
        <v>3100</v>
      </c>
      <c r="AV48" s="54">
        <f t="shared" si="100"/>
        <v>4729.1219455216487</v>
      </c>
      <c r="AW48" s="11">
        <v>0</v>
      </c>
      <c r="AX48" s="54">
        <f t="shared" si="85"/>
        <v>33023.531076868676</v>
      </c>
      <c r="AY48" s="11">
        <v>0</v>
      </c>
      <c r="AZ48" s="12">
        <f t="shared" si="16"/>
        <v>148616.47516324214</v>
      </c>
      <c r="BA48" s="52">
        <f t="shared" si="158"/>
        <v>750</v>
      </c>
      <c r="BB48" s="52">
        <f t="shared" si="158"/>
        <v>750</v>
      </c>
      <c r="BC48" s="52">
        <f t="shared" si="158"/>
        <v>750</v>
      </c>
      <c r="BD48" s="52">
        <f t="shared" si="158"/>
        <v>750</v>
      </c>
      <c r="BE48" s="52">
        <f t="shared" si="87"/>
        <v>261.62752866120354</v>
      </c>
      <c r="BF48" s="52">
        <f t="shared" si="158"/>
        <v>750</v>
      </c>
      <c r="BG48" s="52">
        <f t="shared" si="101"/>
        <v>48235.997806564919</v>
      </c>
      <c r="BH48" s="52">
        <f t="shared" si="102"/>
        <v>15862.367652377796</v>
      </c>
      <c r="BI48" s="52">
        <f t="shared" si="156"/>
        <v>16979.576923703968</v>
      </c>
      <c r="BJ48" s="11">
        <v>0</v>
      </c>
      <c r="BK48" s="11">
        <v>0</v>
      </c>
      <c r="BL48" s="12">
        <f t="shared" si="17"/>
        <v>-85089.569911307888</v>
      </c>
      <c r="BM48" s="69">
        <f t="shared" si="103"/>
        <v>63526.905251934251</v>
      </c>
      <c r="BN48" s="88">
        <f t="shared" si="3"/>
        <v>0</v>
      </c>
      <c r="BO48" s="88">
        <f t="shared" si="4"/>
        <v>1</v>
      </c>
      <c r="BP48" s="79">
        <v>0</v>
      </c>
      <c r="BQ48" s="73">
        <f t="shared" si="5"/>
        <v>-494.54053333333513</v>
      </c>
      <c r="BR48" s="80"/>
      <c r="BS48" s="20">
        <f t="shared" si="132"/>
        <v>4011.6275286612035</v>
      </c>
      <c r="BT48" s="20">
        <v>750</v>
      </c>
      <c r="BU48" s="20">
        <v>0</v>
      </c>
      <c r="BV48" s="20">
        <f t="shared" si="133"/>
        <v>4761.6275286612035</v>
      </c>
      <c r="BW48" s="20">
        <f t="shared" si="73"/>
        <v>4753.5098251430682</v>
      </c>
      <c r="BX48" s="47">
        <f>IF(D48=0,0,IF(MONTH($D48)=1,1,0))</f>
        <v>0</v>
      </c>
      <c r="BY48" s="47">
        <f t="shared" si="19"/>
        <v>0</v>
      </c>
      <c r="BZ48" s="47">
        <f t="shared" si="20"/>
        <v>0</v>
      </c>
      <c r="CA48" s="47">
        <f t="shared" si="21"/>
        <v>0</v>
      </c>
      <c r="CB48" s="47">
        <f t="shared" si="22"/>
        <v>0</v>
      </c>
      <c r="CC48" s="47">
        <f t="shared" si="23"/>
        <v>0</v>
      </c>
      <c r="CD48" s="47">
        <f t="shared" si="24"/>
        <v>0</v>
      </c>
      <c r="CE48" s="47">
        <f t="shared" si="25"/>
        <v>0</v>
      </c>
      <c r="CF48" s="47">
        <f t="shared" si="26"/>
        <v>0</v>
      </c>
      <c r="CG48" s="47">
        <f t="shared" si="27"/>
        <v>0</v>
      </c>
      <c r="CH48" s="47">
        <f t="shared" si="28"/>
        <v>0</v>
      </c>
      <c r="CI48" s="47">
        <f t="shared" si="29"/>
        <v>0</v>
      </c>
      <c r="CJ48" s="47">
        <f t="shared" si="134"/>
        <v>0</v>
      </c>
      <c r="CK48" s="47">
        <f t="shared" si="135"/>
        <v>0</v>
      </c>
      <c r="CL48" s="47">
        <f t="shared" si="136"/>
        <v>0</v>
      </c>
      <c r="CM48" s="47">
        <f t="shared" si="137"/>
        <v>0</v>
      </c>
      <c r="CN48" s="47">
        <f t="shared" si="138"/>
        <v>0</v>
      </c>
      <c r="CO48" s="47">
        <f t="shared" si="139"/>
        <v>0</v>
      </c>
      <c r="CP48" s="47">
        <f t="shared" si="140"/>
        <v>0</v>
      </c>
      <c r="CQ48" s="47">
        <f t="shared" si="141"/>
        <v>0</v>
      </c>
      <c r="CR48" s="47">
        <f t="shared" si="142"/>
        <v>0</v>
      </c>
      <c r="CS48" s="47">
        <f t="shared" si="143"/>
        <v>0</v>
      </c>
      <c r="CT48" s="47">
        <f t="shared" si="144"/>
        <v>0</v>
      </c>
      <c r="CU48" s="47">
        <f t="shared" si="145"/>
        <v>0</v>
      </c>
      <c r="CV48" s="20">
        <f t="shared" si="146"/>
        <v>4761.1405150373057</v>
      </c>
      <c r="CW48" s="20">
        <f t="shared" si="129"/>
        <v>4762.3040039543812</v>
      </c>
      <c r="CX48" s="20">
        <f t="shared" si="147"/>
        <v>57139.530343934442</v>
      </c>
      <c r="CY48" s="20">
        <f t="shared" si="148"/>
        <v>57133.686180447665</v>
      </c>
      <c r="CZ48" s="20">
        <f t="shared" si="149"/>
        <v>57147.648047452574</v>
      </c>
      <c r="DA48" s="21">
        <f t="shared" si="150"/>
        <v>57140.288190611558</v>
      </c>
      <c r="DB48" s="19">
        <f t="shared" si="53"/>
        <v>1428507.2047652889</v>
      </c>
      <c r="DC48" s="20">
        <f t="shared" ref="DC48:DC54" si="161">AVERAGE(DB46:DB48)</f>
        <v>1428334.279446468</v>
      </c>
      <c r="DD48" s="20">
        <f t="shared" si="160"/>
        <v>1435659.02149541</v>
      </c>
      <c r="DE48" s="20">
        <f>DC48*G48</f>
        <v>0</v>
      </c>
      <c r="DF48" s="20">
        <f t="shared" si="131"/>
        <v>1500000</v>
      </c>
      <c r="DG48" s="20">
        <f t="shared" si="42"/>
        <v>126467.02574083155</v>
      </c>
      <c r="DH48" s="20">
        <f t="shared" ref="DH48:DH54" si="162">DB$11*DG48</f>
        <v>5058.6810296332624</v>
      </c>
      <c r="DI48" s="20">
        <f t="shared" si="44"/>
        <v>421.55675246943855</v>
      </c>
      <c r="DJ48" s="20">
        <f t="shared" ref="DJ48:DJ54" si="163">AVERAGE(DG46:DG48)</f>
        <v>123962.45339836885</v>
      </c>
      <c r="DK48" s="24">
        <f t="shared" ref="DK48:DK315" si="164">DG48/DC48</f>
        <v>8.8541616315364335E-2</v>
      </c>
      <c r="DL48" s="124">
        <f t="shared" si="45"/>
        <v>0</v>
      </c>
      <c r="DM48" s="27">
        <f t="shared" si="46"/>
        <v>0</v>
      </c>
      <c r="DN48" s="27">
        <f t="shared" si="47"/>
        <v>0</v>
      </c>
      <c r="DO48" s="20">
        <f t="shared" si="11"/>
        <v>514715.65803528472</v>
      </c>
      <c r="DP48" s="20">
        <f t="shared" si="12"/>
        <v>29652.597375727713</v>
      </c>
      <c r="DQ48" s="21">
        <f t="shared" si="13"/>
        <v>-39569.943572562501</v>
      </c>
      <c r="DR48" s="17"/>
      <c r="DS48" s="17"/>
      <c r="DT48" s="17"/>
      <c r="DU48" s="17"/>
      <c r="DV48" s="17"/>
      <c r="DW48" s="17"/>
      <c r="DX48" s="17"/>
      <c r="DY48" s="17"/>
      <c r="DZ48" s="17"/>
      <c r="EA48" s="17"/>
      <c r="EB48" s="28">
        <v>0</v>
      </c>
      <c r="EC48" s="17"/>
      <c r="ED48" s="17"/>
      <c r="EE48" s="17"/>
      <c r="EF48" s="17"/>
      <c r="EG48" s="17"/>
    </row>
    <row r="49" spans="1:137" ht="15.75" thickBot="1" x14ac:dyDescent="0.3">
      <c r="A49" s="5">
        <f t="shared" si="72"/>
        <v>27</v>
      </c>
      <c r="B49" s="5">
        <f t="shared" si="71"/>
        <v>25</v>
      </c>
      <c r="C49" s="1">
        <v>43678</v>
      </c>
      <c r="D49" s="4"/>
      <c r="E49" s="28"/>
      <c r="F49" s="28"/>
      <c r="G49" s="28"/>
      <c r="H49" s="28"/>
      <c r="I49" s="10">
        <v>0</v>
      </c>
      <c r="J49" s="10">
        <v>69430.399999999994</v>
      </c>
      <c r="K49" s="94">
        <f>Payday!H35</f>
        <v>3</v>
      </c>
      <c r="L49" s="11">
        <f t="shared" si="74"/>
        <v>925.73</v>
      </c>
      <c r="M49" s="11">
        <v>0</v>
      </c>
      <c r="N49" s="11">
        <f t="shared" si="94"/>
        <v>130</v>
      </c>
      <c r="O49" s="11">
        <f t="shared" si="75"/>
        <v>552.97666666666669</v>
      </c>
      <c r="P49" s="11">
        <f t="shared" si="76"/>
        <v>4177.1599999999989</v>
      </c>
      <c r="Q49" s="11">
        <v>0</v>
      </c>
      <c r="R49" s="11"/>
      <c r="S49" s="11">
        <v>0</v>
      </c>
      <c r="T49" s="11">
        <v>0</v>
      </c>
      <c r="U49" s="11">
        <v>0</v>
      </c>
      <c r="V49" s="11">
        <f t="shared" si="77"/>
        <v>0</v>
      </c>
      <c r="W49" s="11">
        <f t="shared" si="78"/>
        <v>4177.1599999999989</v>
      </c>
      <c r="X49" s="11">
        <f t="shared" si="79"/>
        <v>50125.919999999984</v>
      </c>
      <c r="Y49" s="110">
        <f t="shared" si="80"/>
        <v>0.12</v>
      </c>
      <c r="Z49" s="11">
        <f t="shared" si="95"/>
        <v>5634.1103999999978</v>
      </c>
      <c r="AA49" s="11">
        <f t="shared" si="96"/>
        <v>2426.2959999999994</v>
      </c>
      <c r="AB49" s="11">
        <v>2000</v>
      </c>
      <c r="AC49" s="11">
        <f t="shared" si="127"/>
        <v>44065.513599999984</v>
      </c>
      <c r="AD49" s="11">
        <f t="shared" si="97"/>
        <v>3672.1261333333318</v>
      </c>
      <c r="AE49" s="11">
        <v>50000</v>
      </c>
      <c r="AF49" s="11">
        <f t="shared" si="157"/>
        <v>-494.54053333333513</v>
      </c>
      <c r="AG49" s="11"/>
      <c r="AH49" s="92"/>
      <c r="AI49" s="91">
        <v>9000</v>
      </c>
      <c r="AJ49" s="11">
        <v>550</v>
      </c>
      <c r="AK49" s="54">
        <f t="shared" si="98"/>
        <v>9205.5593821293478</v>
      </c>
      <c r="AL49" s="11">
        <v>305</v>
      </c>
      <c r="AM49" s="54">
        <f t="shared" si="82"/>
        <v>7386.771920957467</v>
      </c>
      <c r="AN49" s="11">
        <v>0</v>
      </c>
      <c r="AO49" s="11">
        <v>0</v>
      </c>
      <c r="AP49" s="52">
        <f t="shared" si="159"/>
        <v>9676.0688510405562</v>
      </c>
      <c r="AQ49" s="54">
        <f t="shared" si="84"/>
        <v>5780.1221527117559</v>
      </c>
      <c r="AR49" s="54">
        <f t="shared" si="99"/>
        <v>4173.2414033245423</v>
      </c>
      <c r="AS49" s="54">
        <f t="shared" si="128"/>
        <v>58402.01643159028</v>
      </c>
      <c r="AT49" s="54">
        <f t="shared" si="155"/>
        <v>5484.3274777081879</v>
      </c>
      <c r="AU49" s="54">
        <v>3100</v>
      </c>
      <c r="AV49" s="54">
        <f t="shared" si="100"/>
        <v>4884.7380227265576</v>
      </c>
      <c r="AW49" s="11">
        <v>0</v>
      </c>
      <c r="AX49" s="54">
        <f t="shared" si="85"/>
        <v>33202.408536868381</v>
      </c>
      <c r="AY49" s="11">
        <v>0</v>
      </c>
      <c r="AZ49" s="12">
        <f t="shared" si="16"/>
        <v>151150.25417905708</v>
      </c>
      <c r="BA49" s="52">
        <f t="shared" si="158"/>
        <v>750</v>
      </c>
      <c r="BB49" s="52">
        <f t="shared" si="158"/>
        <v>750</v>
      </c>
      <c r="BC49" s="52">
        <f t="shared" si="158"/>
        <v>750</v>
      </c>
      <c r="BD49" s="52">
        <f t="shared" si="158"/>
        <v>750</v>
      </c>
      <c r="BE49" s="52">
        <f t="shared" si="87"/>
        <v>262.30400395438147</v>
      </c>
      <c r="BF49" s="52">
        <f t="shared" si="158"/>
        <v>750</v>
      </c>
      <c r="BG49" s="52">
        <f t="shared" si="101"/>
        <v>48449.442096858969</v>
      </c>
      <c r="BH49" s="52">
        <f t="shared" si="102"/>
        <v>15941.679490639684</v>
      </c>
      <c r="BI49" s="52">
        <f t="shared" si="156"/>
        <v>17071.549632040696</v>
      </c>
      <c r="BJ49" s="52">
        <v>18000</v>
      </c>
      <c r="BK49" s="11">
        <v>0</v>
      </c>
      <c r="BL49" s="12">
        <f t="shared" si="17"/>
        <v>-103474.97522349373</v>
      </c>
      <c r="BM49" s="69">
        <f t="shared" si="103"/>
        <v>47675.27895556335</v>
      </c>
      <c r="BN49" s="88">
        <f t="shared" si="3"/>
        <v>0</v>
      </c>
      <c r="BO49" s="88">
        <f t="shared" si="4"/>
        <v>1</v>
      </c>
      <c r="BP49" s="79">
        <v>0</v>
      </c>
      <c r="BQ49" s="73">
        <f t="shared" si="5"/>
        <v>-494.54053333333513</v>
      </c>
      <c r="BR49" s="80"/>
      <c r="BS49" s="20">
        <f t="shared" si="132"/>
        <v>4012.3040039543816</v>
      </c>
      <c r="BT49" s="20">
        <v>750</v>
      </c>
      <c r="BU49" s="20">
        <v>0</v>
      </c>
      <c r="BV49" s="20">
        <f t="shared" si="133"/>
        <v>4762.3040039543812</v>
      </c>
      <c r="BW49" s="20">
        <f t="shared" si="73"/>
        <v>4759.2848105716575</v>
      </c>
      <c r="BX49" s="47">
        <f>IF(D49=0,0,IF(MONTH($D49)=1,1,0))</f>
        <v>0</v>
      </c>
      <c r="BY49" s="47">
        <f t="shared" si="19"/>
        <v>0</v>
      </c>
      <c r="BZ49" s="47">
        <f t="shared" si="20"/>
        <v>0</v>
      </c>
      <c r="CA49" s="47">
        <f t="shared" si="21"/>
        <v>0</v>
      </c>
      <c r="CB49" s="47">
        <f t="shared" si="22"/>
        <v>0</v>
      </c>
      <c r="CC49" s="47">
        <f t="shared" si="23"/>
        <v>0</v>
      </c>
      <c r="CD49" s="47">
        <f t="shared" si="24"/>
        <v>0</v>
      </c>
      <c r="CE49" s="47">
        <f t="shared" si="25"/>
        <v>0</v>
      </c>
      <c r="CF49" s="47">
        <f t="shared" si="26"/>
        <v>0</v>
      </c>
      <c r="CG49" s="47">
        <f t="shared" si="27"/>
        <v>0</v>
      </c>
      <c r="CH49" s="47">
        <f t="shared" si="28"/>
        <v>0</v>
      </c>
      <c r="CI49" s="47">
        <f t="shared" si="29"/>
        <v>0</v>
      </c>
      <c r="CJ49" s="47">
        <f t="shared" si="134"/>
        <v>0</v>
      </c>
      <c r="CK49" s="47">
        <f t="shared" si="135"/>
        <v>0</v>
      </c>
      <c r="CL49" s="47">
        <f t="shared" si="136"/>
        <v>0</v>
      </c>
      <c r="CM49" s="47">
        <f t="shared" si="137"/>
        <v>0</v>
      </c>
      <c r="CN49" s="47">
        <f t="shared" si="138"/>
        <v>0</v>
      </c>
      <c r="CO49" s="47">
        <f t="shared" si="139"/>
        <v>0</v>
      </c>
      <c r="CP49" s="47">
        <f t="shared" si="140"/>
        <v>0</v>
      </c>
      <c r="CQ49" s="47">
        <f t="shared" si="141"/>
        <v>0</v>
      </c>
      <c r="CR49" s="47">
        <f t="shared" si="142"/>
        <v>0</v>
      </c>
      <c r="CS49" s="47">
        <f t="shared" si="143"/>
        <v>0</v>
      </c>
      <c r="CT49" s="47">
        <f t="shared" si="144"/>
        <v>0</v>
      </c>
      <c r="CU49" s="47">
        <f t="shared" si="145"/>
        <v>0</v>
      </c>
      <c r="CV49" s="20">
        <f t="shared" si="146"/>
        <v>4761.6983853745533</v>
      </c>
      <c r="CW49" s="20">
        <f t="shared" si="129"/>
        <v>4762.5556034029423</v>
      </c>
      <c r="CX49" s="20">
        <f t="shared" si="147"/>
        <v>57147.648047452574</v>
      </c>
      <c r="CY49" s="20">
        <f t="shared" si="148"/>
        <v>57140.380624494639</v>
      </c>
      <c r="CZ49" s="20">
        <f t="shared" si="149"/>
        <v>57150.667240835304</v>
      </c>
      <c r="DA49" s="21">
        <f t="shared" si="150"/>
        <v>57146.231970927503</v>
      </c>
      <c r="DB49" s="19">
        <f t="shared" si="53"/>
        <v>1428655.7992731875</v>
      </c>
      <c r="DC49" s="20">
        <f t="shared" si="161"/>
        <v>1428499.37503077</v>
      </c>
      <c r="DD49" s="20">
        <f t="shared" si="160"/>
        <v>1432532.7090363475</v>
      </c>
      <c r="DE49" s="20">
        <f>DC49*G49</f>
        <v>0</v>
      </c>
      <c r="DF49" s="20">
        <f t="shared" si="131"/>
        <v>1500000</v>
      </c>
      <c r="DG49" s="20">
        <f t="shared" si="42"/>
        <v>128989.69479692771</v>
      </c>
      <c r="DH49" s="20">
        <f t="shared" si="162"/>
        <v>5159.5877918771084</v>
      </c>
      <c r="DI49" s="20">
        <f t="shared" si="44"/>
        <v>429.96564932309235</v>
      </c>
      <c r="DJ49" s="20">
        <f t="shared" si="163"/>
        <v>126471.55602094333</v>
      </c>
      <c r="DK49" s="24">
        <f t="shared" si="164"/>
        <v>9.0297340728027448E-2</v>
      </c>
      <c r="DL49" s="124">
        <f t="shared" si="45"/>
        <v>0</v>
      </c>
      <c r="DM49" s="27">
        <f t="shared" si="46"/>
        <v>0</v>
      </c>
      <c r="DN49" s="27">
        <f t="shared" si="47"/>
        <v>0</v>
      </c>
      <c r="DO49" s="20">
        <f t="shared" si="11"/>
        <v>517503.70118297584</v>
      </c>
      <c r="DP49" s="20">
        <f t="shared" si="12"/>
        <v>33813.215611512904</v>
      </c>
      <c r="DQ49" s="21">
        <f t="shared" si="13"/>
        <v>-35213.447433580543</v>
      </c>
      <c r="DR49" s="17"/>
      <c r="DS49" s="17"/>
      <c r="DT49" s="17"/>
      <c r="DU49" s="17"/>
      <c r="DV49" s="17"/>
      <c r="DW49" s="17"/>
      <c r="DX49" s="17"/>
      <c r="DY49" s="17"/>
      <c r="DZ49" s="17"/>
      <c r="EA49" s="17"/>
      <c r="EB49" s="28">
        <v>0</v>
      </c>
      <c r="EC49" s="17"/>
      <c r="ED49" s="17"/>
      <c r="EE49" s="17"/>
      <c r="EF49" s="17"/>
      <c r="EG49" s="17"/>
    </row>
    <row r="50" spans="1:137" ht="15.75" thickBot="1" x14ac:dyDescent="0.3">
      <c r="A50" s="5">
        <f t="shared" si="72"/>
        <v>27</v>
      </c>
      <c r="B50" s="5">
        <f t="shared" si="71"/>
        <v>25</v>
      </c>
      <c r="C50" s="1">
        <v>43709</v>
      </c>
      <c r="D50" s="4"/>
      <c r="E50" s="28"/>
      <c r="F50" s="28"/>
      <c r="G50" s="28"/>
      <c r="H50" s="28"/>
      <c r="I50" s="10">
        <v>0</v>
      </c>
      <c r="J50" s="10">
        <v>69430.399999999994</v>
      </c>
      <c r="K50" s="94">
        <f>Payday!H36</f>
        <v>2</v>
      </c>
      <c r="L50" s="11">
        <f t="shared" si="74"/>
        <v>925.73</v>
      </c>
      <c r="M50" s="11">
        <v>0</v>
      </c>
      <c r="N50" s="11">
        <f t="shared" si="94"/>
        <v>130</v>
      </c>
      <c r="O50" s="11">
        <f t="shared" si="75"/>
        <v>552.97666666666669</v>
      </c>
      <c r="P50" s="11">
        <f t="shared" si="76"/>
        <v>4177.1599999999989</v>
      </c>
      <c r="Q50" s="11">
        <v>0</v>
      </c>
      <c r="R50" s="11"/>
      <c r="S50" s="11">
        <v>0</v>
      </c>
      <c r="T50" s="11">
        <v>0</v>
      </c>
      <c r="U50" s="11">
        <v>0</v>
      </c>
      <c r="V50" s="11">
        <f t="shared" si="77"/>
        <v>0</v>
      </c>
      <c r="W50" s="11">
        <f t="shared" si="78"/>
        <v>4177.1599999999989</v>
      </c>
      <c r="X50" s="11">
        <f t="shared" si="79"/>
        <v>50125.919999999984</v>
      </c>
      <c r="Y50" s="110">
        <f t="shared" si="80"/>
        <v>0.12</v>
      </c>
      <c r="Z50" s="11">
        <f t="shared" si="95"/>
        <v>5634.1103999999978</v>
      </c>
      <c r="AA50" s="11">
        <f t="shared" si="96"/>
        <v>2426.2959999999994</v>
      </c>
      <c r="AB50" s="11">
        <v>2000</v>
      </c>
      <c r="AC50" s="11">
        <f t="shared" si="127"/>
        <v>44065.513599999984</v>
      </c>
      <c r="AD50" s="11">
        <f t="shared" si="97"/>
        <v>3672.1261333333318</v>
      </c>
      <c r="AE50" s="11">
        <v>50000</v>
      </c>
      <c r="AF50" s="11">
        <f t="shared" si="157"/>
        <v>-494.54053333333513</v>
      </c>
      <c r="AG50" s="11"/>
      <c r="AH50" s="92"/>
      <c r="AI50" s="91">
        <v>9000</v>
      </c>
      <c r="AJ50" s="11">
        <v>550</v>
      </c>
      <c r="AK50" s="54">
        <f t="shared" si="98"/>
        <v>9216.6827663827535</v>
      </c>
      <c r="AL50" s="11">
        <v>305</v>
      </c>
      <c r="AM50" s="54">
        <f t="shared" si="82"/>
        <v>7626.7836021959865</v>
      </c>
      <c r="AN50" s="11">
        <v>0</v>
      </c>
      <c r="AO50" s="11">
        <v>0</v>
      </c>
      <c r="AP50" s="52">
        <f t="shared" si="159"/>
        <v>9728.4808906503586</v>
      </c>
      <c r="AQ50" s="54">
        <f t="shared" si="84"/>
        <v>5811.4311477056117</v>
      </c>
      <c r="AR50" s="54">
        <f t="shared" si="99"/>
        <v>4195.8464609258835</v>
      </c>
      <c r="AS50" s="54">
        <f t="shared" si="128"/>
        <v>59817.666687261401</v>
      </c>
      <c r="AT50" s="54">
        <f t="shared" si="155"/>
        <v>5922.3675848791072</v>
      </c>
      <c r="AU50" s="54">
        <v>3100</v>
      </c>
      <c r="AV50" s="54">
        <f t="shared" si="100"/>
        <v>5041.1970203496594</v>
      </c>
      <c r="AW50" s="11">
        <v>0</v>
      </c>
      <c r="AX50" s="54">
        <f t="shared" si="85"/>
        <v>33382.254916443082</v>
      </c>
      <c r="AY50" s="11">
        <v>0</v>
      </c>
      <c r="AZ50" s="12">
        <f t="shared" si="16"/>
        <v>153697.71107679384</v>
      </c>
      <c r="BA50" s="52">
        <f t="shared" si="158"/>
        <v>750</v>
      </c>
      <c r="BB50" s="52">
        <f t="shared" si="158"/>
        <v>750</v>
      </c>
      <c r="BC50" s="52">
        <f t="shared" si="158"/>
        <v>750</v>
      </c>
      <c r="BD50" s="52">
        <f t="shared" si="158"/>
        <v>750</v>
      </c>
      <c r="BE50" s="52">
        <f t="shared" si="87"/>
        <v>262.55560340294181</v>
      </c>
      <c r="BF50" s="52">
        <f t="shared" si="158"/>
        <v>750</v>
      </c>
      <c r="BG50" s="52">
        <f t="shared" si="101"/>
        <v>48663.830878137567</v>
      </c>
      <c r="BH50" s="52">
        <f t="shared" si="102"/>
        <v>16021.387888092882</v>
      </c>
      <c r="BI50" s="52">
        <f t="shared" si="156"/>
        <v>17164.020525880918</v>
      </c>
      <c r="BJ50" s="52">
        <f t="shared" ref="BJ50:BJ59" si="165">(BJ49*(BJ$11/12))+BJ49</f>
        <v>18105</v>
      </c>
      <c r="BK50" s="11">
        <v>0</v>
      </c>
      <c r="BL50" s="12">
        <f t="shared" si="17"/>
        <v>-103966.79489551431</v>
      </c>
      <c r="BM50" s="69">
        <f t="shared" si="103"/>
        <v>49730.916181279536</v>
      </c>
      <c r="BN50" s="88">
        <f t="shared" si="3"/>
        <v>0</v>
      </c>
      <c r="BO50" s="88">
        <f t="shared" si="4"/>
        <v>1</v>
      </c>
      <c r="BP50" s="79">
        <v>0</v>
      </c>
      <c r="BQ50" s="73">
        <f t="shared" si="5"/>
        <v>-494.54053333333513</v>
      </c>
      <c r="BR50" s="80"/>
      <c r="BS50" s="20">
        <f t="shared" si="132"/>
        <v>4012.5556034029419</v>
      </c>
      <c r="BT50" s="20">
        <v>750</v>
      </c>
      <c r="BU50" s="20">
        <v>0</v>
      </c>
      <c r="BV50" s="20">
        <f t="shared" si="133"/>
        <v>4762.5556034029414</v>
      </c>
      <c r="BW50" s="20">
        <f t="shared" si="73"/>
        <v>4771.3968781192962</v>
      </c>
      <c r="BX50" s="47">
        <f>IF(D50=0,0,IF(MONTH($D50)=1,1,0))</f>
        <v>0</v>
      </c>
      <c r="BY50" s="47">
        <f t="shared" si="19"/>
        <v>0</v>
      </c>
      <c r="BZ50" s="47">
        <f t="shared" si="20"/>
        <v>0</v>
      </c>
      <c r="CA50" s="47">
        <f t="shared" si="21"/>
        <v>0</v>
      </c>
      <c r="CB50" s="47">
        <f t="shared" si="22"/>
        <v>0</v>
      </c>
      <c r="CC50" s="47">
        <f t="shared" si="23"/>
        <v>0</v>
      </c>
      <c r="CD50" s="47">
        <f t="shared" si="24"/>
        <v>0</v>
      </c>
      <c r="CE50" s="47">
        <f t="shared" si="25"/>
        <v>0</v>
      </c>
      <c r="CF50" s="47">
        <f t="shared" si="26"/>
        <v>0</v>
      </c>
      <c r="CG50" s="47">
        <f t="shared" si="27"/>
        <v>0</v>
      </c>
      <c r="CH50" s="47">
        <f t="shared" si="28"/>
        <v>0</v>
      </c>
      <c r="CI50" s="47">
        <f t="shared" si="29"/>
        <v>0</v>
      </c>
      <c r="CJ50" s="47">
        <f t="shared" si="134"/>
        <v>0</v>
      </c>
      <c r="CK50" s="47">
        <f t="shared" si="135"/>
        <v>0</v>
      </c>
      <c r="CL50" s="47">
        <f t="shared" si="136"/>
        <v>0</v>
      </c>
      <c r="CM50" s="47">
        <f t="shared" si="137"/>
        <v>0</v>
      </c>
      <c r="CN50" s="47">
        <f t="shared" si="138"/>
        <v>0</v>
      </c>
      <c r="CO50" s="47">
        <f t="shared" si="139"/>
        <v>0</v>
      </c>
      <c r="CP50" s="47">
        <f t="shared" si="140"/>
        <v>0</v>
      </c>
      <c r="CQ50" s="47">
        <f t="shared" si="141"/>
        <v>0</v>
      </c>
      <c r="CR50" s="47">
        <f t="shared" si="142"/>
        <v>0</v>
      </c>
      <c r="CS50" s="47">
        <f t="shared" si="143"/>
        <v>0</v>
      </c>
      <c r="CT50" s="47">
        <f t="shared" si="144"/>
        <v>0</v>
      </c>
      <c r="CU50" s="47">
        <f t="shared" si="145"/>
        <v>0</v>
      </c>
      <c r="CV50" s="20">
        <f t="shared" si="146"/>
        <v>4762.1623786728424</v>
      </c>
      <c r="CW50" s="20">
        <f t="shared" si="129"/>
        <v>4761.8188305099129</v>
      </c>
      <c r="CX50" s="20">
        <f t="shared" si="147"/>
        <v>57150.667240835297</v>
      </c>
      <c r="CY50" s="20">
        <f t="shared" si="148"/>
        <v>57145.948544074112</v>
      </c>
      <c r="CZ50" s="20">
        <f t="shared" si="149"/>
        <v>57141.825966118951</v>
      </c>
      <c r="DA50" s="21">
        <f t="shared" si="150"/>
        <v>57146.147250342787</v>
      </c>
      <c r="DB50" s="19">
        <f t="shared" si="53"/>
        <v>1428653.6812585697</v>
      </c>
      <c r="DC50" s="20">
        <f t="shared" si="161"/>
        <v>1428605.561765682</v>
      </c>
      <c r="DD50" s="20">
        <f t="shared" si="160"/>
        <v>1430083.4546910068</v>
      </c>
      <c r="DE50" s="20">
        <f>DC50*G50</f>
        <v>0</v>
      </c>
      <c r="DF50" s="20">
        <f t="shared" si="131"/>
        <v>1500000</v>
      </c>
      <c r="DG50" s="20">
        <f t="shared" si="42"/>
        <v>131526.02831041109</v>
      </c>
      <c r="DH50" s="20">
        <f t="shared" si="162"/>
        <v>5261.0411324164434</v>
      </c>
      <c r="DI50" s="20">
        <f t="shared" si="44"/>
        <v>438.42009436803693</v>
      </c>
      <c r="DJ50" s="20">
        <f t="shared" si="163"/>
        <v>128994.24961605678</v>
      </c>
      <c r="DK50" s="24">
        <f t="shared" si="164"/>
        <v>9.2066020062144913E-2</v>
      </c>
      <c r="DL50" s="124">
        <f t="shared" si="45"/>
        <v>0</v>
      </c>
      <c r="DM50" s="27">
        <f t="shared" si="46"/>
        <v>0</v>
      </c>
      <c r="DN50" s="27">
        <f t="shared" si="47"/>
        <v>0</v>
      </c>
      <c r="DO50" s="20">
        <f t="shared" si="11"/>
        <v>520306.84623105027</v>
      </c>
      <c r="DP50" s="20">
        <f t="shared" si="12"/>
        <v>37996.370529408596</v>
      </c>
      <c r="DQ50" s="21">
        <f t="shared" si="13"/>
        <v>-30833.353607179106</v>
      </c>
      <c r="DR50" s="17"/>
      <c r="DS50" s="17"/>
      <c r="DT50" s="17"/>
      <c r="DU50" s="17"/>
      <c r="DV50" s="17"/>
      <c r="DW50" s="17"/>
      <c r="DX50" s="17"/>
      <c r="DY50" s="17"/>
      <c r="DZ50" s="17"/>
      <c r="EA50" s="17"/>
      <c r="EB50" s="28">
        <v>0</v>
      </c>
      <c r="EC50" s="17"/>
      <c r="ED50" s="17"/>
      <c r="EE50" s="17"/>
      <c r="EF50" s="17"/>
      <c r="EG50" s="17"/>
    </row>
    <row r="51" spans="1:137" ht="15.75" thickBot="1" x14ac:dyDescent="0.3">
      <c r="A51" s="5">
        <f t="shared" si="72"/>
        <v>27</v>
      </c>
      <c r="B51" s="5">
        <f t="shared" si="71"/>
        <v>26</v>
      </c>
      <c r="C51" s="1">
        <v>43739</v>
      </c>
      <c r="D51" s="4"/>
      <c r="E51" s="28"/>
      <c r="F51" s="28"/>
      <c r="G51" s="28"/>
      <c r="H51" s="28"/>
      <c r="I51" s="10">
        <v>0</v>
      </c>
      <c r="J51" s="10">
        <v>69430.399999999994</v>
      </c>
      <c r="K51" s="94">
        <f>Payday!H37</f>
        <v>2</v>
      </c>
      <c r="L51" s="11">
        <f t="shared" si="74"/>
        <v>925.73</v>
      </c>
      <c r="M51" s="11">
        <v>0</v>
      </c>
      <c r="N51" s="11">
        <f t="shared" si="94"/>
        <v>130</v>
      </c>
      <c r="O51" s="11">
        <f t="shared" si="75"/>
        <v>552.97666666666669</v>
      </c>
      <c r="P51" s="11">
        <f t="shared" si="76"/>
        <v>4177.1599999999989</v>
      </c>
      <c r="Q51" s="11">
        <v>0</v>
      </c>
      <c r="R51" s="11"/>
      <c r="S51" s="11">
        <v>0</v>
      </c>
      <c r="T51" s="11">
        <v>0</v>
      </c>
      <c r="U51" s="11">
        <v>0</v>
      </c>
      <c r="V51" s="11">
        <f t="shared" si="77"/>
        <v>0</v>
      </c>
      <c r="W51" s="11">
        <f t="shared" si="78"/>
        <v>4177.1599999999989</v>
      </c>
      <c r="X51" s="11">
        <f t="shared" si="79"/>
        <v>50125.919999999984</v>
      </c>
      <c r="Y51" s="110">
        <f t="shared" si="80"/>
        <v>0.12</v>
      </c>
      <c r="Z51" s="11">
        <f t="shared" si="95"/>
        <v>5634.1103999999978</v>
      </c>
      <c r="AA51" s="11">
        <f t="shared" si="96"/>
        <v>2426.2959999999994</v>
      </c>
      <c r="AB51" s="11">
        <v>2000</v>
      </c>
      <c r="AC51" s="11">
        <f t="shared" si="127"/>
        <v>44065.513599999984</v>
      </c>
      <c r="AD51" s="11">
        <f t="shared" si="97"/>
        <v>3672.1261333333318</v>
      </c>
      <c r="AE51" s="11">
        <v>50000</v>
      </c>
      <c r="AF51" s="11">
        <f t="shared" si="157"/>
        <v>-494.54053333333513</v>
      </c>
      <c r="AG51" s="11"/>
      <c r="AH51" s="92"/>
      <c r="AI51" s="91">
        <v>9000</v>
      </c>
      <c r="AJ51" s="11">
        <v>550</v>
      </c>
      <c r="AK51" s="54">
        <f t="shared" si="98"/>
        <v>9227.8195913921318</v>
      </c>
      <c r="AL51" s="11">
        <v>305</v>
      </c>
      <c r="AM51" s="54">
        <f t="shared" si="82"/>
        <v>7868.0953467078816</v>
      </c>
      <c r="AN51" s="11">
        <v>0</v>
      </c>
      <c r="AO51" s="11">
        <v>0</v>
      </c>
      <c r="AP51" s="52">
        <f t="shared" si="159"/>
        <v>9781.1768288080475</v>
      </c>
      <c r="AQ51" s="54">
        <f t="shared" si="84"/>
        <v>5842.9097330890172</v>
      </c>
      <c r="AR51" s="54">
        <f t="shared" si="99"/>
        <v>4218.573962589232</v>
      </c>
      <c r="AS51" s="54">
        <f t="shared" si="128"/>
        <v>61240.985048484072</v>
      </c>
      <c r="AT51" s="54">
        <f t="shared" si="155"/>
        <v>6362.7804092972019</v>
      </c>
      <c r="AU51" s="54">
        <v>3100</v>
      </c>
      <c r="AV51" s="54">
        <f t="shared" si="100"/>
        <v>5198.5035042098871</v>
      </c>
      <c r="AW51" s="11">
        <v>0</v>
      </c>
      <c r="AX51" s="54">
        <f t="shared" si="85"/>
        <v>33563.075463907146</v>
      </c>
      <c r="AY51" s="11">
        <v>0</v>
      </c>
      <c r="AZ51" s="12">
        <f t="shared" si="16"/>
        <v>156258.91988848461</v>
      </c>
      <c r="BA51" s="52">
        <f t="shared" si="158"/>
        <v>750</v>
      </c>
      <c r="BB51" s="52">
        <f t="shared" si="158"/>
        <v>750</v>
      </c>
      <c r="BC51" s="52">
        <f t="shared" si="158"/>
        <v>750</v>
      </c>
      <c r="BD51" s="52">
        <f t="shared" si="158"/>
        <v>750</v>
      </c>
      <c r="BE51" s="52">
        <f t="shared" si="87"/>
        <v>261.81883050991229</v>
      </c>
      <c r="BF51" s="52">
        <f t="shared" si="158"/>
        <v>750</v>
      </c>
      <c r="BG51" s="52">
        <f t="shared" si="101"/>
        <v>48879.168329773325</v>
      </c>
      <c r="BH51" s="52">
        <f t="shared" si="102"/>
        <v>16101.494827533346</v>
      </c>
      <c r="BI51" s="52">
        <f t="shared" si="156"/>
        <v>17256.992303729439</v>
      </c>
      <c r="BJ51" s="52">
        <f t="shared" si="165"/>
        <v>18210.612499999999</v>
      </c>
      <c r="BK51" s="11">
        <v>0</v>
      </c>
      <c r="BL51" s="12">
        <f t="shared" si="17"/>
        <v>-104460.08679154603</v>
      </c>
      <c r="BM51" s="69">
        <f t="shared" si="103"/>
        <v>51798.833096938586</v>
      </c>
      <c r="BN51" s="88">
        <f t="shared" si="3"/>
        <v>0</v>
      </c>
      <c r="BO51" s="88">
        <f t="shared" si="4"/>
        <v>1</v>
      </c>
      <c r="BP51" s="79">
        <v>0</v>
      </c>
      <c r="BQ51" s="73">
        <f t="shared" si="5"/>
        <v>-494.54053333333513</v>
      </c>
      <c r="BR51" s="80"/>
      <c r="BS51" s="20">
        <f t="shared" si="132"/>
        <v>4011.8188305099125</v>
      </c>
      <c r="BT51" s="20">
        <v>750</v>
      </c>
      <c r="BU51" s="20">
        <v>0</v>
      </c>
      <c r="BV51" s="20">
        <f t="shared" si="133"/>
        <v>4761.818830509912</v>
      </c>
      <c r="BW51" s="20">
        <f t="shared" si="73"/>
        <v>4765.8549512959034</v>
      </c>
      <c r="BX51" s="47">
        <f>IF(D51=0,0,IF(MONTH($D51)=1,1,0))</f>
        <v>0</v>
      </c>
      <c r="BY51" s="47">
        <f t="shared" si="19"/>
        <v>0</v>
      </c>
      <c r="BZ51" s="47">
        <f t="shared" si="20"/>
        <v>0</v>
      </c>
      <c r="CA51" s="47">
        <f t="shared" si="21"/>
        <v>0</v>
      </c>
      <c r="CB51" s="47">
        <f t="shared" si="22"/>
        <v>0</v>
      </c>
      <c r="CC51" s="47">
        <f t="shared" si="23"/>
        <v>0</v>
      </c>
      <c r="CD51" s="47">
        <f t="shared" si="24"/>
        <v>0</v>
      </c>
      <c r="CE51" s="47">
        <f t="shared" si="25"/>
        <v>0</v>
      </c>
      <c r="CF51" s="47">
        <f t="shared" si="26"/>
        <v>0</v>
      </c>
      <c r="CG51" s="47">
        <f t="shared" si="27"/>
        <v>0</v>
      </c>
      <c r="CH51" s="47">
        <f t="shared" si="28"/>
        <v>0</v>
      </c>
      <c r="CI51" s="47">
        <f t="shared" si="29"/>
        <v>0</v>
      </c>
      <c r="CJ51" s="47">
        <f t="shared" si="134"/>
        <v>0</v>
      </c>
      <c r="CK51" s="47">
        <f t="shared" si="135"/>
        <v>0</v>
      </c>
      <c r="CL51" s="47">
        <f t="shared" si="136"/>
        <v>0</v>
      </c>
      <c r="CM51" s="47">
        <f t="shared" si="137"/>
        <v>0</v>
      </c>
      <c r="CN51" s="47">
        <f t="shared" si="138"/>
        <v>0</v>
      </c>
      <c r="CO51" s="47">
        <f t="shared" si="139"/>
        <v>0</v>
      </c>
      <c r="CP51" s="47">
        <f t="shared" si="140"/>
        <v>0</v>
      </c>
      <c r="CQ51" s="47">
        <f t="shared" si="141"/>
        <v>0</v>
      </c>
      <c r="CR51" s="47">
        <f t="shared" si="142"/>
        <v>0</v>
      </c>
      <c r="CS51" s="47">
        <f t="shared" si="143"/>
        <v>0</v>
      </c>
      <c r="CT51" s="47">
        <f t="shared" si="144"/>
        <v>0</v>
      </c>
      <c r="CU51" s="47">
        <f t="shared" si="145"/>
        <v>0</v>
      </c>
      <c r="CV51" s="20">
        <f t="shared" si="146"/>
        <v>4762.2261459557449</v>
      </c>
      <c r="CW51" s="20">
        <f t="shared" si="129"/>
        <v>4761.4824871110804</v>
      </c>
      <c r="CX51" s="20">
        <f t="shared" si="147"/>
        <v>57141.825966118944</v>
      </c>
      <c r="CY51" s="20">
        <f t="shared" si="148"/>
        <v>57146.713751468938</v>
      </c>
      <c r="CZ51" s="20">
        <f t="shared" si="149"/>
        <v>57137.789845332969</v>
      </c>
      <c r="DA51" s="21">
        <f t="shared" si="150"/>
        <v>57142.109854306946</v>
      </c>
      <c r="DB51" s="19">
        <f t="shared" si="53"/>
        <v>1428552.7463576735</v>
      </c>
      <c r="DC51" s="20">
        <f t="shared" si="161"/>
        <v>1428620.7422964768</v>
      </c>
      <c r="DD51" s="20">
        <f t="shared" si="160"/>
        <v>1428410.0444275178</v>
      </c>
      <c r="DE51" s="20">
        <f>DC51*G51</f>
        <v>0</v>
      </c>
      <c r="DF51" s="20">
        <f t="shared" si="131"/>
        <v>1500000</v>
      </c>
      <c r="DG51" s="20">
        <f t="shared" si="42"/>
        <v>134076.10029709249</v>
      </c>
      <c r="DH51" s="20">
        <f t="shared" si="162"/>
        <v>5363.0440118836996</v>
      </c>
      <c r="DI51" s="20">
        <f t="shared" si="44"/>
        <v>446.92033432364161</v>
      </c>
      <c r="DJ51" s="20">
        <f t="shared" si="163"/>
        <v>131530.6078014771</v>
      </c>
      <c r="DK51" s="24">
        <f t="shared" si="164"/>
        <v>9.3850030541743401E-2</v>
      </c>
      <c r="DL51" s="124">
        <f t="shared" si="45"/>
        <v>0</v>
      </c>
      <c r="DM51" s="27">
        <f t="shared" si="46"/>
        <v>0</v>
      </c>
      <c r="DN51" s="27">
        <f t="shared" si="47"/>
        <v>0</v>
      </c>
      <c r="DO51" s="20">
        <f t="shared" si="11"/>
        <v>523125.17498146842</v>
      </c>
      <c r="DP51" s="20">
        <f t="shared" si="12"/>
        <v>42202.184203109558</v>
      </c>
      <c r="DQ51" s="21">
        <f t="shared" si="13"/>
        <v>-26429.534272551326</v>
      </c>
      <c r="DR51" s="17"/>
      <c r="DS51" s="17"/>
      <c r="DT51" s="17"/>
      <c r="DU51" s="17"/>
      <c r="DV51" s="17"/>
      <c r="DW51" s="17"/>
      <c r="DX51" s="17"/>
      <c r="DY51" s="17"/>
      <c r="DZ51" s="17"/>
      <c r="EA51" s="17"/>
      <c r="EB51" s="28">
        <v>0</v>
      </c>
      <c r="EC51" s="17"/>
      <c r="ED51" s="17"/>
      <c r="EE51" s="17"/>
      <c r="EF51" s="17"/>
      <c r="EG51" s="17"/>
    </row>
    <row r="52" spans="1:137" ht="15.75" thickBot="1" x14ac:dyDescent="0.3">
      <c r="A52" s="5">
        <f t="shared" si="72"/>
        <v>27</v>
      </c>
      <c r="B52" s="5">
        <f t="shared" si="71"/>
        <v>26</v>
      </c>
      <c r="C52" s="1">
        <v>43770</v>
      </c>
      <c r="D52" s="4"/>
      <c r="E52" s="28"/>
      <c r="F52" s="28"/>
      <c r="G52" s="28"/>
      <c r="H52" s="28"/>
      <c r="I52" s="10">
        <v>0</v>
      </c>
      <c r="J52" s="10">
        <v>69430.399999999994</v>
      </c>
      <c r="K52" s="94">
        <f>Payday!H38</f>
        <v>2</v>
      </c>
      <c r="L52" s="11">
        <f t="shared" si="74"/>
        <v>925.73</v>
      </c>
      <c r="M52" s="11">
        <v>0</v>
      </c>
      <c r="N52" s="11">
        <f t="shared" si="94"/>
        <v>130</v>
      </c>
      <c r="O52" s="11">
        <f t="shared" si="75"/>
        <v>552.97666666666669</v>
      </c>
      <c r="P52" s="11">
        <f t="shared" si="76"/>
        <v>4177.1599999999989</v>
      </c>
      <c r="Q52" s="11">
        <v>0</v>
      </c>
      <c r="R52" s="11"/>
      <c r="S52" s="11">
        <v>0</v>
      </c>
      <c r="T52" s="11">
        <v>0</v>
      </c>
      <c r="U52" s="11">
        <v>0</v>
      </c>
      <c r="V52" s="11">
        <f t="shared" ref="V52:V59" si="166">(Q52/12)-SUM(S52:U52)</f>
        <v>0</v>
      </c>
      <c r="W52" s="11">
        <f t="shared" si="78"/>
        <v>4177.1599999999989</v>
      </c>
      <c r="X52" s="11">
        <f t="shared" si="79"/>
        <v>50125.919999999984</v>
      </c>
      <c r="Y52" s="110">
        <f t="shared" si="80"/>
        <v>0.12</v>
      </c>
      <c r="Z52" s="11">
        <f t="shared" si="95"/>
        <v>5634.1103999999978</v>
      </c>
      <c r="AA52" s="11">
        <f t="shared" si="96"/>
        <v>2426.2959999999994</v>
      </c>
      <c r="AB52" s="11">
        <v>2000</v>
      </c>
      <c r="AC52" s="11">
        <f t="shared" si="127"/>
        <v>44065.513599999984</v>
      </c>
      <c r="AD52" s="11">
        <f t="shared" si="97"/>
        <v>3672.1261333333318</v>
      </c>
      <c r="AE52" s="11">
        <v>50000</v>
      </c>
      <c r="AF52" s="11">
        <f t="shared" si="157"/>
        <v>-494.54053333333513</v>
      </c>
      <c r="AG52" s="11"/>
      <c r="AH52" s="92"/>
      <c r="AI52" s="91">
        <v>9000</v>
      </c>
      <c r="AJ52" s="11">
        <v>550</v>
      </c>
      <c r="AK52" s="54">
        <f t="shared" si="98"/>
        <v>9238.9698733983969</v>
      </c>
      <c r="AL52" s="11">
        <v>305</v>
      </c>
      <c r="AM52" s="54">
        <f t="shared" si="82"/>
        <v>8110.7141965025494</v>
      </c>
      <c r="AN52" s="11">
        <v>0</v>
      </c>
      <c r="AO52" s="11">
        <v>0</v>
      </c>
      <c r="AP52" s="52">
        <f t="shared" si="159"/>
        <v>9834.1582032974238</v>
      </c>
      <c r="AQ52" s="54">
        <f t="shared" si="84"/>
        <v>5874.5588274765823</v>
      </c>
      <c r="AR52" s="54">
        <f t="shared" si="99"/>
        <v>4241.424571553257</v>
      </c>
      <c r="AS52" s="54">
        <f t="shared" si="128"/>
        <v>62672.013050830028</v>
      </c>
      <c r="AT52" s="54">
        <f t="shared" si="155"/>
        <v>6805.5788031808952</v>
      </c>
      <c r="AU52" s="54">
        <v>3100</v>
      </c>
      <c r="AV52" s="54">
        <f t="shared" si="100"/>
        <v>5356.6620648576909</v>
      </c>
      <c r="AW52" s="11">
        <v>0</v>
      </c>
      <c r="AX52" s="54">
        <f t="shared" si="85"/>
        <v>33744.875456003312</v>
      </c>
      <c r="AY52" s="11">
        <v>0</v>
      </c>
      <c r="AZ52" s="12">
        <f t="shared" si="16"/>
        <v>158833.95504710014</v>
      </c>
      <c r="BA52" s="52">
        <f t="shared" si="158"/>
        <v>750</v>
      </c>
      <c r="BB52" s="52">
        <f t="shared" si="158"/>
        <v>750</v>
      </c>
      <c r="BC52" s="52">
        <f t="shared" si="158"/>
        <v>750</v>
      </c>
      <c r="BD52" s="52">
        <f t="shared" si="158"/>
        <v>750</v>
      </c>
      <c r="BE52" s="52">
        <f t="shared" si="87"/>
        <v>261.48248711107971</v>
      </c>
      <c r="BF52" s="52">
        <f t="shared" si="158"/>
        <v>750</v>
      </c>
      <c r="BG52" s="52">
        <f t="shared" si="101"/>
        <v>49095.458649632572</v>
      </c>
      <c r="BH52" s="52">
        <f t="shared" si="102"/>
        <v>16182.002301671013</v>
      </c>
      <c r="BI52" s="52">
        <f t="shared" si="156"/>
        <v>17350.467678707973</v>
      </c>
      <c r="BJ52" s="52">
        <f t="shared" si="165"/>
        <v>18316.841072916664</v>
      </c>
      <c r="BK52" s="11">
        <v>0</v>
      </c>
      <c r="BL52" s="12">
        <f t="shared" si="17"/>
        <v>-104956.25219003932</v>
      </c>
      <c r="BM52" s="69">
        <f t="shared" si="103"/>
        <v>53877.702857060824</v>
      </c>
      <c r="BN52" s="88">
        <f t="shared" si="3"/>
        <v>0</v>
      </c>
      <c r="BO52" s="88">
        <f t="shared" si="4"/>
        <v>1</v>
      </c>
      <c r="BP52" s="79">
        <v>0</v>
      </c>
      <c r="BQ52" s="73">
        <f t="shared" si="5"/>
        <v>-494.54053333333513</v>
      </c>
      <c r="BR52" s="80"/>
      <c r="BS52" s="20">
        <f t="shared" si="132"/>
        <v>4011.4824871110795</v>
      </c>
      <c r="BT52" s="20">
        <v>750</v>
      </c>
      <c r="BU52" s="20">
        <v>0</v>
      </c>
      <c r="BV52" s="20">
        <f t="shared" si="133"/>
        <v>4761.4824871110795</v>
      </c>
      <c r="BW52" s="20">
        <f t="shared" si="73"/>
        <v>4761.186197237229</v>
      </c>
      <c r="BX52" s="47">
        <f>IF(D52=0,0,IF(MONTH($D52)=1,1,0))</f>
        <v>0</v>
      </c>
      <c r="BY52" s="47">
        <f t="shared" si="19"/>
        <v>0</v>
      </c>
      <c r="BZ52" s="47">
        <f t="shared" si="20"/>
        <v>0</v>
      </c>
      <c r="CA52" s="47">
        <f t="shared" si="21"/>
        <v>0</v>
      </c>
      <c r="CB52" s="47">
        <f t="shared" si="22"/>
        <v>0</v>
      </c>
      <c r="CC52" s="47">
        <f t="shared" si="23"/>
        <v>0</v>
      </c>
      <c r="CD52" s="47">
        <f t="shared" si="24"/>
        <v>0</v>
      </c>
      <c r="CE52" s="47">
        <f t="shared" si="25"/>
        <v>0</v>
      </c>
      <c r="CF52" s="47">
        <f t="shared" si="26"/>
        <v>0</v>
      </c>
      <c r="CG52" s="47">
        <f t="shared" si="27"/>
        <v>0</v>
      </c>
      <c r="CH52" s="47">
        <f t="shared" si="28"/>
        <v>0</v>
      </c>
      <c r="CI52" s="47">
        <f t="shared" si="29"/>
        <v>0</v>
      </c>
      <c r="CJ52" s="47">
        <f t="shared" si="134"/>
        <v>0</v>
      </c>
      <c r="CK52" s="47">
        <f t="shared" si="135"/>
        <v>0</v>
      </c>
      <c r="CL52" s="47">
        <f t="shared" si="136"/>
        <v>0</v>
      </c>
      <c r="CM52" s="47">
        <f t="shared" si="137"/>
        <v>0</v>
      </c>
      <c r="CN52" s="47">
        <f t="shared" si="138"/>
        <v>0</v>
      </c>
      <c r="CO52" s="47">
        <f t="shared" si="139"/>
        <v>0</v>
      </c>
      <c r="CP52" s="47">
        <f t="shared" si="140"/>
        <v>0</v>
      </c>
      <c r="CQ52" s="47">
        <f t="shared" si="141"/>
        <v>0</v>
      </c>
      <c r="CR52" s="47">
        <f t="shared" si="142"/>
        <v>0</v>
      </c>
      <c r="CS52" s="47">
        <f t="shared" si="143"/>
        <v>0</v>
      </c>
      <c r="CT52" s="47">
        <f t="shared" si="144"/>
        <v>0</v>
      </c>
      <c r="CU52" s="47">
        <f t="shared" si="145"/>
        <v>0</v>
      </c>
      <c r="CV52" s="20">
        <f t="shared" si="146"/>
        <v>4761.9523070079777</v>
      </c>
      <c r="CW52" s="20">
        <f t="shared" si="129"/>
        <v>4761.5071779339014</v>
      </c>
      <c r="CX52" s="20">
        <f t="shared" si="147"/>
        <v>57137.789845332954</v>
      </c>
      <c r="CY52" s="20">
        <f t="shared" si="148"/>
        <v>57143.427684095732</v>
      </c>
      <c r="CZ52" s="20">
        <f t="shared" si="149"/>
        <v>57138.086135206817</v>
      </c>
      <c r="DA52" s="21">
        <f t="shared" si="150"/>
        <v>57139.767888211842</v>
      </c>
      <c r="DB52" s="19">
        <f t="shared" si="53"/>
        <v>1428494.197205296</v>
      </c>
      <c r="DC52" s="20">
        <f t="shared" si="161"/>
        <v>1428566.8749405129</v>
      </c>
      <c r="DD52" s="20">
        <f t="shared" si="160"/>
        <v>1428063.7712518896</v>
      </c>
      <c r="DE52" s="20">
        <f>DC52*G52</f>
        <v>0</v>
      </c>
      <c r="DF52" s="20">
        <f t="shared" si="131"/>
        <v>1500000</v>
      </c>
      <c r="DG52" s="20">
        <f t="shared" si="42"/>
        <v>136639.98517370172</v>
      </c>
      <c r="DH52" s="20">
        <f t="shared" si="162"/>
        <v>5465.5994069480685</v>
      </c>
      <c r="DI52" s="20">
        <f t="shared" si="44"/>
        <v>455.46661724567235</v>
      </c>
      <c r="DJ52" s="20">
        <f t="shared" si="163"/>
        <v>134080.70459373511</v>
      </c>
      <c r="DK52" s="24">
        <f t="shared" si="164"/>
        <v>9.5648294504512815E-2</v>
      </c>
      <c r="DL52" s="124">
        <f t="shared" si="45"/>
        <v>0</v>
      </c>
      <c r="DM52" s="27">
        <f t="shared" si="46"/>
        <v>0</v>
      </c>
      <c r="DN52" s="27">
        <f t="shared" si="47"/>
        <v>0</v>
      </c>
      <c r="DO52" s="20">
        <f t="shared" si="11"/>
        <v>525958.76967928465</v>
      </c>
      <c r="DP52" s="20">
        <f t="shared" si="12"/>
        <v>46430.779367543066</v>
      </c>
      <c r="DQ52" s="21">
        <f t="shared" si="13"/>
        <v>-22001.860916527647</v>
      </c>
      <c r="DR52" s="17"/>
      <c r="DS52" s="17"/>
      <c r="DT52" s="17"/>
      <c r="DU52" s="17"/>
      <c r="DV52" s="17"/>
      <c r="DW52" s="17"/>
      <c r="DX52" s="17"/>
      <c r="DY52" s="17"/>
      <c r="DZ52" s="17"/>
      <c r="EA52" s="17"/>
      <c r="EB52" s="28">
        <v>0</v>
      </c>
      <c r="EC52" s="17"/>
      <c r="ED52" s="17"/>
      <c r="EE52" s="17"/>
      <c r="EF52" s="17"/>
      <c r="EG52" s="17"/>
    </row>
    <row r="53" spans="1:137" ht="15.75" thickBot="1" x14ac:dyDescent="0.3">
      <c r="A53" s="5">
        <f t="shared" si="72"/>
        <v>28</v>
      </c>
      <c r="B53" s="5">
        <f t="shared" si="71"/>
        <v>26</v>
      </c>
      <c r="C53" s="1">
        <v>43800</v>
      </c>
      <c r="D53" s="4"/>
      <c r="E53" s="28"/>
      <c r="F53" s="28"/>
      <c r="G53" s="28"/>
      <c r="H53" s="28"/>
      <c r="I53" s="10">
        <v>0</v>
      </c>
      <c r="J53" s="10">
        <v>69430.399999999994</v>
      </c>
      <c r="K53" s="94">
        <f>Payday!H39</f>
        <v>2</v>
      </c>
      <c r="L53" s="11">
        <f t="shared" si="74"/>
        <v>925.73</v>
      </c>
      <c r="M53" s="11">
        <v>0</v>
      </c>
      <c r="N53" s="11">
        <f t="shared" si="94"/>
        <v>130</v>
      </c>
      <c r="O53" s="11">
        <f t="shared" si="75"/>
        <v>552.97666666666669</v>
      </c>
      <c r="P53" s="11">
        <f t="shared" si="76"/>
        <v>4177.1599999999989</v>
      </c>
      <c r="Q53" s="11">
        <v>0</v>
      </c>
      <c r="R53" s="11"/>
      <c r="S53" s="11">
        <v>0</v>
      </c>
      <c r="T53" s="11">
        <v>0</v>
      </c>
      <c r="U53" s="11">
        <v>0</v>
      </c>
      <c r="V53" s="11">
        <f t="shared" si="166"/>
        <v>0</v>
      </c>
      <c r="W53" s="11">
        <f t="shared" si="78"/>
        <v>4177.1599999999989</v>
      </c>
      <c r="X53" s="11">
        <f t="shared" si="79"/>
        <v>50125.919999999984</v>
      </c>
      <c r="Y53" s="110">
        <f t="shared" si="80"/>
        <v>0.12</v>
      </c>
      <c r="Z53" s="11">
        <f t="shared" si="95"/>
        <v>5634.1103999999978</v>
      </c>
      <c r="AA53" s="11">
        <f t="shared" si="96"/>
        <v>2426.2959999999994</v>
      </c>
      <c r="AB53" s="11">
        <v>2000</v>
      </c>
      <c r="AC53" s="11">
        <f t="shared" si="127"/>
        <v>44065.513599999984</v>
      </c>
      <c r="AD53" s="11">
        <f t="shared" si="97"/>
        <v>3672.1261333333318</v>
      </c>
      <c r="AE53" s="11">
        <v>50000</v>
      </c>
      <c r="AF53" s="11">
        <f t="shared" si="157"/>
        <v>-494.54053333333513</v>
      </c>
      <c r="AG53" s="11"/>
      <c r="AH53" s="92"/>
      <c r="AI53" s="91">
        <v>9000</v>
      </c>
      <c r="AJ53" s="11">
        <v>550</v>
      </c>
      <c r="AK53" s="54">
        <f t="shared" si="98"/>
        <v>9250.1336286620863</v>
      </c>
      <c r="AL53" s="11">
        <v>305</v>
      </c>
      <c r="AM53" s="54">
        <f t="shared" si="82"/>
        <v>8354.6472317336047</v>
      </c>
      <c r="AN53" s="11">
        <v>0</v>
      </c>
      <c r="AO53" s="11">
        <v>0</v>
      </c>
      <c r="AP53" s="52">
        <f t="shared" si="159"/>
        <v>9887.426560231952</v>
      </c>
      <c r="AQ53" s="54">
        <f t="shared" si="84"/>
        <v>5906.379354458747</v>
      </c>
      <c r="AR53" s="54">
        <f t="shared" si="99"/>
        <v>4264.3989546491703</v>
      </c>
      <c r="AS53" s="54">
        <f t="shared" si="128"/>
        <v>64110.792454855364</v>
      </c>
      <c r="AT53" s="54">
        <f t="shared" si="155"/>
        <v>7250.7756883647917</v>
      </c>
      <c r="AU53" s="54">
        <v>3100</v>
      </c>
      <c r="AV53" s="54">
        <f t="shared" si="100"/>
        <v>5515.6773177090035</v>
      </c>
      <c r="AW53" s="11">
        <v>0</v>
      </c>
      <c r="AX53" s="54">
        <f t="shared" si="85"/>
        <v>33927.660198056663</v>
      </c>
      <c r="AY53" s="11">
        <v>0</v>
      </c>
      <c r="AZ53" s="12">
        <f t="shared" si="16"/>
        <v>161422.89138872139</v>
      </c>
      <c r="BA53" s="52">
        <f t="shared" ref="BA53:BF59" si="167">$BB$1/5</f>
        <v>750</v>
      </c>
      <c r="BB53" s="52">
        <f t="shared" si="167"/>
        <v>750</v>
      </c>
      <c r="BC53" s="52">
        <f t="shared" si="167"/>
        <v>750</v>
      </c>
      <c r="BD53" s="52">
        <f t="shared" si="167"/>
        <v>750</v>
      </c>
      <c r="BE53" s="52">
        <f t="shared" si="87"/>
        <v>261.50717793390061</v>
      </c>
      <c r="BF53" s="52">
        <f t="shared" si="167"/>
        <v>750</v>
      </c>
      <c r="BG53" s="52">
        <f t="shared" si="101"/>
        <v>49312.706054157199</v>
      </c>
      <c r="BH53" s="52">
        <f t="shared" si="102"/>
        <v>16262.912313179368</v>
      </c>
      <c r="BI53" s="52">
        <f t="shared" si="156"/>
        <v>17444.449378634308</v>
      </c>
      <c r="BJ53" s="52">
        <f t="shared" si="165"/>
        <v>18423.689312508679</v>
      </c>
      <c r="BK53" s="11">
        <v>0</v>
      </c>
      <c r="BL53" s="12">
        <f t="shared" si="17"/>
        <v>-105455.26423641345</v>
      </c>
      <c r="BM53" s="69">
        <f t="shared" si="103"/>
        <v>55967.627152307934</v>
      </c>
      <c r="BN53" s="88">
        <f t="shared" si="3"/>
        <v>0</v>
      </c>
      <c r="BO53" s="88">
        <f t="shared" si="4"/>
        <v>1</v>
      </c>
      <c r="BP53" s="79">
        <v>0</v>
      </c>
      <c r="BQ53" s="73">
        <f t="shared" si="5"/>
        <v>-494.54053333333513</v>
      </c>
      <c r="BR53" s="80"/>
      <c r="BS53" s="20">
        <f t="shared" si="132"/>
        <v>4011.5071779339005</v>
      </c>
      <c r="BT53" s="20">
        <v>750</v>
      </c>
      <c r="BU53" s="20">
        <v>0</v>
      </c>
      <c r="BV53" s="20">
        <f t="shared" si="133"/>
        <v>4761.5071779339005</v>
      </c>
      <c r="BW53" s="20">
        <f t="shared" si="73"/>
        <v>4764.3133803403307</v>
      </c>
      <c r="BX53" s="47">
        <f>IF(D53=0,0,IF(MONTH($D53)=1,1,0))</f>
        <v>0</v>
      </c>
      <c r="BY53" s="47">
        <f t="shared" si="19"/>
        <v>0</v>
      </c>
      <c r="BZ53" s="47">
        <f t="shared" si="20"/>
        <v>0</v>
      </c>
      <c r="CA53" s="47">
        <f t="shared" si="21"/>
        <v>0</v>
      </c>
      <c r="CB53" s="47">
        <f t="shared" si="22"/>
        <v>0</v>
      </c>
      <c r="CC53" s="47">
        <f t="shared" si="23"/>
        <v>0</v>
      </c>
      <c r="CD53" s="47">
        <f t="shared" si="24"/>
        <v>0</v>
      </c>
      <c r="CE53" s="47">
        <f t="shared" si="25"/>
        <v>0</v>
      </c>
      <c r="CF53" s="47">
        <f t="shared" si="26"/>
        <v>0</v>
      </c>
      <c r="CG53" s="47">
        <f t="shared" si="27"/>
        <v>0</v>
      </c>
      <c r="CH53" s="47">
        <f t="shared" si="28"/>
        <v>0</v>
      </c>
      <c r="CI53" s="47">
        <f t="shared" si="29"/>
        <v>0</v>
      </c>
      <c r="CJ53" s="47">
        <f t="shared" si="134"/>
        <v>0</v>
      </c>
      <c r="CK53" s="47">
        <f t="shared" si="135"/>
        <v>0</v>
      </c>
      <c r="CL53" s="47">
        <f t="shared" si="136"/>
        <v>0</v>
      </c>
      <c r="CM53" s="47">
        <f t="shared" si="137"/>
        <v>0</v>
      </c>
      <c r="CN53" s="47">
        <f t="shared" si="138"/>
        <v>0</v>
      </c>
      <c r="CO53" s="47">
        <f t="shared" si="139"/>
        <v>0</v>
      </c>
      <c r="CP53" s="47">
        <f t="shared" si="140"/>
        <v>0</v>
      </c>
      <c r="CQ53" s="47">
        <f t="shared" si="141"/>
        <v>0</v>
      </c>
      <c r="CR53" s="47">
        <f t="shared" si="142"/>
        <v>0</v>
      </c>
      <c r="CS53" s="47">
        <f t="shared" si="143"/>
        <v>0</v>
      </c>
      <c r="CT53" s="47">
        <f t="shared" si="144"/>
        <v>0</v>
      </c>
      <c r="CU53" s="47">
        <f t="shared" si="145"/>
        <v>0</v>
      </c>
      <c r="CV53" s="20">
        <f t="shared" si="146"/>
        <v>4761.6028318516301</v>
      </c>
      <c r="CW53" s="20">
        <f t="shared" si="129"/>
        <v>4761.2733277333655</v>
      </c>
      <c r="CX53" s="20">
        <f t="shared" si="147"/>
        <v>57138.086135206802</v>
      </c>
      <c r="CY53" s="20">
        <f t="shared" si="148"/>
        <v>57139.233982219564</v>
      </c>
      <c r="CZ53" s="20">
        <f t="shared" si="149"/>
        <v>57135.279932800389</v>
      </c>
      <c r="DA53" s="21">
        <f t="shared" si="150"/>
        <v>57137.533350075588</v>
      </c>
      <c r="DB53" s="19">
        <f t="shared" si="53"/>
        <v>1428438.3337518896</v>
      </c>
      <c r="DC53" s="20">
        <f t="shared" si="161"/>
        <v>1428495.0924382864</v>
      </c>
      <c r="DD53" s="20">
        <f t="shared" si="160"/>
        <v>1428171.7555756567</v>
      </c>
      <c r="DE53" s="20">
        <f>DC53*G53</f>
        <v>0</v>
      </c>
      <c r="DF53" s="20">
        <f t="shared" si="131"/>
        <v>1500000</v>
      </c>
      <c r="DG53" s="20">
        <f t="shared" si="42"/>
        <v>139217.75776005929</v>
      </c>
      <c r="DH53" s="20">
        <f t="shared" si="162"/>
        <v>5568.7103104023718</v>
      </c>
      <c r="DI53" s="20">
        <f t="shared" si="44"/>
        <v>464.05919253353096</v>
      </c>
      <c r="DJ53" s="20">
        <f t="shared" si="163"/>
        <v>136644.61441028453</v>
      </c>
      <c r="DK53" s="24">
        <f t="shared" si="164"/>
        <v>9.7457638109508415E-2</v>
      </c>
      <c r="DL53" s="124">
        <f t="shared" si="45"/>
        <v>0</v>
      </c>
      <c r="DM53" s="27">
        <f t="shared" si="46"/>
        <v>0</v>
      </c>
      <c r="DN53" s="27">
        <f t="shared" si="47"/>
        <v>0</v>
      </c>
      <c r="DO53" s="20">
        <f t="shared" si="11"/>
        <v>528807.71301504737</v>
      </c>
      <c r="DP53" s="20">
        <f t="shared" si="12"/>
        <v>50682.279422450585</v>
      </c>
      <c r="DQ53" s="21">
        <f t="shared" si="13"/>
        <v>-17550.204329825505</v>
      </c>
      <c r="DR53" s="17"/>
      <c r="DS53" s="17"/>
      <c r="DT53" s="17"/>
      <c r="DU53" s="17"/>
      <c r="DV53" s="17"/>
      <c r="DW53" s="17"/>
      <c r="DX53" s="17"/>
      <c r="DY53" s="17"/>
      <c r="DZ53" s="17"/>
      <c r="EA53" s="17"/>
      <c r="EB53" s="28">
        <v>0</v>
      </c>
      <c r="EC53" s="17"/>
      <c r="ED53" s="17"/>
      <c r="EE53" s="17"/>
      <c r="EF53" s="17"/>
      <c r="EG53" s="17"/>
    </row>
    <row r="54" spans="1:137" ht="16.5" thickTop="1" thickBot="1" x14ac:dyDescent="0.3">
      <c r="A54" s="5">
        <f t="shared" si="72"/>
        <v>28</v>
      </c>
      <c r="B54" s="5">
        <f t="shared" si="71"/>
        <v>26</v>
      </c>
      <c r="C54" s="1">
        <v>43831</v>
      </c>
      <c r="D54" s="4"/>
      <c r="E54" s="28"/>
      <c r="F54" s="28"/>
      <c r="G54" s="28"/>
      <c r="H54" s="28"/>
      <c r="I54" s="10">
        <v>0</v>
      </c>
      <c r="J54" s="10">
        <v>69430.399999999994</v>
      </c>
      <c r="K54" s="94">
        <f>Payday!H40</f>
        <v>3</v>
      </c>
      <c r="L54" s="11">
        <f t="shared" si="74"/>
        <v>925.73</v>
      </c>
      <c r="M54" s="11">
        <v>0</v>
      </c>
      <c r="N54" s="11">
        <f t="shared" si="94"/>
        <v>130</v>
      </c>
      <c r="O54" s="11">
        <f t="shared" ref="O54:O58" si="168">255.22*26/12</f>
        <v>552.97666666666669</v>
      </c>
      <c r="P54" s="11">
        <f t="shared" ref="P54:P58" si="169">(J54/12)-SUM(L54:O54)</f>
        <v>4177.1599999999989</v>
      </c>
      <c r="Q54" s="11">
        <v>0</v>
      </c>
      <c r="R54" s="11"/>
      <c r="S54" s="11">
        <v>0</v>
      </c>
      <c r="T54" s="11">
        <v>0</v>
      </c>
      <c r="U54" s="11">
        <v>0</v>
      </c>
      <c r="V54" s="11">
        <f t="shared" si="166"/>
        <v>0</v>
      </c>
      <c r="W54" s="11">
        <f t="shared" si="78"/>
        <v>4177.1599999999989</v>
      </c>
      <c r="X54" s="11">
        <f t="shared" si="79"/>
        <v>50125.919999999984</v>
      </c>
      <c r="Y54" s="110">
        <f t="shared" si="80"/>
        <v>0.12</v>
      </c>
      <c r="Z54" s="11">
        <f t="shared" si="95"/>
        <v>5634.1103999999978</v>
      </c>
      <c r="AA54" s="11">
        <f t="shared" si="96"/>
        <v>2426.2959999999994</v>
      </c>
      <c r="AB54" s="11">
        <v>2000</v>
      </c>
      <c r="AC54" s="11">
        <f t="shared" si="127"/>
        <v>44065.513599999984</v>
      </c>
      <c r="AD54" s="11">
        <f t="shared" si="97"/>
        <v>3672.1261333333318</v>
      </c>
      <c r="AE54" s="11">
        <v>50000</v>
      </c>
      <c r="AF54" s="11">
        <f t="shared" si="157"/>
        <v>-494.54053333333513</v>
      </c>
      <c r="AG54" s="11"/>
      <c r="AH54" s="92"/>
      <c r="AI54" s="91">
        <v>9000</v>
      </c>
      <c r="AJ54" s="11">
        <v>550</v>
      </c>
      <c r="AK54" s="54">
        <f t="shared" si="98"/>
        <v>9261.3108734633861</v>
      </c>
      <c r="AL54" s="11">
        <v>305</v>
      </c>
      <c r="AM54" s="54">
        <f t="shared" si="82"/>
        <v>8599.9015709054947</v>
      </c>
      <c r="AN54" s="11">
        <v>0</v>
      </c>
      <c r="AO54" s="11">
        <v>0</v>
      </c>
      <c r="AP54" s="52">
        <f t="shared" si="159"/>
        <v>9940.9834540998745</v>
      </c>
      <c r="AQ54" s="83">
        <f>(AQ53*($AJ$1/12))+AQ53-1000</f>
        <v>4938.3722426287322</v>
      </c>
      <c r="AR54" s="54">
        <f t="shared" si="99"/>
        <v>4287.4977823201862</v>
      </c>
      <c r="AS54" s="54">
        <f t="shared" si="128"/>
        <v>65557.365247319161</v>
      </c>
      <c r="AT54" s="54">
        <f t="shared" si="155"/>
        <v>7698.3840566767676</v>
      </c>
      <c r="AU54" s="54">
        <v>3100</v>
      </c>
      <c r="AV54" s="54">
        <f t="shared" si="100"/>
        <v>5675.5539031799271</v>
      </c>
      <c r="AW54" s="11">
        <v>0</v>
      </c>
      <c r="AX54" s="54">
        <v>0</v>
      </c>
      <c r="AY54" s="54">
        <v>30000</v>
      </c>
      <c r="AZ54" s="12">
        <f t="shared" si="16"/>
        <v>158914.36913059352</v>
      </c>
      <c r="BA54" s="52">
        <f t="shared" si="167"/>
        <v>750</v>
      </c>
      <c r="BB54" s="52">
        <f t="shared" si="167"/>
        <v>750</v>
      </c>
      <c r="BC54" s="52">
        <f t="shared" si="167"/>
        <v>750</v>
      </c>
      <c r="BD54" s="52">
        <f t="shared" si="167"/>
        <v>750</v>
      </c>
      <c r="BE54" s="52">
        <f t="shared" si="87"/>
        <v>261.27332773336468</v>
      </c>
      <c r="BF54" s="52">
        <f t="shared" si="167"/>
        <v>750</v>
      </c>
      <c r="BG54" s="52">
        <f t="shared" si="101"/>
        <v>49530.914778446844</v>
      </c>
      <c r="BH54" s="52">
        <f t="shared" si="102"/>
        <v>16344.226874745265</v>
      </c>
      <c r="BI54" s="52">
        <f t="shared" si="156"/>
        <v>17538.940146101912</v>
      </c>
      <c r="BJ54" s="52">
        <f t="shared" si="165"/>
        <v>18531.160833498314</v>
      </c>
      <c r="BK54" s="52">
        <v>150000</v>
      </c>
      <c r="BL54" s="12">
        <f t="shared" si="17"/>
        <v>-255956.51596052572</v>
      </c>
      <c r="BM54" s="69">
        <f t="shared" si="103"/>
        <v>-97042.1468299322</v>
      </c>
      <c r="BN54" s="88">
        <f t="shared" si="3"/>
        <v>1</v>
      </c>
      <c r="BO54" s="88">
        <f t="shared" si="4"/>
        <v>1</v>
      </c>
      <c r="BP54" s="79">
        <f>'Mortgage and Loans'!G16</f>
        <v>727.41</v>
      </c>
      <c r="BQ54" s="114">
        <v>0</v>
      </c>
      <c r="BR54" s="80"/>
      <c r="BS54" s="20">
        <f t="shared" si="132"/>
        <v>4011.2733277333646</v>
      </c>
      <c r="BT54" s="20">
        <v>750</v>
      </c>
      <c r="BU54" s="20">
        <v>0</v>
      </c>
      <c r="BV54" s="20">
        <f t="shared" si="133"/>
        <v>4761.2733277333646</v>
      </c>
      <c r="BW54" s="20">
        <f t="shared" si="73"/>
        <v>4766.320328702026</v>
      </c>
      <c r="BX54" s="47">
        <f>IF(D54=0,0,IF(MONTH($D54)=1,1,0))</f>
        <v>0</v>
      </c>
      <c r="BY54" s="47">
        <f t="shared" si="19"/>
        <v>0</v>
      </c>
      <c r="BZ54" s="47">
        <f t="shared" si="20"/>
        <v>0</v>
      </c>
      <c r="CA54" s="47">
        <f t="shared" si="21"/>
        <v>0</v>
      </c>
      <c r="CB54" s="47">
        <f t="shared" si="22"/>
        <v>0</v>
      </c>
      <c r="CC54" s="47">
        <f t="shared" si="23"/>
        <v>0</v>
      </c>
      <c r="CD54" s="47">
        <f t="shared" si="24"/>
        <v>0</v>
      </c>
      <c r="CE54" s="47">
        <f t="shared" si="25"/>
        <v>0</v>
      </c>
      <c r="CF54" s="47">
        <f t="shared" si="26"/>
        <v>0</v>
      </c>
      <c r="CG54" s="47">
        <f t="shared" si="27"/>
        <v>0</v>
      </c>
      <c r="CH54" s="47">
        <f t="shared" si="28"/>
        <v>0</v>
      </c>
      <c r="CI54" s="47">
        <f t="shared" si="29"/>
        <v>0</v>
      </c>
      <c r="CJ54" s="47">
        <f t="shared" si="134"/>
        <v>0</v>
      </c>
      <c r="CK54" s="47">
        <f t="shared" si="135"/>
        <v>0</v>
      </c>
      <c r="CL54" s="47">
        <f t="shared" si="136"/>
        <v>0</v>
      </c>
      <c r="CM54" s="47">
        <f t="shared" si="137"/>
        <v>0</v>
      </c>
      <c r="CN54" s="47">
        <f t="shared" si="138"/>
        <v>0</v>
      </c>
      <c r="CO54" s="47">
        <f t="shared" si="139"/>
        <v>0</v>
      </c>
      <c r="CP54" s="47">
        <f t="shared" si="140"/>
        <v>0</v>
      </c>
      <c r="CQ54" s="47">
        <f t="shared" si="141"/>
        <v>0</v>
      </c>
      <c r="CR54" s="47">
        <f t="shared" si="142"/>
        <v>0</v>
      </c>
      <c r="CS54" s="47">
        <f t="shared" si="143"/>
        <v>0</v>
      </c>
      <c r="CT54" s="47">
        <f t="shared" si="144"/>
        <v>0</v>
      </c>
      <c r="CU54" s="47">
        <f t="shared" si="145"/>
        <v>0</v>
      </c>
      <c r="CV54" s="20">
        <f t="shared" si="146"/>
        <v>4761.4209975927815</v>
      </c>
      <c r="CW54" s="20">
        <f t="shared" si="129"/>
        <v>4760.8527443193097</v>
      </c>
      <c r="CX54" s="20">
        <f t="shared" si="147"/>
        <v>57135.279932800375</v>
      </c>
      <c r="CY54" s="20">
        <f t="shared" si="148"/>
        <v>57137.051971113382</v>
      </c>
      <c r="CZ54" s="20">
        <f t="shared" si="149"/>
        <v>57130.232931831721</v>
      </c>
      <c r="DA54" s="21">
        <f t="shared" si="150"/>
        <v>57134.188278581831</v>
      </c>
      <c r="DB54" s="19">
        <f t="shared" si="53"/>
        <v>1428354.7069645457</v>
      </c>
      <c r="DC54" s="20">
        <f t="shared" si="161"/>
        <v>1428429.0793072439</v>
      </c>
      <c r="DD54" s="20">
        <f t="shared" si="160"/>
        <v>1428099.170154182</v>
      </c>
      <c r="DE54" s="20">
        <f>DC54*G54</f>
        <v>0</v>
      </c>
      <c r="DF54" s="20">
        <f t="shared" si="131"/>
        <v>1500000</v>
      </c>
      <c r="DG54" s="20">
        <f t="shared" si="42"/>
        <v>106698.05825713013</v>
      </c>
      <c r="DH54" s="20">
        <f t="shared" si="162"/>
        <v>4267.9223302852051</v>
      </c>
      <c r="DI54" s="20">
        <f t="shared" si="44"/>
        <v>355.66019419043374</v>
      </c>
      <c r="DJ54" s="20">
        <f t="shared" si="163"/>
        <v>127518.60039696371</v>
      </c>
      <c r="DK54" s="24">
        <f t="shared" si="164"/>
        <v>7.4696083832790847E-2</v>
      </c>
      <c r="DL54" s="124">
        <f t="shared" si="45"/>
        <v>1</v>
      </c>
      <c r="DM54" s="27">
        <f t="shared" si="46"/>
        <v>0</v>
      </c>
      <c r="DN54" s="27">
        <f t="shared" si="47"/>
        <v>0</v>
      </c>
      <c r="DO54" s="20">
        <f t="shared" si="11"/>
        <v>531672.08812721213</v>
      </c>
      <c r="DP54" s="20">
        <f t="shared" si="12"/>
        <v>54956.80843598886</v>
      </c>
      <c r="DQ54" s="21">
        <f t="shared" si="13"/>
        <v>-13074.434603278725</v>
      </c>
      <c r="DR54" s="17"/>
      <c r="DS54" s="17"/>
      <c r="DT54" s="17"/>
      <c r="DU54" s="17"/>
      <c r="DV54" s="17"/>
      <c r="DW54" s="17"/>
      <c r="DX54" s="17"/>
      <c r="DY54" s="17"/>
      <c r="DZ54" s="17"/>
      <c r="EA54" s="17"/>
      <c r="EB54" s="28">
        <v>0</v>
      </c>
      <c r="EC54" s="17"/>
      <c r="ED54" s="17"/>
      <c r="EE54" s="17"/>
      <c r="EF54" s="17"/>
      <c r="EG54" s="17"/>
    </row>
    <row r="55" spans="1:137" ht="16.5" thickTop="1" thickBot="1" x14ac:dyDescent="0.3">
      <c r="A55" s="5">
        <f t="shared" si="72"/>
        <v>28</v>
      </c>
      <c r="B55" s="5">
        <f t="shared" si="71"/>
        <v>26</v>
      </c>
      <c r="C55" s="1">
        <v>43862</v>
      </c>
      <c r="D55" s="4"/>
      <c r="E55" s="28"/>
      <c r="F55" s="28"/>
      <c r="G55" s="28"/>
      <c r="H55" s="28"/>
      <c r="I55" s="10">
        <v>0</v>
      </c>
      <c r="J55" s="10">
        <v>69430.399999999994</v>
      </c>
      <c r="K55" s="94">
        <f>Payday!H41</f>
        <v>2</v>
      </c>
      <c r="L55" s="11">
        <f t="shared" si="74"/>
        <v>925.73</v>
      </c>
      <c r="M55" s="11">
        <v>0</v>
      </c>
      <c r="N55" s="11">
        <f t="shared" si="94"/>
        <v>130</v>
      </c>
      <c r="O55" s="11">
        <f t="shared" si="168"/>
        <v>552.97666666666669</v>
      </c>
      <c r="P55" s="11">
        <f t="shared" si="169"/>
        <v>4177.1599999999989</v>
      </c>
      <c r="Q55" s="11">
        <v>0</v>
      </c>
      <c r="R55" s="11"/>
      <c r="S55" s="11">
        <v>0</v>
      </c>
      <c r="T55" s="11">
        <v>0</v>
      </c>
      <c r="U55" s="11">
        <v>0</v>
      </c>
      <c r="V55" s="11">
        <f t="shared" si="166"/>
        <v>0</v>
      </c>
      <c r="W55" s="11">
        <f t="shared" si="78"/>
        <v>4177.1599999999989</v>
      </c>
      <c r="X55" s="11">
        <f t="shared" si="79"/>
        <v>50125.919999999984</v>
      </c>
      <c r="Y55" s="110">
        <f t="shared" si="80"/>
        <v>0.12</v>
      </c>
      <c r="Z55" s="11">
        <f t="shared" si="95"/>
        <v>5634.1103999999978</v>
      </c>
      <c r="AA55" s="11">
        <f t="shared" si="96"/>
        <v>2426.2959999999994</v>
      </c>
      <c r="AB55" s="11">
        <v>2000</v>
      </c>
      <c r="AC55" s="11">
        <f t="shared" si="127"/>
        <v>44065.513599999984</v>
      </c>
      <c r="AD55" s="11">
        <f t="shared" si="97"/>
        <v>3672.1261333333318</v>
      </c>
      <c r="AE55" s="11">
        <v>50000</v>
      </c>
      <c r="AF55" s="11">
        <f t="shared" si="157"/>
        <v>-494.54053333333513</v>
      </c>
      <c r="AG55" s="11"/>
      <c r="AH55" s="92"/>
      <c r="AI55" s="91">
        <v>9000</v>
      </c>
      <c r="AJ55" s="11">
        <v>550</v>
      </c>
      <c r="AK55" s="54">
        <f t="shared" si="98"/>
        <v>9272.5016241021531</v>
      </c>
      <c r="AL55" s="11">
        <v>305</v>
      </c>
      <c r="AM55" s="54">
        <f t="shared" si="82"/>
        <v>8846.4843710812329</v>
      </c>
      <c r="AN55" s="11">
        <v>0</v>
      </c>
      <c r="AO55" s="11">
        <v>0</v>
      </c>
      <c r="AP55" s="52">
        <f t="shared" si="159"/>
        <v>9994.8304478095815</v>
      </c>
      <c r="AQ55" s="54">
        <f t="shared" ref="AQ55:AQ118" si="170">(AQ54*($AJ$1/12))+AQ54</f>
        <v>4965.1217589429716</v>
      </c>
      <c r="AR55" s="54">
        <f t="shared" si="99"/>
        <v>4310.7217286410869</v>
      </c>
      <c r="AS55" s="54">
        <f t="shared" si="128"/>
        <v>67011.773642408807</v>
      </c>
      <c r="AT55" s="54">
        <f t="shared" si="155"/>
        <v>8148.4169703171001</v>
      </c>
      <c r="AU55" s="54">
        <v>3100</v>
      </c>
      <c r="AV55" s="54">
        <f t="shared" si="100"/>
        <v>5836.2964868221516</v>
      </c>
      <c r="AW55" s="11">
        <v>0</v>
      </c>
      <c r="AX55" s="54">
        <v>0</v>
      </c>
      <c r="AY55" s="54">
        <f>'Mortgage and Loans'!U16</f>
        <v>30211.16</v>
      </c>
      <c r="AZ55" s="12">
        <f t="shared" si="16"/>
        <v>161552.30703012511</v>
      </c>
      <c r="BA55" s="52">
        <f t="shared" si="167"/>
        <v>750</v>
      </c>
      <c r="BB55" s="52">
        <f t="shared" si="167"/>
        <v>750</v>
      </c>
      <c r="BC55" s="52">
        <f t="shared" si="167"/>
        <v>750</v>
      </c>
      <c r="BD55" s="52">
        <f t="shared" si="167"/>
        <v>750</v>
      </c>
      <c r="BE55" s="52">
        <f t="shared" si="87"/>
        <v>260.85274431930958</v>
      </c>
      <c r="BF55" s="52">
        <f t="shared" si="167"/>
        <v>750</v>
      </c>
      <c r="BG55" s="52">
        <f t="shared" si="101"/>
        <v>49750.089076341472</v>
      </c>
      <c r="BH55" s="52">
        <f t="shared" si="102"/>
        <v>16425.948009118991</v>
      </c>
      <c r="BI55" s="52">
        <f t="shared" si="156"/>
        <v>17633.942738559963</v>
      </c>
      <c r="BJ55" s="52">
        <f t="shared" si="165"/>
        <v>18639.259271693722</v>
      </c>
      <c r="BK55" s="52">
        <f>'Mortgage and Loans'!T16</f>
        <v>149788.84</v>
      </c>
      <c r="BL55" s="12">
        <f t="shared" si="17"/>
        <v>-256248.93184003345</v>
      </c>
      <c r="BM55" s="69">
        <f t="shared" si="103"/>
        <v>-94696.624809908331</v>
      </c>
      <c r="BN55" s="88">
        <f t="shared" si="3"/>
        <v>1</v>
      </c>
      <c r="BO55" s="88">
        <f t="shared" si="4"/>
        <v>1</v>
      </c>
      <c r="BP55" s="79">
        <f>'Mortgage and Loans'!G17</f>
        <v>727.41</v>
      </c>
      <c r="BQ55" s="114">
        <v>0</v>
      </c>
      <c r="BR55" s="80"/>
      <c r="BS55" s="20">
        <f t="shared" ref="BS55:BS61" si="171">SUM(BA55:BF55)</f>
        <v>4010.8527443193097</v>
      </c>
      <c r="BT55" s="20">
        <v>750</v>
      </c>
      <c r="BU55" s="20">
        <v>0</v>
      </c>
      <c r="BV55" s="20">
        <f t="shared" ref="BV55:BV61" si="172">SUM(BS55:BU55)</f>
        <v>4760.8527443193097</v>
      </c>
      <c r="BW55" s="20">
        <f t="shared" ref="BW55:BW61" si="173">BV43</f>
        <v>4757.0670227605278</v>
      </c>
      <c r="BX55" s="47">
        <f>IF(D55=0,0,IF(MONTH($D55)=1,1,0))</f>
        <v>0</v>
      </c>
      <c r="BY55" s="47">
        <f t="shared" si="19"/>
        <v>0</v>
      </c>
      <c r="BZ55" s="47">
        <f t="shared" si="20"/>
        <v>0</v>
      </c>
      <c r="CA55" s="47">
        <f t="shared" si="21"/>
        <v>0</v>
      </c>
      <c r="CB55" s="47">
        <f t="shared" si="22"/>
        <v>0</v>
      </c>
      <c r="CC55" s="47">
        <f t="shared" si="23"/>
        <v>0</v>
      </c>
      <c r="CD55" s="47">
        <f t="shared" si="24"/>
        <v>0</v>
      </c>
      <c r="CE55" s="47">
        <f t="shared" si="25"/>
        <v>0</v>
      </c>
      <c r="CF55" s="47">
        <f t="shared" si="26"/>
        <v>0</v>
      </c>
      <c r="CG55" s="47">
        <f t="shared" si="27"/>
        <v>0</v>
      </c>
      <c r="CH55" s="47">
        <f t="shared" si="28"/>
        <v>0</v>
      </c>
      <c r="CI55" s="47">
        <f t="shared" si="29"/>
        <v>0</v>
      </c>
      <c r="CJ55" s="47">
        <f t="shared" ref="CJ55:CJ61" si="174">$BV55*BX55</f>
        <v>0</v>
      </c>
      <c r="CK55" s="47">
        <f t="shared" ref="CK55:CK61" si="175">$BV55*BY55</f>
        <v>0</v>
      </c>
      <c r="CL55" s="47">
        <f t="shared" ref="CL55:CL61" si="176">$BV55*BZ55</f>
        <v>0</v>
      </c>
      <c r="CM55" s="47">
        <f t="shared" ref="CM55:CM61" si="177">$BV55*CA55</f>
        <v>0</v>
      </c>
      <c r="CN55" s="47">
        <f t="shared" ref="CN55:CN61" si="178">$BV55*CB55</f>
        <v>0</v>
      </c>
      <c r="CO55" s="47">
        <f t="shared" ref="CO55:CO61" si="179">$BV55*CC55</f>
        <v>0</v>
      </c>
      <c r="CP55" s="47">
        <f t="shared" ref="CP55:CP61" si="180">$BV55*CD55</f>
        <v>0</v>
      </c>
      <c r="CQ55" s="47">
        <f t="shared" ref="CQ55:CQ61" si="181">$BV55*CE55</f>
        <v>0</v>
      </c>
      <c r="CR55" s="47">
        <f t="shared" ref="CR55:CR61" si="182">$BV55*CF55</f>
        <v>0</v>
      </c>
      <c r="CS55" s="47">
        <f t="shared" ref="CS55:CS61" si="183">$BV55*CG55</f>
        <v>0</v>
      </c>
      <c r="CT55" s="47">
        <f t="shared" ref="CT55:CT61" si="184">$BV55*CH55</f>
        <v>0</v>
      </c>
      <c r="CU55" s="47">
        <f t="shared" ref="CU55:CU61" si="185">$BV55*CI55</f>
        <v>0</v>
      </c>
      <c r="CV55" s="20">
        <f t="shared" ref="CV55:CV61" si="186">AVERAGE(BV53:BV55)</f>
        <v>4761.211083328858</v>
      </c>
      <c r="CW55" s="20">
        <f t="shared" ref="CW55:CW61" si="187">AVERAGE(BV44:BV55)</f>
        <v>4761.168221115875</v>
      </c>
      <c r="CX55" s="20">
        <f t="shared" ref="CX55:CX61" si="188">BV55*12</f>
        <v>57130.232931831721</v>
      </c>
      <c r="CY55" s="20">
        <f t="shared" ref="CY55:CY61" si="189">CV55*12</f>
        <v>57134.532999946299</v>
      </c>
      <c r="CZ55" s="20">
        <f t="shared" ref="CZ55:CZ61" si="190">CW55*12</f>
        <v>57134.0186533905</v>
      </c>
      <c r="DA55" s="21">
        <f t="shared" ref="DA55:DA61" si="191">IF(CZ55&gt;0,AVERAGE(CX55:CZ55), IF(CY55&gt;0,AVERAGE(CX55:CY55), CX55))</f>
        <v>57132.928195056178</v>
      </c>
      <c r="DB55" s="19">
        <f t="shared" si="53"/>
        <v>1428323.2048764045</v>
      </c>
      <c r="DC55" s="20">
        <f t="shared" ref="DC55:DC61" si="192">AVERAGE(DB53:DB55)</f>
        <v>1428372.0818642799</v>
      </c>
      <c r="DD55" s="20">
        <f t="shared" ref="DD55:DD61" si="193">AVERAGE(DB44:DB55)</f>
        <v>1428362.2160492819</v>
      </c>
      <c r="DE55" s="20">
        <f>DC55*G55</f>
        <v>0</v>
      </c>
      <c r="DF55" s="20">
        <f t="shared" si="131"/>
        <v>1500000</v>
      </c>
      <c r="DG55" s="20">
        <f t="shared" si="42"/>
        <v>109113.64540602293</v>
      </c>
      <c r="DH55" s="20">
        <f t="shared" ref="DH55:DH61" si="194">DB$11*DG55</f>
        <v>4364.5458162409177</v>
      </c>
      <c r="DI55" s="20">
        <f t="shared" si="44"/>
        <v>363.71215135340981</v>
      </c>
      <c r="DJ55" s="20">
        <f t="shared" ref="DJ55:DJ61" si="195">AVERAGE(DG53:DG55)</f>
        <v>118343.15380773744</v>
      </c>
      <c r="DK55" s="24">
        <f t="shared" ref="DK55:DK61" si="196">DG55/DC55</f>
        <v>7.6390211480197923E-2</v>
      </c>
      <c r="DL55" s="124">
        <f t="shared" si="45"/>
        <v>0</v>
      </c>
      <c r="DM55" s="27">
        <f t="shared" si="46"/>
        <v>0</v>
      </c>
      <c r="DN55" s="27">
        <f t="shared" si="47"/>
        <v>0</v>
      </c>
      <c r="DO55" s="20">
        <f t="shared" si="11"/>
        <v>534551.97860456782</v>
      </c>
      <c r="DP55" s="20">
        <f t="shared" si="12"/>
        <v>59254.491148350462</v>
      </c>
      <c r="DQ55" s="21">
        <f t="shared" si="13"/>
        <v>-8574.4211240464865</v>
      </c>
      <c r="DR55" s="17"/>
      <c r="DS55" s="17"/>
      <c r="DT55" s="17"/>
      <c r="DU55" s="17"/>
      <c r="DV55" s="17"/>
      <c r="DW55" s="17"/>
      <c r="DX55" s="17"/>
      <c r="DY55" s="17"/>
      <c r="DZ55" s="17"/>
      <c r="EA55" s="17"/>
      <c r="EB55" s="28">
        <v>0</v>
      </c>
      <c r="EC55" s="17"/>
      <c r="ED55" s="17"/>
      <c r="EE55" s="17"/>
      <c r="EF55" s="17"/>
      <c r="EG55" s="17"/>
    </row>
    <row r="56" spans="1:137" ht="15.75" thickBot="1" x14ac:dyDescent="0.3">
      <c r="A56" s="5">
        <f t="shared" si="72"/>
        <v>28</v>
      </c>
      <c r="B56" s="5">
        <f t="shared" si="71"/>
        <v>26</v>
      </c>
      <c r="C56" s="1">
        <v>43891</v>
      </c>
      <c r="D56" s="4"/>
      <c r="E56" s="28"/>
      <c r="F56" s="28"/>
      <c r="G56" s="28"/>
      <c r="H56" s="28"/>
      <c r="I56" s="10">
        <v>0</v>
      </c>
      <c r="J56" s="10">
        <v>69430.399999999994</v>
      </c>
      <c r="K56" s="94">
        <f>Payday!H42</f>
        <v>2</v>
      </c>
      <c r="L56" s="11">
        <f t="shared" si="74"/>
        <v>925.73</v>
      </c>
      <c r="M56" s="11">
        <v>0</v>
      </c>
      <c r="N56" s="11">
        <f t="shared" si="94"/>
        <v>130</v>
      </c>
      <c r="O56" s="11">
        <f t="shared" si="168"/>
        <v>552.97666666666669</v>
      </c>
      <c r="P56" s="11">
        <f t="shared" si="169"/>
        <v>4177.1599999999989</v>
      </c>
      <c r="Q56" s="11">
        <v>0</v>
      </c>
      <c r="R56" s="11"/>
      <c r="S56" s="11">
        <v>0</v>
      </c>
      <c r="T56" s="11">
        <v>0</v>
      </c>
      <c r="U56" s="11">
        <v>0</v>
      </c>
      <c r="V56" s="11">
        <f t="shared" si="166"/>
        <v>0</v>
      </c>
      <c r="W56" s="11">
        <f t="shared" si="78"/>
        <v>4177.1599999999989</v>
      </c>
      <c r="X56" s="11">
        <f t="shared" si="79"/>
        <v>50125.919999999984</v>
      </c>
      <c r="Y56" s="110">
        <f t="shared" si="80"/>
        <v>0.12</v>
      </c>
      <c r="Z56" s="11">
        <f t="shared" si="95"/>
        <v>5634.1103999999978</v>
      </c>
      <c r="AA56" s="11">
        <f t="shared" si="96"/>
        <v>2426.2959999999994</v>
      </c>
      <c r="AB56" s="11">
        <v>2000</v>
      </c>
      <c r="AC56" s="11">
        <f t="shared" si="127"/>
        <v>44065.513599999984</v>
      </c>
      <c r="AD56" s="11">
        <f t="shared" si="97"/>
        <v>3672.1261333333318</v>
      </c>
      <c r="AE56" s="11">
        <v>50000</v>
      </c>
      <c r="AF56" s="11">
        <f t="shared" si="157"/>
        <v>-494.54053333333513</v>
      </c>
      <c r="AG56" s="11"/>
      <c r="AH56" s="92"/>
      <c r="AI56" s="91">
        <v>9000</v>
      </c>
      <c r="AJ56" s="11">
        <v>550</v>
      </c>
      <c r="AK56" s="54">
        <f t="shared" si="98"/>
        <v>9283.7058968979418</v>
      </c>
      <c r="AL56" s="11">
        <v>305</v>
      </c>
      <c r="AM56" s="54">
        <f t="shared" si="82"/>
        <v>9094.4028280912571</v>
      </c>
      <c r="AN56" s="11">
        <v>0</v>
      </c>
      <c r="AO56" s="11">
        <v>0</v>
      </c>
      <c r="AP56" s="52">
        <f t="shared" si="159"/>
        <v>10048.969112735216</v>
      </c>
      <c r="AQ56" s="54">
        <f t="shared" si="170"/>
        <v>4992.016168470579</v>
      </c>
      <c r="AR56" s="54">
        <f t="shared" si="99"/>
        <v>4334.0714713378929</v>
      </c>
      <c r="AS56" s="54">
        <f t="shared" si="128"/>
        <v>68474.060082971846</v>
      </c>
      <c r="AT56" s="54">
        <f t="shared" si="155"/>
        <v>8600.8875622396517</v>
      </c>
      <c r="AU56" s="54">
        <v>3100</v>
      </c>
      <c r="AV56" s="54">
        <f t="shared" si="100"/>
        <v>5997.9097594591049</v>
      </c>
      <c r="AW56" s="11">
        <v>0</v>
      </c>
      <c r="AX56" s="54">
        <v>0</v>
      </c>
      <c r="AY56" s="54">
        <f>'Mortgage and Loans'!U17</f>
        <v>30423.05</v>
      </c>
      <c r="AZ56" s="12">
        <f t="shared" si="16"/>
        <v>164204.0728822035</v>
      </c>
      <c r="BA56" s="52">
        <f t="shared" si="167"/>
        <v>750</v>
      </c>
      <c r="BB56" s="52">
        <f t="shared" si="167"/>
        <v>750</v>
      </c>
      <c r="BC56" s="52">
        <f t="shared" si="167"/>
        <v>750</v>
      </c>
      <c r="BD56" s="52">
        <f t="shared" si="167"/>
        <v>750</v>
      </c>
      <c r="BE56" s="52">
        <f t="shared" si="87"/>
        <v>261.16822111587476</v>
      </c>
      <c r="BF56" s="52">
        <f t="shared" si="167"/>
        <v>750</v>
      </c>
      <c r="BG56" s="52">
        <f t="shared" si="101"/>
        <v>49970.233220504284</v>
      </c>
      <c r="BH56" s="52">
        <f t="shared" si="102"/>
        <v>16508.077749164586</v>
      </c>
      <c r="BI56" s="52">
        <f t="shared" si="156"/>
        <v>17729.45992839383</v>
      </c>
      <c r="BJ56" s="52">
        <f t="shared" si="165"/>
        <v>18747.988284111936</v>
      </c>
      <c r="BK56" s="52">
        <f>'Mortgage and Loans'!T17</f>
        <v>149576.94999999998</v>
      </c>
      <c r="BL56" s="12">
        <f t="shared" si="17"/>
        <v>-256543.87740329048</v>
      </c>
      <c r="BM56" s="69">
        <f t="shared" si="103"/>
        <v>-92339.804521086975</v>
      </c>
      <c r="BN56" s="88">
        <f t="shared" si="3"/>
        <v>1</v>
      </c>
      <c r="BO56" s="88">
        <f t="shared" si="4"/>
        <v>1</v>
      </c>
      <c r="BP56" s="79">
        <f>'Mortgage and Loans'!G18</f>
        <v>727.41</v>
      </c>
      <c r="BQ56" s="114">
        <v>0</v>
      </c>
      <c r="BR56" s="80"/>
      <c r="BS56" s="20">
        <f t="shared" si="171"/>
        <v>4011.168221115875</v>
      </c>
      <c r="BT56" s="20">
        <v>750</v>
      </c>
      <c r="BU56" s="20">
        <v>0</v>
      </c>
      <c r="BV56" s="20">
        <f t="shared" si="172"/>
        <v>4761.168221115875</v>
      </c>
      <c r="BW56" s="20">
        <f t="shared" si="173"/>
        <v>4758.9167746572384</v>
      </c>
      <c r="BX56" s="47">
        <f>IF(D56=0,0,IF(MONTH($D56)=1,1,0))</f>
        <v>0</v>
      </c>
      <c r="BY56" s="47">
        <f t="shared" si="19"/>
        <v>0</v>
      </c>
      <c r="BZ56" s="47">
        <f t="shared" si="20"/>
        <v>0</v>
      </c>
      <c r="CA56" s="47">
        <f t="shared" si="21"/>
        <v>0</v>
      </c>
      <c r="CB56" s="47">
        <f t="shared" si="22"/>
        <v>0</v>
      </c>
      <c r="CC56" s="47">
        <f t="shared" si="23"/>
        <v>0</v>
      </c>
      <c r="CD56" s="47">
        <f t="shared" si="24"/>
        <v>0</v>
      </c>
      <c r="CE56" s="47">
        <f t="shared" si="25"/>
        <v>0</v>
      </c>
      <c r="CF56" s="47">
        <f t="shared" si="26"/>
        <v>0</v>
      </c>
      <c r="CG56" s="47">
        <f t="shared" si="27"/>
        <v>0</v>
      </c>
      <c r="CH56" s="47">
        <f t="shared" si="28"/>
        <v>0</v>
      </c>
      <c r="CI56" s="47">
        <f t="shared" si="29"/>
        <v>0</v>
      </c>
      <c r="CJ56" s="47">
        <f t="shared" si="174"/>
        <v>0</v>
      </c>
      <c r="CK56" s="47">
        <f t="shared" si="175"/>
        <v>0</v>
      </c>
      <c r="CL56" s="47">
        <f t="shared" si="176"/>
        <v>0</v>
      </c>
      <c r="CM56" s="47">
        <f t="shared" si="177"/>
        <v>0</v>
      </c>
      <c r="CN56" s="47">
        <f t="shared" si="178"/>
        <v>0</v>
      </c>
      <c r="CO56" s="47">
        <f t="shared" si="179"/>
        <v>0</v>
      </c>
      <c r="CP56" s="47">
        <f t="shared" si="180"/>
        <v>0</v>
      </c>
      <c r="CQ56" s="47">
        <f t="shared" si="181"/>
        <v>0</v>
      </c>
      <c r="CR56" s="47">
        <f t="shared" si="182"/>
        <v>0</v>
      </c>
      <c r="CS56" s="47">
        <f t="shared" si="183"/>
        <v>0</v>
      </c>
      <c r="CT56" s="47">
        <f t="shared" si="184"/>
        <v>0</v>
      </c>
      <c r="CU56" s="47">
        <f t="shared" si="185"/>
        <v>0</v>
      </c>
      <c r="CV56" s="20">
        <f t="shared" si="186"/>
        <v>4761.0980977228492</v>
      </c>
      <c r="CW56" s="20">
        <f t="shared" si="187"/>
        <v>4761.3558416540936</v>
      </c>
      <c r="CX56" s="20">
        <f t="shared" si="188"/>
        <v>57134.0186533905</v>
      </c>
      <c r="CY56" s="20">
        <f t="shared" si="189"/>
        <v>57133.177172674186</v>
      </c>
      <c r="CZ56" s="20">
        <f t="shared" si="190"/>
        <v>57136.27009984912</v>
      </c>
      <c r="DA56" s="21">
        <f t="shared" si="191"/>
        <v>57134.488641971264</v>
      </c>
      <c r="DB56" s="19">
        <f t="shared" si="53"/>
        <v>1428362.2160492816</v>
      </c>
      <c r="DC56" s="20">
        <f t="shared" si="192"/>
        <v>1428346.7092967441</v>
      </c>
      <c r="DD56" s="20">
        <f t="shared" si="193"/>
        <v>1428395.9759254418</v>
      </c>
      <c r="DE56" s="20">
        <f>DC56*G56</f>
        <v>0</v>
      </c>
      <c r="DF56" s="20">
        <f t="shared" si="131"/>
        <v>1500000</v>
      </c>
      <c r="DG56" s="20">
        <f t="shared" si="42"/>
        <v>111542.31698530554</v>
      </c>
      <c r="DH56" s="20">
        <f t="shared" si="194"/>
        <v>4461.6926794122219</v>
      </c>
      <c r="DI56" s="20">
        <f t="shared" si="44"/>
        <v>371.80772328435182</v>
      </c>
      <c r="DJ56" s="20">
        <f t="shared" si="195"/>
        <v>109118.00688281954</v>
      </c>
      <c r="DK56" s="24">
        <f t="shared" si="196"/>
        <v>7.8091906019249438E-2</v>
      </c>
      <c r="DL56" s="124">
        <f t="shared" si="45"/>
        <v>0</v>
      </c>
      <c r="DM56" s="27">
        <f t="shared" si="46"/>
        <v>0</v>
      </c>
      <c r="DN56" s="27">
        <f t="shared" si="47"/>
        <v>0</v>
      </c>
      <c r="DO56" s="20">
        <f t="shared" si="11"/>
        <v>537447.46848867589</v>
      </c>
      <c r="DP56" s="20">
        <f t="shared" si="12"/>
        <v>63575.452975404027</v>
      </c>
      <c r="DQ56" s="21">
        <f t="shared" si="13"/>
        <v>-4050.0325718017384</v>
      </c>
      <c r="DR56" s="17"/>
      <c r="DS56" s="17"/>
      <c r="DT56" s="17"/>
      <c r="DU56" s="17"/>
      <c r="DV56" s="17"/>
      <c r="DW56" s="17"/>
      <c r="DX56" s="17"/>
      <c r="DY56" s="17"/>
      <c r="DZ56" s="17"/>
      <c r="EA56" s="17"/>
      <c r="EB56" s="28">
        <v>0</v>
      </c>
      <c r="EC56" s="17"/>
      <c r="ED56" s="17"/>
      <c r="EE56" s="17"/>
      <c r="EF56" s="17"/>
      <c r="EG56" s="17"/>
    </row>
    <row r="57" spans="1:137" ht="15.75" thickBot="1" x14ac:dyDescent="0.3">
      <c r="A57" s="5">
        <f t="shared" si="72"/>
        <v>28</v>
      </c>
      <c r="B57" s="5">
        <f t="shared" si="71"/>
        <v>26</v>
      </c>
      <c r="C57" s="1">
        <v>43922</v>
      </c>
      <c r="D57" s="4"/>
      <c r="E57" s="28"/>
      <c r="F57" s="28"/>
      <c r="G57" s="28"/>
      <c r="H57" s="28"/>
      <c r="I57" s="10">
        <v>0</v>
      </c>
      <c r="J57" s="10">
        <v>69430.399999999994</v>
      </c>
      <c r="K57" s="94">
        <f>Payday!H43</f>
        <v>2</v>
      </c>
      <c r="L57" s="11">
        <f t="shared" si="74"/>
        <v>925.73</v>
      </c>
      <c r="M57" s="11">
        <v>0</v>
      </c>
      <c r="N57" s="11">
        <f t="shared" si="94"/>
        <v>130</v>
      </c>
      <c r="O57" s="11">
        <f t="shared" si="168"/>
        <v>552.97666666666669</v>
      </c>
      <c r="P57" s="11">
        <f t="shared" si="169"/>
        <v>4177.1599999999989</v>
      </c>
      <c r="Q57" s="11">
        <v>0</v>
      </c>
      <c r="R57" s="11"/>
      <c r="S57" s="11">
        <v>0</v>
      </c>
      <c r="T57" s="11">
        <v>0</v>
      </c>
      <c r="U57" s="11">
        <v>0</v>
      </c>
      <c r="V57" s="11">
        <f t="shared" si="166"/>
        <v>0</v>
      </c>
      <c r="W57" s="11">
        <f t="shared" si="78"/>
        <v>4177.1599999999989</v>
      </c>
      <c r="X57" s="11">
        <f t="shared" si="79"/>
        <v>50125.919999999984</v>
      </c>
      <c r="Y57" s="110">
        <f>IF(X57&lt;19050,10,IF(X57&lt;77400,12,IF(X57&lt;165000,22,IF(X57&lt;315000,24,IF(X57&lt;400000,32,100)))))/100</f>
        <v>0.12</v>
      </c>
      <c r="Z57" s="11">
        <f t="shared" si="95"/>
        <v>5634.1103999999978</v>
      </c>
      <c r="AA57" s="11">
        <f t="shared" si="96"/>
        <v>2426.2959999999994</v>
      </c>
      <c r="AB57" s="11">
        <v>2000</v>
      </c>
      <c r="AC57" s="11">
        <f t="shared" si="127"/>
        <v>44065.513599999984</v>
      </c>
      <c r="AD57" s="11">
        <f t="shared" si="97"/>
        <v>3672.1261333333318</v>
      </c>
      <c r="AE57" s="11">
        <v>50000</v>
      </c>
      <c r="AF57" s="11">
        <f t="shared" si="157"/>
        <v>-494.54053333333513</v>
      </c>
      <c r="AG57" s="11"/>
      <c r="AH57" s="92"/>
      <c r="AI57" s="91">
        <v>9000</v>
      </c>
      <c r="AJ57" s="11">
        <v>550</v>
      </c>
      <c r="AK57" s="54">
        <f t="shared" si="98"/>
        <v>9294.9237081900264</v>
      </c>
      <c r="AL57" s="11">
        <v>305</v>
      </c>
      <c r="AM57" s="54">
        <f t="shared" si="82"/>
        <v>9343.6641767434176</v>
      </c>
      <c r="AN57" s="11">
        <v>0</v>
      </c>
      <c r="AO57" s="11">
        <v>0</v>
      </c>
      <c r="AP57" s="52">
        <f t="shared" si="159"/>
        <v>10103.401028762531</v>
      </c>
      <c r="AQ57" s="54">
        <f t="shared" si="170"/>
        <v>5019.0562560497947</v>
      </c>
      <c r="AR57" s="54">
        <f t="shared" si="99"/>
        <v>4357.5476918076401</v>
      </c>
      <c r="AS57" s="54">
        <f t="shared" si="128"/>
        <v>69944.267241754613</v>
      </c>
      <c r="AT57" s="54">
        <f t="shared" si="155"/>
        <v>9055.8090365351163</v>
      </c>
      <c r="AU57" s="54">
        <v>3100</v>
      </c>
      <c r="AV57" s="54">
        <f t="shared" si="100"/>
        <v>6160.3984373228413</v>
      </c>
      <c r="AW57" s="11">
        <v>0</v>
      </c>
      <c r="AX57" s="54">
        <v>0</v>
      </c>
      <c r="AY57" s="54">
        <f>'Mortgage and Loans'!U18</f>
        <v>30635.67</v>
      </c>
      <c r="AZ57" s="12">
        <f t="shared" si="16"/>
        <v>166869.737577166</v>
      </c>
      <c r="BA57" s="52">
        <f t="shared" si="167"/>
        <v>750</v>
      </c>
      <c r="BB57" s="52">
        <f t="shared" si="167"/>
        <v>750</v>
      </c>
      <c r="BC57" s="52">
        <f t="shared" si="167"/>
        <v>750</v>
      </c>
      <c r="BD57" s="52">
        <f t="shared" si="167"/>
        <v>750</v>
      </c>
      <c r="BE57" s="52">
        <f t="shared" si="87"/>
        <v>261.35584165409449</v>
      </c>
      <c r="BF57" s="52">
        <f t="shared" si="167"/>
        <v>750</v>
      </c>
      <c r="BG57" s="52">
        <f t="shared" si="101"/>
        <v>50191.351502505015</v>
      </c>
      <c r="BH57" s="52">
        <f t="shared" si="102"/>
        <v>16590.618137910409</v>
      </c>
      <c r="BI57" s="52">
        <f t="shared" si="156"/>
        <v>17825.494503005964</v>
      </c>
      <c r="BJ57" s="52">
        <f t="shared" si="165"/>
        <v>18857.35154910259</v>
      </c>
      <c r="BK57" s="52">
        <f>'Mortgage and Loans'!T18</f>
        <v>149364.32999999999</v>
      </c>
      <c r="BL57" s="12">
        <f t="shared" si="17"/>
        <v>-256840.50153417804</v>
      </c>
      <c r="BM57" s="69">
        <f t="shared" si="103"/>
        <v>-89970.763957012037</v>
      </c>
      <c r="BN57" s="88">
        <f t="shared" si="3"/>
        <v>1</v>
      </c>
      <c r="BO57" s="88">
        <f t="shared" si="4"/>
        <v>1</v>
      </c>
      <c r="BP57" s="79">
        <f>'Mortgage and Loans'!G19</f>
        <v>727.41</v>
      </c>
      <c r="BQ57" s="114">
        <v>0</v>
      </c>
      <c r="BR57" s="80"/>
      <c r="BS57" s="20">
        <f t="shared" si="171"/>
        <v>4011.3558416540945</v>
      </c>
      <c r="BT57" s="20">
        <v>750</v>
      </c>
      <c r="BU57" s="20">
        <v>0</v>
      </c>
      <c r="BV57" s="20">
        <f t="shared" si="172"/>
        <v>4761.3558416540945</v>
      </c>
      <c r="BW57" s="20">
        <f t="shared" si="173"/>
        <v>4759.8861586564526</v>
      </c>
      <c r="BX57" s="47">
        <f>IF(D57=0,0,IF(MONTH($D57)=1,1,0))</f>
        <v>0</v>
      </c>
      <c r="BY57" s="47">
        <f t="shared" si="19"/>
        <v>0</v>
      </c>
      <c r="BZ57" s="47">
        <f t="shared" si="20"/>
        <v>0</v>
      </c>
      <c r="CA57" s="47">
        <f t="shared" si="21"/>
        <v>0</v>
      </c>
      <c r="CB57" s="47">
        <f t="shared" si="22"/>
        <v>0</v>
      </c>
      <c r="CC57" s="47">
        <f t="shared" si="23"/>
        <v>0</v>
      </c>
      <c r="CD57" s="47">
        <f t="shared" si="24"/>
        <v>0</v>
      </c>
      <c r="CE57" s="47">
        <f t="shared" si="25"/>
        <v>0</v>
      </c>
      <c r="CF57" s="47">
        <f t="shared" si="26"/>
        <v>0</v>
      </c>
      <c r="CG57" s="47">
        <f t="shared" si="27"/>
        <v>0</v>
      </c>
      <c r="CH57" s="47">
        <f t="shared" si="28"/>
        <v>0</v>
      </c>
      <c r="CI57" s="47">
        <f t="shared" si="29"/>
        <v>0</v>
      </c>
      <c r="CJ57" s="47">
        <f t="shared" si="174"/>
        <v>0</v>
      </c>
      <c r="CK57" s="47">
        <f t="shared" si="175"/>
        <v>0</v>
      </c>
      <c r="CL57" s="47">
        <f t="shared" si="176"/>
        <v>0</v>
      </c>
      <c r="CM57" s="47">
        <f t="shared" si="177"/>
        <v>0</v>
      </c>
      <c r="CN57" s="47">
        <f t="shared" si="178"/>
        <v>0</v>
      </c>
      <c r="CO57" s="47">
        <f t="shared" si="179"/>
        <v>0</v>
      </c>
      <c r="CP57" s="47">
        <f t="shared" si="180"/>
        <v>0</v>
      </c>
      <c r="CQ57" s="47">
        <f t="shared" si="181"/>
        <v>0</v>
      </c>
      <c r="CR57" s="47">
        <f t="shared" si="182"/>
        <v>0</v>
      </c>
      <c r="CS57" s="47">
        <f t="shared" si="183"/>
        <v>0</v>
      </c>
      <c r="CT57" s="47">
        <f t="shared" si="184"/>
        <v>0</v>
      </c>
      <c r="CU57" s="47">
        <f t="shared" si="185"/>
        <v>0</v>
      </c>
      <c r="CV57" s="20">
        <f t="shared" si="186"/>
        <v>4761.1256023630931</v>
      </c>
      <c r="CW57" s="20">
        <f t="shared" si="187"/>
        <v>4761.478315237232</v>
      </c>
      <c r="CX57" s="20">
        <f t="shared" si="188"/>
        <v>57136.270099849135</v>
      </c>
      <c r="CY57" s="20">
        <f t="shared" si="189"/>
        <v>57133.507228357121</v>
      </c>
      <c r="CZ57" s="20">
        <f t="shared" si="190"/>
        <v>57137.73978284678</v>
      </c>
      <c r="DA57" s="21">
        <f t="shared" si="191"/>
        <v>57135.839037017686</v>
      </c>
      <c r="DB57" s="19">
        <f t="shared" si="53"/>
        <v>1428395.9759254421</v>
      </c>
      <c r="DC57" s="20">
        <f t="shared" si="192"/>
        <v>1428360.4656170427</v>
      </c>
      <c r="DD57" s="20">
        <f t="shared" si="193"/>
        <v>1428436.1416668079</v>
      </c>
      <c r="DE57" s="20">
        <f>DC57*G57</f>
        <v>0</v>
      </c>
      <c r="DF57" s="20">
        <f t="shared" si="131"/>
        <v>1500000</v>
      </c>
      <c r="DG57" s="20">
        <f t="shared" si="42"/>
        <v>113984.14386897595</v>
      </c>
      <c r="DH57" s="20">
        <f t="shared" si="194"/>
        <v>4559.3657547590383</v>
      </c>
      <c r="DI57" s="20">
        <f t="shared" si="44"/>
        <v>379.94714622991984</v>
      </c>
      <c r="DJ57" s="20">
        <f t="shared" si="195"/>
        <v>111546.70208676816</v>
      </c>
      <c r="DK57" s="24">
        <f t="shared" si="196"/>
        <v>7.9800685200101446E-2</v>
      </c>
      <c r="DL57" s="124">
        <f t="shared" si="45"/>
        <v>0</v>
      </c>
      <c r="DM57" s="27">
        <f t="shared" si="46"/>
        <v>0</v>
      </c>
      <c r="DN57" s="27">
        <f t="shared" si="47"/>
        <v>0</v>
      </c>
      <c r="DO57" s="20">
        <f t="shared" si="11"/>
        <v>540358.64227632282</v>
      </c>
      <c r="DP57" s="20">
        <f t="shared" si="12"/>
        <v>67919.820012354132</v>
      </c>
      <c r="DQ57" s="21">
        <f t="shared" si="13"/>
        <v>498.8630851010023</v>
      </c>
      <c r="DR57" s="17"/>
      <c r="DS57" s="17"/>
      <c r="DT57" s="17"/>
      <c r="DU57" s="17"/>
      <c r="DV57" s="17"/>
      <c r="DW57" s="17"/>
      <c r="DX57" s="17"/>
      <c r="DY57" s="17"/>
      <c r="DZ57" s="17"/>
      <c r="EA57" s="17"/>
      <c r="EB57" s="28">
        <v>0</v>
      </c>
      <c r="EC57" s="17"/>
      <c r="ED57" s="17"/>
      <c r="EE57" s="17"/>
      <c r="EF57" s="17"/>
      <c r="EG57" s="17"/>
    </row>
    <row r="58" spans="1:137" ht="15.75" thickBot="1" x14ac:dyDescent="0.3">
      <c r="A58" s="5">
        <f t="shared" si="72"/>
        <v>28</v>
      </c>
      <c r="B58" s="5">
        <f t="shared" si="71"/>
        <v>26</v>
      </c>
      <c r="C58" s="1">
        <v>43952</v>
      </c>
      <c r="D58" s="4"/>
      <c r="E58" s="28"/>
      <c r="F58" s="28"/>
      <c r="G58" s="28"/>
      <c r="H58" s="28"/>
      <c r="I58" s="10">
        <v>0</v>
      </c>
      <c r="J58" s="10">
        <v>69430.399999999994</v>
      </c>
      <c r="K58" s="94">
        <f>Payday!H44</f>
        <v>2</v>
      </c>
      <c r="L58" s="11">
        <f t="shared" si="74"/>
        <v>925.73</v>
      </c>
      <c r="M58" s="11">
        <v>0</v>
      </c>
      <c r="N58" s="11">
        <f t="shared" si="94"/>
        <v>130</v>
      </c>
      <c r="O58" s="11">
        <f t="shared" si="168"/>
        <v>552.97666666666669</v>
      </c>
      <c r="P58" s="11">
        <f t="shared" si="169"/>
        <v>4177.1599999999989</v>
      </c>
      <c r="Q58" s="11">
        <v>0</v>
      </c>
      <c r="R58" s="11"/>
      <c r="S58" s="11">
        <v>0</v>
      </c>
      <c r="T58" s="11">
        <v>0</v>
      </c>
      <c r="U58" s="11">
        <v>0</v>
      </c>
      <c r="V58" s="11">
        <f t="shared" si="166"/>
        <v>0</v>
      </c>
      <c r="W58" s="11">
        <f t="shared" si="78"/>
        <v>4177.1599999999989</v>
      </c>
      <c r="X58" s="11">
        <f t="shared" si="79"/>
        <v>50125.919999999984</v>
      </c>
      <c r="Y58" s="110">
        <f t="shared" ref="Y58:Y121" si="197">IF(X58&lt;19050,10,IF(X58&lt;77400,12,IF(X58&lt;165000,22,IF(X58&lt;315000,24,IF(X58&lt;400000,32,100)))))/100</f>
        <v>0.12</v>
      </c>
      <c r="Z58" s="11">
        <f t="shared" si="95"/>
        <v>5634.1103999999978</v>
      </c>
      <c r="AA58" s="11">
        <f t="shared" si="96"/>
        <v>2426.2959999999994</v>
      </c>
      <c r="AB58" s="11">
        <v>2000</v>
      </c>
      <c r="AC58" s="11">
        <f t="shared" si="127"/>
        <v>44065.513599999984</v>
      </c>
      <c r="AD58" s="11">
        <f t="shared" si="97"/>
        <v>3672.1261333333318</v>
      </c>
      <c r="AE58" s="11">
        <v>50000</v>
      </c>
      <c r="AF58" s="11">
        <f t="shared" si="157"/>
        <v>-494.54053333333513</v>
      </c>
      <c r="AG58" s="11"/>
      <c r="AH58" s="92"/>
      <c r="AI58" s="91">
        <v>9000</v>
      </c>
      <c r="AJ58" s="11">
        <v>550</v>
      </c>
      <c r="AK58" s="54">
        <f t="shared" si="98"/>
        <v>9306.1550743374228</v>
      </c>
      <c r="AL58" s="11">
        <v>305</v>
      </c>
      <c r="AM58" s="54">
        <f t="shared" si="82"/>
        <v>9594.2756910341104</v>
      </c>
      <c r="AN58" s="11">
        <v>0</v>
      </c>
      <c r="AO58" s="11">
        <v>0</v>
      </c>
      <c r="AP58" s="52">
        <f t="shared" si="159"/>
        <v>10158.127784334994</v>
      </c>
      <c r="AQ58" s="54">
        <f t="shared" si="170"/>
        <v>5046.2428107700644</v>
      </c>
      <c r="AR58" s="54">
        <f t="shared" si="99"/>
        <v>4381.1510751382648</v>
      </c>
      <c r="AS58" s="54">
        <f t="shared" si="128"/>
        <v>71422.438022647446</v>
      </c>
      <c r="AT58" s="54">
        <f t="shared" si="155"/>
        <v>9513.194668816348</v>
      </c>
      <c r="AU58" s="54">
        <v>3100</v>
      </c>
      <c r="AV58" s="54">
        <f t="shared" si="100"/>
        <v>6323.7672621916736</v>
      </c>
      <c r="AW58" s="11">
        <v>0</v>
      </c>
      <c r="AX58" s="54">
        <v>0</v>
      </c>
      <c r="AY58" s="54">
        <f>'Mortgage and Loans'!U19</f>
        <v>30849.02</v>
      </c>
      <c r="AZ58" s="12">
        <f t="shared" si="16"/>
        <v>169549.37238927031</v>
      </c>
      <c r="BA58" s="52">
        <f t="shared" si="167"/>
        <v>750</v>
      </c>
      <c r="BB58" s="52">
        <f t="shared" si="167"/>
        <v>750</v>
      </c>
      <c r="BC58" s="52">
        <f t="shared" si="167"/>
        <v>750</v>
      </c>
      <c r="BD58" s="52">
        <f t="shared" si="167"/>
        <v>750</v>
      </c>
      <c r="BE58" s="52">
        <f t="shared" si="87"/>
        <v>261.4783152372313</v>
      </c>
      <c r="BF58" s="52">
        <f t="shared" si="167"/>
        <v>750</v>
      </c>
      <c r="BG58" s="52">
        <f t="shared" si="101"/>
        <v>50413.448232903596</v>
      </c>
      <c r="BH58" s="52">
        <f t="shared" si="102"/>
        <v>16673.571228599962</v>
      </c>
      <c r="BI58" s="52">
        <f t="shared" si="156"/>
        <v>17922.049264897247</v>
      </c>
      <c r="BJ58" s="52">
        <f t="shared" si="165"/>
        <v>18967.352766472355</v>
      </c>
      <c r="BK58" s="52">
        <f>'Mortgage and Loans'!T19</f>
        <v>149150.97999999998</v>
      </c>
      <c r="BL58" s="12">
        <f t="shared" si="17"/>
        <v>-257138.87980811036</v>
      </c>
      <c r="BM58" s="69">
        <f t="shared" si="103"/>
        <v>-87589.507418840047</v>
      </c>
      <c r="BN58" s="88">
        <f t="shared" si="3"/>
        <v>1</v>
      </c>
      <c r="BO58" s="88">
        <f t="shared" si="4"/>
        <v>1</v>
      </c>
      <c r="BP58" s="79">
        <f>'Mortgage and Loans'!G20</f>
        <v>727.41</v>
      </c>
      <c r="BQ58" s="114">
        <v>0</v>
      </c>
      <c r="BR58" s="80"/>
      <c r="BS58" s="20">
        <f t="shared" si="171"/>
        <v>4011.4783152372311</v>
      </c>
      <c r="BT58" s="20">
        <v>750</v>
      </c>
      <c r="BU58" s="20">
        <v>0</v>
      </c>
      <c r="BV58" s="20">
        <f t="shared" si="172"/>
        <v>4761.4783152372311</v>
      </c>
      <c r="BW58" s="20">
        <f t="shared" si="173"/>
        <v>4760.6303929426385</v>
      </c>
      <c r="BX58" s="47">
        <f>IF(D58=0,0,IF(MONTH($D58)=1,1,0))</f>
        <v>0</v>
      </c>
      <c r="BY58" s="47">
        <f t="shared" si="19"/>
        <v>0</v>
      </c>
      <c r="BZ58" s="47">
        <f t="shared" si="20"/>
        <v>0</v>
      </c>
      <c r="CA58" s="47">
        <f t="shared" si="21"/>
        <v>0</v>
      </c>
      <c r="CB58" s="47">
        <f t="shared" si="22"/>
        <v>0</v>
      </c>
      <c r="CC58" s="47">
        <f t="shared" si="23"/>
        <v>0</v>
      </c>
      <c r="CD58" s="47">
        <f t="shared" si="24"/>
        <v>0</v>
      </c>
      <c r="CE58" s="47">
        <f t="shared" si="25"/>
        <v>0</v>
      </c>
      <c r="CF58" s="47">
        <f t="shared" si="26"/>
        <v>0</v>
      </c>
      <c r="CG58" s="47">
        <f t="shared" si="27"/>
        <v>0</v>
      </c>
      <c r="CH58" s="47">
        <f t="shared" si="28"/>
        <v>0</v>
      </c>
      <c r="CI58" s="47">
        <f t="shared" si="29"/>
        <v>0</v>
      </c>
      <c r="CJ58" s="47">
        <f t="shared" si="174"/>
        <v>0</v>
      </c>
      <c r="CK58" s="47">
        <f t="shared" si="175"/>
        <v>0</v>
      </c>
      <c r="CL58" s="47">
        <f t="shared" si="176"/>
        <v>0</v>
      </c>
      <c r="CM58" s="47">
        <f t="shared" si="177"/>
        <v>0</v>
      </c>
      <c r="CN58" s="47">
        <f t="shared" si="178"/>
        <v>0</v>
      </c>
      <c r="CO58" s="47">
        <f t="shared" si="179"/>
        <v>0</v>
      </c>
      <c r="CP58" s="47">
        <f t="shared" si="180"/>
        <v>0</v>
      </c>
      <c r="CQ58" s="47">
        <f t="shared" si="181"/>
        <v>0</v>
      </c>
      <c r="CR58" s="47">
        <f t="shared" si="182"/>
        <v>0</v>
      </c>
      <c r="CS58" s="47">
        <f t="shared" si="183"/>
        <v>0</v>
      </c>
      <c r="CT58" s="47">
        <f t="shared" si="184"/>
        <v>0</v>
      </c>
      <c r="CU58" s="47">
        <f t="shared" si="185"/>
        <v>0</v>
      </c>
      <c r="CV58" s="20">
        <f t="shared" si="186"/>
        <v>4761.3341260023999</v>
      </c>
      <c r="CW58" s="20">
        <f t="shared" si="187"/>
        <v>4761.5489754284481</v>
      </c>
      <c r="CX58" s="20">
        <f t="shared" si="188"/>
        <v>57137.739782846773</v>
      </c>
      <c r="CY58" s="20">
        <f t="shared" si="189"/>
        <v>57136.009512028802</v>
      </c>
      <c r="CZ58" s="20">
        <f t="shared" si="190"/>
        <v>57138.587705141377</v>
      </c>
      <c r="DA58" s="21">
        <f t="shared" si="191"/>
        <v>57137.445666672313</v>
      </c>
      <c r="DB58" s="19">
        <f t="shared" si="53"/>
        <v>1428436.1416668077</v>
      </c>
      <c r="DC58" s="20">
        <f t="shared" si="192"/>
        <v>1428398.1112138436</v>
      </c>
      <c r="DD58" s="20">
        <f t="shared" si="193"/>
        <v>1428459.1107623514</v>
      </c>
      <c r="DE58" s="20">
        <f>DC58*G58</f>
        <v>0</v>
      </c>
      <c r="DF58" s="20">
        <f t="shared" si="131"/>
        <v>1500000</v>
      </c>
      <c r="DG58" s="20">
        <f t="shared" si="42"/>
        <v>116439.1973149329</v>
      </c>
      <c r="DH58" s="20">
        <f t="shared" si="194"/>
        <v>4657.5678925973161</v>
      </c>
      <c r="DI58" s="20">
        <f t="shared" si="44"/>
        <v>388.13065771644301</v>
      </c>
      <c r="DJ58" s="20">
        <f t="shared" si="195"/>
        <v>113988.55272307147</v>
      </c>
      <c r="DK58" s="24">
        <f t="shared" si="196"/>
        <v>8.1517327977970802E-2</v>
      </c>
      <c r="DL58" s="124">
        <f t="shared" si="45"/>
        <v>0</v>
      </c>
      <c r="DM58" s="27">
        <f t="shared" si="46"/>
        <v>0</v>
      </c>
      <c r="DN58" s="27">
        <f t="shared" si="47"/>
        <v>0</v>
      </c>
      <c r="DO58" s="20">
        <f t="shared" si="11"/>
        <v>543285.58492198621</v>
      </c>
      <c r="DP58" s="20">
        <f t="shared" si="12"/>
        <v>72287.719037421048</v>
      </c>
      <c r="DQ58" s="21">
        <f t="shared" si="13"/>
        <v>5072.3985934786324</v>
      </c>
      <c r="DR58" s="17"/>
      <c r="DS58" s="17"/>
      <c r="DT58" s="17"/>
      <c r="DU58" s="17"/>
      <c r="DV58" s="17"/>
      <c r="DW58" s="17"/>
      <c r="DX58" s="17"/>
      <c r="DY58" s="17"/>
      <c r="DZ58" s="17"/>
      <c r="EA58" s="17"/>
      <c r="EB58" s="28">
        <v>0</v>
      </c>
      <c r="EC58" s="17"/>
      <c r="ED58" s="17"/>
      <c r="EE58" s="17"/>
      <c r="EF58" s="17"/>
      <c r="EG58" s="17"/>
    </row>
    <row r="59" spans="1:137" ht="15.75" thickBot="1" x14ac:dyDescent="0.3">
      <c r="A59" s="5">
        <f t="shared" si="72"/>
        <v>28</v>
      </c>
      <c r="B59" s="5">
        <f t="shared" si="71"/>
        <v>26</v>
      </c>
      <c r="C59" s="1">
        <v>43983</v>
      </c>
      <c r="D59" s="4"/>
      <c r="E59" s="28"/>
      <c r="F59" s="28"/>
      <c r="G59" s="28"/>
      <c r="H59" s="28"/>
      <c r="I59" s="10">
        <v>0</v>
      </c>
      <c r="J59" s="10">
        <v>69430.399999999994</v>
      </c>
      <c r="K59" s="94">
        <f>Payday!H45</f>
        <v>2</v>
      </c>
      <c r="L59" s="11">
        <f>(293.74+133.52)*26/12</f>
        <v>925.73</v>
      </c>
      <c r="M59" s="11">
        <v>0</v>
      </c>
      <c r="N59" s="11">
        <f t="shared" si="94"/>
        <v>130</v>
      </c>
      <c r="O59" s="11">
        <f>255.22*26/12</f>
        <v>552.97666666666669</v>
      </c>
      <c r="P59" s="11">
        <f>(J59/12)-SUM(L59:O59)</f>
        <v>4177.1599999999989</v>
      </c>
      <c r="Q59" s="11">
        <v>0</v>
      </c>
      <c r="R59" s="94"/>
      <c r="S59" s="11">
        <v>0</v>
      </c>
      <c r="T59" s="11">
        <v>0</v>
      </c>
      <c r="U59" s="11">
        <v>0</v>
      </c>
      <c r="V59" s="11">
        <f t="shared" si="166"/>
        <v>0</v>
      </c>
      <c r="W59" s="11">
        <f t="shared" si="78"/>
        <v>4177.1599999999989</v>
      </c>
      <c r="X59" s="11">
        <f t="shared" si="79"/>
        <v>50125.919999999984</v>
      </c>
      <c r="Y59" s="110">
        <f t="shared" si="197"/>
        <v>0.12</v>
      </c>
      <c r="Z59" s="11">
        <f t="shared" si="95"/>
        <v>5634.1103999999978</v>
      </c>
      <c r="AA59" s="11">
        <f t="shared" si="96"/>
        <v>2426.2959999999994</v>
      </c>
      <c r="AB59" s="11">
        <v>2000</v>
      </c>
      <c r="AC59" s="11">
        <f t="shared" si="127"/>
        <v>44065.513599999984</v>
      </c>
      <c r="AD59" s="11">
        <f t="shared" si="97"/>
        <v>3672.1261333333318</v>
      </c>
      <c r="AE59" s="11">
        <v>50000</v>
      </c>
      <c r="AF59" s="11">
        <f t="shared" si="157"/>
        <v>-494.54053333333513</v>
      </c>
      <c r="AG59" s="11"/>
      <c r="AH59" s="92"/>
      <c r="AI59" s="91">
        <v>9000</v>
      </c>
      <c r="AJ59" s="11">
        <v>550</v>
      </c>
      <c r="AK59" s="54">
        <f t="shared" si="98"/>
        <v>9317.4000117189134</v>
      </c>
      <c r="AL59" s="11">
        <v>305</v>
      </c>
      <c r="AM59" s="54">
        <f t="shared" si="82"/>
        <v>9846.2446843605449</v>
      </c>
      <c r="AN59" s="11">
        <v>0</v>
      </c>
      <c r="AO59" s="11">
        <v>0</v>
      </c>
      <c r="AP59" s="52">
        <f t="shared" si="159"/>
        <v>10213.150976500143</v>
      </c>
      <c r="AQ59" s="54">
        <f t="shared" si="170"/>
        <v>5073.5766259950688</v>
      </c>
      <c r="AR59" s="54">
        <f t="shared" si="99"/>
        <v>4404.8823101285971</v>
      </c>
      <c r="AS59" s="54">
        <f t="shared" si="128"/>
        <v>72908.615561936778</v>
      </c>
      <c r="AT59" s="54">
        <f t="shared" si="155"/>
        <v>9973.0578066057697</v>
      </c>
      <c r="AU59" s="54">
        <v>3100</v>
      </c>
      <c r="AV59" s="54">
        <f t="shared" si="100"/>
        <v>6488.0210015285447</v>
      </c>
      <c r="AW59" s="11">
        <v>0</v>
      </c>
      <c r="AX59" s="54">
        <v>0</v>
      </c>
      <c r="AY59" s="54">
        <f>'Mortgage and Loans'!U20</f>
        <v>31063.1</v>
      </c>
      <c r="AZ59" s="12">
        <f t="shared" si="16"/>
        <v>172243.04897877434</v>
      </c>
      <c r="BA59" s="52">
        <f t="shared" si="167"/>
        <v>750</v>
      </c>
      <c r="BB59" s="52">
        <f t="shared" si="167"/>
        <v>750</v>
      </c>
      <c r="BC59" s="52">
        <f t="shared" si="167"/>
        <v>750</v>
      </c>
      <c r="BD59" s="52">
        <f t="shared" si="167"/>
        <v>750</v>
      </c>
      <c r="BE59" s="52">
        <f t="shared" si="87"/>
        <v>261.54897542844736</v>
      </c>
      <c r="BF59" s="52">
        <f t="shared" si="167"/>
        <v>750</v>
      </c>
      <c r="BG59" s="52">
        <f t="shared" si="101"/>
        <v>50636.527741334197</v>
      </c>
      <c r="BH59" s="52">
        <f t="shared" si="102"/>
        <v>16756.93908474296</v>
      </c>
      <c r="BI59" s="52">
        <f t="shared" si="156"/>
        <v>18019.127031748772</v>
      </c>
      <c r="BJ59" s="52">
        <f t="shared" si="165"/>
        <v>19077.99565761011</v>
      </c>
      <c r="BK59" s="52">
        <f>'Mortgage and Loans'!T20</f>
        <v>148936.9</v>
      </c>
      <c r="BL59" s="12">
        <f t="shared" si="17"/>
        <v>-257439.03849086451</v>
      </c>
      <c r="BM59" s="69">
        <f t="shared" si="103"/>
        <v>-85195.989512090164</v>
      </c>
      <c r="BN59" s="88">
        <f t="shared" si="3"/>
        <v>1</v>
      </c>
      <c r="BO59" s="88">
        <f t="shared" si="4"/>
        <v>1</v>
      </c>
      <c r="BP59" s="79">
        <f>'Mortgage and Loans'!G21</f>
        <v>727.41</v>
      </c>
      <c r="BQ59" s="114">
        <v>0</v>
      </c>
      <c r="BR59" s="80"/>
      <c r="BS59" s="20">
        <f t="shared" si="171"/>
        <v>4011.5489754284472</v>
      </c>
      <c r="BT59" s="20">
        <v>750</v>
      </c>
      <c r="BU59" s="20">
        <v>0</v>
      </c>
      <c r="BV59" s="20">
        <f t="shared" si="172"/>
        <v>4761.5489754284472</v>
      </c>
      <c r="BW59" s="20">
        <f t="shared" si="173"/>
        <v>4761.163623508075</v>
      </c>
      <c r="BX59" s="47">
        <f>IF(D59=0,0,IF(MONTH($D59)=1,1,0))</f>
        <v>0</v>
      </c>
      <c r="BY59" s="47">
        <f t="shared" si="19"/>
        <v>0</v>
      </c>
      <c r="BZ59" s="47">
        <f t="shared" si="20"/>
        <v>0</v>
      </c>
      <c r="CA59" s="47">
        <f t="shared" si="21"/>
        <v>0</v>
      </c>
      <c r="CB59" s="47">
        <f t="shared" si="22"/>
        <v>0</v>
      </c>
      <c r="CC59" s="47">
        <f t="shared" si="23"/>
        <v>0</v>
      </c>
      <c r="CD59" s="47">
        <f t="shared" si="24"/>
        <v>0</v>
      </c>
      <c r="CE59" s="47">
        <f t="shared" si="25"/>
        <v>0</v>
      </c>
      <c r="CF59" s="47">
        <f t="shared" si="26"/>
        <v>0</v>
      </c>
      <c r="CG59" s="47">
        <f t="shared" si="27"/>
        <v>0</v>
      </c>
      <c r="CH59" s="47">
        <f t="shared" si="28"/>
        <v>0</v>
      </c>
      <c r="CI59" s="47">
        <f t="shared" si="29"/>
        <v>0</v>
      </c>
      <c r="CJ59" s="47">
        <f t="shared" si="174"/>
        <v>0</v>
      </c>
      <c r="CK59" s="47">
        <f t="shared" si="175"/>
        <v>0</v>
      </c>
      <c r="CL59" s="47">
        <f t="shared" si="176"/>
        <v>0</v>
      </c>
      <c r="CM59" s="47">
        <f t="shared" si="177"/>
        <v>0</v>
      </c>
      <c r="CN59" s="47">
        <f t="shared" si="178"/>
        <v>0</v>
      </c>
      <c r="CO59" s="47">
        <f t="shared" si="179"/>
        <v>0</v>
      </c>
      <c r="CP59" s="47">
        <f t="shared" si="180"/>
        <v>0</v>
      </c>
      <c r="CQ59" s="47">
        <f t="shared" si="181"/>
        <v>0</v>
      </c>
      <c r="CR59" s="47">
        <f t="shared" si="182"/>
        <v>0</v>
      </c>
      <c r="CS59" s="47">
        <f t="shared" si="183"/>
        <v>0</v>
      </c>
      <c r="CT59" s="47">
        <f t="shared" si="184"/>
        <v>0</v>
      </c>
      <c r="CU59" s="47">
        <f t="shared" si="185"/>
        <v>0</v>
      </c>
      <c r="CV59" s="20">
        <f t="shared" si="186"/>
        <v>4761.4610441065915</v>
      </c>
      <c r="CW59" s="20">
        <f t="shared" si="187"/>
        <v>4761.5810880884792</v>
      </c>
      <c r="CX59" s="20">
        <f t="shared" si="188"/>
        <v>57138.58770514137</v>
      </c>
      <c r="CY59" s="20">
        <f t="shared" si="189"/>
        <v>57137.532529279095</v>
      </c>
      <c r="CZ59" s="20">
        <f t="shared" si="190"/>
        <v>57138.973057061754</v>
      </c>
      <c r="DA59" s="21">
        <f t="shared" si="191"/>
        <v>57138.364430494075</v>
      </c>
      <c r="DB59" s="19">
        <f t="shared" si="53"/>
        <v>1428459.1107623519</v>
      </c>
      <c r="DC59" s="20">
        <f t="shared" si="192"/>
        <v>1428430.409451534</v>
      </c>
      <c r="DD59" s="20">
        <f t="shared" si="193"/>
        <v>1428469.4432380612</v>
      </c>
      <c r="DE59" s="20">
        <f>DC59*G59</f>
        <v>0</v>
      </c>
      <c r="DF59" s="20">
        <f t="shared" si="131"/>
        <v>1500000</v>
      </c>
      <c r="DG59" s="20">
        <f t="shared" si="42"/>
        <v>118907.54896705544</v>
      </c>
      <c r="DH59" s="20">
        <f t="shared" si="194"/>
        <v>4756.3019586822174</v>
      </c>
      <c r="DI59" s="20">
        <f t="shared" si="44"/>
        <v>396.35849655685143</v>
      </c>
      <c r="DJ59" s="20">
        <f t="shared" si="195"/>
        <v>116443.63005032144</v>
      </c>
      <c r="DK59" s="24">
        <f t="shared" si="196"/>
        <v>8.3243501524664171E-2</v>
      </c>
      <c r="DL59" s="124">
        <f t="shared" si="45"/>
        <v>0</v>
      </c>
      <c r="DM59" s="27">
        <f t="shared" si="46"/>
        <v>0</v>
      </c>
      <c r="DN59" s="27">
        <f t="shared" si="47"/>
        <v>0</v>
      </c>
      <c r="DO59" s="20">
        <f t="shared" si="11"/>
        <v>546228.38184031367</v>
      </c>
      <c r="DP59" s="20">
        <f t="shared" si="12"/>
        <v>76679.277515540409</v>
      </c>
      <c r="DQ59" s="21">
        <f t="shared" si="13"/>
        <v>9670.7074191933079</v>
      </c>
      <c r="DR59" s="17"/>
      <c r="DS59" s="17"/>
      <c r="DT59" s="17"/>
      <c r="DU59" s="17"/>
      <c r="DV59" s="17"/>
      <c r="DW59" s="17"/>
      <c r="DX59" s="17"/>
      <c r="DY59" s="17"/>
      <c r="DZ59" s="17"/>
      <c r="EA59" s="17"/>
      <c r="EB59" s="28">
        <v>0</v>
      </c>
      <c r="EC59" s="17"/>
      <c r="ED59" s="17"/>
      <c r="EE59" s="17"/>
      <c r="EF59" s="17"/>
      <c r="EG59" s="17"/>
    </row>
    <row r="60" spans="1:137" ht="16.5" thickTop="1" thickBot="1" x14ac:dyDescent="0.3">
      <c r="A60" s="5">
        <f t="shared" si="72"/>
        <v>28</v>
      </c>
      <c r="B60" s="5">
        <f t="shared" si="71"/>
        <v>26</v>
      </c>
      <c r="C60" s="1">
        <v>44013</v>
      </c>
      <c r="D60" s="4"/>
      <c r="E60" s="28"/>
      <c r="F60" s="28"/>
      <c r="G60" s="28"/>
      <c r="H60" s="28"/>
      <c r="I60" s="10">
        <v>0</v>
      </c>
      <c r="J60" s="10">
        <v>69430.399999999994</v>
      </c>
      <c r="K60" s="94">
        <f>Payday!H46</f>
        <v>3</v>
      </c>
      <c r="L60" s="11">
        <f>18500/12</f>
        <v>1541.6666666666667</v>
      </c>
      <c r="M60" s="11">
        <f>5500/12</f>
        <v>458.33333333333331</v>
      </c>
      <c r="N60" s="11">
        <f>6900/12</f>
        <v>575</v>
      </c>
      <c r="O60" s="11">
        <f t="shared" ref="O60:O123" si="198">255.22*26/12</f>
        <v>552.97666666666669</v>
      </c>
      <c r="P60" s="11">
        <f t="shared" ref="P60" si="199">(J60/12)-SUM(L60:O60)</f>
        <v>2657.8899999999994</v>
      </c>
      <c r="Q60" s="11">
        <v>100000</v>
      </c>
      <c r="R60" s="94">
        <v>1</v>
      </c>
      <c r="S60" s="11">
        <f>18500/12</f>
        <v>1541.6666666666667</v>
      </c>
      <c r="T60" s="11">
        <f>5500/12</f>
        <v>458.33333333333331</v>
      </c>
      <c r="U60" s="11">
        <f>Q60/12*0.1</f>
        <v>833.33333333333348</v>
      </c>
      <c r="V60" s="11">
        <f>(Q60/12)-SUM(S60:U60)</f>
        <v>5500</v>
      </c>
      <c r="W60" s="11">
        <f>P60+V60</f>
        <v>8157.8899999999994</v>
      </c>
      <c r="X60" s="11">
        <f>W60*12</f>
        <v>97894.68</v>
      </c>
      <c r="Y60" s="110">
        <f t="shared" si="197"/>
        <v>0.22</v>
      </c>
      <c r="Z60" s="11">
        <f t="shared" si="95"/>
        <v>13415.829599999997</v>
      </c>
      <c r="AA60" s="11">
        <f t="shared" si="96"/>
        <v>4814.7339999999995</v>
      </c>
      <c r="AB60" s="11">
        <v>0</v>
      </c>
      <c r="AC60" s="11">
        <f t="shared" si="127"/>
        <v>79664.116399999999</v>
      </c>
      <c r="AD60" s="11">
        <f t="shared" si="97"/>
        <v>6638.6763666666666</v>
      </c>
      <c r="AE60" s="11">
        <v>55000</v>
      </c>
      <c r="AF60" s="11">
        <f>AD60-(AE60/12)</f>
        <v>2055.3430333333336</v>
      </c>
      <c r="AG60" s="11"/>
      <c r="AH60" s="92"/>
      <c r="AI60" s="91">
        <v>9000</v>
      </c>
      <c r="AJ60" s="11">
        <v>550</v>
      </c>
      <c r="AK60" s="54">
        <f t="shared" si="98"/>
        <v>9328.6585367330736</v>
      </c>
      <c r="AL60" s="11">
        <v>305</v>
      </c>
      <c r="AM60" s="54">
        <v>0</v>
      </c>
      <c r="AN60" s="11">
        <v>0</v>
      </c>
      <c r="AO60" s="11">
        <v>0</v>
      </c>
      <c r="AP60" s="52">
        <f t="shared" si="159"/>
        <v>11185.138877622852</v>
      </c>
      <c r="AQ60" s="54">
        <f t="shared" si="170"/>
        <v>5101.0584993858756</v>
      </c>
      <c r="AR60" s="54">
        <f t="shared" si="99"/>
        <v>4428.74208930846</v>
      </c>
      <c r="AS60" s="54">
        <f t="shared" si="128"/>
        <v>76560.446562897283</v>
      </c>
      <c r="AT60" s="54">
        <f t="shared" si="155"/>
        <v>10435.411869724885</v>
      </c>
      <c r="AU60" s="54">
        <v>3100</v>
      </c>
      <c r="AV60" s="54">
        <f t="shared" si="100"/>
        <v>7098.1644486201576</v>
      </c>
      <c r="AW60" s="11">
        <v>0</v>
      </c>
      <c r="AX60" s="83">
        <f>(AX59*($AJ$1/12))+AX59+BQ60</f>
        <v>0</v>
      </c>
      <c r="AY60" s="54">
        <f>'Mortgage and Loans'!U21</f>
        <v>31277.919999999998</v>
      </c>
      <c r="AZ60" s="12">
        <f t="shared" si="16"/>
        <v>168370.54088429263</v>
      </c>
      <c r="BA60" s="52">
        <f t="shared" ref="BA60:BF110" si="200">$BB$1/5</f>
        <v>750</v>
      </c>
      <c r="BB60" s="52">
        <f t="shared" si="200"/>
        <v>750</v>
      </c>
      <c r="BC60" s="52">
        <f t="shared" si="200"/>
        <v>750</v>
      </c>
      <c r="BD60" s="52">
        <f t="shared" si="200"/>
        <v>750</v>
      </c>
      <c r="BE60" s="52">
        <f t="shared" si="87"/>
        <v>261.58108808847845</v>
      </c>
      <c r="BF60" s="52">
        <f t="shared" si="200"/>
        <v>750</v>
      </c>
      <c r="BG60" s="66">
        <f>'Mortgage and Loans'!AF22</f>
        <v>50315.817741334198</v>
      </c>
      <c r="BH60" s="66">
        <f>'Mortgage and Loans'!AQ22</f>
        <v>16654.679084742962</v>
      </c>
      <c r="BI60" s="66">
        <f>'Mortgage and Loans'!BB22</f>
        <v>17912.127031748772</v>
      </c>
      <c r="BJ60" s="66">
        <f>'Mortgage and Loans'!BM22</f>
        <v>18767.775657610109</v>
      </c>
      <c r="BK60" s="52">
        <f>'Mortgage and Loans'!T21</f>
        <v>148722.07999999999</v>
      </c>
      <c r="BL60" s="12">
        <f t="shared" si="17"/>
        <v>-256384.0606035245</v>
      </c>
      <c r="BM60" s="69">
        <f t="shared" si="103"/>
        <v>-88013.519719231874</v>
      </c>
      <c r="BN60" s="88">
        <f t="shared" si="3"/>
        <v>1</v>
      </c>
      <c r="BO60" s="88">
        <f t="shared" si="4"/>
        <v>1</v>
      </c>
      <c r="BP60" s="79">
        <f>'Mortgage and Loans'!G22</f>
        <v>2084.34</v>
      </c>
      <c r="BQ60" s="73">
        <f>IF((AF60-BP60)&gt;-100,IF((AF60-BP60)&lt;100,0,(AF60-BP60)),(AF60-BP60))</f>
        <v>0</v>
      </c>
      <c r="BR60" s="80"/>
      <c r="BS60" s="20">
        <f t="shared" si="171"/>
        <v>4011.5810880884783</v>
      </c>
      <c r="BT60" s="20">
        <v>750</v>
      </c>
      <c r="BU60" s="20">
        <v>0</v>
      </c>
      <c r="BV60" s="20">
        <f t="shared" si="172"/>
        <v>4761.5810880884783</v>
      </c>
      <c r="BW60" s="20">
        <f t="shared" si="173"/>
        <v>4761.6275286612035</v>
      </c>
      <c r="BX60" s="47">
        <f>IF(D60=0,0,IF(MONTH($D60)=1,1,0))</f>
        <v>0</v>
      </c>
      <c r="BY60" s="47">
        <f t="shared" si="19"/>
        <v>0</v>
      </c>
      <c r="BZ60" s="47">
        <f t="shared" si="20"/>
        <v>0</v>
      </c>
      <c r="CA60" s="47">
        <f t="shared" si="21"/>
        <v>0</v>
      </c>
      <c r="CB60" s="47">
        <f t="shared" si="22"/>
        <v>0</v>
      </c>
      <c r="CC60" s="47">
        <f t="shared" si="23"/>
        <v>0</v>
      </c>
      <c r="CD60" s="47">
        <f t="shared" si="24"/>
        <v>0</v>
      </c>
      <c r="CE60" s="47">
        <f t="shared" si="25"/>
        <v>0</v>
      </c>
      <c r="CF60" s="47">
        <f t="shared" si="26"/>
        <v>0</v>
      </c>
      <c r="CG60" s="47">
        <f t="shared" si="27"/>
        <v>0</v>
      </c>
      <c r="CH60" s="47">
        <f t="shared" si="28"/>
        <v>0</v>
      </c>
      <c r="CI60" s="47">
        <f t="shared" si="29"/>
        <v>0</v>
      </c>
      <c r="CJ60" s="47">
        <f t="shared" si="174"/>
        <v>0</v>
      </c>
      <c r="CK60" s="47">
        <f t="shared" si="175"/>
        <v>0</v>
      </c>
      <c r="CL60" s="47">
        <f t="shared" si="176"/>
        <v>0</v>
      </c>
      <c r="CM60" s="47">
        <f t="shared" si="177"/>
        <v>0</v>
      </c>
      <c r="CN60" s="47">
        <f t="shared" si="178"/>
        <v>0</v>
      </c>
      <c r="CO60" s="47">
        <f t="shared" si="179"/>
        <v>0</v>
      </c>
      <c r="CP60" s="47">
        <f t="shared" si="180"/>
        <v>0</v>
      </c>
      <c r="CQ60" s="47">
        <f t="shared" si="181"/>
        <v>0</v>
      </c>
      <c r="CR60" s="47">
        <f t="shared" si="182"/>
        <v>0</v>
      </c>
      <c r="CS60" s="47">
        <f t="shared" si="183"/>
        <v>0</v>
      </c>
      <c r="CT60" s="47">
        <f t="shared" si="184"/>
        <v>0</v>
      </c>
      <c r="CU60" s="47">
        <f t="shared" si="185"/>
        <v>0</v>
      </c>
      <c r="CV60" s="20">
        <f t="shared" si="186"/>
        <v>4761.5361262513861</v>
      </c>
      <c r="CW60" s="20">
        <f t="shared" si="187"/>
        <v>4761.5772180407512</v>
      </c>
      <c r="CX60" s="20">
        <f t="shared" si="188"/>
        <v>57138.973057061739</v>
      </c>
      <c r="CY60" s="20">
        <f t="shared" si="189"/>
        <v>57138.43351501663</v>
      </c>
      <c r="CZ60" s="20">
        <f t="shared" si="190"/>
        <v>57138.926616489014</v>
      </c>
      <c r="DA60" s="21">
        <f t="shared" si="191"/>
        <v>57138.777729522459</v>
      </c>
      <c r="DB60" s="19">
        <f t="shared" si="53"/>
        <v>1428469.4432380614</v>
      </c>
      <c r="DC60" s="20">
        <f t="shared" si="192"/>
        <v>1428454.89855574</v>
      </c>
      <c r="DD60" s="20">
        <f t="shared" si="193"/>
        <v>1428466.2964441257</v>
      </c>
      <c r="DE60" s="20">
        <f>DC60*G60</f>
        <v>0</v>
      </c>
      <c r="DF60" s="20">
        <f t="shared" si="131"/>
        <v>1500000</v>
      </c>
      <c r="DG60" s="20">
        <f t="shared" si="42"/>
        <v>114808.96234755951</v>
      </c>
      <c r="DH60" s="20">
        <f t="shared" si="194"/>
        <v>4592.3584939023804</v>
      </c>
      <c r="DI60" s="20">
        <f t="shared" si="44"/>
        <v>382.69654115853172</v>
      </c>
      <c r="DJ60" s="20">
        <f t="shared" si="195"/>
        <v>116718.56954318262</v>
      </c>
      <c r="DK60" s="24">
        <f t="shared" si="196"/>
        <v>8.0372829736268733E-2</v>
      </c>
      <c r="DL60" s="124">
        <f t="shared" si="45"/>
        <v>0</v>
      </c>
      <c r="DM60" s="27">
        <f t="shared" si="46"/>
        <v>0</v>
      </c>
      <c r="DN60" s="27">
        <f t="shared" si="47"/>
        <v>0</v>
      </c>
      <c r="DO60" s="20">
        <f t="shared" si="11"/>
        <v>549187.11890861532</v>
      </c>
      <c r="DP60" s="20">
        <f t="shared" si="12"/>
        <v>81094.623602082909</v>
      </c>
      <c r="DQ60" s="21">
        <f t="shared" si="13"/>
        <v>14293.923751047272</v>
      </c>
      <c r="DR60" s="17"/>
      <c r="DS60" s="17"/>
      <c r="DT60" s="17"/>
      <c r="DU60" s="17"/>
      <c r="DV60" s="17"/>
      <c r="DW60" s="17"/>
      <c r="DX60" s="17"/>
      <c r="DY60" s="17"/>
      <c r="DZ60" s="17"/>
      <c r="EA60" s="17"/>
      <c r="EB60" s="28">
        <v>0</v>
      </c>
      <c r="EC60" s="17"/>
      <c r="ED60" s="17"/>
      <c r="EE60" s="17"/>
      <c r="EF60" s="17"/>
      <c r="EG60" s="17"/>
    </row>
    <row r="61" spans="1:137" ht="16.5" thickTop="1" thickBot="1" x14ac:dyDescent="0.3">
      <c r="A61" s="5">
        <f t="shared" si="72"/>
        <v>28</v>
      </c>
      <c r="B61" s="5">
        <f t="shared" si="71"/>
        <v>26</v>
      </c>
      <c r="C61" s="1">
        <v>44044</v>
      </c>
      <c r="D61" s="4"/>
      <c r="E61" s="28"/>
      <c r="F61" s="28"/>
      <c r="G61" s="28"/>
      <c r="H61" s="28"/>
      <c r="I61" s="10">
        <v>0</v>
      </c>
      <c r="J61" s="10">
        <v>69430.399999999994</v>
      </c>
      <c r="K61" s="94"/>
      <c r="L61" s="11">
        <f t="shared" ref="L61:L124" si="201">18500/12</f>
        <v>1541.6666666666667</v>
      </c>
      <c r="M61" s="11">
        <f t="shared" ref="M61:M124" si="202">5500/12</f>
        <v>458.33333333333331</v>
      </c>
      <c r="N61" s="11">
        <f t="shared" ref="N61:N124" si="203">6900/12</f>
        <v>575</v>
      </c>
      <c r="O61" s="11">
        <f t="shared" si="198"/>
        <v>552.97666666666669</v>
      </c>
      <c r="P61" s="11">
        <f t="shared" ref="P61:P63" si="204">(J61/12)-SUM(L61:O61)</f>
        <v>2657.8899999999994</v>
      </c>
      <c r="Q61" s="11">
        <v>100000</v>
      </c>
      <c r="R61" s="94">
        <v>1</v>
      </c>
      <c r="S61" s="11">
        <f t="shared" ref="S61:S124" si="205">18500/12</f>
        <v>1541.6666666666667</v>
      </c>
      <c r="T61" s="11">
        <f t="shared" ref="T61:T124" si="206">5500/12</f>
        <v>458.33333333333331</v>
      </c>
      <c r="U61" s="11">
        <f t="shared" ref="U61:U63" si="207">Q61/12*0.1</f>
        <v>833.33333333333348</v>
      </c>
      <c r="V61" s="11">
        <f t="shared" ref="V61:V63" si="208">(Q61/12)-SUM(S61:U61)</f>
        <v>5500</v>
      </c>
      <c r="W61" s="11">
        <f t="shared" ref="W61:W63" si="209">P61+V61</f>
        <v>8157.8899999999994</v>
      </c>
      <c r="X61" s="11">
        <f t="shared" ref="X61:X124" si="210">W61*12</f>
        <v>97894.68</v>
      </c>
      <c r="Y61" s="110">
        <f t="shared" si="197"/>
        <v>0.22</v>
      </c>
      <c r="Z61" s="11">
        <f t="shared" si="95"/>
        <v>13415.829599999997</v>
      </c>
      <c r="AA61" s="11">
        <f t="shared" si="96"/>
        <v>4814.7339999999995</v>
      </c>
      <c r="AB61" s="11">
        <v>0</v>
      </c>
      <c r="AC61" s="11">
        <f t="shared" si="127"/>
        <v>79664.116399999999</v>
      </c>
      <c r="AD61" s="11">
        <f t="shared" si="97"/>
        <v>6638.6763666666666</v>
      </c>
      <c r="AE61" s="11">
        <v>55000</v>
      </c>
      <c r="AF61" s="11">
        <f>AD61-(AE61/12)</f>
        <v>2055.3430333333336</v>
      </c>
      <c r="AG61" s="11"/>
      <c r="AH61" s="92"/>
      <c r="AI61" s="91">
        <v>9000</v>
      </c>
      <c r="AJ61" s="11">
        <v>550</v>
      </c>
      <c r="AK61" s="54">
        <f t="shared" si="98"/>
        <v>9339.9306657982925</v>
      </c>
      <c r="AL61" s="11">
        <v>305</v>
      </c>
      <c r="AM61" s="54">
        <v>0</v>
      </c>
      <c r="AN61" s="11">
        <v>0</v>
      </c>
      <c r="AO61" s="11">
        <v>0</v>
      </c>
      <c r="AP61" s="52">
        <f>(AP60*($AJ$1/12))+AP60 + M61+T61</f>
        <v>12162.391713209978</v>
      </c>
      <c r="AQ61" s="54">
        <f t="shared" si="170"/>
        <v>5128.6892329242155</v>
      </c>
      <c r="AR61" s="54">
        <f t="shared" si="99"/>
        <v>4452.7311089588811</v>
      </c>
      <c r="AS61" s="54">
        <f t="shared" si="128"/>
        <v>80232.058315112983</v>
      </c>
      <c r="AT61" s="54">
        <f t="shared" si="155"/>
        <v>10900.270350685896</v>
      </c>
      <c r="AU61" s="54">
        <v>3100</v>
      </c>
      <c r="AV61" s="54">
        <f t="shared" si="100"/>
        <v>7711.612839383517</v>
      </c>
      <c r="AW61" s="11">
        <v>0</v>
      </c>
      <c r="AX61" s="52">
        <f>(AX60*($AJ$1/12))+AX60+BQ61</f>
        <v>0</v>
      </c>
      <c r="AY61" s="54">
        <f>'Mortgage and Loans'!U22</f>
        <v>31493.48</v>
      </c>
      <c r="AZ61" s="12">
        <f t="shared" si="16"/>
        <v>174376.16422607377</v>
      </c>
      <c r="BA61" s="52">
        <f t="shared" si="200"/>
        <v>750</v>
      </c>
      <c r="BB61" s="52">
        <f t="shared" si="200"/>
        <v>750</v>
      </c>
      <c r="BC61" s="52">
        <f t="shared" si="200"/>
        <v>750</v>
      </c>
      <c r="BD61" s="52">
        <f t="shared" si="200"/>
        <v>750</v>
      </c>
      <c r="BE61" s="52">
        <f t="shared" si="87"/>
        <v>261.57721804075135</v>
      </c>
      <c r="BF61" s="52">
        <f t="shared" si="200"/>
        <v>750</v>
      </c>
      <c r="BG61" s="52">
        <f>'Mortgage and Loans'!AF23</f>
        <v>49993.687741334201</v>
      </c>
      <c r="BH61" s="52">
        <f>'Mortgage and Loans'!AQ23</f>
        <v>16551.909084742962</v>
      </c>
      <c r="BI61" s="52">
        <f>'Mortgage and Loans'!BB23</f>
        <v>17804.547031748771</v>
      </c>
      <c r="BJ61" s="52">
        <f>'Mortgage and Loans'!BM23</f>
        <v>18455.74565761011</v>
      </c>
      <c r="BK61" s="52">
        <f>'Mortgage and Loans'!T22</f>
        <v>148506.51999999999</v>
      </c>
      <c r="BL61" s="12">
        <f t="shared" si="17"/>
        <v>-255323.98673347681</v>
      </c>
      <c r="BM61" s="69">
        <f t="shared" si="103"/>
        <v>-80947.822507403034</v>
      </c>
      <c r="BN61" s="88">
        <f t="shared" si="3"/>
        <v>1</v>
      </c>
      <c r="BO61" s="88">
        <f t="shared" si="4"/>
        <v>1</v>
      </c>
      <c r="BP61" s="79">
        <f>'Mortgage and Loans'!G23</f>
        <v>2084.34</v>
      </c>
      <c r="BQ61" s="73">
        <f>IF((AF61-BP61)&gt;-100,IF((AF61-BP61)&lt;100,0,(AF61-BP61)),(AF61-BP61))</f>
        <v>0</v>
      </c>
      <c r="BR61" s="80"/>
      <c r="BS61" s="20">
        <f t="shared" si="171"/>
        <v>4011.5772180407512</v>
      </c>
      <c r="BT61" s="20">
        <v>750</v>
      </c>
      <c r="BU61" s="20">
        <v>0</v>
      </c>
      <c r="BV61" s="20">
        <f t="shared" si="172"/>
        <v>4761.5772180407512</v>
      </c>
      <c r="BW61" s="20">
        <f t="shared" si="173"/>
        <v>4762.3040039543812</v>
      </c>
      <c r="BX61" s="47">
        <f>IF(D61=0,0,IF(MONTH($D61)=1,1,0))</f>
        <v>0</v>
      </c>
      <c r="BY61" s="47">
        <f t="shared" si="19"/>
        <v>0</v>
      </c>
      <c r="BZ61" s="47">
        <f t="shared" si="20"/>
        <v>0</v>
      </c>
      <c r="CA61" s="47">
        <f t="shared" si="21"/>
        <v>0</v>
      </c>
      <c r="CB61" s="47">
        <f t="shared" si="22"/>
        <v>0</v>
      </c>
      <c r="CC61" s="47">
        <f t="shared" si="23"/>
        <v>0</v>
      </c>
      <c r="CD61" s="47">
        <f t="shared" si="24"/>
        <v>0</v>
      </c>
      <c r="CE61" s="47">
        <f t="shared" si="25"/>
        <v>0</v>
      </c>
      <c r="CF61" s="47">
        <f t="shared" si="26"/>
        <v>0</v>
      </c>
      <c r="CG61" s="47">
        <f t="shared" si="27"/>
        <v>0</v>
      </c>
      <c r="CH61" s="47">
        <f t="shared" si="28"/>
        <v>0</v>
      </c>
      <c r="CI61" s="47">
        <f t="shared" si="29"/>
        <v>0</v>
      </c>
      <c r="CJ61" s="47">
        <f t="shared" si="174"/>
        <v>0</v>
      </c>
      <c r="CK61" s="47">
        <f t="shared" si="175"/>
        <v>0</v>
      </c>
      <c r="CL61" s="47">
        <f t="shared" si="176"/>
        <v>0</v>
      </c>
      <c r="CM61" s="47">
        <f t="shared" si="177"/>
        <v>0</v>
      </c>
      <c r="CN61" s="47">
        <f t="shared" si="178"/>
        <v>0</v>
      </c>
      <c r="CO61" s="47">
        <f t="shared" si="179"/>
        <v>0</v>
      </c>
      <c r="CP61" s="47">
        <f t="shared" si="180"/>
        <v>0</v>
      </c>
      <c r="CQ61" s="47">
        <f t="shared" si="181"/>
        <v>0</v>
      </c>
      <c r="CR61" s="47">
        <f t="shared" si="182"/>
        <v>0</v>
      </c>
      <c r="CS61" s="47">
        <f t="shared" si="183"/>
        <v>0</v>
      </c>
      <c r="CT61" s="47">
        <f t="shared" si="184"/>
        <v>0</v>
      </c>
      <c r="CU61" s="47">
        <f t="shared" si="185"/>
        <v>0</v>
      </c>
      <c r="CV61" s="20">
        <f t="shared" si="186"/>
        <v>4761.5690938525586</v>
      </c>
      <c r="CW61" s="20">
        <f t="shared" si="187"/>
        <v>4761.5166525479481</v>
      </c>
      <c r="CX61" s="20">
        <f t="shared" si="188"/>
        <v>57138.926616489014</v>
      </c>
      <c r="CY61" s="20">
        <f t="shared" si="189"/>
        <v>57138.829126230703</v>
      </c>
      <c r="CZ61" s="20">
        <f t="shared" si="190"/>
        <v>57138.19983057538</v>
      </c>
      <c r="DA61" s="21">
        <f t="shared" si="191"/>
        <v>57138.651857765035</v>
      </c>
      <c r="DB61" s="19">
        <f t="shared" si="53"/>
        <v>1428466.2964441259</v>
      </c>
      <c r="DC61" s="20">
        <f t="shared" si="192"/>
        <v>1428464.9501481794</v>
      </c>
      <c r="DD61" s="20">
        <f t="shared" si="193"/>
        <v>1428450.5045417042</v>
      </c>
      <c r="DE61" s="20">
        <f>DC61*G61</f>
        <v>0</v>
      </c>
      <c r="DF61" s="20">
        <f t="shared" si="131"/>
        <v>1500000</v>
      </c>
      <c r="DG61" s="20">
        <f t="shared" si="42"/>
        <v>120587.75356027548</v>
      </c>
      <c r="DH61" s="20">
        <f t="shared" si="194"/>
        <v>4823.5101424110189</v>
      </c>
      <c r="DI61" s="20">
        <f t="shared" si="44"/>
        <v>401.95917853425158</v>
      </c>
      <c r="DJ61" s="20">
        <f t="shared" si="195"/>
        <v>118101.42162496348</v>
      </c>
      <c r="DK61" s="24">
        <f t="shared" si="196"/>
        <v>8.4417719558163823E-2</v>
      </c>
      <c r="DL61" s="124">
        <f t="shared" si="45"/>
        <v>0</v>
      </c>
      <c r="DM61" s="27">
        <f t="shared" si="46"/>
        <v>0</v>
      </c>
      <c r="DN61" s="27">
        <f t="shared" si="47"/>
        <v>0</v>
      </c>
      <c r="DO61" s="20">
        <f t="shared" si="11"/>
        <v>552161.88246937026</v>
      </c>
      <c r="DP61" s="20">
        <f t="shared" si="12"/>
        <v>85533.886146594188</v>
      </c>
      <c r="DQ61" s="21">
        <f t="shared" si="13"/>
        <v>18942.182504698776</v>
      </c>
      <c r="DR61" s="17"/>
      <c r="DS61" s="17"/>
      <c r="DT61" s="17"/>
      <c r="DU61" s="17"/>
      <c r="DV61" s="17"/>
      <c r="DW61" s="17"/>
      <c r="DX61" s="17"/>
      <c r="DY61" s="17"/>
      <c r="DZ61" s="17"/>
      <c r="EA61" s="17"/>
      <c r="EB61" s="28">
        <v>0</v>
      </c>
      <c r="EC61" s="17"/>
      <c r="ED61" s="17"/>
      <c r="EE61" s="17"/>
      <c r="EF61" s="17"/>
      <c r="EG61" s="17"/>
    </row>
    <row r="62" spans="1:137" ht="15.75" thickBot="1" x14ac:dyDescent="0.3">
      <c r="A62" s="5">
        <f t="shared" si="72"/>
        <v>28</v>
      </c>
      <c r="B62" s="5">
        <f t="shared" si="71"/>
        <v>26</v>
      </c>
      <c r="C62" s="1">
        <v>44075</v>
      </c>
      <c r="D62" s="4"/>
      <c r="E62" s="28"/>
      <c r="F62" s="28"/>
      <c r="G62" s="28"/>
      <c r="H62" s="28"/>
      <c r="I62" s="10">
        <v>0</v>
      </c>
      <c r="J62" s="10">
        <v>69430.399999999994</v>
      </c>
      <c r="K62" s="94"/>
      <c r="L62" s="11">
        <f t="shared" si="201"/>
        <v>1541.6666666666667</v>
      </c>
      <c r="M62" s="11">
        <f t="shared" si="202"/>
        <v>458.33333333333331</v>
      </c>
      <c r="N62" s="11">
        <f t="shared" si="203"/>
        <v>575</v>
      </c>
      <c r="O62" s="11">
        <f t="shared" si="198"/>
        <v>552.97666666666669</v>
      </c>
      <c r="P62" s="11">
        <f t="shared" si="204"/>
        <v>2657.8899999999994</v>
      </c>
      <c r="Q62" s="11">
        <v>100000</v>
      </c>
      <c r="R62" s="94">
        <v>1</v>
      </c>
      <c r="S62" s="11">
        <f t="shared" si="205"/>
        <v>1541.6666666666667</v>
      </c>
      <c r="T62" s="11">
        <f t="shared" si="206"/>
        <v>458.33333333333331</v>
      </c>
      <c r="U62" s="11">
        <f t="shared" si="207"/>
        <v>833.33333333333348</v>
      </c>
      <c r="V62" s="11">
        <f t="shared" si="208"/>
        <v>5500</v>
      </c>
      <c r="W62" s="11">
        <f t="shared" si="209"/>
        <v>8157.8899999999994</v>
      </c>
      <c r="X62" s="11">
        <f t="shared" si="210"/>
        <v>97894.68</v>
      </c>
      <c r="Y62" s="110">
        <f t="shared" si="197"/>
        <v>0.22</v>
      </c>
      <c r="Z62" s="11">
        <f t="shared" si="95"/>
        <v>13415.829599999997</v>
      </c>
      <c r="AA62" s="11">
        <f t="shared" si="96"/>
        <v>4814.7339999999995</v>
      </c>
      <c r="AB62" s="11">
        <v>0</v>
      </c>
      <c r="AC62" s="11">
        <f t="shared" si="127"/>
        <v>79664.116399999999</v>
      </c>
      <c r="AD62" s="11">
        <f t="shared" si="97"/>
        <v>6638.6763666666666</v>
      </c>
      <c r="AE62" s="11">
        <v>55000</v>
      </c>
      <c r="AF62" s="11">
        <f t="shared" ref="AF62:AF125" si="211">AD62-(AE62/12)</f>
        <v>2055.3430333333336</v>
      </c>
      <c r="AG62" s="11"/>
      <c r="AH62" s="92"/>
      <c r="AI62" s="91">
        <v>9000</v>
      </c>
      <c r="AJ62" s="11">
        <v>550</v>
      </c>
      <c r="AK62" s="54">
        <f t="shared" si="98"/>
        <v>9351.2164153527974</v>
      </c>
      <c r="AL62" s="11">
        <v>305</v>
      </c>
      <c r="AM62" s="54">
        <v>0</v>
      </c>
      <c r="AN62" s="11">
        <v>0</v>
      </c>
      <c r="AO62" s="11">
        <v>0</v>
      </c>
      <c r="AP62" s="52">
        <f t="shared" ref="AP62:AP125" si="212">(AP61*($AJ$1/12))+AP61 + M62+T62</f>
        <v>13144.938001656534</v>
      </c>
      <c r="AQ62" s="54">
        <f t="shared" si="170"/>
        <v>5156.4696329358885</v>
      </c>
      <c r="AR62" s="54">
        <f t="shared" si="99"/>
        <v>4476.850069132408</v>
      </c>
      <c r="AS62" s="54">
        <f t="shared" si="128"/>
        <v>83923.557964319858</v>
      </c>
      <c r="AT62" s="54">
        <f t="shared" si="155"/>
        <v>11367.646815085445</v>
      </c>
      <c r="AU62" s="54">
        <v>3100</v>
      </c>
      <c r="AV62" s="54">
        <f t="shared" si="100"/>
        <v>8328.3840755968449</v>
      </c>
      <c r="AW62" s="11">
        <v>0</v>
      </c>
      <c r="AX62" s="52">
        <f t="shared" ref="AX62:AX125" si="213">(AX61*($AJ$1/12))+AX61+BQ62</f>
        <v>0</v>
      </c>
      <c r="AY62" s="54">
        <f>'Mortgage and Loans'!U23</f>
        <v>31709.78</v>
      </c>
      <c r="AZ62" s="12">
        <f t="shared" si="16"/>
        <v>180413.84297407977</v>
      </c>
      <c r="BA62" s="52">
        <f t="shared" si="200"/>
        <v>750</v>
      </c>
      <c r="BB62" s="52">
        <f t="shared" si="200"/>
        <v>750</v>
      </c>
      <c r="BC62" s="52">
        <f t="shared" si="200"/>
        <v>750</v>
      </c>
      <c r="BD62" s="52">
        <f t="shared" si="200"/>
        <v>750</v>
      </c>
      <c r="BE62" s="52">
        <f t="shared" si="87"/>
        <v>261.51665254794881</v>
      </c>
      <c r="BF62" s="52">
        <f t="shared" si="200"/>
        <v>750</v>
      </c>
      <c r="BG62" s="52">
        <f>'Mortgage and Loans'!AF24</f>
        <v>49670.127741334203</v>
      </c>
      <c r="BH62" s="52">
        <f>'Mortgage and Loans'!AQ24</f>
        <v>16448.629084742963</v>
      </c>
      <c r="BI62" s="52">
        <f>'Mortgage and Loans'!BB24</f>
        <v>17696.387031748771</v>
      </c>
      <c r="BJ62" s="52">
        <f>'Mortgage and Loans'!BM24</f>
        <v>18141.895657610112</v>
      </c>
      <c r="BK62" s="52">
        <f>'Mortgage and Loans'!T23</f>
        <v>148290.22</v>
      </c>
      <c r="BL62" s="12">
        <f t="shared" si="17"/>
        <v>-254258.776167984</v>
      </c>
      <c r="BM62" s="69">
        <f t="shared" si="103"/>
        <v>-73844.933193904231</v>
      </c>
      <c r="BN62" s="88">
        <f t="shared" si="3"/>
        <v>1</v>
      </c>
      <c r="BO62" s="88">
        <f t="shared" si="4"/>
        <v>1</v>
      </c>
      <c r="BP62" s="79">
        <f>'Mortgage and Loans'!G24</f>
        <v>2084.34</v>
      </c>
      <c r="BQ62" s="73">
        <f t="shared" ref="BQ62:BQ125" si="214">IF((AF62-BP62)&gt;-100,IF((AF62-BP62)&lt;100,0,(AF62-BP62)),(AF62-BP62))</f>
        <v>0</v>
      </c>
      <c r="BR62" s="80"/>
      <c r="BS62" s="20">
        <f t="shared" ref="BS62:BS125" si="215">SUM(BA62:BF62)</f>
        <v>4011.516652547949</v>
      </c>
      <c r="BT62" s="20">
        <v>750</v>
      </c>
      <c r="BU62" s="20">
        <v>0</v>
      </c>
      <c r="BV62" s="20">
        <f t="shared" ref="BV62:BV125" si="216">SUM(BS62:BU62)</f>
        <v>4761.516652547949</v>
      </c>
      <c r="BW62" s="20">
        <f t="shared" ref="BW62:BW125" si="217">BV50</f>
        <v>4762.5556034029414</v>
      </c>
      <c r="BX62" s="47">
        <f>IF(D62=0,0,IF(MONTH($D62)=1,1,0))</f>
        <v>0</v>
      </c>
      <c r="BY62" s="47">
        <f t="shared" si="19"/>
        <v>0</v>
      </c>
      <c r="BZ62" s="47">
        <f t="shared" si="20"/>
        <v>0</v>
      </c>
      <c r="CA62" s="47">
        <f t="shared" si="21"/>
        <v>0</v>
      </c>
      <c r="CB62" s="47">
        <f t="shared" si="22"/>
        <v>0</v>
      </c>
      <c r="CC62" s="47">
        <f t="shared" si="23"/>
        <v>0</v>
      </c>
      <c r="CD62" s="47">
        <f t="shared" si="24"/>
        <v>0</v>
      </c>
      <c r="CE62" s="47">
        <f t="shared" si="25"/>
        <v>0</v>
      </c>
      <c r="CF62" s="47">
        <f t="shared" si="26"/>
        <v>0</v>
      </c>
      <c r="CG62" s="47">
        <f t="shared" si="27"/>
        <v>0</v>
      </c>
      <c r="CH62" s="47">
        <f t="shared" si="28"/>
        <v>0</v>
      </c>
      <c r="CI62" s="47">
        <f t="shared" si="29"/>
        <v>0</v>
      </c>
      <c r="CJ62" s="47">
        <f t="shared" ref="CJ62:CJ125" si="218">$BV62*BX62</f>
        <v>0</v>
      </c>
      <c r="CK62" s="47">
        <f t="shared" ref="CK62:CK125" si="219">$BV62*BY62</f>
        <v>0</v>
      </c>
      <c r="CL62" s="47">
        <f t="shared" ref="CL62:CL125" si="220">$BV62*BZ62</f>
        <v>0</v>
      </c>
      <c r="CM62" s="47">
        <f t="shared" ref="CM62:CM125" si="221">$BV62*CA62</f>
        <v>0</v>
      </c>
      <c r="CN62" s="47">
        <f t="shared" ref="CN62:CN125" si="222">$BV62*CB62</f>
        <v>0</v>
      </c>
      <c r="CO62" s="47">
        <f t="shared" ref="CO62:CO125" si="223">$BV62*CC62</f>
        <v>0</v>
      </c>
      <c r="CP62" s="47">
        <f t="shared" ref="CP62:CP125" si="224">$BV62*CD62</f>
        <v>0</v>
      </c>
      <c r="CQ62" s="47">
        <f t="shared" ref="CQ62:CQ125" si="225">$BV62*CE62</f>
        <v>0</v>
      </c>
      <c r="CR62" s="47">
        <f t="shared" ref="CR62:CR125" si="226">$BV62*CF62</f>
        <v>0</v>
      </c>
      <c r="CS62" s="47">
        <f t="shared" ref="CS62:CS125" si="227">$BV62*CG62</f>
        <v>0</v>
      </c>
      <c r="CT62" s="47">
        <f t="shared" ref="CT62:CT125" si="228">$BV62*CH62</f>
        <v>0</v>
      </c>
      <c r="CU62" s="47">
        <f t="shared" ref="CU62:CU125" si="229">$BV62*CI62</f>
        <v>0</v>
      </c>
      <c r="CV62" s="20">
        <f t="shared" ref="CV62:CV125" si="230">AVERAGE(BV60:BV62)</f>
        <v>4761.5583195590598</v>
      </c>
      <c r="CW62" s="20">
        <f t="shared" ref="CW62:CW125" si="231">AVERAGE(BV51:BV62)</f>
        <v>4761.4300733100326</v>
      </c>
      <c r="CX62" s="20">
        <f t="shared" ref="CX62:CX125" si="232">BV62*12</f>
        <v>57138.199830575388</v>
      </c>
      <c r="CY62" s="20">
        <f t="shared" ref="CY62:CY125" si="233">CV62*12</f>
        <v>57138.699834708721</v>
      </c>
      <c r="CZ62" s="20">
        <f t="shared" ref="CZ62:CZ125" si="234">CW62*12</f>
        <v>57137.160879720395</v>
      </c>
      <c r="DA62" s="21">
        <f t="shared" ref="DA62:DA125" si="235">IF(CZ62&gt;0,AVERAGE(CX62:CZ62), IF(CY62&gt;0,AVERAGE(CX62:CY62), CX62))</f>
        <v>57138.020181668166</v>
      </c>
      <c r="DB62" s="19">
        <f t="shared" si="53"/>
        <v>1428450.5045417042</v>
      </c>
      <c r="DC62" s="20">
        <f t="shared" ref="DC62:DC125" si="236">AVERAGE(DB60:DB62)</f>
        <v>1428462.081407964</v>
      </c>
      <c r="DD62" s="20">
        <f t="shared" ref="DD62:DD125" si="237">AVERAGE(DB51:DB62)</f>
        <v>1428433.5731486317</v>
      </c>
      <c r="DE62" s="20">
        <f>DC62*G62</f>
        <v>0</v>
      </c>
      <c r="DF62" s="20">
        <f t="shared" si="131"/>
        <v>1500000</v>
      </c>
      <c r="DG62" s="20">
        <f t="shared" si="42"/>
        <v>126397.84655872697</v>
      </c>
      <c r="DH62" s="20">
        <f t="shared" ref="DH62:DH125" si="238">DB$11*DG62</f>
        <v>5055.913862349079</v>
      </c>
      <c r="DI62" s="20">
        <f t="shared" si="44"/>
        <v>421.3261551957566</v>
      </c>
      <c r="DJ62" s="20">
        <f t="shared" ref="DJ62:DJ125" si="239">AVERAGE(DG60:DG62)</f>
        <v>120598.18748885399</v>
      </c>
      <c r="DK62" s="24">
        <f t="shared" ref="DK62:DK125" si="240">DG62/DC62</f>
        <v>8.8485265520063999E-2</v>
      </c>
      <c r="DL62" s="124">
        <f t="shared" si="45"/>
        <v>0</v>
      </c>
      <c r="DM62" s="27">
        <f t="shared" si="46"/>
        <v>0</v>
      </c>
      <c r="DN62" s="27">
        <f t="shared" si="47"/>
        <v>0</v>
      </c>
      <c r="DO62" s="20">
        <f t="shared" si="11"/>
        <v>555152.75933274603</v>
      </c>
      <c r="DP62" s="20">
        <f t="shared" si="12"/>
        <v>89997.1946965549</v>
      </c>
      <c r="DQ62" s="21">
        <f t="shared" si="13"/>
        <v>23615.619326599226</v>
      </c>
      <c r="DR62" s="17"/>
      <c r="DS62" s="17"/>
      <c r="DT62" s="17"/>
      <c r="DU62" s="17"/>
      <c r="DV62" s="17"/>
      <c r="DW62" s="17"/>
      <c r="DX62" s="17"/>
      <c r="DY62" s="17"/>
      <c r="DZ62" s="17"/>
      <c r="EA62" s="17"/>
      <c r="EB62" s="28">
        <v>0</v>
      </c>
      <c r="EC62" s="17"/>
      <c r="ED62" s="17"/>
      <c r="EE62" s="17"/>
      <c r="EF62" s="17"/>
      <c r="EG62" s="17"/>
    </row>
    <row r="63" spans="1:137" ht="15.75" thickBot="1" x14ac:dyDescent="0.3">
      <c r="A63" s="5">
        <f t="shared" si="72"/>
        <v>28</v>
      </c>
      <c r="B63" s="5">
        <f t="shared" si="71"/>
        <v>27</v>
      </c>
      <c r="C63" s="1">
        <v>44105</v>
      </c>
      <c r="D63" s="4"/>
      <c r="E63" s="28"/>
      <c r="F63" s="28"/>
      <c r="G63" s="28"/>
      <c r="H63" s="28"/>
      <c r="I63" s="10">
        <v>0</v>
      </c>
      <c r="J63" s="10">
        <v>69430.399999999994</v>
      </c>
      <c r="K63" s="94"/>
      <c r="L63" s="11">
        <f t="shared" si="201"/>
        <v>1541.6666666666667</v>
      </c>
      <c r="M63" s="11">
        <f t="shared" si="202"/>
        <v>458.33333333333331</v>
      </c>
      <c r="N63" s="11">
        <f t="shared" si="203"/>
        <v>575</v>
      </c>
      <c r="O63" s="11">
        <f t="shared" si="198"/>
        <v>552.97666666666669</v>
      </c>
      <c r="P63" s="11">
        <f t="shared" si="204"/>
        <v>2657.8899999999994</v>
      </c>
      <c r="Q63" s="11">
        <v>100000</v>
      </c>
      <c r="R63" s="94">
        <v>1</v>
      </c>
      <c r="S63" s="11">
        <f t="shared" si="205"/>
        <v>1541.6666666666667</v>
      </c>
      <c r="T63" s="11">
        <f t="shared" si="206"/>
        <v>458.33333333333331</v>
      </c>
      <c r="U63" s="11">
        <f t="shared" si="207"/>
        <v>833.33333333333348</v>
      </c>
      <c r="V63" s="11">
        <f t="shared" si="208"/>
        <v>5500</v>
      </c>
      <c r="W63" s="11">
        <f t="shared" si="209"/>
        <v>8157.8899999999994</v>
      </c>
      <c r="X63" s="11">
        <f t="shared" si="210"/>
        <v>97894.68</v>
      </c>
      <c r="Y63" s="110">
        <f t="shared" si="197"/>
        <v>0.22</v>
      </c>
      <c r="Z63" s="11">
        <f t="shared" si="95"/>
        <v>13415.829599999997</v>
      </c>
      <c r="AA63" s="11">
        <f t="shared" si="96"/>
        <v>4814.7339999999995</v>
      </c>
      <c r="AB63" s="11">
        <v>0</v>
      </c>
      <c r="AC63" s="11">
        <f t="shared" si="127"/>
        <v>79664.116399999999</v>
      </c>
      <c r="AD63" s="11">
        <f t="shared" si="97"/>
        <v>6638.6763666666666</v>
      </c>
      <c r="AE63" s="11">
        <v>55000</v>
      </c>
      <c r="AF63" s="11">
        <f t="shared" si="211"/>
        <v>2055.3430333333336</v>
      </c>
      <c r="AG63" s="11"/>
      <c r="AH63" s="92"/>
      <c r="AI63" s="91">
        <v>9000</v>
      </c>
      <c r="AJ63" s="11">
        <v>550</v>
      </c>
      <c r="AK63" s="54">
        <f t="shared" si="98"/>
        <v>9362.5158018546808</v>
      </c>
      <c r="AL63" s="11">
        <v>305</v>
      </c>
      <c r="AM63" s="54">
        <v>0</v>
      </c>
      <c r="AN63" s="11">
        <v>0</v>
      </c>
      <c r="AO63" s="11">
        <v>0</v>
      </c>
      <c r="AP63" s="52">
        <f t="shared" si="212"/>
        <v>14132.806415832174</v>
      </c>
      <c r="AQ63" s="54">
        <f t="shared" si="170"/>
        <v>5184.4005101142911</v>
      </c>
      <c r="AR63" s="54">
        <f t="shared" si="99"/>
        <v>4501.0996736735415</v>
      </c>
      <c r="AS63" s="54">
        <f t="shared" si="128"/>
        <v>87635.053236626598</v>
      </c>
      <c r="AT63" s="54">
        <f t="shared" si="155"/>
        <v>11837.554902000493</v>
      </c>
      <c r="AU63" s="54">
        <v>3100</v>
      </c>
      <c r="AV63" s="54">
        <f t="shared" si="100"/>
        <v>8948.4961560063275</v>
      </c>
      <c r="AW63" s="11">
        <v>0</v>
      </c>
      <c r="AX63" s="52">
        <f t="shared" si="213"/>
        <v>0</v>
      </c>
      <c r="AY63" s="54">
        <f>'Mortgage and Loans'!U24</f>
        <v>31926.82</v>
      </c>
      <c r="AZ63" s="12">
        <f t="shared" si="16"/>
        <v>186483.74669610811</v>
      </c>
      <c r="BA63" s="52">
        <f t="shared" si="200"/>
        <v>750</v>
      </c>
      <c r="BB63" s="52">
        <f t="shared" si="200"/>
        <v>750</v>
      </c>
      <c r="BC63" s="52">
        <f t="shared" si="200"/>
        <v>750</v>
      </c>
      <c r="BD63" s="52">
        <f t="shared" si="200"/>
        <v>750</v>
      </c>
      <c r="BE63" s="52">
        <f t="shared" si="87"/>
        <v>261.43007331003275</v>
      </c>
      <c r="BF63" s="52">
        <f t="shared" si="200"/>
        <v>750</v>
      </c>
      <c r="BG63" s="52">
        <f>'Mortgage and Loans'!AF25</f>
        <v>49345.137741334205</v>
      </c>
      <c r="BH63" s="52">
        <f>'Mortgage and Loans'!AQ25</f>
        <v>16344.829084742963</v>
      </c>
      <c r="BI63" s="52">
        <f>'Mortgage and Loans'!BB25</f>
        <v>17587.647031748769</v>
      </c>
      <c r="BJ63" s="52">
        <f>'Mortgage and Loans'!BM25</f>
        <v>17826.215657610112</v>
      </c>
      <c r="BK63" s="52">
        <f>'Mortgage and Loans'!T24</f>
        <v>148073.18</v>
      </c>
      <c r="BL63" s="12">
        <f t="shared" si="17"/>
        <v>-253188.43958874606</v>
      </c>
      <c r="BM63" s="69">
        <f t="shared" si="103"/>
        <v>-66704.692892637948</v>
      </c>
      <c r="BN63" s="88">
        <f t="shared" si="3"/>
        <v>1</v>
      </c>
      <c r="BO63" s="88">
        <f t="shared" si="4"/>
        <v>1</v>
      </c>
      <c r="BP63" s="79">
        <f>'Mortgage and Loans'!G25</f>
        <v>2084.34</v>
      </c>
      <c r="BQ63" s="73">
        <f t="shared" si="214"/>
        <v>0</v>
      </c>
      <c r="BR63" s="80"/>
      <c r="BS63" s="20">
        <f t="shared" si="215"/>
        <v>4011.4300733100326</v>
      </c>
      <c r="BT63" s="20">
        <v>750</v>
      </c>
      <c r="BU63" s="20">
        <v>0</v>
      </c>
      <c r="BV63" s="20">
        <f t="shared" si="216"/>
        <v>4761.4300733100326</v>
      </c>
      <c r="BW63" s="20">
        <f t="shared" si="217"/>
        <v>4761.818830509912</v>
      </c>
      <c r="BX63" s="47">
        <f>IF(D63=0,0,IF(MONTH($D63)=1,1,0))</f>
        <v>0</v>
      </c>
      <c r="BY63" s="47">
        <f t="shared" si="19"/>
        <v>0</v>
      </c>
      <c r="BZ63" s="47">
        <f t="shared" si="20"/>
        <v>0</v>
      </c>
      <c r="CA63" s="47">
        <f t="shared" si="21"/>
        <v>0</v>
      </c>
      <c r="CB63" s="47">
        <f t="shared" si="22"/>
        <v>0</v>
      </c>
      <c r="CC63" s="47">
        <f t="shared" si="23"/>
        <v>0</v>
      </c>
      <c r="CD63" s="47">
        <f t="shared" si="24"/>
        <v>0</v>
      </c>
      <c r="CE63" s="47">
        <f t="shared" si="25"/>
        <v>0</v>
      </c>
      <c r="CF63" s="47">
        <f t="shared" si="26"/>
        <v>0</v>
      </c>
      <c r="CG63" s="47">
        <f t="shared" si="27"/>
        <v>0</v>
      </c>
      <c r="CH63" s="47">
        <f t="shared" si="28"/>
        <v>0</v>
      </c>
      <c r="CI63" s="47">
        <f t="shared" si="29"/>
        <v>0</v>
      </c>
      <c r="CJ63" s="47">
        <f t="shared" si="218"/>
        <v>0</v>
      </c>
      <c r="CK63" s="47">
        <f t="shared" si="219"/>
        <v>0</v>
      </c>
      <c r="CL63" s="47">
        <f t="shared" si="220"/>
        <v>0</v>
      </c>
      <c r="CM63" s="47">
        <f t="shared" si="221"/>
        <v>0</v>
      </c>
      <c r="CN63" s="47">
        <f t="shared" si="222"/>
        <v>0</v>
      </c>
      <c r="CO63" s="47">
        <f t="shared" si="223"/>
        <v>0</v>
      </c>
      <c r="CP63" s="47">
        <f t="shared" si="224"/>
        <v>0</v>
      </c>
      <c r="CQ63" s="47">
        <f t="shared" si="225"/>
        <v>0</v>
      </c>
      <c r="CR63" s="47">
        <f t="shared" si="226"/>
        <v>0</v>
      </c>
      <c r="CS63" s="47">
        <f t="shared" si="227"/>
        <v>0</v>
      </c>
      <c r="CT63" s="47">
        <f t="shared" si="228"/>
        <v>0</v>
      </c>
      <c r="CU63" s="47">
        <f t="shared" si="229"/>
        <v>0</v>
      </c>
      <c r="CV63" s="20">
        <f t="shared" si="230"/>
        <v>4761.5079812995782</v>
      </c>
      <c r="CW63" s="20">
        <f t="shared" si="231"/>
        <v>4761.3976768767097</v>
      </c>
      <c r="CX63" s="20">
        <f t="shared" si="232"/>
        <v>57137.160879720395</v>
      </c>
      <c r="CY63" s="20">
        <f t="shared" si="233"/>
        <v>57138.095775594935</v>
      </c>
      <c r="CZ63" s="20">
        <f t="shared" si="234"/>
        <v>57136.772122520517</v>
      </c>
      <c r="DA63" s="21">
        <f t="shared" si="235"/>
        <v>57137.342925945275</v>
      </c>
      <c r="DB63" s="19">
        <f t="shared" si="53"/>
        <v>1428433.573148632</v>
      </c>
      <c r="DC63" s="20">
        <f t="shared" si="236"/>
        <v>1428450.1247114874</v>
      </c>
      <c r="DD63" s="20">
        <f t="shared" si="237"/>
        <v>1428423.6420478784</v>
      </c>
      <c r="DE63" s="20">
        <f>DC63*G63</f>
        <v>0</v>
      </c>
      <c r="DF63" s="20">
        <f t="shared" si="131"/>
        <v>1500000</v>
      </c>
      <c r="DG63" s="20">
        <f t="shared" si="42"/>
        <v>132239.41089425344</v>
      </c>
      <c r="DH63" s="20">
        <f t="shared" si="238"/>
        <v>5289.5764357701373</v>
      </c>
      <c r="DI63" s="20">
        <f t="shared" si="44"/>
        <v>440.79803631417809</v>
      </c>
      <c r="DJ63" s="20">
        <f t="shared" si="239"/>
        <v>126408.33700441864</v>
      </c>
      <c r="DK63" s="24">
        <f t="shared" si="240"/>
        <v>9.2575448457440979E-2</v>
      </c>
      <c r="DL63" s="124">
        <f t="shared" si="45"/>
        <v>0</v>
      </c>
      <c r="DM63" s="27">
        <f t="shared" si="46"/>
        <v>0</v>
      </c>
      <c r="DN63" s="27">
        <f t="shared" si="47"/>
        <v>0</v>
      </c>
      <c r="DO63" s="20">
        <f t="shared" si="11"/>
        <v>558159.83677913167</v>
      </c>
      <c r="DP63" s="20">
        <f t="shared" si="12"/>
        <v>94484.679501161241</v>
      </c>
      <c r="DQ63" s="21">
        <f t="shared" si="13"/>
        <v>28314.370597951638</v>
      </c>
      <c r="DR63" s="17"/>
      <c r="DS63" s="17"/>
      <c r="DT63" s="17"/>
      <c r="DU63" s="17"/>
      <c r="DV63" s="17"/>
      <c r="DW63" s="17"/>
      <c r="DX63" s="17"/>
      <c r="DY63" s="17"/>
      <c r="DZ63" s="17"/>
      <c r="EA63" s="17"/>
      <c r="EB63" s="28">
        <v>0</v>
      </c>
      <c r="EC63" s="17"/>
      <c r="ED63" s="17"/>
      <c r="EE63" s="17"/>
      <c r="EF63" s="17"/>
      <c r="EG63" s="17"/>
    </row>
    <row r="64" spans="1:137" ht="15.75" thickBot="1" x14ac:dyDescent="0.3">
      <c r="A64" s="5">
        <f t="shared" si="72"/>
        <v>28</v>
      </c>
      <c r="B64" s="5">
        <f t="shared" si="71"/>
        <v>27</v>
      </c>
      <c r="C64" s="1">
        <v>44136</v>
      </c>
      <c r="D64" s="4"/>
      <c r="E64" s="28"/>
      <c r="F64" s="28"/>
      <c r="G64" s="28"/>
      <c r="H64" s="28"/>
      <c r="I64" s="10">
        <v>0</v>
      </c>
      <c r="J64" s="10">
        <v>69430.399999999994</v>
      </c>
      <c r="K64" s="94"/>
      <c r="L64" s="11">
        <f t="shared" si="201"/>
        <v>1541.6666666666667</v>
      </c>
      <c r="M64" s="11">
        <f t="shared" si="202"/>
        <v>458.33333333333331</v>
      </c>
      <c r="N64" s="11">
        <f t="shared" si="203"/>
        <v>575</v>
      </c>
      <c r="O64" s="11">
        <f t="shared" si="198"/>
        <v>552.97666666666669</v>
      </c>
      <c r="P64" s="11">
        <f t="shared" ref="P64:P127" si="241">(J64/12)-SUM(L64:O64)</f>
        <v>2657.8899999999994</v>
      </c>
      <c r="Q64" s="11">
        <v>100000</v>
      </c>
      <c r="R64" s="94">
        <v>1</v>
      </c>
      <c r="S64" s="11">
        <f t="shared" si="205"/>
        <v>1541.6666666666667</v>
      </c>
      <c r="T64" s="11">
        <f t="shared" si="206"/>
        <v>458.33333333333331</v>
      </c>
      <c r="U64" s="11">
        <f t="shared" ref="U64:U127" si="242">Q64/12*0.1</f>
        <v>833.33333333333348</v>
      </c>
      <c r="V64" s="11">
        <f t="shared" ref="V64:V127" si="243">(Q64/12)-SUM(S64:U64)</f>
        <v>5500</v>
      </c>
      <c r="W64" s="11">
        <f t="shared" ref="W64:W127" si="244">P64+V64</f>
        <v>8157.8899999999994</v>
      </c>
      <c r="X64" s="11">
        <f t="shared" si="210"/>
        <v>97894.68</v>
      </c>
      <c r="Y64" s="110">
        <f t="shared" si="197"/>
        <v>0.22</v>
      </c>
      <c r="Z64" s="11">
        <f t="shared" si="95"/>
        <v>13415.829599999997</v>
      </c>
      <c r="AA64" s="11">
        <f t="shared" si="96"/>
        <v>4814.7339999999995</v>
      </c>
      <c r="AB64" s="11">
        <v>0</v>
      </c>
      <c r="AC64" s="11">
        <f t="shared" si="127"/>
        <v>79664.116399999999</v>
      </c>
      <c r="AD64" s="11">
        <f t="shared" si="97"/>
        <v>6638.6763666666666</v>
      </c>
      <c r="AE64" s="11">
        <v>55000</v>
      </c>
      <c r="AF64" s="11">
        <f t="shared" si="211"/>
        <v>2055.3430333333336</v>
      </c>
      <c r="AG64" s="11"/>
      <c r="AH64" s="92"/>
      <c r="AI64" s="91">
        <v>9000</v>
      </c>
      <c r="AJ64" s="11">
        <v>550</v>
      </c>
      <c r="AK64" s="54">
        <f t="shared" si="98"/>
        <v>9373.8288417819203</v>
      </c>
      <c r="AL64" s="11">
        <v>305</v>
      </c>
      <c r="AM64" s="54">
        <v>0</v>
      </c>
      <c r="AN64" s="11">
        <v>0</v>
      </c>
      <c r="AO64" s="11">
        <v>0</v>
      </c>
      <c r="AP64" s="52">
        <f t="shared" si="212"/>
        <v>15126.025783917932</v>
      </c>
      <c r="AQ64" s="54">
        <f t="shared" si="170"/>
        <v>5212.4826795440767</v>
      </c>
      <c r="AR64" s="54">
        <f t="shared" si="99"/>
        <v>4525.4806302392735</v>
      </c>
      <c r="AS64" s="54">
        <f t="shared" si="128"/>
        <v>91366.652441658342</v>
      </c>
      <c r="AT64" s="54">
        <f t="shared" si="155"/>
        <v>12310.00832438633</v>
      </c>
      <c r="AU64" s="54">
        <v>3100</v>
      </c>
      <c r="AV64" s="54">
        <f t="shared" si="100"/>
        <v>9571.9671768513617</v>
      </c>
      <c r="AW64" s="11">
        <v>0</v>
      </c>
      <c r="AX64" s="52">
        <f t="shared" si="213"/>
        <v>0</v>
      </c>
      <c r="AY64" s="54">
        <f>'Mortgage and Loans'!U25</f>
        <v>32144.61</v>
      </c>
      <c r="AZ64" s="12">
        <f t="shared" si="16"/>
        <v>192586.05587837921</v>
      </c>
      <c r="BA64" s="52">
        <f t="shared" si="200"/>
        <v>750</v>
      </c>
      <c r="BB64" s="52">
        <f t="shared" si="200"/>
        <v>750</v>
      </c>
      <c r="BC64" s="52">
        <f t="shared" si="200"/>
        <v>750</v>
      </c>
      <c r="BD64" s="52">
        <f t="shared" si="200"/>
        <v>750</v>
      </c>
      <c r="BE64" s="52">
        <f t="shared" si="87"/>
        <v>261.39767687670945</v>
      </c>
      <c r="BF64" s="52">
        <f t="shared" si="200"/>
        <v>750</v>
      </c>
      <c r="BG64" s="52">
        <f>'Mortgage and Loans'!AF26</f>
        <v>49018.707741334205</v>
      </c>
      <c r="BH64" s="52">
        <f>'Mortgage and Loans'!AQ26</f>
        <v>16240.509084742964</v>
      </c>
      <c r="BI64" s="52">
        <f>'Mortgage and Loans'!BB26</f>
        <v>17478.317031748767</v>
      </c>
      <c r="BJ64" s="52">
        <f>'Mortgage and Loans'!BM26</f>
        <v>17508.695657610111</v>
      </c>
      <c r="BK64" s="52">
        <f>'Mortgage and Loans'!T25</f>
        <v>147855.38999999998</v>
      </c>
      <c r="BL64" s="12">
        <f t="shared" si="17"/>
        <v>-252113.01719231275</v>
      </c>
      <c r="BM64" s="69">
        <f t="shared" si="103"/>
        <v>-59526.961313933542</v>
      </c>
      <c r="BN64" s="88">
        <f t="shared" si="3"/>
        <v>1</v>
      </c>
      <c r="BO64" s="88">
        <f t="shared" si="4"/>
        <v>1</v>
      </c>
      <c r="BP64" s="79">
        <f>'Mortgage and Loans'!G26</f>
        <v>2084.34</v>
      </c>
      <c r="BQ64" s="73">
        <f t="shared" si="214"/>
        <v>0</v>
      </c>
      <c r="BR64" s="80"/>
      <c r="BS64" s="20">
        <f t="shared" si="215"/>
        <v>4011.3976768767093</v>
      </c>
      <c r="BT64" s="20">
        <v>750</v>
      </c>
      <c r="BU64" s="20">
        <v>0</v>
      </c>
      <c r="BV64" s="20">
        <f t="shared" si="216"/>
        <v>4761.3976768767097</v>
      </c>
      <c r="BW64" s="20">
        <f t="shared" si="217"/>
        <v>4761.4824871110795</v>
      </c>
      <c r="BX64" s="47">
        <f>IF(D64=0,0,IF(MONTH($D64)=1,1,0))</f>
        <v>0</v>
      </c>
      <c r="BY64" s="47">
        <f t="shared" si="19"/>
        <v>0</v>
      </c>
      <c r="BZ64" s="47">
        <f t="shared" si="20"/>
        <v>0</v>
      </c>
      <c r="CA64" s="47">
        <f t="shared" si="21"/>
        <v>0</v>
      </c>
      <c r="CB64" s="47">
        <f t="shared" si="22"/>
        <v>0</v>
      </c>
      <c r="CC64" s="47">
        <f t="shared" si="23"/>
        <v>0</v>
      </c>
      <c r="CD64" s="47">
        <f t="shared" si="24"/>
        <v>0</v>
      </c>
      <c r="CE64" s="47">
        <f t="shared" si="25"/>
        <v>0</v>
      </c>
      <c r="CF64" s="47">
        <f t="shared" si="26"/>
        <v>0</v>
      </c>
      <c r="CG64" s="47">
        <f t="shared" si="27"/>
        <v>0</v>
      </c>
      <c r="CH64" s="47">
        <f t="shared" si="28"/>
        <v>0</v>
      </c>
      <c r="CI64" s="47">
        <f t="shared" si="29"/>
        <v>0</v>
      </c>
      <c r="CJ64" s="47">
        <f t="shared" si="218"/>
        <v>0</v>
      </c>
      <c r="CK64" s="47">
        <f t="shared" si="219"/>
        <v>0</v>
      </c>
      <c r="CL64" s="47">
        <f t="shared" si="220"/>
        <v>0</v>
      </c>
      <c r="CM64" s="47">
        <f t="shared" si="221"/>
        <v>0</v>
      </c>
      <c r="CN64" s="47">
        <f t="shared" si="222"/>
        <v>0</v>
      </c>
      <c r="CO64" s="47">
        <f t="shared" si="223"/>
        <v>0</v>
      </c>
      <c r="CP64" s="47">
        <f t="shared" si="224"/>
        <v>0</v>
      </c>
      <c r="CQ64" s="47">
        <f t="shared" si="225"/>
        <v>0</v>
      </c>
      <c r="CR64" s="47">
        <f t="shared" si="226"/>
        <v>0</v>
      </c>
      <c r="CS64" s="47">
        <f t="shared" si="227"/>
        <v>0</v>
      </c>
      <c r="CT64" s="47">
        <f t="shared" si="228"/>
        <v>0</v>
      </c>
      <c r="CU64" s="47">
        <f t="shared" si="229"/>
        <v>0</v>
      </c>
      <c r="CV64" s="20">
        <f t="shared" si="230"/>
        <v>4761.4481342448971</v>
      </c>
      <c r="CW64" s="20">
        <f t="shared" si="231"/>
        <v>4761.3906093571795</v>
      </c>
      <c r="CX64" s="20">
        <f t="shared" si="232"/>
        <v>57136.772122520517</v>
      </c>
      <c r="CY64" s="20">
        <f t="shared" si="233"/>
        <v>57137.377610938769</v>
      </c>
      <c r="CZ64" s="20">
        <f t="shared" si="234"/>
        <v>57136.687312286158</v>
      </c>
      <c r="DA64" s="21">
        <f t="shared" si="235"/>
        <v>57136.945681915153</v>
      </c>
      <c r="DB64" s="19">
        <f t="shared" si="53"/>
        <v>1428423.6420478788</v>
      </c>
      <c r="DC64" s="20">
        <f t="shared" si="236"/>
        <v>1428435.9065794051</v>
      </c>
      <c r="DD64" s="20">
        <f t="shared" si="237"/>
        <v>1428417.7624514271</v>
      </c>
      <c r="DE64" s="20">
        <f>DC64*G64</f>
        <v>0</v>
      </c>
      <c r="DF64" s="20">
        <f t="shared" si="131"/>
        <v>1500000</v>
      </c>
      <c r="DG64" s="20">
        <f t="shared" si="42"/>
        <v>138112.61703659731</v>
      </c>
      <c r="DH64" s="20">
        <f t="shared" si="238"/>
        <v>5524.5046814638927</v>
      </c>
      <c r="DI64" s="20">
        <f t="shared" si="44"/>
        <v>460.37539012199107</v>
      </c>
      <c r="DJ64" s="20">
        <f t="shared" si="239"/>
        <v>132249.95816319258</v>
      </c>
      <c r="DK64" s="24">
        <f t="shared" si="240"/>
        <v>9.6688004271278646E-2</v>
      </c>
      <c r="DL64" s="124">
        <f t="shared" si="45"/>
        <v>0</v>
      </c>
      <c r="DM64" s="27">
        <f t="shared" si="46"/>
        <v>0</v>
      </c>
      <c r="DN64" s="27">
        <f t="shared" si="47"/>
        <v>0</v>
      </c>
      <c r="DO64" s="20">
        <f t="shared" si="11"/>
        <v>561183.20256168523</v>
      </c>
      <c r="DP64" s="20">
        <f t="shared" si="12"/>
        <v>98996.471515125857</v>
      </c>
      <c r="DQ64" s="21">
        <f t="shared" si="13"/>
        <v>33038.573438690539</v>
      </c>
      <c r="DR64" s="17"/>
      <c r="DS64" s="17"/>
      <c r="DT64" s="17"/>
      <c r="DU64" s="17"/>
      <c r="DV64" s="17"/>
      <c r="DW64" s="17"/>
      <c r="DX64" s="17"/>
      <c r="DY64" s="17"/>
      <c r="DZ64" s="17"/>
      <c r="EA64" s="17"/>
      <c r="EB64" s="28">
        <v>0</v>
      </c>
      <c r="EC64" s="17"/>
      <c r="ED64" s="17"/>
      <c r="EE64" s="17"/>
      <c r="EF64" s="17"/>
      <c r="EG64" s="17"/>
    </row>
    <row r="65" spans="1:137" ht="15.75" thickBot="1" x14ac:dyDescent="0.3">
      <c r="A65" s="5">
        <f t="shared" si="72"/>
        <v>29</v>
      </c>
      <c r="B65" s="5">
        <f t="shared" si="71"/>
        <v>27</v>
      </c>
      <c r="C65" s="1">
        <v>44166</v>
      </c>
      <c r="D65" s="4"/>
      <c r="E65" s="28"/>
      <c r="F65" s="28"/>
      <c r="G65" s="28"/>
      <c r="H65" s="28"/>
      <c r="I65" s="10">
        <v>0</v>
      </c>
      <c r="J65" s="10">
        <v>69430.399999999994</v>
      </c>
      <c r="K65" s="94"/>
      <c r="L65" s="11">
        <f t="shared" si="201"/>
        <v>1541.6666666666667</v>
      </c>
      <c r="M65" s="11">
        <f t="shared" si="202"/>
        <v>458.33333333333331</v>
      </c>
      <c r="N65" s="11">
        <f t="shared" si="203"/>
        <v>575</v>
      </c>
      <c r="O65" s="11">
        <f t="shared" si="198"/>
        <v>552.97666666666669</v>
      </c>
      <c r="P65" s="11">
        <f t="shared" si="241"/>
        <v>2657.8899999999994</v>
      </c>
      <c r="Q65" s="11">
        <v>100000</v>
      </c>
      <c r="R65" s="94">
        <v>1</v>
      </c>
      <c r="S65" s="11">
        <f t="shared" si="205"/>
        <v>1541.6666666666667</v>
      </c>
      <c r="T65" s="11">
        <f t="shared" si="206"/>
        <v>458.33333333333331</v>
      </c>
      <c r="U65" s="11">
        <f t="shared" si="242"/>
        <v>833.33333333333348</v>
      </c>
      <c r="V65" s="11">
        <f t="shared" si="243"/>
        <v>5500</v>
      </c>
      <c r="W65" s="11">
        <f t="shared" si="244"/>
        <v>8157.8899999999994</v>
      </c>
      <c r="X65" s="11">
        <f t="shared" si="210"/>
        <v>97894.68</v>
      </c>
      <c r="Y65" s="110">
        <f t="shared" si="197"/>
        <v>0.22</v>
      </c>
      <c r="Z65" s="11">
        <f t="shared" si="95"/>
        <v>13415.829599999997</v>
      </c>
      <c r="AA65" s="11">
        <f t="shared" si="96"/>
        <v>4814.7339999999995</v>
      </c>
      <c r="AB65" s="11">
        <v>0</v>
      </c>
      <c r="AC65" s="11">
        <f t="shared" si="127"/>
        <v>79664.116399999999</v>
      </c>
      <c r="AD65" s="11">
        <f t="shared" si="97"/>
        <v>6638.6763666666666</v>
      </c>
      <c r="AE65" s="11">
        <v>55000</v>
      </c>
      <c r="AF65" s="11">
        <f t="shared" si="211"/>
        <v>2055.3430333333336</v>
      </c>
      <c r="AG65" s="11"/>
      <c r="AH65" s="92"/>
      <c r="AI65" s="91">
        <v>9000</v>
      </c>
      <c r="AJ65" s="11">
        <v>550</v>
      </c>
      <c r="AK65" s="54">
        <f t="shared" si="98"/>
        <v>9385.1555516324061</v>
      </c>
      <c r="AL65" s="11">
        <v>305</v>
      </c>
      <c r="AM65" s="54">
        <v>0</v>
      </c>
      <c r="AN65" s="11">
        <v>0</v>
      </c>
      <c r="AO65" s="11">
        <v>0</v>
      </c>
      <c r="AP65" s="52">
        <f t="shared" si="212"/>
        <v>16124.625090247489</v>
      </c>
      <c r="AQ65" s="54">
        <f t="shared" si="170"/>
        <v>5240.7169607249407</v>
      </c>
      <c r="AR65" s="54">
        <f t="shared" si="99"/>
        <v>4549.9936503197359</v>
      </c>
      <c r="AS65" s="54">
        <f t="shared" si="128"/>
        <v>95118.464475717337</v>
      </c>
      <c r="AT65" s="54">
        <f t="shared" si="155"/>
        <v>12785.020869476757</v>
      </c>
      <c r="AU65" s="54">
        <v>3100</v>
      </c>
      <c r="AV65" s="54">
        <f t="shared" si="100"/>
        <v>10198.81533239264</v>
      </c>
      <c r="AW65" s="11">
        <v>0</v>
      </c>
      <c r="AX65" s="52">
        <f t="shared" si="213"/>
        <v>0</v>
      </c>
      <c r="AY65" s="54">
        <f>'Mortgage and Loans'!U26</f>
        <v>32363.15</v>
      </c>
      <c r="AZ65" s="12">
        <f t="shared" si="16"/>
        <v>198720.9419305113</v>
      </c>
      <c r="BA65" s="52">
        <f t="shared" si="200"/>
        <v>750</v>
      </c>
      <c r="BB65" s="52">
        <f t="shared" si="200"/>
        <v>750</v>
      </c>
      <c r="BC65" s="52">
        <f t="shared" si="200"/>
        <v>750</v>
      </c>
      <c r="BD65" s="52">
        <f t="shared" si="200"/>
        <v>750</v>
      </c>
      <c r="BE65" s="52">
        <f t="shared" si="87"/>
        <v>261.39060935717862</v>
      </c>
      <c r="BF65" s="52">
        <f t="shared" si="200"/>
        <v>750</v>
      </c>
      <c r="BG65" s="52">
        <f>'Mortgage and Loans'!AF27</f>
        <v>48690.837741334202</v>
      </c>
      <c r="BH65" s="52">
        <f>'Mortgage and Loans'!AQ27</f>
        <v>16135.669084742964</v>
      </c>
      <c r="BI65" s="52">
        <f>'Mortgage and Loans'!BB27</f>
        <v>17368.387031748767</v>
      </c>
      <c r="BJ65" s="52">
        <f>'Mortgage and Loans'!BM27</f>
        <v>17189.31565761011</v>
      </c>
      <c r="BK65" s="52">
        <f>'Mortgage and Loans'!T26</f>
        <v>147636.84999999998</v>
      </c>
      <c r="BL65" s="12">
        <f t="shared" si="17"/>
        <v>-251032.45012479319</v>
      </c>
      <c r="BM65" s="69">
        <f t="shared" si="103"/>
        <v>-52311.508194281894</v>
      </c>
      <c r="BN65" s="88">
        <f t="shared" si="3"/>
        <v>1</v>
      </c>
      <c r="BO65" s="88">
        <f t="shared" si="4"/>
        <v>1</v>
      </c>
      <c r="BP65" s="79">
        <f>'Mortgage and Loans'!G27</f>
        <v>2084.34</v>
      </c>
      <c r="BQ65" s="73">
        <f t="shared" si="214"/>
        <v>0</v>
      </c>
      <c r="BR65" s="80"/>
      <c r="BS65" s="20">
        <f t="shared" si="215"/>
        <v>4011.3906093571786</v>
      </c>
      <c r="BT65" s="20">
        <v>750</v>
      </c>
      <c r="BU65" s="20">
        <v>0</v>
      </c>
      <c r="BV65" s="20">
        <f t="shared" si="216"/>
        <v>4761.3906093571786</v>
      </c>
      <c r="BW65" s="20">
        <f t="shared" si="217"/>
        <v>4761.5071779339005</v>
      </c>
      <c r="BX65" s="47">
        <f>IF(D65=0,0,IF(MONTH($D65)=1,1,0))</f>
        <v>0</v>
      </c>
      <c r="BY65" s="47">
        <f t="shared" si="19"/>
        <v>0</v>
      </c>
      <c r="BZ65" s="47">
        <f t="shared" si="20"/>
        <v>0</v>
      </c>
      <c r="CA65" s="47">
        <f t="shared" si="21"/>
        <v>0</v>
      </c>
      <c r="CB65" s="47">
        <f t="shared" si="22"/>
        <v>0</v>
      </c>
      <c r="CC65" s="47">
        <f t="shared" si="23"/>
        <v>0</v>
      </c>
      <c r="CD65" s="47">
        <f t="shared" si="24"/>
        <v>0</v>
      </c>
      <c r="CE65" s="47">
        <f t="shared" si="25"/>
        <v>0</v>
      </c>
      <c r="CF65" s="47">
        <f t="shared" si="26"/>
        <v>0</v>
      </c>
      <c r="CG65" s="47">
        <f t="shared" si="27"/>
        <v>0</v>
      </c>
      <c r="CH65" s="47">
        <f t="shared" si="28"/>
        <v>0</v>
      </c>
      <c r="CI65" s="47">
        <f t="shared" si="29"/>
        <v>0</v>
      </c>
      <c r="CJ65" s="47">
        <f t="shared" si="218"/>
        <v>0</v>
      </c>
      <c r="CK65" s="47">
        <f t="shared" si="219"/>
        <v>0</v>
      </c>
      <c r="CL65" s="47">
        <f t="shared" si="220"/>
        <v>0</v>
      </c>
      <c r="CM65" s="47">
        <f t="shared" si="221"/>
        <v>0</v>
      </c>
      <c r="CN65" s="47">
        <f t="shared" si="222"/>
        <v>0</v>
      </c>
      <c r="CO65" s="47">
        <f t="shared" si="223"/>
        <v>0</v>
      </c>
      <c r="CP65" s="47">
        <f t="shared" si="224"/>
        <v>0</v>
      </c>
      <c r="CQ65" s="47">
        <f t="shared" si="225"/>
        <v>0</v>
      </c>
      <c r="CR65" s="47">
        <f t="shared" si="226"/>
        <v>0</v>
      </c>
      <c r="CS65" s="47">
        <f t="shared" si="227"/>
        <v>0</v>
      </c>
      <c r="CT65" s="47">
        <f t="shared" si="228"/>
        <v>0</v>
      </c>
      <c r="CU65" s="47">
        <f t="shared" si="229"/>
        <v>0</v>
      </c>
      <c r="CV65" s="20">
        <f t="shared" si="230"/>
        <v>4761.4061198479731</v>
      </c>
      <c r="CW65" s="20">
        <f t="shared" si="231"/>
        <v>4761.3808953091184</v>
      </c>
      <c r="CX65" s="20">
        <f t="shared" si="232"/>
        <v>57136.687312286143</v>
      </c>
      <c r="CY65" s="20">
        <f t="shared" si="233"/>
        <v>57136.87343817568</v>
      </c>
      <c r="CZ65" s="20">
        <f t="shared" si="234"/>
        <v>57136.570743709424</v>
      </c>
      <c r="DA65" s="21">
        <f t="shared" si="235"/>
        <v>57136.71049805708</v>
      </c>
      <c r="DB65" s="19">
        <f t="shared" si="53"/>
        <v>1428417.7624514271</v>
      </c>
      <c r="DC65" s="20">
        <f t="shared" si="236"/>
        <v>1428424.9925493125</v>
      </c>
      <c r="DD65" s="20">
        <f t="shared" si="237"/>
        <v>1428416.0481763885</v>
      </c>
      <c r="DE65" s="20">
        <f>DC65*G65</f>
        <v>0</v>
      </c>
      <c r="DF65" s="20">
        <f t="shared" si="131"/>
        <v>1500000</v>
      </c>
      <c r="DG65" s="20">
        <f t="shared" si="42"/>
        <v>144017.6363788789</v>
      </c>
      <c r="DH65" s="20">
        <f t="shared" si="238"/>
        <v>5760.7054551551564</v>
      </c>
      <c r="DI65" s="20">
        <f t="shared" si="44"/>
        <v>480.05878792959635</v>
      </c>
      <c r="DJ65" s="20">
        <f t="shared" si="239"/>
        <v>138123.22143657654</v>
      </c>
      <c r="DK65" s="24">
        <f t="shared" si="240"/>
        <v>0.10082268031578639</v>
      </c>
      <c r="DL65" s="124">
        <f t="shared" si="45"/>
        <v>0</v>
      </c>
      <c r="DM65" s="27">
        <f t="shared" si="46"/>
        <v>0</v>
      </c>
      <c r="DN65" s="27">
        <f t="shared" si="47"/>
        <v>0</v>
      </c>
      <c r="DO65" s="20">
        <f t="shared" si="11"/>
        <v>564222.94490889437</v>
      </c>
      <c r="DP65" s="20">
        <f t="shared" si="12"/>
        <v>103532.70240249945</v>
      </c>
      <c r="DQ65" s="21">
        <f t="shared" si="13"/>
        <v>37788.36571148345</v>
      </c>
      <c r="DR65" s="17"/>
      <c r="DS65" s="17"/>
      <c r="DT65" s="17"/>
      <c r="DU65" s="17"/>
      <c r="DV65" s="17"/>
      <c r="DW65" s="17"/>
      <c r="DX65" s="17"/>
      <c r="DY65" s="17"/>
      <c r="DZ65" s="17"/>
      <c r="EA65" s="17"/>
      <c r="EB65" s="28">
        <v>0</v>
      </c>
      <c r="EC65" s="17"/>
      <c r="ED65" s="17"/>
      <c r="EE65" s="17"/>
      <c r="EF65" s="17"/>
      <c r="EG65" s="17"/>
    </row>
    <row r="66" spans="1:137" ht="15.75" thickBot="1" x14ac:dyDescent="0.3">
      <c r="A66" s="5">
        <f t="shared" si="72"/>
        <v>29</v>
      </c>
      <c r="B66" s="5">
        <f t="shared" si="71"/>
        <v>27</v>
      </c>
      <c r="C66" s="1">
        <v>44197</v>
      </c>
      <c r="D66" s="4"/>
      <c r="E66" s="28"/>
      <c r="F66" s="28"/>
      <c r="G66" s="28">
        <f t="shared" ref="G66:G123" si="245">IF(F66=0,IF(F330=1,1,0),0)</f>
        <v>0</v>
      </c>
      <c r="H66" s="28"/>
      <c r="I66" s="10">
        <v>0</v>
      </c>
      <c r="J66" s="10">
        <v>69430.399999999994</v>
      </c>
      <c r="K66" s="94"/>
      <c r="L66" s="11">
        <f t="shared" si="201"/>
        <v>1541.6666666666667</v>
      </c>
      <c r="M66" s="11">
        <f t="shared" si="202"/>
        <v>458.33333333333331</v>
      </c>
      <c r="N66" s="11">
        <f t="shared" si="203"/>
        <v>575</v>
      </c>
      <c r="O66" s="11">
        <f t="shared" si="198"/>
        <v>552.97666666666669</v>
      </c>
      <c r="P66" s="11">
        <f t="shared" si="241"/>
        <v>2657.8899999999994</v>
      </c>
      <c r="Q66" s="11">
        <v>100000</v>
      </c>
      <c r="R66" s="94">
        <v>1</v>
      </c>
      <c r="S66" s="11">
        <f t="shared" si="205"/>
        <v>1541.6666666666667</v>
      </c>
      <c r="T66" s="11">
        <f t="shared" si="206"/>
        <v>458.33333333333331</v>
      </c>
      <c r="U66" s="11">
        <f t="shared" si="242"/>
        <v>833.33333333333348</v>
      </c>
      <c r="V66" s="11">
        <f t="shared" si="243"/>
        <v>5500</v>
      </c>
      <c r="W66" s="11">
        <f t="shared" si="244"/>
        <v>8157.8899999999994</v>
      </c>
      <c r="X66" s="11">
        <f t="shared" si="210"/>
        <v>97894.68</v>
      </c>
      <c r="Y66" s="110">
        <f t="shared" si="197"/>
        <v>0.22</v>
      </c>
      <c r="Z66" s="11">
        <f t="shared" si="95"/>
        <v>13415.829599999997</v>
      </c>
      <c r="AA66" s="11">
        <f t="shared" si="96"/>
        <v>4814.7339999999995</v>
      </c>
      <c r="AB66" s="11">
        <v>0</v>
      </c>
      <c r="AC66" s="11">
        <f t="shared" si="127"/>
        <v>79664.116399999999</v>
      </c>
      <c r="AD66" s="11">
        <f t="shared" si="97"/>
        <v>6638.6763666666666</v>
      </c>
      <c r="AE66" s="11">
        <v>55000</v>
      </c>
      <c r="AF66" s="11">
        <f t="shared" si="211"/>
        <v>2055.3430333333336</v>
      </c>
      <c r="AG66" s="11"/>
      <c r="AH66" s="92"/>
      <c r="AI66" s="91">
        <v>9000</v>
      </c>
      <c r="AJ66" s="11">
        <v>550</v>
      </c>
      <c r="AK66" s="54">
        <f t="shared" si="98"/>
        <v>9396.4959479239606</v>
      </c>
      <c r="AL66" s="11">
        <v>305</v>
      </c>
      <c r="AM66" s="54">
        <v>0</v>
      </c>
      <c r="AN66" s="11">
        <v>0</v>
      </c>
      <c r="AO66" s="11">
        <v>0</v>
      </c>
      <c r="AP66" s="52">
        <f t="shared" si="212"/>
        <v>17128.633476152994</v>
      </c>
      <c r="AQ66" s="54">
        <f t="shared" si="170"/>
        <v>5269.1041775955346</v>
      </c>
      <c r="AR66" s="54">
        <f t="shared" si="99"/>
        <v>4574.6394492589679</v>
      </c>
      <c r="AS66" s="54">
        <f t="shared" si="128"/>
        <v>98890.59882496082</v>
      </c>
      <c r="AT66" s="54">
        <f t="shared" si="155"/>
        <v>13262.606399186423</v>
      </c>
      <c r="AU66" s="54">
        <v>3100</v>
      </c>
      <c r="AV66" s="54">
        <f t="shared" si="100"/>
        <v>10829.0589154431</v>
      </c>
      <c r="AW66" s="11">
        <v>0</v>
      </c>
      <c r="AX66" s="52">
        <f t="shared" si="213"/>
        <v>0</v>
      </c>
      <c r="AY66" s="54">
        <f>'Mortgage and Loans'!U27</f>
        <v>32582.44</v>
      </c>
      <c r="AZ66" s="12">
        <f t="shared" si="16"/>
        <v>204888.57719052181</v>
      </c>
      <c r="BA66" s="52">
        <f t="shared" si="200"/>
        <v>750</v>
      </c>
      <c r="BB66" s="52">
        <f t="shared" si="200"/>
        <v>750</v>
      </c>
      <c r="BC66" s="52">
        <f t="shared" si="200"/>
        <v>750</v>
      </c>
      <c r="BD66" s="52">
        <f t="shared" si="200"/>
        <v>750</v>
      </c>
      <c r="BE66" s="52">
        <f t="shared" si="87"/>
        <v>261.38089530911844</v>
      </c>
      <c r="BF66" s="52">
        <f t="shared" si="200"/>
        <v>750</v>
      </c>
      <c r="BG66" s="52">
        <f>'Mortgage and Loans'!AF28</f>
        <v>48361.517741334203</v>
      </c>
      <c r="BH66" s="52">
        <f>'Mortgage and Loans'!AQ28</f>
        <v>16030.309084742963</v>
      </c>
      <c r="BI66" s="52">
        <f>'Mortgage and Loans'!BB28</f>
        <v>17257.867031748767</v>
      </c>
      <c r="BJ66" s="52">
        <f>'Mortgage and Loans'!BM28</f>
        <v>16868.075657610108</v>
      </c>
      <c r="BK66" s="52">
        <f>'Mortgage and Loans'!T27</f>
        <v>147417.55999999997</v>
      </c>
      <c r="BL66" s="12">
        <f t="shared" si="17"/>
        <v>-249946.71041074512</v>
      </c>
      <c r="BM66" s="69">
        <f t="shared" si="103"/>
        <v>-45058.133220223302</v>
      </c>
      <c r="BN66" s="88">
        <f t="shared" si="3"/>
        <v>1</v>
      </c>
      <c r="BO66" s="88">
        <f t="shared" si="4"/>
        <v>1</v>
      </c>
      <c r="BP66" s="79">
        <f>'Mortgage and Loans'!G28</f>
        <v>2084.34</v>
      </c>
      <c r="BQ66" s="73">
        <f t="shared" si="214"/>
        <v>0</v>
      </c>
      <c r="BR66" s="80"/>
      <c r="BS66" s="20">
        <f t="shared" si="215"/>
        <v>4011.3808953091184</v>
      </c>
      <c r="BT66" s="20">
        <v>750</v>
      </c>
      <c r="BU66" s="20">
        <v>0</v>
      </c>
      <c r="BV66" s="20">
        <f t="shared" si="216"/>
        <v>4761.3808953091184</v>
      </c>
      <c r="BW66" s="20">
        <f t="shared" si="217"/>
        <v>4761.2733277333646</v>
      </c>
      <c r="BX66" s="47">
        <f>IF(D66=0,0,IF(MONTH($D66)=1,1,0))</f>
        <v>0</v>
      </c>
      <c r="BY66" s="47">
        <f t="shared" si="19"/>
        <v>0</v>
      </c>
      <c r="BZ66" s="47">
        <f t="shared" si="20"/>
        <v>0</v>
      </c>
      <c r="CA66" s="47">
        <f t="shared" si="21"/>
        <v>0</v>
      </c>
      <c r="CB66" s="47">
        <f t="shared" si="22"/>
        <v>0</v>
      </c>
      <c r="CC66" s="47">
        <f t="shared" si="23"/>
        <v>0</v>
      </c>
      <c r="CD66" s="47">
        <f t="shared" si="24"/>
        <v>0</v>
      </c>
      <c r="CE66" s="47">
        <f t="shared" si="25"/>
        <v>0</v>
      </c>
      <c r="CF66" s="47">
        <f t="shared" si="26"/>
        <v>0</v>
      </c>
      <c r="CG66" s="47">
        <f t="shared" si="27"/>
        <v>0</v>
      </c>
      <c r="CH66" s="47">
        <f t="shared" si="28"/>
        <v>0</v>
      </c>
      <c r="CI66" s="47">
        <f t="shared" si="29"/>
        <v>0</v>
      </c>
      <c r="CJ66" s="47">
        <f t="shared" si="218"/>
        <v>0</v>
      </c>
      <c r="CK66" s="47">
        <f t="shared" si="219"/>
        <v>0</v>
      </c>
      <c r="CL66" s="47">
        <f t="shared" si="220"/>
        <v>0</v>
      </c>
      <c r="CM66" s="47">
        <f t="shared" si="221"/>
        <v>0</v>
      </c>
      <c r="CN66" s="47">
        <f t="shared" si="222"/>
        <v>0</v>
      </c>
      <c r="CO66" s="47">
        <f t="shared" si="223"/>
        <v>0</v>
      </c>
      <c r="CP66" s="47">
        <f t="shared" si="224"/>
        <v>0</v>
      </c>
      <c r="CQ66" s="47">
        <f t="shared" si="225"/>
        <v>0</v>
      </c>
      <c r="CR66" s="47">
        <f t="shared" si="226"/>
        <v>0</v>
      </c>
      <c r="CS66" s="47">
        <f t="shared" si="227"/>
        <v>0</v>
      </c>
      <c r="CT66" s="47">
        <f t="shared" si="228"/>
        <v>0</v>
      </c>
      <c r="CU66" s="47">
        <f t="shared" si="229"/>
        <v>0</v>
      </c>
      <c r="CV66" s="20">
        <f t="shared" si="230"/>
        <v>4761.3897271810019</v>
      </c>
      <c r="CW66" s="20">
        <f t="shared" si="231"/>
        <v>4761.3898592737651</v>
      </c>
      <c r="CX66" s="20">
        <f t="shared" si="232"/>
        <v>57136.570743709424</v>
      </c>
      <c r="CY66" s="20">
        <f t="shared" si="233"/>
        <v>57136.676726172023</v>
      </c>
      <c r="CZ66" s="20">
        <f t="shared" si="234"/>
        <v>57136.678311285184</v>
      </c>
      <c r="DA66" s="21">
        <f t="shared" si="235"/>
        <v>57136.641927055549</v>
      </c>
      <c r="DB66" s="19">
        <f t="shared" si="53"/>
        <v>1428416.0481763887</v>
      </c>
      <c r="DC66" s="20">
        <f t="shared" si="236"/>
        <v>1428419.1508918982</v>
      </c>
      <c r="DD66" s="20">
        <f t="shared" si="237"/>
        <v>1428421.1599440419</v>
      </c>
      <c r="DE66" s="20">
        <f>DC66*G66</f>
        <v>0</v>
      </c>
      <c r="DF66" s="20">
        <f t="shared" si="131"/>
        <v>1500000</v>
      </c>
      <c r="DG66" s="20">
        <f t="shared" si="42"/>
        <v>149954.64124259783</v>
      </c>
      <c r="DH66" s="20">
        <f t="shared" si="238"/>
        <v>5998.1856497039134</v>
      </c>
      <c r="DI66" s="20">
        <f t="shared" si="44"/>
        <v>499.84880414199279</v>
      </c>
      <c r="DJ66" s="20">
        <f t="shared" si="239"/>
        <v>144028.298219358</v>
      </c>
      <c r="DK66" s="24">
        <f t="shared" si="240"/>
        <v>0.10497943908758635</v>
      </c>
      <c r="DL66" s="124">
        <f t="shared" si="45"/>
        <v>1</v>
      </c>
      <c r="DM66" s="27">
        <f t="shared" si="46"/>
        <v>0</v>
      </c>
      <c r="DN66" s="27">
        <f t="shared" si="47"/>
        <v>0</v>
      </c>
      <c r="DO66" s="20">
        <f t="shared" si="11"/>
        <v>567279.15252715081</v>
      </c>
      <c r="DP66" s="20">
        <f t="shared" si="12"/>
        <v>108093.50454051298</v>
      </c>
      <c r="DQ66" s="21">
        <f t="shared" si="13"/>
        <v>42563.886025753985</v>
      </c>
      <c r="DR66" s="17"/>
      <c r="DS66" s="17"/>
      <c r="DT66" s="17"/>
      <c r="DU66" s="17"/>
      <c r="DV66" s="17"/>
      <c r="DW66" s="17"/>
      <c r="DX66" s="17"/>
      <c r="DY66" s="17"/>
      <c r="DZ66" s="17"/>
      <c r="EA66" s="17"/>
      <c r="EB66" s="28">
        <v>0</v>
      </c>
      <c r="EC66" s="17"/>
      <c r="ED66" s="17"/>
      <c r="EE66" s="17"/>
      <c r="EF66" s="17"/>
      <c r="EG66" s="17"/>
    </row>
    <row r="67" spans="1:137" ht="15.75" thickBot="1" x14ac:dyDescent="0.3">
      <c r="A67" s="5">
        <f t="shared" si="72"/>
        <v>29</v>
      </c>
      <c r="B67" s="5">
        <f t="shared" si="71"/>
        <v>27</v>
      </c>
      <c r="C67" s="1">
        <v>44228</v>
      </c>
      <c r="D67" s="4"/>
      <c r="E67" s="28"/>
      <c r="F67" s="28"/>
      <c r="G67" s="28">
        <f t="shared" si="245"/>
        <v>0</v>
      </c>
      <c r="H67" s="28"/>
      <c r="I67" s="10">
        <v>0</v>
      </c>
      <c r="J67" s="10">
        <v>69430.399999999994</v>
      </c>
      <c r="K67" s="94"/>
      <c r="L67" s="11">
        <f t="shared" si="201"/>
        <v>1541.6666666666667</v>
      </c>
      <c r="M67" s="11">
        <f t="shared" si="202"/>
        <v>458.33333333333331</v>
      </c>
      <c r="N67" s="11">
        <f t="shared" si="203"/>
        <v>575</v>
      </c>
      <c r="O67" s="11">
        <f t="shared" si="198"/>
        <v>552.97666666666669</v>
      </c>
      <c r="P67" s="11">
        <f t="shared" si="241"/>
        <v>2657.8899999999994</v>
      </c>
      <c r="Q67" s="11">
        <v>100000</v>
      </c>
      <c r="R67" s="94">
        <v>1</v>
      </c>
      <c r="S67" s="11">
        <f t="shared" si="205"/>
        <v>1541.6666666666667</v>
      </c>
      <c r="T67" s="11">
        <f t="shared" si="206"/>
        <v>458.33333333333331</v>
      </c>
      <c r="U67" s="11">
        <f t="shared" si="242"/>
        <v>833.33333333333348</v>
      </c>
      <c r="V67" s="11">
        <f t="shared" si="243"/>
        <v>5500</v>
      </c>
      <c r="W67" s="11">
        <f t="shared" si="244"/>
        <v>8157.8899999999994</v>
      </c>
      <c r="X67" s="11">
        <f t="shared" si="210"/>
        <v>97894.68</v>
      </c>
      <c r="Y67" s="110">
        <f t="shared" si="197"/>
        <v>0.22</v>
      </c>
      <c r="Z67" s="11">
        <f t="shared" si="95"/>
        <v>13415.829599999997</v>
      </c>
      <c r="AA67" s="11">
        <f t="shared" si="96"/>
        <v>4814.7339999999995</v>
      </c>
      <c r="AB67" s="11">
        <v>0</v>
      </c>
      <c r="AC67" s="11">
        <f t="shared" si="127"/>
        <v>79664.116399999999</v>
      </c>
      <c r="AD67" s="11">
        <f t="shared" si="97"/>
        <v>6638.6763666666666</v>
      </c>
      <c r="AE67" s="11">
        <v>55000</v>
      </c>
      <c r="AF67" s="11">
        <f t="shared" si="211"/>
        <v>2055.3430333333336</v>
      </c>
      <c r="AG67" s="11"/>
      <c r="AH67" s="92"/>
      <c r="AI67" s="91">
        <v>9000</v>
      </c>
      <c r="AJ67" s="11">
        <v>550</v>
      </c>
      <c r="AK67" s="54">
        <f t="shared" si="98"/>
        <v>9407.850047194368</v>
      </c>
      <c r="AL67" s="11">
        <v>305</v>
      </c>
      <c r="AM67" s="54">
        <v>0</v>
      </c>
      <c r="AN67" s="11">
        <v>0</v>
      </c>
      <c r="AO67" s="11">
        <v>0</v>
      </c>
      <c r="AP67" s="52">
        <f t="shared" si="212"/>
        <v>18138.080240815489</v>
      </c>
      <c r="AQ67" s="54">
        <f t="shared" si="170"/>
        <v>5297.6451585575105</v>
      </c>
      <c r="AR67" s="54">
        <f t="shared" si="99"/>
        <v>4599.4187462757873</v>
      </c>
      <c r="AS67" s="54">
        <f t="shared" si="128"/>
        <v>102683.16556859603</v>
      </c>
      <c r="AT67" s="54">
        <f t="shared" si="155"/>
        <v>13742.778850515349</v>
      </c>
      <c r="AU67" s="54">
        <v>3100</v>
      </c>
      <c r="AV67" s="54">
        <f t="shared" si="100"/>
        <v>11462.71631790175</v>
      </c>
      <c r="AW67" s="11">
        <v>0</v>
      </c>
      <c r="AX67" s="52">
        <f t="shared" si="213"/>
        <v>0</v>
      </c>
      <c r="AY67" s="54">
        <f>'Mortgage and Loans'!U28</f>
        <v>32802.49</v>
      </c>
      <c r="AZ67" s="12">
        <f t="shared" si="16"/>
        <v>211089.14492985627</v>
      </c>
      <c r="BA67" s="52">
        <f t="shared" si="200"/>
        <v>750</v>
      </c>
      <c r="BB67" s="52">
        <f t="shared" si="200"/>
        <v>750</v>
      </c>
      <c r="BC67" s="52">
        <f t="shared" si="200"/>
        <v>750</v>
      </c>
      <c r="BD67" s="52">
        <f t="shared" si="200"/>
        <v>750</v>
      </c>
      <c r="BE67" s="52">
        <f t="shared" si="87"/>
        <v>261.38985927376461</v>
      </c>
      <c r="BF67" s="52">
        <f t="shared" si="200"/>
        <v>750</v>
      </c>
      <c r="BG67" s="52">
        <f>'Mortgage and Loans'!AF29</f>
        <v>48030.737741334204</v>
      </c>
      <c r="BH67" s="52">
        <f>'Mortgage and Loans'!AQ29</f>
        <v>15924.419084742964</v>
      </c>
      <c r="BI67" s="52">
        <f>'Mortgage and Loans'!BB29</f>
        <v>17146.747031748768</v>
      </c>
      <c r="BJ67" s="52">
        <f>'Mortgage and Loans'!BM29</f>
        <v>16544.965657610108</v>
      </c>
      <c r="BK67" s="52">
        <f>'Mortgage and Loans'!T28</f>
        <v>147197.50999999998</v>
      </c>
      <c r="BL67" s="12">
        <f t="shared" si="17"/>
        <v>-248855.76937470981</v>
      </c>
      <c r="BM67" s="69">
        <f t="shared" si="103"/>
        <v>-37766.624444853544</v>
      </c>
      <c r="BN67" s="88">
        <f t="shared" si="3"/>
        <v>1</v>
      </c>
      <c r="BO67" s="88">
        <f t="shared" si="4"/>
        <v>1</v>
      </c>
      <c r="BP67" s="79">
        <f>'Mortgage and Loans'!G29</f>
        <v>2084.34</v>
      </c>
      <c r="BQ67" s="73">
        <f t="shared" si="214"/>
        <v>0</v>
      </c>
      <c r="BR67" s="80"/>
      <c r="BS67" s="20">
        <f t="shared" si="215"/>
        <v>4011.3898592737646</v>
      </c>
      <c r="BT67" s="20">
        <v>750</v>
      </c>
      <c r="BU67" s="20">
        <v>0</v>
      </c>
      <c r="BV67" s="20">
        <f t="shared" si="216"/>
        <v>4761.3898592737642</v>
      </c>
      <c r="BW67" s="20">
        <f t="shared" si="217"/>
        <v>4760.8527443193097</v>
      </c>
      <c r="BX67" s="47">
        <f>IF(D67=0,0,IF(MONTH($D67)=1,1,0))</f>
        <v>0</v>
      </c>
      <c r="BY67" s="47">
        <f t="shared" si="19"/>
        <v>0</v>
      </c>
      <c r="BZ67" s="47">
        <f t="shared" si="20"/>
        <v>0</v>
      </c>
      <c r="CA67" s="47">
        <f t="shared" si="21"/>
        <v>0</v>
      </c>
      <c r="CB67" s="47">
        <f t="shared" si="22"/>
        <v>0</v>
      </c>
      <c r="CC67" s="47">
        <f t="shared" si="23"/>
        <v>0</v>
      </c>
      <c r="CD67" s="47">
        <f t="shared" si="24"/>
        <v>0</v>
      </c>
      <c r="CE67" s="47">
        <f t="shared" si="25"/>
        <v>0</v>
      </c>
      <c r="CF67" s="47">
        <f t="shared" si="26"/>
        <v>0</v>
      </c>
      <c r="CG67" s="47">
        <f t="shared" si="27"/>
        <v>0</v>
      </c>
      <c r="CH67" s="47">
        <f t="shared" si="28"/>
        <v>0</v>
      </c>
      <c r="CI67" s="47">
        <f t="shared" si="29"/>
        <v>0</v>
      </c>
      <c r="CJ67" s="47">
        <f t="shared" si="218"/>
        <v>0</v>
      </c>
      <c r="CK67" s="47">
        <f t="shared" si="219"/>
        <v>0</v>
      </c>
      <c r="CL67" s="47">
        <f t="shared" si="220"/>
        <v>0</v>
      </c>
      <c r="CM67" s="47">
        <f t="shared" si="221"/>
        <v>0</v>
      </c>
      <c r="CN67" s="47">
        <f t="shared" si="222"/>
        <v>0</v>
      </c>
      <c r="CO67" s="47">
        <f t="shared" si="223"/>
        <v>0</v>
      </c>
      <c r="CP67" s="47">
        <f t="shared" si="224"/>
        <v>0</v>
      </c>
      <c r="CQ67" s="47">
        <f t="shared" si="225"/>
        <v>0</v>
      </c>
      <c r="CR67" s="47">
        <f t="shared" si="226"/>
        <v>0</v>
      </c>
      <c r="CS67" s="47">
        <f t="shared" si="227"/>
        <v>0</v>
      </c>
      <c r="CT67" s="47">
        <f t="shared" si="228"/>
        <v>0</v>
      </c>
      <c r="CU67" s="47">
        <f t="shared" si="229"/>
        <v>0</v>
      </c>
      <c r="CV67" s="20">
        <f t="shared" si="230"/>
        <v>4761.3871213133534</v>
      </c>
      <c r="CW67" s="20">
        <f t="shared" si="231"/>
        <v>4761.4346188533027</v>
      </c>
      <c r="CX67" s="20">
        <f t="shared" si="232"/>
        <v>57136.67831128517</v>
      </c>
      <c r="CY67" s="20">
        <f t="shared" si="233"/>
        <v>57136.645455760241</v>
      </c>
      <c r="CZ67" s="20">
        <f t="shared" si="234"/>
        <v>57137.215426239636</v>
      </c>
      <c r="DA67" s="21">
        <f t="shared" si="235"/>
        <v>57136.846397761685</v>
      </c>
      <c r="DB67" s="19">
        <f t="shared" si="53"/>
        <v>1428421.1599440421</v>
      </c>
      <c r="DC67" s="20">
        <f t="shared" si="236"/>
        <v>1428418.3235239526</v>
      </c>
      <c r="DD67" s="20">
        <f t="shared" si="237"/>
        <v>1428429.3228663451</v>
      </c>
      <c r="DE67" s="20">
        <f>DC67*G67</f>
        <v>0</v>
      </c>
      <c r="DF67" s="20">
        <f t="shared" si="131"/>
        <v>1500000</v>
      </c>
      <c r="DG67" s="20">
        <f t="shared" si="42"/>
        <v>155923.80488266191</v>
      </c>
      <c r="DH67" s="20">
        <f t="shared" si="238"/>
        <v>6236.9521953064759</v>
      </c>
      <c r="DI67" s="20">
        <f t="shared" si="44"/>
        <v>519.74601627553966</v>
      </c>
      <c r="DJ67" s="20">
        <f t="shared" si="239"/>
        <v>149965.36083471289</v>
      </c>
      <c r="DK67" s="24">
        <f t="shared" si="240"/>
        <v>0.10915836230523353</v>
      </c>
      <c r="DL67" s="124">
        <f t="shared" si="45"/>
        <v>0</v>
      </c>
      <c r="DM67" s="27">
        <f t="shared" si="46"/>
        <v>0</v>
      </c>
      <c r="DN67" s="27">
        <f t="shared" si="47"/>
        <v>0</v>
      </c>
      <c r="DO67" s="20">
        <f t="shared" si="11"/>
        <v>570351.91460333951</v>
      </c>
      <c r="DP67" s="20">
        <f t="shared" si="12"/>
        <v>112679.01102344075</v>
      </c>
      <c r="DQ67" s="21">
        <f t="shared" si="13"/>
        <v>47365.273741726822</v>
      </c>
      <c r="DR67" s="17"/>
      <c r="DS67" s="17"/>
      <c r="DT67" s="17"/>
      <c r="DU67" s="17"/>
      <c r="DV67" s="17"/>
      <c r="DW67" s="17"/>
      <c r="DX67" s="17"/>
      <c r="DY67" s="17"/>
      <c r="DZ67" s="17"/>
      <c r="EA67" s="17"/>
      <c r="EB67" s="28">
        <v>0</v>
      </c>
      <c r="EC67" s="17"/>
      <c r="ED67" s="17"/>
      <c r="EE67" s="17"/>
      <c r="EF67" s="17"/>
      <c r="EG67" s="17"/>
    </row>
    <row r="68" spans="1:137" ht="15.75" thickBot="1" x14ac:dyDescent="0.3">
      <c r="A68" s="5">
        <f t="shared" si="72"/>
        <v>29</v>
      </c>
      <c r="B68" s="5">
        <f t="shared" si="71"/>
        <v>27</v>
      </c>
      <c r="C68" s="1">
        <v>44256</v>
      </c>
      <c r="D68" s="4"/>
      <c r="E68" s="28"/>
      <c r="F68" s="28"/>
      <c r="G68" s="28">
        <f t="shared" si="245"/>
        <v>0</v>
      </c>
      <c r="H68" s="28"/>
      <c r="I68" s="10">
        <v>0</v>
      </c>
      <c r="J68" s="10">
        <v>69430.399999999994</v>
      </c>
      <c r="K68" s="94"/>
      <c r="L68" s="11">
        <f t="shared" si="201"/>
        <v>1541.6666666666667</v>
      </c>
      <c r="M68" s="11">
        <f t="shared" si="202"/>
        <v>458.33333333333331</v>
      </c>
      <c r="N68" s="11">
        <f t="shared" si="203"/>
        <v>575</v>
      </c>
      <c r="O68" s="11">
        <f t="shared" si="198"/>
        <v>552.97666666666669</v>
      </c>
      <c r="P68" s="11">
        <f t="shared" si="241"/>
        <v>2657.8899999999994</v>
      </c>
      <c r="Q68" s="11">
        <v>100000</v>
      </c>
      <c r="R68" s="94">
        <v>1</v>
      </c>
      <c r="S68" s="11">
        <f t="shared" si="205"/>
        <v>1541.6666666666667</v>
      </c>
      <c r="T68" s="11">
        <f t="shared" si="206"/>
        <v>458.33333333333331</v>
      </c>
      <c r="U68" s="11">
        <f t="shared" si="242"/>
        <v>833.33333333333348</v>
      </c>
      <c r="V68" s="11">
        <f t="shared" si="243"/>
        <v>5500</v>
      </c>
      <c r="W68" s="11">
        <f t="shared" si="244"/>
        <v>8157.8899999999994</v>
      </c>
      <c r="X68" s="11">
        <f t="shared" si="210"/>
        <v>97894.68</v>
      </c>
      <c r="Y68" s="110">
        <f t="shared" si="197"/>
        <v>0.22</v>
      </c>
      <c r="Z68" s="11">
        <f t="shared" si="95"/>
        <v>13415.829599999997</v>
      </c>
      <c r="AA68" s="11">
        <f t="shared" si="96"/>
        <v>4814.7339999999995</v>
      </c>
      <c r="AB68" s="11">
        <v>0</v>
      </c>
      <c r="AC68" s="11">
        <f t="shared" si="127"/>
        <v>79664.116399999999</v>
      </c>
      <c r="AD68" s="11">
        <f t="shared" si="97"/>
        <v>6638.6763666666666</v>
      </c>
      <c r="AE68" s="11">
        <v>55000</v>
      </c>
      <c r="AF68" s="11">
        <f t="shared" si="211"/>
        <v>2055.3430333333336</v>
      </c>
      <c r="AG68" s="11"/>
      <c r="AH68" s="92"/>
      <c r="AI68" s="91">
        <v>9000</v>
      </c>
      <c r="AJ68" s="11">
        <v>550</v>
      </c>
      <c r="AK68" s="54">
        <f t="shared" si="98"/>
        <v>9419.2178660013942</v>
      </c>
      <c r="AL68" s="11">
        <v>305</v>
      </c>
      <c r="AM68" s="54">
        <v>0</v>
      </c>
      <c r="AN68" s="11">
        <v>0</v>
      </c>
      <c r="AO68" s="11">
        <v>0</v>
      </c>
      <c r="AP68" s="52">
        <f t="shared" si="212"/>
        <v>19152.994842119904</v>
      </c>
      <c r="AQ68" s="54">
        <f t="shared" si="170"/>
        <v>5326.3407364996974</v>
      </c>
      <c r="AR68" s="54">
        <f t="shared" si="99"/>
        <v>4624.3322644847813</v>
      </c>
      <c r="AS68" s="54">
        <f t="shared" si="128"/>
        <v>106496.2753820926</v>
      </c>
      <c r="AT68" s="54">
        <f t="shared" si="155"/>
        <v>14225.552235955642</v>
      </c>
      <c r="AU68" s="54">
        <v>3100</v>
      </c>
      <c r="AV68" s="54">
        <f t="shared" si="100"/>
        <v>12099.806031290384</v>
      </c>
      <c r="AW68" s="11">
        <v>0</v>
      </c>
      <c r="AX68" s="52">
        <f t="shared" si="213"/>
        <v>0</v>
      </c>
      <c r="AY68" s="54">
        <f>'Mortgage and Loans'!U29</f>
        <v>33023.300000000003</v>
      </c>
      <c r="AZ68" s="12">
        <f t="shared" si="16"/>
        <v>217322.81935844442</v>
      </c>
      <c r="BA68" s="52">
        <f t="shared" si="200"/>
        <v>750</v>
      </c>
      <c r="BB68" s="52">
        <f t="shared" si="200"/>
        <v>750</v>
      </c>
      <c r="BC68" s="52">
        <f t="shared" si="200"/>
        <v>750</v>
      </c>
      <c r="BD68" s="52">
        <f t="shared" si="200"/>
        <v>750</v>
      </c>
      <c r="BE68" s="52">
        <f t="shared" si="87"/>
        <v>261.43461885330254</v>
      </c>
      <c r="BF68" s="52">
        <f t="shared" si="200"/>
        <v>750</v>
      </c>
      <c r="BG68" s="52">
        <f>'Mortgage and Loans'!AF30</f>
        <v>47698.497741334206</v>
      </c>
      <c r="BH68" s="52">
        <f>'Mortgage and Loans'!AQ30</f>
        <v>15817.999084742964</v>
      </c>
      <c r="BI68" s="52">
        <f>'Mortgage and Loans'!BB30</f>
        <v>17035.027031748767</v>
      </c>
      <c r="BJ68" s="52">
        <f>'Mortgage and Loans'!BM30</f>
        <v>16219.965657610108</v>
      </c>
      <c r="BK68" s="52">
        <f>'Mortgage and Loans'!T29</f>
        <v>146976.69999999998</v>
      </c>
      <c r="BL68" s="12">
        <f t="shared" si="17"/>
        <v>-247759.62413428933</v>
      </c>
      <c r="BM68" s="69">
        <f t="shared" si="103"/>
        <v>-30436.80477584491</v>
      </c>
      <c r="BN68" s="88">
        <f t="shared" si="3"/>
        <v>1</v>
      </c>
      <c r="BO68" s="88">
        <f t="shared" si="4"/>
        <v>1</v>
      </c>
      <c r="BP68" s="79">
        <f>'Mortgage and Loans'!G30</f>
        <v>2084.34</v>
      </c>
      <c r="BQ68" s="73">
        <f t="shared" si="214"/>
        <v>0</v>
      </c>
      <c r="BR68" s="80"/>
      <c r="BS68" s="20">
        <f t="shared" si="215"/>
        <v>4011.4346188533027</v>
      </c>
      <c r="BT68" s="20">
        <v>750</v>
      </c>
      <c r="BU68" s="20">
        <v>0</v>
      </c>
      <c r="BV68" s="20">
        <f t="shared" si="216"/>
        <v>4761.4346188533027</v>
      </c>
      <c r="BW68" s="20">
        <f t="shared" si="217"/>
        <v>4761.168221115875</v>
      </c>
      <c r="BX68" s="47">
        <f>IF(D68=0,0,IF(MONTH($D68)=1,1,0))</f>
        <v>0</v>
      </c>
      <c r="BY68" s="47">
        <f t="shared" si="19"/>
        <v>0</v>
      </c>
      <c r="BZ68" s="47">
        <f t="shared" si="20"/>
        <v>0</v>
      </c>
      <c r="CA68" s="47">
        <f t="shared" si="21"/>
        <v>0</v>
      </c>
      <c r="CB68" s="47">
        <f t="shared" si="22"/>
        <v>0</v>
      </c>
      <c r="CC68" s="47">
        <f t="shared" si="23"/>
        <v>0</v>
      </c>
      <c r="CD68" s="47">
        <f t="shared" si="24"/>
        <v>0</v>
      </c>
      <c r="CE68" s="47">
        <f t="shared" si="25"/>
        <v>0</v>
      </c>
      <c r="CF68" s="47">
        <f t="shared" si="26"/>
        <v>0</v>
      </c>
      <c r="CG68" s="47">
        <f t="shared" si="27"/>
        <v>0</v>
      </c>
      <c r="CH68" s="47">
        <f t="shared" si="28"/>
        <v>0</v>
      </c>
      <c r="CI68" s="47">
        <f t="shared" si="29"/>
        <v>0</v>
      </c>
      <c r="CJ68" s="47">
        <f t="shared" si="218"/>
        <v>0</v>
      </c>
      <c r="CK68" s="47">
        <f t="shared" si="219"/>
        <v>0</v>
      </c>
      <c r="CL68" s="47">
        <f t="shared" si="220"/>
        <v>0</v>
      </c>
      <c r="CM68" s="47">
        <f t="shared" si="221"/>
        <v>0</v>
      </c>
      <c r="CN68" s="47">
        <f t="shared" si="222"/>
        <v>0</v>
      </c>
      <c r="CO68" s="47">
        <f t="shared" si="223"/>
        <v>0</v>
      </c>
      <c r="CP68" s="47">
        <f t="shared" si="224"/>
        <v>0</v>
      </c>
      <c r="CQ68" s="47">
        <f t="shared" si="225"/>
        <v>0</v>
      </c>
      <c r="CR68" s="47">
        <f t="shared" si="226"/>
        <v>0</v>
      </c>
      <c r="CS68" s="47">
        <f t="shared" si="227"/>
        <v>0</v>
      </c>
      <c r="CT68" s="47">
        <f t="shared" si="228"/>
        <v>0</v>
      </c>
      <c r="CU68" s="47">
        <f t="shared" si="229"/>
        <v>0</v>
      </c>
      <c r="CV68" s="20">
        <f t="shared" si="230"/>
        <v>4761.4017911453948</v>
      </c>
      <c r="CW68" s="20">
        <f t="shared" si="231"/>
        <v>4761.4568186647548</v>
      </c>
      <c r="CX68" s="20">
        <f t="shared" si="232"/>
        <v>57137.215426239636</v>
      </c>
      <c r="CY68" s="20">
        <f t="shared" si="233"/>
        <v>57136.821493744734</v>
      </c>
      <c r="CZ68" s="20">
        <f t="shared" si="234"/>
        <v>57137.481823977054</v>
      </c>
      <c r="DA68" s="21">
        <f t="shared" si="235"/>
        <v>57137.172914653805</v>
      </c>
      <c r="DB68" s="19">
        <f t="shared" si="53"/>
        <v>1428429.3228663451</v>
      </c>
      <c r="DC68" s="20">
        <f t="shared" si="236"/>
        <v>1428422.176995592</v>
      </c>
      <c r="DD68" s="20">
        <f t="shared" si="237"/>
        <v>1428434.9151011007</v>
      </c>
      <c r="DE68" s="20">
        <f>DC68*G68</f>
        <v>0</v>
      </c>
      <c r="DF68" s="20">
        <f t="shared" si="131"/>
        <v>1500000</v>
      </c>
      <c r="DG68" s="20">
        <f t="shared" si="42"/>
        <v>161925.30149244299</v>
      </c>
      <c r="DH68" s="20">
        <f t="shared" si="238"/>
        <v>6477.0120596977195</v>
      </c>
      <c r="DI68" s="20">
        <f t="shared" si="44"/>
        <v>539.75100497480992</v>
      </c>
      <c r="DJ68" s="20">
        <f t="shared" si="239"/>
        <v>155934.58253923422</v>
      </c>
      <c r="DK68" s="24">
        <f t="shared" si="240"/>
        <v>0.11335955440920228</v>
      </c>
      <c r="DL68" s="124">
        <f t="shared" si="45"/>
        <v>0</v>
      </c>
      <c r="DM68" s="27">
        <f t="shared" si="46"/>
        <v>0</v>
      </c>
      <c r="DN68" s="27">
        <f t="shared" si="47"/>
        <v>0</v>
      </c>
      <c r="DO68" s="20">
        <f t="shared" si="11"/>
        <v>573441.3208074409</v>
      </c>
      <c r="DP68" s="20">
        <f t="shared" si="12"/>
        <v>117289.35566648438</v>
      </c>
      <c r="DQ68" s="21">
        <f t="shared" si="13"/>
        <v>52192.668974494511</v>
      </c>
      <c r="DR68" s="17"/>
      <c r="DS68" s="17"/>
      <c r="DT68" s="17"/>
      <c r="DU68" s="17"/>
      <c r="DV68" s="17"/>
      <c r="DW68" s="17"/>
      <c r="DX68" s="17"/>
      <c r="DY68" s="17"/>
      <c r="DZ68" s="17"/>
      <c r="EA68" s="17"/>
      <c r="EB68" s="28">
        <v>0</v>
      </c>
      <c r="EC68" s="17"/>
      <c r="ED68" s="17"/>
      <c r="EE68" s="17"/>
      <c r="EF68" s="17"/>
      <c r="EG68" s="17"/>
    </row>
    <row r="69" spans="1:137" ht="15.75" thickBot="1" x14ac:dyDescent="0.3">
      <c r="A69" s="5">
        <f t="shared" si="72"/>
        <v>29</v>
      </c>
      <c r="B69" s="5">
        <f t="shared" si="71"/>
        <v>27</v>
      </c>
      <c r="C69" s="1">
        <v>44287</v>
      </c>
      <c r="D69" s="4"/>
      <c r="E69" s="28"/>
      <c r="F69" s="28"/>
      <c r="G69" s="28">
        <f t="shared" si="245"/>
        <v>0</v>
      </c>
      <c r="H69" s="28"/>
      <c r="I69" s="10">
        <v>0</v>
      </c>
      <c r="J69" s="10">
        <v>69430.399999999994</v>
      </c>
      <c r="K69" s="94"/>
      <c r="L69" s="11">
        <f t="shared" si="201"/>
        <v>1541.6666666666667</v>
      </c>
      <c r="M69" s="11">
        <f t="shared" si="202"/>
        <v>458.33333333333331</v>
      </c>
      <c r="N69" s="11">
        <f t="shared" si="203"/>
        <v>575</v>
      </c>
      <c r="O69" s="11">
        <f t="shared" si="198"/>
        <v>552.97666666666669</v>
      </c>
      <c r="P69" s="11">
        <f t="shared" si="241"/>
        <v>2657.8899999999994</v>
      </c>
      <c r="Q69" s="11">
        <v>100000</v>
      </c>
      <c r="R69" s="94">
        <v>1</v>
      </c>
      <c r="S69" s="11">
        <f t="shared" si="205"/>
        <v>1541.6666666666667</v>
      </c>
      <c r="T69" s="11">
        <f t="shared" si="206"/>
        <v>458.33333333333331</v>
      </c>
      <c r="U69" s="11">
        <f t="shared" si="242"/>
        <v>833.33333333333348</v>
      </c>
      <c r="V69" s="11">
        <f t="shared" si="243"/>
        <v>5500</v>
      </c>
      <c r="W69" s="11">
        <f t="shared" si="244"/>
        <v>8157.8899999999994</v>
      </c>
      <c r="X69" s="11">
        <f t="shared" si="210"/>
        <v>97894.68</v>
      </c>
      <c r="Y69" s="110">
        <f t="shared" si="197"/>
        <v>0.22</v>
      </c>
      <c r="Z69" s="11">
        <f t="shared" si="95"/>
        <v>13415.829599999997</v>
      </c>
      <c r="AA69" s="11">
        <f t="shared" si="96"/>
        <v>4814.7339999999995</v>
      </c>
      <c r="AB69" s="11">
        <v>0</v>
      </c>
      <c r="AC69" s="11">
        <f t="shared" si="127"/>
        <v>79664.116399999999</v>
      </c>
      <c r="AD69" s="11">
        <f t="shared" si="97"/>
        <v>6638.6763666666666</v>
      </c>
      <c r="AE69" s="11">
        <v>55000</v>
      </c>
      <c r="AF69" s="11">
        <f t="shared" si="211"/>
        <v>2055.3430333333336</v>
      </c>
      <c r="AG69" s="11"/>
      <c r="AH69" s="92"/>
      <c r="AI69" s="91">
        <v>9000</v>
      </c>
      <c r="AJ69" s="11">
        <v>550</v>
      </c>
      <c r="AK69" s="54">
        <f t="shared" si="98"/>
        <v>9430.599420922812</v>
      </c>
      <c r="AL69" s="11">
        <v>305</v>
      </c>
      <c r="AM69" s="54">
        <v>0</v>
      </c>
      <c r="AN69" s="11">
        <v>0</v>
      </c>
      <c r="AO69" s="11">
        <v>0</v>
      </c>
      <c r="AP69" s="52">
        <f t="shared" si="212"/>
        <v>20173.406897514717</v>
      </c>
      <c r="AQ69" s="54">
        <f t="shared" si="170"/>
        <v>5355.1917488224044</v>
      </c>
      <c r="AR69" s="54">
        <f t="shared" si="99"/>
        <v>4649.3807309174072</v>
      </c>
      <c r="AS69" s="54">
        <f t="shared" si="128"/>
        <v>110330.03954041228</v>
      </c>
      <c r="AT69" s="54">
        <f t="shared" ref="AT69:AT100" si="246">(AT68*$AJ$1/12) + AT68 + ((AT$11/12*7%))</f>
        <v>14710.940643900401</v>
      </c>
      <c r="AU69" s="54">
        <v>3100</v>
      </c>
      <c r="AV69" s="54">
        <f t="shared" si="100"/>
        <v>12740.346647293207</v>
      </c>
      <c r="AW69" s="11">
        <v>0</v>
      </c>
      <c r="AX69" s="52">
        <f t="shared" si="213"/>
        <v>0</v>
      </c>
      <c r="AY69" s="54">
        <f>'Mortgage and Loans'!U30</f>
        <v>33244.870000000003</v>
      </c>
      <c r="AZ69" s="12">
        <f t="shared" si="16"/>
        <v>223589.77562978322</v>
      </c>
      <c r="BA69" s="52">
        <f t="shared" si="200"/>
        <v>750</v>
      </c>
      <c r="BB69" s="52">
        <f t="shared" si="200"/>
        <v>750</v>
      </c>
      <c r="BC69" s="52">
        <f t="shared" si="200"/>
        <v>750</v>
      </c>
      <c r="BD69" s="52">
        <f t="shared" si="200"/>
        <v>750</v>
      </c>
      <c r="BE69" s="52">
        <f t="shared" si="87"/>
        <v>261.45681866475485</v>
      </c>
      <c r="BF69" s="52">
        <f t="shared" si="200"/>
        <v>750</v>
      </c>
      <c r="BG69" s="52">
        <f>'Mortgage and Loans'!AF31</f>
        <v>47364.787741334207</v>
      </c>
      <c r="BH69" s="52">
        <f>'Mortgage and Loans'!AQ31</f>
        <v>15711.049084742963</v>
      </c>
      <c r="BI69" s="52">
        <f>'Mortgage and Loans'!BB31</f>
        <v>16922.697031748765</v>
      </c>
      <c r="BJ69" s="52">
        <f>'Mortgage and Loans'!BM31</f>
        <v>15893.075657610108</v>
      </c>
      <c r="BK69" s="52">
        <f>'Mortgage and Loans'!T30</f>
        <v>146755.12999999998</v>
      </c>
      <c r="BL69" s="12">
        <f t="shared" si="17"/>
        <v>-246658.19633410076</v>
      </c>
      <c r="BM69" s="69">
        <f t="shared" si="103"/>
        <v>-23068.420704317541</v>
      </c>
      <c r="BN69" s="88">
        <f t="shared" si="3"/>
        <v>1</v>
      </c>
      <c r="BO69" s="88">
        <f t="shared" si="4"/>
        <v>1</v>
      </c>
      <c r="BP69" s="79">
        <f>'Mortgage and Loans'!G31</f>
        <v>2084.34</v>
      </c>
      <c r="BQ69" s="73">
        <f t="shared" si="214"/>
        <v>0</v>
      </c>
      <c r="BR69" s="80"/>
      <c r="BS69" s="20">
        <f t="shared" si="215"/>
        <v>4011.4568186647548</v>
      </c>
      <c r="BT69" s="20">
        <v>750</v>
      </c>
      <c r="BU69" s="20">
        <v>0</v>
      </c>
      <c r="BV69" s="20">
        <f t="shared" si="216"/>
        <v>4761.4568186647548</v>
      </c>
      <c r="BW69" s="20">
        <f t="shared" si="217"/>
        <v>4761.3558416540945</v>
      </c>
      <c r="BX69" s="47">
        <f>IF(D69=0,0,IF(MONTH($D69)=1,1,0))</f>
        <v>0</v>
      </c>
      <c r="BY69" s="47">
        <f t="shared" si="19"/>
        <v>0</v>
      </c>
      <c r="BZ69" s="47">
        <f t="shared" si="20"/>
        <v>0</v>
      </c>
      <c r="CA69" s="47">
        <f t="shared" si="21"/>
        <v>0</v>
      </c>
      <c r="CB69" s="47">
        <f t="shared" si="22"/>
        <v>0</v>
      </c>
      <c r="CC69" s="47">
        <f t="shared" si="23"/>
        <v>0</v>
      </c>
      <c r="CD69" s="47">
        <f t="shared" si="24"/>
        <v>0</v>
      </c>
      <c r="CE69" s="47">
        <f t="shared" si="25"/>
        <v>0</v>
      </c>
      <c r="CF69" s="47">
        <f t="shared" si="26"/>
        <v>0</v>
      </c>
      <c r="CG69" s="47">
        <f t="shared" si="27"/>
        <v>0</v>
      </c>
      <c r="CH69" s="47">
        <f t="shared" si="28"/>
        <v>0</v>
      </c>
      <c r="CI69" s="47">
        <f t="shared" si="29"/>
        <v>0</v>
      </c>
      <c r="CJ69" s="47">
        <f t="shared" si="218"/>
        <v>0</v>
      </c>
      <c r="CK69" s="47">
        <f t="shared" si="219"/>
        <v>0</v>
      </c>
      <c r="CL69" s="47">
        <f t="shared" si="220"/>
        <v>0</v>
      </c>
      <c r="CM69" s="47">
        <f t="shared" si="221"/>
        <v>0</v>
      </c>
      <c r="CN69" s="47">
        <f t="shared" si="222"/>
        <v>0</v>
      </c>
      <c r="CO69" s="47">
        <f t="shared" si="223"/>
        <v>0</v>
      </c>
      <c r="CP69" s="47">
        <f t="shared" si="224"/>
        <v>0</v>
      </c>
      <c r="CQ69" s="47">
        <f t="shared" si="225"/>
        <v>0</v>
      </c>
      <c r="CR69" s="47">
        <f t="shared" si="226"/>
        <v>0</v>
      </c>
      <c r="CS69" s="47">
        <f t="shared" si="227"/>
        <v>0</v>
      </c>
      <c r="CT69" s="47">
        <f t="shared" si="228"/>
        <v>0</v>
      </c>
      <c r="CU69" s="47">
        <f t="shared" si="229"/>
        <v>0</v>
      </c>
      <c r="CV69" s="20">
        <f t="shared" si="230"/>
        <v>4761.4270989306069</v>
      </c>
      <c r="CW69" s="20">
        <f t="shared" si="231"/>
        <v>4761.4652334156435</v>
      </c>
      <c r="CX69" s="20">
        <f t="shared" si="232"/>
        <v>57137.481823977054</v>
      </c>
      <c r="CY69" s="20">
        <f t="shared" si="233"/>
        <v>57137.125187167287</v>
      </c>
      <c r="CZ69" s="20">
        <f t="shared" si="234"/>
        <v>57137.582800987722</v>
      </c>
      <c r="DA69" s="21">
        <f t="shared" si="235"/>
        <v>57137.396604044021</v>
      </c>
      <c r="DB69" s="19">
        <f t="shared" si="53"/>
        <v>1428434.9151011005</v>
      </c>
      <c r="DC69" s="20">
        <f t="shared" si="236"/>
        <v>1428428.4659704959</v>
      </c>
      <c r="DD69" s="20">
        <f t="shared" si="237"/>
        <v>1428438.1600324055</v>
      </c>
      <c r="DE69" s="20">
        <f>DC69*G69</f>
        <v>0</v>
      </c>
      <c r="DF69" s="20">
        <f t="shared" si="131"/>
        <v>1500000</v>
      </c>
      <c r="DG69" s="20">
        <f t="shared" si="42"/>
        <v>167959.30620886042</v>
      </c>
      <c r="DH69" s="20">
        <f t="shared" si="238"/>
        <v>6718.372248354417</v>
      </c>
      <c r="DI69" s="20">
        <f t="shared" si="44"/>
        <v>559.86435402953475</v>
      </c>
      <c r="DJ69" s="20">
        <f t="shared" si="239"/>
        <v>161936.13752798844</v>
      </c>
      <c r="DK69" s="24">
        <f t="shared" si="240"/>
        <v>0.11758328135441233</v>
      </c>
      <c r="DL69" s="124">
        <f t="shared" si="45"/>
        <v>0</v>
      </c>
      <c r="DM69" s="27">
        <f t="shared" si="46"/>
        <v>0</v>
      </c>
      <c r="DN69" s="27">
        <f t="shared" si="47"/>
        <v>0</v>
      </c>
      <c r="DO69" s="20">
        <f t="shared" si="11"/>
        <v>576547.46129514789</v>
      </c>
      <c r="DP69" s="20">
        <f t="shared" si="12"/>
        <v>121924.67300967783</v>
      </c>
      <c r="DQ69" s="21">
        <f t="shared" si="13"/>
        <v>57046.212598106358</v>
      </c>
      <c r="DR69" s="17"/>
      <c r="DS69" s="17"/>
      <c r="DT69" s="17"/>
      <c r="DU69" s="17"/>
      <c r="DV69" s="17"/>
      <c r="DW69" s="17"/>
      <c r="DX69" s="17"/>
      <c r="DY69" s="17"/>
      <c r="DZ69" s="17"/>
      <c r="EA69" s="17"/>
      <c r="EB69" s="28">
        <v>0</v>
      </c>
      <c r="EC69" s="17"/>
      <c r="ED69" s="17"/>
      <c r="EE69" s="17"/>
      <c r="EF69" s="17"/>
      <c r="EG69" s="17"/>
    </row>
    <row r="70" spans="1:137" ht="15.75" thickBot="1" x14ac:dyDescent="0.3">
      <c r="A70" s="5">
        <f t="shared" si="72"/>
        <v>29</v>
      </c>
      <c r="B70" s="5">
        <f t="shared" si="71"/>
        <v>27</v>
      </c>
      <c r="C70" s="1">
        <v>44317</v>
      </c>
      <c r="D70" s="4"/>
      <c r="E70" s="28"/>
      <c r="F70" s="28"/>
      <c r="G70" s="28">
        <f t="shared" si="245"/>
        <v>0</v>
      </c>
      <c r="H70" s="28"/>
      <c r="I70" s="10">
        <v>0</v>
      </c>
      <c r="J70" s="10">
        <v>69430.399999999994</v>
      </c>
      <c r="K70" s="94"/>
      <c r="L70" s="11">
        <f t="shared" si="201"/>
        <v>1541.6666666666667</v>
      </c>
      <c r="M70" s="11">
        <f t="shared" si="202"/>
        <v>458.33333333333331</v>
      </c>
      <c r="N70" s="11">
        <f t="shared" si="203"/>
        <v>575</v>
      </c>
      <c r="O70" s="11">
        <f t="shared" si="198"/>
        <v>552.97666666666669</v>
      </c>
      <c r="P70" s="11">
        <f t="shared" si="241"/>
        <v>2657.8899999999994</v>
      </c>
      <c r="Q70" s="11">
        <v>100000</v>
      </c>
      <c r="R70" s="94">
        <v>1</v>
      </c>
      <c r="S70" s="11">
        <f t="shared" si="205"/>
        <v>1541.6666666666667</v>
      </c>
      <c r="T70" s="11">
        <f t="shared" si="206"/>
        <v>458.33333333333331</v>
      </c>
      <c r="U70" s="11">
        <f t="shared" si="242"/>
        <v>833.33333333333348</v>
      </c>
      <c r="V70" s="11">
        <f t="shared" si="243"/>
        <v>5500</v>
      </c>
      <c r="W70" s="11">
        <f t="shared" si="244"/>
        <v>8157.8899999999994</v>
      </c>
      <c r="X70" s="11">
        <f t="shared" si="210"/>
        <v>97894.68</v>
      </c>
      <c r="Y70" s="110">
        <f t="shared" si="197"/>
        <v>0.22</v>
      </c>
      <c r="Z70" s="11">
        <f t="shared" si="95"/>
        <v>13415.829599999997</v>
      </c>
      <c r="AA70" s="11">
        <f t="shared" si="96"/>
        <v>4814.7339999999995</v>
      </c>
      <c r="AB70" s="11">
        <v>0</v>
      </c>
      <c r="AC70" s="11">
        <f t="shared" si="127"/>
        <v>79664.116399999999</v>
      </c>
      <c r="AD70" s="11">
        <f t="shared" si="97"/>
        <v>6638.6763666666666</v>
      </c>
      <c r="AE70" s="11">
        <v>55000</v>
      </c>
      <c r="AF70" s="11">
        <f t="shared" si="211"/>
        <v>2055.3430333333336</v>
      </c>
      <c r="AG70" s="11"/>
      <c r="AH70" s="92"/>
      <c r="AI70" s="91">
        <v>9000</v>
      </c>
      <c r="AJ70" s="11">
        <v>550</v>
      </c>
      <c r="AK70" s="54">
        <f t="shared" si="98"/>
        <v>9441.9947285564267</v>
      </c>
      <c r="AL70" s="11">
        <v>305</v>
      </c>
      <c r="AM70" s="54">
        <v>0</v>
      </c>
      <c r="AN70" s="11">
        <v>0</v>
      </c>
      <c r="AO70" s="11">
        <v>0</v>
      </c>
      <c r="AP70" s="52">
        <f t="shared" si="212"/>
        <v>21199.346184876253</v>
      </c>
      <c r="AQ70" s="54">
        <f t="shared" si="170"/>
        <v>5384.199037461859</v>
      </c>
      <c r="AR70" s="54">
        <f t="shared" si="99"/>
        <v>4674.5648765432097</v>
      </c>
      <c r="AS70" s="54">
        <f t="shared" si="128"/>
        <v>114184.56992125619</v>
      </c>
      <c r="AT70" s="54">
        <f t="shared" si="246"/>
        <v>15198.958239054862</v>
      </c>
      <c r="AU70" s="54">
        <v>3100</v>
      </c>
      <c r="AV70" s="54">
        <f t="shared" si="100"/>
        <v>13384.356858299378</v>
      </c>
      <c r="AW70" s="11">
        <v>0</v>
      </c>
      <c r="AX70" s="52">
        <f t="shared" si="213"/>
        <v>0</v>
      </c>
      <c r="AY70" s="54">
        <f>'Mortgage and Loans'!U31</f>
        <v>33467.199999999997</v>
      </c>
      <c r="AZ70" s="12">
        <f t="shared" si="16"/>
        <v>229890.18984604819</v>
      </c>
      <c r="BA70" s="52">
        <f t="shared" si="200"/>
        <v>750</v>
      </c>
      <c r="BB70" s="52">
        <f t="shared" si="200"/>
        <v>750</v>
      </c>
      <c r="BC70" s="52">
        <f t="shared" si="200"/>
        <v>750</v>
      </c>
      <c r="BD70" s="52">
        <f t="shared" si="200"/>
        <v>750</v>
      </c>
      <c r="BE70" s="52">
        <f t="shared" si="87"/>
        <v>261.46523341564324</v>
      </c>
      <c r="BF70" s="52">
        <f t="shared" si="200"/>
        <v>750</v>
      </c>
      <c r="BG70" s="52">
        <f>'Mortgage and Loans'!AF32</f>
        <v>47029.597741334204</v>
      </c>
      <c r="BH70" s="52">
        <f>'Mortgage and Loans'!AQ32</f>
        <v>15603.569084742963</v>
      </c>
      <c r="BI70" s="52">
        <f>'Mortgage and Loans'!BB32</f>
        <v>16809.757031748766</v>
      </c>
      <c r="BJ70" s="52">
        <f>'Mortgage and Loans'!BM32</f>
        <v>15564.275657610109</v>
      </c>
      <c r="BK70" s="52">
        <f>'Mortgage and Loans'!T31</f>
        <v>146532.79999999999</v>
      </c>
      <c r="BL70" s="12">
        <f t="shared" si="17"/>
        <v>-245551.46474885166</v>
      </c>
      <c r="BM70" s="69">
        <f t="shared" si="103"/>
        <v>-15661.274902803474</v>
      </c>
      <c r="BN70" s="88">
        <f t="shared" si="3"/>
        <v>1</v>
      </c>
      <c r="BO70" s="88">
        <f t="shared" si="4"/>
        <v>1</v>
      </c>
      <c r="BP70" s="79">
        <f>'Mortgage and Loans'!G32</f>
        <v>2084.34</v>
      </c>
      <c r="BQ70" s="73">
        <f t="shared" si="214"/>
        <v>0</v>
      </c>
      <c r="BR70" s="80"/>
      <c r="BS70" s="20">
        <f t="shared" si="215"/>
        <v>4011.4652334156431</v>
      </c>
      <c r="BT70" s="20">
        <v>750</v>
      </c>
      <c r="BU70" s="20">
        <v>0</v>
      </c>
      <c r="BV70" s="20">
        <f t="shared" si="216"/>
        <v>4761.4652334156435</v>
      </c>
      <c r="BW70" s="20">
        <f t="shared" si="217"/>
        <v>4761.4783152372311</v>
      </c>
      <c r="BX70" s="47">
        <f>IF(D70=0,0,IF(MONTH($D70)=1,1,0))</f>
        <v>0</v>
      </c>
      <c r="BY70" s="47">
        <f t="shared" si="19"/>
        <v>0</v>
      </c>
      <c r="BZ70" s="47">
        <f t="shared" si="20"/>
        <v>0</v>
      </c>
      <c r="CA70" s="47">
        <f t="shared" si="21"/>
        <v>0</v>
      </c>
      <c r="CB70" s="47">
        <f t="shared" si="22"/>
        <v>0</v>
      </c>
      <c r="CC70" s="47">
        <f t="shared" si="23"/>
        <v>0</v>
      </c>
      <c r="CD70" s="47">
        <f t="shared" si="24"/>
        <v>0</v>
      </c>
      <c r="CE70" s="47">
        <f t="shared" si="25"/>
        <v>0</v>
      </c>
      <c r="CF70" s="47">
        <f t="shared" si="26"/>
        <v>0</v>
      </c>
      <c r="CG70" s="47">
        <f t="shared" si="27"/>
        <v>0</v>
      </c>
      <c r="CH70" s="47">
        <f t="shared" si="28"/>
        <v>0</v>
      </c>
      <c r="CI70" s="47">
        <f t="shared" si="29"/>
        <v>0</v>
      </c>
      <c r="CJ70" s="47">
        <f t="shared" si="218"/>
        <v>0</v>
      </c>
      <c r="CK70" s="47">
        <f t="shared" si="219"/>
        <v>0</v>
      </c>
      <c r="CL70" s="47">
        <f t="shared" si="220"/>
        <v>0</v>
      </c>
      <c r="CM70" s="47">
        <f t="shared" si="221"/>
        <v>0</v>
      </c>
      <c r="CN70" s="47">
        <f t="shared" si="222"/>
        <v>0</v>
      </c>
      <c r="CO70" s="47">
        <f t="shared" si="223"/>
        <v>0</v>
      </c>
      <c r="CP70" s="47">
        <f t="shared" si="224"/>
        <v>0</v>
      </c>
      <c r="CQ70" s="47">
        <f t="shared" si="225"/>
        <v>0</v>
      </c>
      <c r="CR70" s="47">
        <f t="shared" si="226"/>
        <v>0</v>
      </c>
      <c r="CS70" s="47">
        <f t="shared" si="227"/>
        <v>0</v>
      </c>
      <c r="CT70" s="47">
        <f t="shared" si="228"/>
        <v>0</v>
      </c>
      <c r="CU70" s="47">
        <f t="shared" si="229"/>
        <v>0</v>
      </c>
      <c r="CV70" s="20">
        <f t="shared" si="230"/>
        <v>4761.4522236445673</v>
      </c>
      <c r="CW70" s="20">
        <f t="shared" si="231"/>
        <v>4761.4641432638437</v>
      </c>
      <c r="CX70" s="20">
        <f t="shared" si="232"/>
        <v>57137.582800987722</v>
      </c>
      <c r="CY70" s="20">
        <f t="shared" si="233"/>
        <v>57137.426683734811</v>
      </c>
      <c r="CZ70" s="20">
        <f t="shared" si="234"/>
        <v>57137.569719166124</v>
      </c>
      <c r="DA70" s="21">
        <f t="shared" si="235"/>
        <v>57137.526401296222</v>
      </c>
      <c r="DB70" s="19">
        <f t="shared" si="53"/>
        <v>1428438.1600324055</v>
      </c>
      <c r="DC70" s="20">
        <f t="shared" si="236"/>
        <v>1428434.1326666169</v>
      </c>
      <c r="DD70" s="20">
        <f t="shared" si="237"/>
        <v>1428438.3282295384</v>
      </c>
      <c r="DE70" s="20">
        <f>DC70*G70</f>
        <v>0</v>
      </c>
      <c r="DF70" s="20">
        <f t="shared" si="131"/>
        <v>1500000</v>
      </c>
      <c r="DG70" s="20">
        <f t="shared" si="42"/>
        <v>174025.99511749175</v>
      </c>
      <c r="DH70" s="20">
        <f t="shared" si="238"/>
        <v>6961.0398046996706</v>
      </c>
      <c r="DI70" s="20">
        <f t="shared" si="44"/>
        <v>580.08665039163918</v>
      </c>
      <c r="DJ70" s="20">
        <f t="shared" si="239"/>
        <v>167970.20093959841</v>
      </c>
      <c r="DK70" s="24">
        <f t="shared" si="240"/>
        <v>0.12182990530520162</v>
      </c>
      <c r="DL70" s="124">
        <f t="shared" si="45"/>
        <v>0</v>
      </c>
      <c r="DM70" s="27">
        <f t="shared" si="46"/>
        <v>0</v>
      </c>
      <c r="DN70" s="27">
        <f t="shared" si="47"/>
        <v>0</v>
      </c>
      <c r="DO70" s="20">
        <f t="shared" si="11"/>
        <v>579670.42671049654</v>
      </c>
      <c r="DP70" s="20">
        <f t="shared" si="12"/>
        <v>126585.09832181358</v>
      </c>
      <c r="DQ70" s="21">
        <f t="shared" si="13"/>
        <v>61926.046249679435</v>
      </c>
      <c r="DR70" s="17"/>
      <c r="DS70" s="17"/>
      <c r="DT70" s="17"/>
      <c r="DU70" s="17"/>
      <c r="DV70" s="17"/>
      <c r="DW70" s="17"/>
      <c r="DX70" s="17"/>
      <c r="DY70" s="17"/>
      <c r="DZ70" s="17"/>
      <c r="EA70" s="17"/>
      <c r="EB70" s="28">
        <v>0</v>
      </c>
      <c r="EC70" s="17"/>
      <c r="ED70" s="17"/>
      <c r="EE70" s="17"/>
      <c r="EF70" s="17"/>
      <c r="EG70" s="17"/>
    </row>
    <row r="71" spans="1:137" ht="15.75" thickBot="1" x14ac:dyDescent="0.3">
      <c r="A71" s="5">
        <f t="shared" si="72"/>
        <v>29</v>
      </c>
      <c r="B71" s="5">
        <f t="shared" si="71"/>
        <v>27</v>
      </c>
      <c r="C71" s="1">
        <v>44348</v>
      </c>
      <c r="D71" s="4"/>
      <c r="E71" s="28"/>
      <c r="F71" s="28"/>
      <c r="G71" s="28">
        <f t="shared" si="245"/>
        <v>0</v>
      </c>
      <c r="H71" s="28"/>
      <c r="I71" s="10">
        <v>0</v>
      </c>
      <c r="J71" s="10">
        <v>69430.399999999994</v>
      </c>
      <c r="K71" s="94"/>
      <c r="L71" s="11">
        <f t="shared" si="201"/>
        <v>1541.6666666666667</v>
      </c>
      <c r="M71" s="11">
        <f t="shared" si="202"/>
        <v>458.33333333333331</v>
      </c>
      <c r="N71" s="11">
        <f t="shared" si="203"/>
        <v>575</v>
      </c>
      <c r="O71" s="11">
        <f t="shared" si="198"/>
        <v>552.97666666666669</v>
      </c>
      <c r="P71" s="11">
        <f t="shared" si="241"/>
        <v>2657.8899999999994</v>
      </c>
      <c r="Q71" s="11">
        <v>100000</v>
      </c>
      <c r="R71" s="94">
        <v>1</v>
      </c>
      <c r="S71" s="11">
        <f t="shared" si="205"/>
        <v>1541.6666666666667</v>
      </c>
      <c r="T71" s="11">
        <f t="shared" si="206"/>
        <v>458.33333333333331</v>
      </c>
      <c r="U71" s="11">
        <f t="shared" si="242"/>
        <v>833.33333333333348</v>
      </c>
      <c r="V71" s="11">
        <f t="shared" si="243"/>
        <v>5500</v>
      </c>
      <c r="W71" s="11">
        <f t="shared" si="244"/>
        <v>8157.8899999999994</v>
      </c>
      <c r="X71" s="11">
        <f t="shared" si="210"/>
        <v>97894.68</v>
      </c>
      <c r="Y71" s="110">
        <f t="shared" si="197"/>
        <v>0.22</v>
      </c>
      <c r="Z71" s="11">
        <f t="shared" si="95"/>
        <v>13415.829599999997</v>
      </c>
      <c r="AA71" s="11">
        <f t="shared" si="96"/>
        <v>4814.7339999999995</v>
      </c>
      <c r="AB71" s="11">
        <v>0</v>
      </c>
      <c r="AC71" s="11">
        <f t="shared" si="127"/>
        <v>79664.116399999999</v>
      </c>
      <c r="AD71" s="11">
        <f t="shared" si="97"/>
        <v>6638.6763666666666</v>
      </c>
      <c r="AE71" s="11">
        <v>55000</v>
      </c>
      <c r="AF71" s="11">
        <f t="shared" si="211"/>
        <v>2055.3430333333336</v>
      </c>
      <c r="AG71" s="11"/>
      <c r="AH71" s="92"/>
      <c r="AI71" s="91">
        <v>9000</v>
      </c>
      <c r="AJ71" s="11">
        <v>550</v>
      </c>
      <c r="AK71" s="54">
        <f t="shared" si="98"/>
        <v>9453.4038055200981</v>
      </c>
      <c r="AL71" s="11">
        <v>305</v>
      </c>
      <c r="AM71" s="54">
        <v>0</v>
      </c>
      <c r="AN71" s="11">
        <v>0</v>
      </c>
      <c r="AO71" s="11">
        <v>0</v>
      </c>
      <c r="AP71" s="52">
        <f t="shared" si="212"/>
        <v>22230.842643377662</v>
      </c>
      <c r="AQ71" s="54">
        <f t="shared" si="170"/>
        <v>5413.3634489147771</v>
      </c>
      <c r="AR71" s="54">
        <f t="shared" si="99"/>
        <v>4699.8854362911525</v>
      </c>
      <c r="AS71" s="54">
        <f t="shared" si="128"/>
        <v>118059.97900832967</v>
      </c>
      <c r="AT71" s="54">
        <f t="shared" si="246"/>
        <v>15689.619262849743</v>
      </c>
      <c r="AU71" s="54">
        <v>3100</v>
      </c>
      <c r="AV71" s="54">
        <f t="shared" si="100"/>
        <v>14031.855457948499</v>
      </c>
      <c r="AW71" s="11">
        <v>0</v>
      </c>
      <c r="AX71" s="52">
        <f t="shared" si="213"/>
        <v>0</v>
      </c>
      <c r="AY71" s="54">
        <f>'Mortgage and Loans'!U32</f>
        <v>33690.29</v>
      </c>
      <c r="AZ71" s="12">
        <f t="shared" si="16"/>
        <v>236224.23906323159</v>
      </c>
      <c r="BA71" s="52">
        <f t="shared" si="200"/>
        <v>750</v>
      </c>
      <c r="BB71" s="52">
        <f t="shared" si="200"/>
        <v>750</v>
      </c>
      <c r="BC71" s="52">
        <f t="shared" si="200"/>
        <v>750</v>
      </c>
      <c r="BD71" s="52">
        <f t="shared" si="200"/>
        <v>750</v>
      </c>
      <c r="BE71" s="52">
        <f t="shared" si="87"/>
        <v>261.46414326384422</v>
      </c>
      <c r="BF71" s="52">
        <f t="shared" si="200"/>
        <v>750</v>
      </c>
      <c r="BG71" s="52">
        <f>'Mortgage and Loans'!AF33</f>
        <v>46692.927741334206</v>
      </c>
      <c r="BH71" s="52">
        <f>'Mortgage and Loans'!AQ33</f>
        <v>15495.549084742963</v>
      </c>
      <c r="BI71" s="52">
        <f>'Mortgage and Loans'!BB33</f>
        <v>16696.207031748767</v>
      </c>
      <c r="BJ71" s="52">
        <f>'Mortgage and Loans'!BM33</f>
        <v>15233.55565761011</v>
      </c>
      <c r="BK71" s="52">
        <f>'Mortgage and Loans'!T32</f>
        <v>146309.71</v>
      </c>
      <c r="BL71" s="12">
        <f t="shared" si="17"/>
        <v>-244439.41365869989</v>
      </c>
      <c r="BM71" s="69">
        <f t="shared" si="103"/>
        <v>-8215.1745954682992</v>
      </c>
      <c r="BN71" s="88">
        <f t="shared" si="3"/>
        <v>1</v>
      </c>
      <c r="BO71" s="88">
        <f t="shared" si="4"/>
        <v>1</v>
      </c>
      <c r="BP71" s="79">
        <f>'Mortgage and Loans'!G33</f>
        <v>2084.34</v>
      </c>
      <c r="BQ71" s="73">
        <f t="shared" si="214"/>
        <v>0</v>
      </c>
      <c r="BR71" s="80"/>
      <c r="BS71" s="20">
        <f t="shared" si="215"/>
        <v>4011.4641432638441</v>
      </c>
      <c r="BT71" s="20">
        <v>750</v>
      </c>
      <c r="BU71" s="20">
        <v>0</v>
      </c>
      <c r="BV71" s="20">
        <f t="shared" si="216"/>
        <v>4761.4641432638437</v>
      </c>
      <c r="BW71" s="20">
        <f t="shared" si="217"/>
        <v>4761.5489754284472</v>
      </c>
      <c r="BX71" s="47">
        <f>IF(D71=0,0,IF(MONTH($D71)=1,1,0))</f>
        <v>0</v>
      </c>
      <c r="BY71" s="47">
        <f t="shared" si="19"/>
        <v>0</v>
      </c>
      <c r="BZ71" s="47">
        <f t="shared" si="20"/>
        <v>0</v>
      </c>
      <c r="CA71" s="47">
        <f t="shared" si="21"/>
        <v>0</v>
      </c>
      <c r="CB71" s="47">
        <f t="shared" si="22"/>
        <v>0</v>
      </c>
      <c r="CC71" s="47">
        <f t="shared" si="23"/>
        <v>0</v>
      </c>
      <c r="CD71" s="47">
        <f t="shared" si="24"/>
        <v>0</v>
      </c>
      <c r="CE71" s="47">
        <f t="shared" si="25"/>
        <v>0</v>
      </c>
      <c r="CF71" s="47">
        <f t="shared" si="26"/>
        <v>0</v>
      </c>
      <c r="CG71" s="47">
        <f t="shared" si="27"/>
        <v>0</v>
      </c>
      <c r="CH71" s="47">
        <f t="shared" si="28"/>
        <v>0</v>
      </c>
      <c r="CI71" s="47">
        <f t="shared" si="29"/>
        <v>0</v>
      </c>
      <c r="CJ71" s="47">
        <f t="shared" si="218"/>
        <v>0</v>
      </c>
      <c r="CK71" s="47">
        <f t="shared" si="219"/>
        <v>0</v>
      </c>
      <c r="CL71" s="47">
        <f t="shared" si="220"/>
        <v>0</v>
      </c>
      <c r="CM71" s="47">
        <f t="shared" si="221"/>
        <v>0</v>
      </c>
      <c r="CN71" s="47">
        <f t="shared" si="222"/>
        <v>0</v>
      </c>
      <c r="CO71" s="47">
        <f t="shared" si="223"/>
        <v>0</v>
      </c>
      <c r="CP71" s="47">
        <f t="shared" si="224"/>
        <v>0</v>
      </c>
      <c r="CQ71" s="47">
        <f t="shared" si="225"/>
        <v>0</v>
      </c>
      <c r="CR71" s="47">
        <f t="shared" si="226"/>
        <v>0</v>
      </c>
      <c r="CS71" s="47">
        <f t="shared" si="227"/>
        <v>0</v>
      </c>
      <c r="CT71" s="47">
        <f t="shared" si="228"/>
        <v>0</v>
      </c>
      <c r="CU71" s="47">
        <f t="shared" si="229"/>
        <v>0</v>
      </c>
      <c r="CV71" s="20">
        <f t="shared" si="230"/>
        <v>4761.462065114747</v>
      </c>
      <c r="CW71" s="20">
        <f t="shared" si="231"/>
        <v>4761.457073916793</v>
      </c>
      <c r="CX71" s="20">
        <f t="shared" si="232"/>
        <v>57137.569719166124</v>
      </c>
      <c r="CY71" s="20">
        <f t="shared" si="233"/>
        <v>57137.544781376964</v>
      </c>
      <c r="CZ71" s="20">
        <f t="shared" si="234"/>
        <v>57137.484887001512</v>
      </c>
      <c r="DA71" s="21">
        <f t="shared" si="235"/>
        <v>57137.533129181538</v>
      </c>
      <c r="DB71" s="19">
        <f t="shared" si="53"/>
        <v>1428438.3282295384</v>
      </c>
      <c r="DC71" s="20">
        <f t="shared" si="236"/>
        <v>1428437.1344543481</v>
      </c>
      <c r="DD71" s="20">
        <f t="shared" si="237"/>
        <v>1428436.5963518042</v>
      </c>
      <c r="DE71" s="20">
        <f>DC71*G71</f>
        <v>0</v>
      </c>
      <c r="DF71" s="20">
        <f t="shared" si="131"/>
        <v>1500000</v>
      </c>
      <c r="DG71" s="20">
        <f t="shared" si="42"/>
        <v>180125.54525771149</v>
      </c>
      <c r="DH71" s="20">
        <f t="shared" si="238"/>
        <v>7205.0218103084599</v>
      </c>
      <c r="DI71" s="20">
        <f t="shared" si="44"/>
        <v>600.41848419237169</v>
      </c>
      <c r="DJ71" s="20">
        <f t="shared" si="239"/>
        <v>174036.94886135455</v>
      </c>
      <c r="DK71" s="24">
        <f t="shared" si="240"/>
        <v>0.12609973579727612</v>
      </c>
      <c r="DL71" s="124">
        <f t="shared" si="45"/>
        <v>0</v>
      </c>
      <c r="DM71" s="27">
        <f t="shared" si="46"/>
        <v>0</v>
      </c>
      <c r="DN71" s="27">
        <f t="shared" si="47"/>
        <v>0</v>
      </c>
      <c r="DO71" s="20">
        <f t="shared" si="11"/>
        <v>582810.30818851176</v>
      </c>
      <c r="DP71" s="20">
        <f t="shared" si="12"/>
        <v>131270.76760439007</v>
      </c>
      <c r="DQ71" s="21">
        <f t="shared" si="13"/>
        <v>66832.312333531867</v>
      </c>
      <c r="DR71" s="17"/>
      <c r="DS71" s="17"/>
      <c r="DT71" s="17"/>
      <c r="DU71" s="17"/>
      <c r="DV71" s="17"/>
      <c r="DW71" s="17"/>
      <c r="DX71" s="17"/>
      <c r="DY71" s="17"/>
      <c r="DZ71" s="17"/>
      <c r="EA71" s="17"/>
      <c r="EB71" s="28">
        <v>0</v>
      </c>
      <c r="EC71" s="17"/>
      <c r="ED71" s="17"/>
      <c r="EE71" s="17"/>
      <c r="EF71" s="17"/>
      <c r="EG71" s="17"/>
    </row>
    <row r="72" spans="1:137" ht="15.75" thickBot="1" x14ac:dyDescent="0.3">
      <c r="A72" s="5">
        <f t="shared" si="72"/>
        <v>29</v>
      </c>
      <c r="B72" s="5">
        <f t="shared" si="71"/>
        <v>27</v>
      </c>
      <c r="C72" s="1">
        <v>44378</v>
      </c>
      <c r="D72" s="4"/>
      <c r="E72" s="28"/>
      <c r="F72" s="28"/>
      <c r="G72" s="28">
        <f t="shared" si="245"/>
        <v>0</v>
      </c>
      <c r="H72" s="28"/>
      <c r="I72" s="10">
        <v>0</v>
      </c>
      <c r="J72" s="10">
        <v>69430.399999999994</v>
      </c>
      <c r="K72" s="94"/>
      <c r="L72" s="11">
        <f t="shared" si="201"/>
        <v>1541.6666666666667</v>
      </c>
      <c r="M72" s="11">
        <f t="shared" si="202"/>
        <v>458.33333333333331</v>
      </c>
      <c r="N72" s="11">
        <f t="shared" si="203"/>
        <v>575</v>
      </c>
      <c r="O72" s="11">
        <f t="shared" si="198"/>
        <v>552.97666666666669</v>
      </c>
      <c r="P72" s="11">
        <f t="shared" si="241"/>
        <v>2657.8899999999994</v>
      </c>
      <c r="Q72" s="11">
        <v>100000</v>
      </c>
      <c r="R72" s="94">
        <v>1</v>
      </c>
      <c r="S72" s="11">
        <f t="shared" si="205"/>
        <v>1541.6666666666667</v>
      </c>
      <c r="T72" s="11">
        <f t="shared" si="206"/>
        <v>458.33333333333331</v>
      </c>
      <c r="U72" s="11">
        <f t="shared" si="242"/>
        <v>833.33333333333348</v>
      </c>
      <c r="V72" s="11">
        <f t="shared" si="243"/>
        <v>5500</v>
      </c>
      <c r="W72" s="11">
        <f t="shared" si="244"/>
        <v>8157.8899999999994</v>
      </c>
      <c r="X72" s="11">
        <f t="shared" si="210"/>
        <v>97894.68</v>
      </c>
      <c r="Y72" s="110">
        <f t="shared" si="197"/>
        <v>0.22</v>
      </c>
      <c r="Z72" s="11">
        <f t="shared" si="95"/>
        <v>13415.829599999997</v>
      </c>
      <c r="AA72" s="11">
        <f t="shared" si="96"/>
        <v>4814.7339999999995</v>
      </c>
      <c r="AB72" s="11">
        <v>0</v>
      </c>
      <c r="AC72" s="11">
        <f t="shared" si="127"/>
        <v>79664.116399999999</v>
      </c>
      <c r="AD72" s="11">
        <f t="shared" si="97"/>
        <v>6638.6763666666666</v>
      </c>
      <c r="AE72" s="11">
        <v>55000</v>
      </c>
      <c r="AF72" s="11">
        <f t="shared" si="211"/>
        <v>2055.3430333333336</v>
      </c>
      <c r="AG72" s="11"/>
      <c r="AH72" s="92"/>
      <c r="AI72" s="91">
        <v>9000</v>
      </c>
      <c r="AJ72" s="11">
        <v>550</v>
      </c>
      <c r="AK72" s="54">
        <f t="shared" si="98"/>
        <v>9464.8266684517675</v>
      </c>
      <c r="AL72" s="11">
        <v>305</v>
      </c>
      <c r="AM72" s="54">
        <v>0</v>
      </c>
      <c r="AN72" s="11">
        <v>0</v>
      </c>
      <c r="AO72" s="11">
        <v>0</v>
      </c>
      <c r="AP72" s="52">
        <f t="shared" si="212"/>
        <v>23267.926374362622</v>
      </c>
      <c r="AQ72" s="54">
        <f t="shared" si="170"/>
        <v>5442.6858342630658</v>
      </c>
      <c r="AR72" s="54">
        <f t="shared" si="99"/>
        <v>4725.3431490710627</v>
      </c>
      <c r="AS72" s="54">
        <f t="shared" si="128"/>
        <v>121956.3798946248</v>
      </c>
      <c r="AT72" s="54">
        <f t="shared" si="246"/>
        <v>16182.938033856846</v>
      </c>
      <c r="AU72" s="54">
        <v>3100</v>
      </c>
      <c r="AV72" s="54">
        <f t="shared" si="100"/>
        <v>14682.861341679054</v>
      </c>
      <c r="AW72" s="11">
        <v>0</v>
      </c>
      <c r="AX72" s="52">
        <f t="shared" si="213"/>
        <v>0</v>
      </c>
      <c r="AY72" s="54">
        <f>'Mortgage and Loans'!U33</f>
        <v>33914.15</v>
      </c>
      <c r="AZ72" s="12">
        <f t="shared" si="16"/>
        <v>242592.11129630925</v>
      </c>
      <c r="BA72" s="52">
        <f t="shared" si="200"/>
        <v>750</v>
      </c>
      <c r="BB72" s="52">
        <f t="shared" si="200"/>
        <v>750</v>
      </c>
      <c r="BC72" s="52">
        <f t="shared" si="200"/>
        <v>750</v>
      </c>
      <c r="BD72" s="52">
        <f t="shared" si="200"/>
        <v>750</v>
      </c>
      <c r="BE72" s="52">
        <f t="shared" si="87"/>
        <v>261.45707391679395</v>
      </c>
      <c r="BF72" s="52">
        <f t="shared" si="200"/>
        <v>750</v>
      </c>
      <c r="BG72" s="52">
        <f>'Mortgage and Loans'!AF34</f>
        <v>46354.767741334203</v>
      </c>
      <c r="BH72" s="52">
        <f>'Mortgage and Loans'!AQ34</f>
        <v>15386.989084742963</v>
      </c>
      <c r="BI72" s="52">
        <f>'Mortgage and Loans'!BB34</f>
        <v>16582.047031748767</v>
      </c>
      <c r="BJ72" s="52">
        <f>'Mortgage and Loans'!BM34</f>
        <v>14900.90565761011</v>
      </c>
      <c r="BK72" s="52">
        <f>'Mortgage and Loans'!T33</f>
        <v>146085.85</v>
      </c>
      <c r="BL72" s="12">
        <f t="shared" si="17"/>
        <v>-243322.01658935286</v>
      </c>
      <c r="BM72" s="69">
        <f t="shared" si="103"/>
        <v>-729.90529304361553</v>
      </c>
      <c r="BN72" s="88">
        <f t="shared" si="3"/>
        <v>1</v>
      </c>
      <c r="BO72" s="88">
        <f t="shared" si="4"/>
        <v>1</v>
      </c>
      <c r="BP72" s="79">
        <f>'Mortgage and Loans'!G34</f>
        <v>2084.34</v>
      </c>
      <c r="BQ72" s="73">
        <f t="shared" si="214"/>
        <v>0</v>
      </c>
      <c r="BR72" s="80"/>
      <c r="BS72" s="20">
        <f t="shared" si="215"/>
        <v>4011.4570739167939</v>
      </c>
      <c r="BT72" s="20">
        <v>750</v>
      </c>
      <c r="BU72" s="20">
        <v>0</v>
      </c>
      <c r="BV72" s="20">
        <f t="shared" si="216"/>
        <v>4761.4570739167939</v>
      </c>
      <c r="BW72" s="20">
        <f t="shared" si="217"/>
        <v>4761.5810880884783</v>
      </c>
      <c r="BX72" s="47">
        <f>IF(D72=0,0,IF(MONTH($D72)=1,1,0))</f>
        <v>0</v>
      </c>
      <c r="BY72" s="47">
        <f t="shared" si="19"/>
        <v>0</v>
      </c>
      <c r="BZ72" s="47">
        <f t="shared" si="20"/>
        <v>0</v>
      </c>
      <c r="CA72" s="47">
        <f t="shared" si="21"/>
        <v>0</v>
      </c>
      <c r="CB72" s="47">
        <f t="shared" si="22"/>
        <v>0</v>
      </c>
      <c r="CC72" s="47">
        <f t="shared" si="23"/>
        <v>0</v>
      </c>
      <c r="CD72" s="47">
        <f t="shared" si="24"/>
        <v>0</v>
      </c>
      <c r="CE72" s="47">
        <f t="shared" si="25"/>
        <v>0</v>
      </c>
      <c r="CF72" s="47">
        <f t="shared" si="26"/>
        <v>0</v>
      </c>
      <c r="CG72" s="47">
        <f t="shared" si="27"/>
        <v>0</v>
      </c>
      <c r="CH72" s="47">
        <f t="shared" si="28"/>
        <v>0</v>
      </c>
      <c r="CI72" s="47">
        <f t="shared" si="29"/>
        <v>0</v>
      </c>
      <c r="CJ72" s="47">
        <f t="shared" si="218"/>
        <v>0</v>
      </c>
      <c r="CK72" s="47">
        <f t="shared" si="219"/>
        <v>0</v>
      </c>
      <c r="CL72" s="47">
        <f t="shared" si="220"/>
        <v>0</v>
      </c>
      <c r="CM72" s="47">
        <f t="shared" si="221"/>
        <v>0</v>
      </c>
      <c r="CN72" s="47">
        <f t="shared" si="222"/>
        <v>0</v>
      </c>
      <c r="CO72" s="47">
        <f t="shared" si="223"/>
        <v>0</v>
      </c>
      <c r="CP72" s="47">
        <f t="shared" si="224"/>
        <v>0</v>
      </c>
      <c r="CQ72" s="47">
        <f t="shared" si="225"/>
        <v>0</v>
      </c>
      <c r="CR72" s="47">
        <f t="shared" si="226"/>
        <v>0</v>
      </c>
      <c r="CS72" s="47">
        <f t="shared" si="227"/>
        <v>0</v>
      </c>
      <c r="CT72" s="47">
        <f t="shared" si="228"/>
        <v>0</v>
      </c>
      <c r="CU72" s="47">
        <f t="shared" si="229"/>
        <v>0</v>
      </c>
      <c r="CV72" s="20">
        <f t="shared" si="230"/>
        <v>4761.4621501987604</v>
      </c>
      <c r="CW72" s="20">
        <f t="shared" si="231"/>
        <v>4761.4467394024869</v>
      </c>
      <c r="CX72" s="20">
        <f t="shared" si="232"/>
        <v>57137.484887001527</v>
      </c>
      <c r="CY72" s="20">
        <f t="shared" si="233"/>
        <v>57137.545802385124</v>
      </c>
      <c r="CZ72" s="20">
        <f t="shared" si="234"/>
        <v>57137.360872829842</v>
      </c>
      <c r="DA72" s="21">
        <f t="shared" si="235"/>
        <v>57137.463854072172</v>
      </c>
      <c r="DB72" s="19">
        <f t="shared" si="53"/>
        <v>1428436.5963518042</v>
      </c>
      <c r="DC72" s="20">
        <f t="shared" si="236"/>
        <v>1428437.6948712494</v>
      </c>
      <c r="DD72" s="20">
        <f t="shared" si="237"/>
        <v>1428433.859111283</v>
      </c>
      <c r="DE72" s="20">
        <f>DC72*G72</f>
        <v>0</v>
      </c>
      <c r="DF72" s="20">
        <f t="shared" si="131"/>
        <v>1500000</v>
      </c>
      <c r="DG72" s="20">
        <f t="shared" si="42"/>
        <v>186258.13462785748</v>
      </c>
      <c r="DH72" s="20">
        <f t="shared" si="238"/>
        <v>7450.325385114299</v>
      </c>
      <c r="DI72" s="20">
        <f t="shared" si="44"/>
        <v>620.86044875952496</v>
      </c>
      <c r="DJ72" s="20">
        <f t="shared" si="239"/>
        <v>180136.55833435358</v>
      </c>
      <c r="DK72" s="24">
        <f t="shared" si="240"/>
        <v>0.13039290078706978</v>
      </c>
      <c r="DL72" s="124">
        <f t="shared" si="45"/>
        <v>0</v>
      </c>
      <c r="DM72" s="27">
        <f t="shared" si="46"/>
        <v>0</v>
      </c>
      <c r="DN72" s="27">
        <f t="shared" si="47"/>
        <v>0</v>
      </c>
      <c r="DO72" s="20">
        <f t="shared" si="11"/>
        <v>585967.19735786621</v>
      </c>
      <c r="DP72" s="20">
        <f t="shared" si="12"/>
        <v>135981.81759558051</v>
      </c>
      <c r="DQ72" s="21">
        <f t="shared" si="13"/>
        <v>71765.154025338488</v>
      </c>
      <c r="DR72" s="17"/>
      <c r="DS72" s="17"/>
      <c r="DT72" s="17"/>
      <c r="DU72" s="17"/>
      <c r="DV72" s="17"/>
      <c r="DW72" s="17"/>
      <c r="DX72" s="17"/>
      <c r="DY72" s="17"/>
      <c r="DZ72" s="17"/>
      <c r="EA72" s="17"/>
      <c r="EB72" s="28">
        <v>0</v>
      </c>
      <c r="EC72" s="17"/>
      <c r="ED72" s="17"/>
      <c r="EE72" s="17"/>
      <c r="EF72" s="17"/>
      <c r="EG72" s="17"/>
    </row>
    <row r="73" spans="1:137" ht="15.75" thickBot="1" x14ac:dyDescent="0.3">
      <c r="A73" s="5">
        <f t="shared" si="72"/>
        <v>29</v>
      </c>
      <c r="B73" s="5">
        <f t="shared" si="71"/>
        <v>27</v>
      </c>
      <c r="C73" s="1">
        <v>44409</v>
      </c>
      <c r="D73" s="4"/>
      <c r="E73" s="28"/>
      <c r="F73" s="28"/>
      <c r="G73" s="28">
        <f t="shared" si="245"/>
        <v>0</v>
      </c>
      <c r="H73" s="28"/>
      <c r="I73" s="10">
        <v>0</v>
      </c>
      <c r="J73" s="10">
        <v>69430.399999999994</v>
      </c>
      <c r="K73" s="94"/>
      <c r="L73" s="11">
        <f t="shared" si="201"/>
        <v>1541.6666666666667</v>
      </c>
      <c r="M73" s="11">
        <f t="shared" si="202"/>
        <v>458.33333333333331</v>
      </c>
      <c r="N73" s="11">
        <f t="shared" si="203"/>
        <v>575</v>
      </c>
      <c r="O73" s="11">
        <f t="shared" si="198"/>
        <v>552.97666666666669</v>
      </c>
      <c r="P73" s="11">
        <f t="shared" si="241"/>
        <v>2657.8899999999994</v>
      </c>
      <c r="Q73" s="11">
        <v>100000</v>
      </c>
      <c r="R73" s="94">
        <v>1</v>
      </c>
      <c r="S73" s="11">
        <f t="shared" si="205"/>
        <v>1541.6666666666667</v>
      </c>
      <c r="T73" s="11">
        <f t="shared" si="206"/>
        <v>458.33333333333331</v>
      </c>
      <c r="U73" s="11">
        <f t="shared" si="242"/>
        <v>833.33333333333348</v>
      </c>
      <c r="V73" s="11">
        <f t="shared" si="243"/>
        <v>5500</v>
      </c>
      <c r="W73" s="11">
        <f t="shared" si="244"/>
        <v>8157.8899999999994</v>
      </c>
      <c r="X73" s="11">
        <f t="shared" si="210"/>
        <v>97894.68</v>
      </c>
      <c r="Y73" s="110">
        <f t="shared" si="197"/>
        <v>0.22</v>
      </c>
      <c r="Z73" s="11">
        <f t="shared" si="95"/>
        <v>13415.829599999997</v>
      </c>
      <c r="AA73" s="11">
        <f t="shared" si="96"/>
        <v>4814.7339999999995</v>
      </c>
      <c r="AB73" s="11">
        <v>0</v>
      </c>
      <c r="AC73" s="11">
        <f t="shared" si="127"/>
        <v>79664.116399999999</v>
      </c>
      <c r="AD73" s="11">
        <f t="shared" si="97"/>
        <v>6638.6763666666666</v>
      </c>
      <c r="AE73" s="11">
        <v>55000</v>
      </c>
      <c r="AF73" s="11">
        <f t="shared" si="211"/>
        <v>2055.3430333333336</v>
      </c>
      <c r="AG73" s="11"/>
      <c r="AH73" s="92"/>
      <c r="AI73" s="91">
        <v>9000</v>
      </c>
      <c r="AJ73" s="11">
        <v>550</v>
      </c>
      <c r="AK73" s="54">
        <f t="shared" si="98"/>
        <v>9476.2633340094799</v>
      </c>
      <c r="AL73" s="11">
        <v>305</v>
      </c>
      <c r="AM73" s="54">
        <v>0</v>
      </c>
      <c r="AN73" s="11">
        <v>0</v>
      </c>
      <c r="AO73" s="11">
        <v>0</v>
      </c>
      <c r="AP73" s="52">
        <f t="shared" si="212"/>
        <v>24310.62764222375</v>
      </c>
      <c r="AQ73" s="54">
        <f t="shared" si="170"/>
        <v>5472.167049198657</v>
      </c>
      <c r="AR73" s="54">
        <f t="shared" si="99"/>
        <v>4750.9387577951975</v>
      </c>
      <c r="AS73" s="54">
        <f t="shared" si="128"/>
        <v>125873.8862857207</v>
      </c>
      <c r="AT73" s="54">
        <f t="shared" si="246"/>
        <v>16678.928948206903</v>
      </c>
      <c r="AU73" s="54">
        <v>3100</v>
      </c>
      <c r="AV73" s="54">
        <f t="shared" si="100"/>
        <v>15337.393507279816</v>
      </c>
      <c r="AW73" s="11">
        <v>0</v>
      </c>
      <c r="AX73" s="52">
        <f t="shared" si="213"/>
        <v>0</v>
      </c>
      <c r="AY73" s="54">
        <f>'Mortgage and Loans'!U34</f>
        <v>34138.78</v>
      </c>
      <c r="AZ73" s="12">
        <f t="shared" si="16"/>
        <v>248993.98552443451</v>
      </c>
      <c r="BA73" s="52">
        <f t="shared" si="200"/>
        <v>750</v>
      </c>
      <c r="BB73" s="52">
        <f t="shared" si="200"/>
        <v>750</v>
      </c>
      <c r="BC73" s="52">
        <f t="shared" si="200"/>
        <v>750</v>
      </c>
      <c r="BD73" s="52">
        <f t="shared" si="200"/>
        <v>750</v>
      </c>
      <c r="BE73" s="52">
        <f t="shared" si="87"/>
        <v>261.44673940248686</v>
      </c>
      <c r="BF73" s="52">
        <f t="shared" si="200"/>
        <v>750</v>
      </c>
      <c r="BG73" s="52">
        <f>'Mortgage and Loans'!AF35</f>
        <v>46015.107741334199</v>
      </c>
      <c r="BH73" s="52">
        <f>'Mortgage and Loans'!AQ35</f>
        <v>15277.879084742963</v>
      </c>
      <c r="BI73" s="52">
        <f>'Mortgage and Loans'!BB35</f>
        <v>16467.267031748768</v>
      </c>
      <c r="BJ73" s="52">
        <f>'Mortgage and Loans'!BM35</f>
        <v>14566.31565761011</v>
      </c>
      <c r="BK73" s="52">
        <f>'Mortgage and Loans'!T34</f>
        <v>145861.22</v>
      </c>
      <c r="BL73" s="12">
        <f t="shared" si="17"/>
        <v>-242199.23625483853</v>
      </c>
      <c r="BM73" s="69">
        <f t="shared" si="103"/>
        <v>6794.7492695959809</v>
      </c>
      <c r="BN73" s="88">
        <f t="shared" si="3"/>
        <v>1</v>
      </c>
      <c r="BO73" s="88">
        <f t="shared" si="4"/>
        <v>1</v>
      </c>
      <c r="BP73" s="79">
        <f>'Mortgage and Loans'!G35</f>
        <v>2084.34</v>
      </c>
      <c r="BQ73" s="73">
        <f t="shared" si="214"/>
        <v>0</v>
      </c>
      <c r="BR73" s="80"/>
      <c r="BS73" s="20">
        <f t="shared" si="215"/>
        <v>4011.4467394024869</v>
      </c>
      <c r="BT73" s="20">
        <v>750</v>
      </c>
      <c r="BU73" s="20">
        <v>0</v>
      </c>
      <c r="BV73" s="20">
        <f t="shared" si="216"/>
        <v>4761.4467394024869</v>
      </c>
      <c r="BW73" s="20">
        <f t="shared" si="217"/>
        <v>4761.5772180407512</v>
      </c>
      <c r="BX73" s="47">
        <f>IF(D73=0,0,IF(MONTH($D73)=1,1,0))</f>
        <v>0</v>
      </c>
      <c r="BY73" s="47">
        <f t="shared" si="19"/>
        <v>0</v>
      </c>
      <c r="BZ73" s="47">
        <f t="shared" si="20"/>
        <v>0</v>
      </c>
      <c r="CA73" s="47">
        <f t="shared" si="21"/>
        <v>0</v>
      </c>
      <c r="CB73" s="47">
        <f t="shared" si="22"/>
        <v>0</v>
      </c>
      <c r="CC73" s="47">
        <f t="shared" si="23"/>
        <v>0</v>
      </c>
      <c r="CD73" s="47">
        <f t="shared" si="24"/>
        <v>0</v>
      </c>
      <c r="CE73" s="47">
        <f t="shared" si="25"/>
        <v>0</v>
      </c>
      <c r="CF73" s="47">
        <f t="shared" si="26"/>
        <v>0</v>
      </c>
      <c r="CG73" s="47">
        <f t="shared" si="27"/>
        <v>0</v>
      </c>
      <c r="CH73" s="47">
        <f t="shared" si="28"/>
        <v>0</v>
      </c>
      <c r="CI73" s="47">
        <f t="shared" si="29"/>
        <v>0</v>
      </c>
      <c r="CJ73" s="47">
        <f t="shared" si="218"/>
        <v>0</v>
      </c>
      <c r="CK73" s="47">
        <f t="shared" si="219"/>
        <v>0</v>
      </c>
      <c r="CL73" s="47">
        <f t="shared" si="220"/>
        <v>0</v>
      </c>
      <c r="CM73" s="47">
        <f t="shared" si="221"/>
        <v>0</v>
      </c>
      <c r="CN73" s="47">
        <f t="shared" si="222"/>
        <v>0</v>
      </c>
      <c r="CO73" s="47">
        <f t="shared" si="223"/>
        <v>0</v>
      </c>
      <c r="CP73" s="47">
        <f t="shared" si="224"/>
        <v>0</v>
      </c>
      <c r="CQ73" s="47">
        <f t="shared" si="225"/>
        <v>0</v>
      </c>
      <c r="CR73" s="47">
        <f t="shared" si="226"/>
        <v>0</v>
      </c>
      <c r="CS73" s="47">
        <f t="shared" si="227"/>
        <v>0</v>
      </c>
      <c r="CT73" s="47">
        <f t="shared" si="228"/>
        <v>0</v>
      </c>
      <c r="CU73" s="47">
        <f t="shared" si="229"/>
        <v>0</v>
      </c>
      <c r="CV73" s="20">
        <f t="shared" si="230"/>
        <v>4761.4559855277084</v>
      </c>
      <c r="CW73" s="20">
        <f t="shared" si="231"/>
        <v>4761.4358661826309</v>
      </c>
      <c r="CX73" s="20">
        <f t="shared" si="232"/>
        <v>57137.360872829842</v>
      </c>
      <c r="CY73" s="20">
        <f t="shared" si="233"/>
        <v>57137.471826332505</v>
      </c>
      <c r="CZ73" s="20">
        <f t="shared" si="234"/>
        <v>57137.230394191574</v>
      </c>
      <c r="DA73" s="21">
        <f t="shared" si="235"/>
        <v>57137.354364451312</v>
      </c>
      <c r="DB73" s="19">
        <f t="shared" si="53"/>
        <v>1428433.8591112827</v>
      </c>
      <c r="DC73" s="20">
        <f t="shared" si="236"/>
        <v>1428436.261230875</v>
      </c>
      <c r="DD73" s="20">
        <f t="shared" si="237"/>
        <v>1428431.1560002125</v>
      </c>
      <c r="DE73" s="20">
        <f>DC73*G73</f>
        <v>0</v>
      </c>
      <c r="DF73" s="20">
        <f t="shared" si="131"/>
        <v>1500000</v>
      </c>
      <c r="DG73" s="20">
        <f t="shared" si="42"/>
        <v>192423.94219042503</v>
      </c>
      <c r="DH73" s="20">
        <f t="shared" si="238"/>
        <v>7696.9576876170013</v>
      </c>
      <c r="DI73" s="20">
        <f t="shared" si="44"/>
        <v>641.41314063475011</v>
      </c>
      <c r="DJ73" s="20">
        <f t="shared" si="239"/>
        <v>186269.20735866469</v>
      </c>
      <c r="DK73" s="24">
        <f t="shared" si="240"/>
        <v>0.1347095053612084</v>
      </c>
      <c r="DL73" s="124">
        <f t="shared" si="45"/>
        <v>0</v>
      </c>
      <c r="DM73" s="27">
        <f t="shared" si="46"/>
        <v>0</v>
      </c>
      <c r="DN73" s="27">
        <f t="shared" si="47"/>
        <v>0</v>
      </c>
      <c r="DO73" s="20">
        <f t="shared" si="11"/>
        <v>589141.18634355464</v>
      </c>
      <c r="DP73" s="20">
        <f t="shared" si="12"/>
        <v>140718.38577422322</v>
      </c>
      <c r="DQ73" s="21">
        <f t="shared" si="13"/>
        <v>76724.715276309071</v>
      </c>
      <c r="DR73" s="17"/>
      <c r="DS73" s="17"/>
      <c r="DT73" s="17"/>
      <c r="DU73" s="17"/>
      <c r="DV73" s="17"/>
      <c r="DW73" s="17"/>
      <c r="DX73" s="17"/>
      <c r="DY73" s="17"/>
      <c r="DZ73" s="17"/>
      <c r="EA73" s="17"/>
      <c r="EB73" s="28">
        <v>0</v>
      </c>
      <c r="EC73" s="17"/>
      <c r="ED73" s="17"/>
      <c r="EE73" s="17"/>
      <c r="EF73" s="17"/>
      <c r="EG73" s="17"/>
    </row>
    <row r="74" spans="1:137" ht="15.75" thickBot="1" x14ac:dyDescent="0.3">
      <c r="A74" s="5">
        <f t="shared" si="72"/>
        <v>29</v>
      </c>
      <c r="B74" s="5">
        <f t="shared" si="71"/>
        <v>27</v>
      </c>
      <c r="C74" s="1">
        <v>44440</v>
      </c>
      <c r="D74" s="4"/>
      <c r="E74" s="28"/>
      <c r="F74" s="28"/>
      <c r="G74" s="28">
        <f t="shared" si="245"/>
        <v>0</v>
      </c>
      <c r="H74" s="28"/>
      <c r="I74" s="10">
        <v>0</v>
      </c>
      <c r="J74" s="10">
        <v>69430.399999999994</v>
      </c>
      <c r="K74" s="94"/>
      <c r="L74" s="11">
        <f t="shared" si="201"/>
        <v>1541.6666666666667</v>
      </c>
      <c r="M74" s="11">
        <f t="shared" si="202"/>
        <v>458.33333333333331</v>
      </c>
      <c r="N74" s="11">
        <f t="shared" si="203"/>
        <v>575</v>
      </c>
      <c r="O74" s="11">
        <f t="shared" si="198"/>
        <v>552.97666666666669</v>
      </c>
      <c r="P74" s="11">
        <f t="shared" si="241"/>
        <v>2657.8899999999994</v>
      </c>
      <c r="Q74" s="11">
        <v>100000</v>
      </c>
      <c r="R74" s="94">
        <v>1</v>
      </c>
      <c r="S74" s="11">
        <f t="shared" si="205"/>
        <v>1541.6666666666667</v>
      </c>
      <c r="T74" s="11">
        <f t="shared" si="206"/>
        <v>458.33333333333331</v>
      </c>
      <c r="U74" s="11">
        <f t="shared" si="242"/>
        <v>833.33333333333348</v>
      </c>
      <c r="V74" s="11">
        <f t="shared" si="243"/>
        <v>5500</v>
      </c>
      <c r="W74" s="11">
        <f t="shared" si="244"/>
        <v>8157.8899999999994</v>
      </c>
      <c r="X74" s="11">
        <f t="shared" si="210"/>
        <v>97894.68</v>
      </c>
      <c r="Y74" s="110">
        <f t="shared" si="197"/>
        <v>0.22</v>
      </c>
      <c r="Z74" s="11">
        <f t="shared" si="95"/>
        <v>13415.829599999997</v>
      </c>
      <c r="AA74" s="11">
        <f t="shared" si="96"/>
        <v>4814.7339999999995</v>
      </c>
      <c r="AB74" s="11">
        <v>0</v>
      </c>
      <c r="AC74" s="11">
        <f t="shared" si="127"/>
        <v>79664.116399999999</v>
      </c>
      <c r="AD74" s="11">
        <f t="shared" si="97"/>
        <v>6638.6763666666666</v>
      </c>
      <c r="AE74" s="11">
        <v>55000</v>
      </c>
      <c r="AF74" s="11">
        <f t="shared" si="211"/>
        <v>2055.3430333333336</v>
      </c>
      <c r="AG74" s="11"/>
      <c r="AH74" s="92"/>
      <c r="AI74" s="91">
        <v>9000</v>
      </c>
      <c r="AJ74" s="11">
        <v>550</v>
      </c>
      <c r="AK74" s="54">
        <f t="shared" si="98"/>
        <v>9487.7138188714071</v>
      </c>
      <c r="AL74" s="11">
        <v>305</v>
      </c>
      <c r="AM74" s="54">
        <v>0</v>
      </c>
      <c r="AN74" s="11">
        <v>0</v>
      </c>
      <c r="AO74" s="11">
        <v>0</v>
      </c>
      <c r="AP74" s="52">
        <f t="shared" si="212"/>
        <v>25358.976875285793</v>
      </c>
      <c r="AQ74" s="54">
        <f t="shared" si="170"/>
        <v>5501.8079540484832</v>
      </c>
      <c r="AR74" s="54">
        <f t="shared" si="99"/>
        <v>4776.6730093999213</v>
      </c>
      <c r="AS74" s="54">
        <f t="shared" si="128"/>
        <v>129812.6125031017</v>
      </c>
      <c r="AT74" s="54">
        <f t="shared" si="246"/>
        <v>17177.60648000969</v>
      </c>
      <c r="AU74" s="54">
        <v>3100</v>
      </c>
      <c r="AV74" s="54">
        <f t="shared" si="100"/>
        <v>15995.471055444248</v>
      </c>
      <c r="AW74" s="11">
        <v>0</v>
      </c>
      <c r="AX74" s="52">
        <f t="shared" si="213"/>
        <v>0</v>
      </c>
      <c r="AY74" s="54">
        <f>'Mortgage and Loans'!U35</f>
        <v>34364.18</v>
      </c>
      <c r="AZ74" s="12">
        <f t="shared" si="16"/>
        <v>255430.04169616124</v>
      </c>
      <c r="BA74" s="52">
        <f t="shared" si="200"/>
        <v>750</v>
      </c>
      <c r="BB74" s="52">
        <f t="shared" si="200"/>
        <v>750</v>
      </c>
      <c r="BC74" s="52">
        <f t="shared" si="200"/>
        <v>750</v>
      </c>
      <c r="BD74" s="52">
        <f t="shared" si="200"/>
        <v>750</v>
      </c>
      <c r="BE74" s="52">
        <f t="shared" si="87"/>
        <v>261.43586618263151</v>
      </c>
      <c r="BF74" s="52">
        <f t="shared" si="200"/>
        <v>750</v>
      </c>
      <c r="BG74" s="52">
        <f>'Mortgage and Loans'!AF36</f>
        <v>45673.947741334196</v>
      </c>
      <c r="BH74" s="52">
        <f>'Mortgage and Loans'!AQ36</f>
        <v>15168.229084742963</v>
      </c>
      <c r="BI74" s="52">
        <f>'Mortgage and Loans'!BB36</f>
        <v>16351.867031748769</v>
      </c>
      <c r="BJ74" s="52">
        <f>'Mortgage and Loans'!BM36</f>
        <v>14229.775657610109</v>
      </c>
      <c r="BK74" s="52">
        <f>'Mortgage and Loans'!T35</f>
        <v>145635.82</v>
      </c>
      <c r="BL74" s="12">
        <f t="shared" si="17"/>
        <v>-241071.07538161869</v>
      </c>
      <c r="BM74" s="69">
        <f t="shared" si="103"/>
        <v>14358.966314542544</v>
      </c>
      <c r="BN74" s="88">
        <f t="shared" si="3"/>
        <v>1</v>
      </c>
      <c r="BO74" s="88">
        <f t="shared" si="4"/>
        <v>1</v>
      </c>
      <c r="BP74" s="79">
        <f>'Mortgage and Loans'!G36</f>
        <v>2084.34</v>
      </c>
      <c r="BQ74" s="73">
        <f t="shared" si="214"/>
        <v>0</v>
      </c>
      <c r="BR74" s="80"/>
      <c r="BS74" s="20">
        <f t="shared" si="215"/>
        <v>4011.4358661826313</v>
      </c>
      <c r="BT74" s="20">
        <v>750</v>
      </c>
      <c r="BU74" s="20">
        <v>0</v>
      </c>
      <c r="BV74" s="20">
        <f t="shared" si="216"/>
        <v>4761.4358661826318</v>
      </c>
      <c r="BW74" s="20">
        <f t="shared" si="217"/>
        <v>4761.516652547949</v>
      </c>
      <c r="BX74" s="47">
        <f>IF(D74=0,0,IF(MONTH($D74)=1,1,0))</f>
        <v>0</v>
      </c>
      <c r="BY74" s="47">
        <f t="shared" si="19"/>
        <v>0</v>
      </c>
      <c r="BZ74" s="47">
        <f t="shared" si="20"/>
        <v>0</v>
      </c>
      <c r="CA74" s="47">
        <f t="shared" si="21"/>
        <v>0</v>
      </c>
      <c r="CB74" s="47">
        <f t="shared" si="22"/>
        <v>0</v>
      </c>
      <c r="CC74" s="47">
        <f t="shared" si="23"/>
        <v>0</v>
      </c>
      <c r="CD74" s="47">
        <f t="shared" si="24"/>
        <v>0</v>
      </c>
      <c r="CE74" s="47">
        <f t="shared" si="25"/>
        <v>0</v>
      </c>
      <c r="CF74" s="47">
        <f t="shared" si="26"/>
        <v>0</v>
      </c>
      <c r="CG74" s="47">
        <f t="shared" si="27"/>
        <v>0</v>
      </c>
      <c r="CH74" s="47">
        <f t="shared" si="28"/>
        <v>0</v>
      </c>
      <c r="CI74" s="47">
        <f t="shared" si="29"/>
        <v>0</v>
      </c>
      <c r="CJ74" s="47">
        <f t="shared" si="218"/>
        <v>0</v>
      </c>
      <c r="CK74" s="47">
        <f t="shared" si="219"/>
        <v>0</v>
      </c>
      <c r="CL74" s="47">
        <f t="shared" si="220"/>
        <v>0</v>
      </c>
      <c r="CM74" s="47">
        <f t="shared" si="221"/>
        <v>0</v>
      </c>
      <c r="CN74" s="47">
        <f t="shared" si="222"/>
        <v>0</v>
      </c>
      <c r="CO74" s="47">
        <f t="shared" si="223"/>
        <v>0</v>
      </c>
      <c r="CP74" s="47">
        <f t="shared" si="224"/>
        <v>0</v>
      </c>
      <c r="CQ74" s="47">
        <f t="shared" si="225"/>
        <v>0</v>
      </c>
      <c r="CR74" s="47">
        <f t="shared" si="226"/>
        <v>0</v>
      </c>
      <c r="CS74" s="47">
        <f t="shared" si="227"/>
        <v>0</v>
      </c>
      <c r="CT74" s="47">
        <f t="shared" si="228"/>
        <v>0</v>
      </c>
      <c r="CU74" s="47">
        <f t="shared" si="229"/>
        <v>0</v>
      </c>
      <c r="CV74" s="20">
        <f t="shared" si="230"/>
        <v>4761.4465598339712</v>
      </c>
      <c r="CW74" s="20">
        <f t="shared" si="231"/>
        <v>4761.4291339855208</v>
      </c>
      <c r="CX74" s="20">
        <f t="shared" si="232"/>
        <v>57137.230394191582</v>
      </c>
      <c r="CY74" s="20">
        <f t="shared" si="233"/>
        <v>57137.358718007657</v>
      </c>
      <c r="CZ74" s="20">
        <f t="shared" si="234"/>
        <v>57137.14960782625</v>
      </c>
      <c r="DA74" s="21">
        <f t="shared" si="235"/>
        <v>57137.246240008499</v>
      </c>
      <c r="DB74" s="19">
        <f t="shared" si="53"/>
        <v>1428431.1560002125</v>
      </c>
      <c r="DC74" s="20">
        <f t="shared" si="236"/>
        <v>1428433.8704877666</v>
      </c>
      <c r="DD74" s="20">
        <f t="shared" si="237"/>
        <v>1428429.543621755</v>
      </c>
      <c r="DE74" s="20">
        <f>DC74*G74</f>
        <v>0</v>
      </c>
      <c r="DF74" s="20">
        <f t="shared" si="131"/>
        <v>1500000</v>
      </c>
      <c r="DG74" s="20">
        <f t="shared" si="42"/>
        <v>198623.14787728983</v>
      </c>
      <c r="DH74" s="20">
        <f t="shared" si="238"/>
        <v>7944.9259150915932</v>
      </c>
      <c r="DI74" s="20">
        <f t="shared" si="44"/>
        <v>662.07715959096606</v>
      </c>
      <c r="DJ74" s="20">
        <f t="shared" si="239"/>
        <v>192435.07489852409</v>
      </c>
      <c r="DK74" s="24">
        <f t="shared" si="240"/>
        <v>0.13904959269095607</v>
      </c>
      <c r="DL74" s="124">
        <f t="shared" si="45"/>
        <v>0</v>
      </c>
      <c r="DM74" s="27">
        <f t="shared" si="46"/>
        <v>0</v>
      </c>
      <c r="DN74" s="27">
        <f t="shared" si="47"/>
        <v>0</v>
      </c>
      <c r="DO74" s="20">
        <f t="shared" si="11"/>
        <v>592332.3677695822</v>
      </c>
      <c r="DP74" s="20">
        <f t="shared" si="12"/>
        <v>145480.61036383358</v>
      </c>
      <c r="DQ74" s="21">
        <f t="shared" si="13"/>
        <v>81711.140817389067</v>
      </c>
      <c r="DR74" s="17"/>
      <c r="DS74" s="17"/>
      <c r="DT74" s="17"/>
      <c r="DU74" s="17"/>
      <c r="DV74" s="17"/>
      <c r="DW74" s="17"/>
      <c r="DX74" s="17"/>
      <c r="DY74" s="17"/>
      <c r="DZ74" s="17"/>
      <c r="EA74" s="17"/>
      <c r="EB74" s="28">
        <v>0</v>
      </c>
      <c r="EC74" s="17"/>
      <c r="ED74" s="17"/>
      <c r="EE74" s="17"/>
      <c r="EF74" s="17"/>
      <c r="EG74" s="17"/>
    </row>
    <row r="75" spans="1:137" ht="15.75" thickBot="1" x14ac:dyDescent="0.3">
      <c r="A75" s="5">
        <f t="shared" si="72"/>
        <v>29</v>
      </c>
      <c r="B75" s="5">
        <f t="shared" si="71"/>
        <v>28</v>
      </c>
      <c r="C75" s="1">
        <v>44470</v>
      </c>
      <c r="D75" s="4"/>
      <c r="E75" s="28"/>
      <c r="F75" s="28"/>
      <c r="G75" s="28">
        <f t="shared" si="245"/>
        <v>0</v>
      </c>
      <c r="H75" s="28"/>
      <c r="I75" s="10">
        <v>0</v>
      </c>
      <c r="J75" s="10">
        <v>69430.399999999994</v>
      </c>
      <c r="K75" s="94"/>
      <c r="L75" s="11">
        <f t="shared" si="201"/>
        <v>1541.6666666666667</v>
      </c>
      <c r="M75" s="11">
        <f t="shared" si="202"/>
        <v>458.33333333333331</v>
      </c>
      <c r="N75" s="11">
        <f t="shared" si="203"/>
        <v>575</v>
      </c>
      <c r="O75" s="11">
        <f t="shared" si="198"/>
        <v>552.97666666666669</v>
      </c>
      <c r="P75" s="11">
        <f t="shared" si="241"/>
        <v>2657.8899999999994</v>
      </c>
      <c r="Q75" s="11">
        <v>100000</v>
      </c>
      <c r="R75" s="94">
        <v>1</v>
      </c>
      <c r="S75" s="11">
        <f t="shared" si="205"/>
        <v>1541.6666666666667</v>
      </c>
      <c r="T75" s="11">
        <f t="shared" si="206"/>
        <v>458.33333333333331</v>
      </c>
      <c r="U75" s="11">
        <f t="shared" si="242"/>
        <v>833.33333333333348</v>
      </c>
      <c r="V75" s="11">
        <f t="shared" si="243"/>
        <v>5500</v>
      </c>
      <c r="W75" s="11">
        <f t="shared" si="244"/>
        <v>8157.8899999999994</v>
      </c>
      <c r="X75" s="11">
        <f t="shared" si="210"/>
        <v>97894.68</v>
      </c>
      <c r="Y75" s="110">
        <f t="shared" si="197"/>
        <v>0.22</v>
      </c>
      <c r="Z75" s="11">
        <f t="shared" si="95"/>
        <v>13415.829599999997</v>
      </c>
      <c r="AA75" s="11">
        <f t="shared" si="96"/>
        <v>4814.7339999999995</v>
      </c>
      <c r="AB75" s="11">
        <v>0</v>
      </c>
      <c r="AC75" s="11">
        <f t="shared" si="127"/>
        <v>79664.116399999999</v>
      </c>
      <c r="AD75" s="11">
        <f t="shared" si="97"/>
        <v>6638.6763666666666</v>
      </c>
      <c r="AE75" s="11">
        <v>55000</v>
      </c>
      <c r="AF75" s="11">
        <f t="shared" si="211"/>
        <v>2055.3430333333336</v>
      </c>
      <c r="AG75" s="11"/>
      <c r="AH75" s="92"/>
      <c r="AI75" s="91">
        <v>9000</v>
      </c>
      <c r="AJ75" s="11">
        <v>550</v>
      </c>
      <c r="AK75" s="54">
        <f t="shared" si="98"/>
        <v>9499.1781397358754</v>
      </c>
      <c r="AL75" s="11">
        <v>305</v>
      </c>
      <c r="AM75" s="54">
        <v>0</v>
      </c>
      <c r="AN75" s="11">
        <v>0</v>
      </c>
      <c r="AO75" s="11">
        <v>0</v>
      </c>
      <c r="AP75" s="52">
        <f t="shared" si="212"/>
        <v>26413.004666693589</v>
      </c>
      <c r="AQ75" s="54">
        <f t="shared" si="170"/>
        <v>5531.6094137995788</v>
      </c>
      <c r="AR75" s="54">
        <f t="shared" si="99"/>
        <v>4802.546654867504</v>
      </c>
      <c r="AS75" s="54">
        <f t="shared" si="128"/>
        <v>133772.67348749348</v>
      </c>
      <c r="AT75" s="54">
        <f t="shared" si="246"/>
        <v>17678.985181776407</v>
      </c>
      <c r="AU75" s="54">
        <v>3100</v>
      </c>
      <c r="AV75" s="54">
        <f t="shared" si="100"/>
        <v>16657.113190327902</v>
      </c>
      <c r="AW75" s="11">
        <v>0</v>
      </c>
      <c r="AX75" s="52">
        <f t="shared" si="213"/>
        <v>0</v>
      </c>
      <c r="AY75" s="54">
        <f>'Mortgage and Loans'!U36</f>
        <v>34590.36</v>
      </c>
      <c r="AZ75" s="12">
        <f t="shared" si="16"/>
        <v>261900.47073469433</v>
      </c>
      <c r="BA75" s="52">
        <f t="shared" si="200"/>
        <v>750</v>
      </c>
      <c r="BB75" s="52">
        <f t="shared" si="200"/>
        <v>750</v>
      </c>
      <c r="BC75" s="52">
        <f t="shared" si="200"/>
        <v>750</v>
      </c>
      <c r="BD75" s="52">
        <f t="shared" si="200"/>
        <v>750</v>
      </c>
      <c r="BE75" s="52">
        <f t="shared" si="87"/>
        <v>261.42913398552167</v>
      </c>
      <c r="BF75" s="52">
        <f t="shared" si="200"/>
        <v>750</v>
      </c>
      <c r="BG75" s="52">
        <f>'Mortgage and Loans'!AF37</f>
        <v>45331.277741334197</v>
      </c>
      <c r="BH75" s="52">
        <f>'Mortgage and Loans'!AQ37</f>
        <v>15058.029084742962</v>
      </c>
      <c r="BI75" s="52">
        <f>'Mortgage and Loans'!BB37</f>
        <v>16235.837031748768</v>
      </c>
      <c r="BJ75" s="52">
        <f>'Mortgage and Loans'!BM37</f>
        <v>13891.275657610109</v>
      </c>
      <c r="BK75" s="52">
        <f>'Mortgage and Loans'!T36</f>
        <v>145409.64000000001</v>
      </c>
      <c r="BL75" s="12">
        <f t="shared" si="17"/>
        <v>-239937.48864942158</v>
      </c>
      <c r="BM75" s="69">
        <f t="shared" si="103"/>
        <v>21962.982085272757</v>
      </c>
      <c r="BN75" s="88">
        <f t="shared" si="3"/>
        <v>1</v>
      </c>
      <c r="BO75" s="88">
        <f t="shared" si="4"/>
        <v>1</v>
      </c>
      <c r="BP75" s="79">
        <f>'Mortgage and Loans'!G37</f>
        <v>2084.34</v>
      </c>
      <c r="BQ75" s="73">
        <f t="shared" si="214"/>
        <v>0</v>
      </c>
      <c r="BR75" s="80"/>
      <c r="BS75" s="20">
        <f t="shared" si="215"/>
        <v>4011.4291339855217</v>
      </c>
      <c r="BT75" s="20">
        <v>750</v>
      </c>
      <c r="BU75" s="20">
        <v>0</v>
      </c>
      <c r="BV75" s="20">
        <f t="shared" si="216"/>
        <v>4761.4291339855217</v>
      </c>
      <c r="BW75" s="20">
        <f t="shared" si="217"/>
        <v>4761.4300733100326</v>
      </c>
      <c r="BX75" s="47">
        <f>IF(D75=0,0,IF(MONTH($D75)=1,1,0))</f>
        <v>0</v>
      </c>
      <c r="BY75" s="47">
        <f t="shared" si="19"/>
        <v>0</v>
      </c>
      <c r="BZ75" s="47">
        <f t="shared" si="20"/>
        <v>0</v>
      </c>
      <c r="CA75" s="47">
        <f t="shared" si="21"/>
        <v>0</v>
      </c>
      <c r="CB75" s="47">
        <f t="shared" si="22"/>
        <v>0</v>
      </c>
      <c r="CC75" s="47">
        <f t="shared" si="23"/>
        <v>0</v>
      </c>
      <c r="CD75" s="47">
        <f t="shared" si="24"/>
        <v>0</v>
      </c>
      <c r="CE75" s="47">
        <f t="shared" si="25"/>
        <v>0</v>
      </c>
      <c r="CF75" s="47">
        <f t="shared" si="26"/>
        <v>0</v>
      </c>
      <c r="CG75" s="47">
        <f t="shared" si="27"/>
        <v>0</v>
      </c>
      <c r="CH75" s="47">
        <f t="shared" si="28"/>
        <v>0</v>
      </c>
      <c r="CI75" s="47">
        <f t="shared" si="29"/>
        <v>0</v>
      </c>
      <c r="CJ75" s="47">
        <f t="shared" si="218"/>
        <v>0</v>
      </c>
      <c r="CK75" s="47">
        <f t="shared" si="219"/>
        <v>0</v>
      </c>
      <c r="CL75" s="47">
        <f t="shared" si="220"/>
        <v>0</v>
      </c>
      <c r="CM75" s="47">
        <f t="shared" si="221"/>
        <v>0</v>
      </c>
      <c r="CN75" s="47">
        <f t="shared" si="222"/>
        <v>0</v>
      </c>
      <c r="CO75" s="47">
        <f t="shared" si="223"/>
        <v>0</v>
      </c>
      <c r="CP75" s="47">
        <f t="shared" si="224"/>
        <v>0</v>
      </c>
      <c r="CQ75" s="47">
        <f t="shared" si="225"/>
        <v>0</v>
      </c>
      <c r="CR75" s="47">
        <f t="shared" si="226"/>
        <v>0</v>
      </c>
      <c r="CS75" s="47">
        <f t="shared" si="227"/>
        <v>0</v>
      </c>
      <c r="CT75" s="47">
        <f t="shared" si="228"/>
        <v>0</v>
      </c>
      <c r="CU75" s="47">
        <f t="shared" si="229"/>
        <v>0</v>
      </c>
      <c r="CV75" s="20">
        <f t="shared" si="230"/>
        <v>4761.4372465235465</v>
      </c>
      <c r="CW75" s="20">
        <f t="shared" si="231"/>
        <v>4761.4290557084787</v>
      </c>
      <c r="CX75" s="20">
        <f t="shared" si="232"/>
        <v>57137.149607826257</v>
      </c>
      <c r="CY75" s="20">
        <f t="shared" si="233"/>
        <v>57137.246958282558</v>
      </c>
      <c r="CZ75" s="20">
        <f t="shared" si="234"/>
        <v>57137.148668501744</v>
      </c>
      <c r="DA75" s="21">
        <f t="shared" si="235"/>
        <v>57137.181744870184</v>
      </c>
      <c r="DB75" s="19">
        <f t="shared" si="53"/>
        <v>1428429.5436217545</v>
      </c>
      <c r="DC75" s="20">
        <f t="shared" si="236"/>
        <v>1428431.51957775</v>
      </c>
      <c r="DD75" s="20">
        <f t="shared" si="237"/>
        <v>1428429.2078278484</v>
      </c>
      <c r="DE75" s="20">
        <f>DC75*G75</f>
        <v>0</v>
      </c>
      <c r="DF75" s="20">
        <f t="shared" si="131"/>
        <v>1500000</v>
      </c>
      <c r="DG75" s="20">
        <f t="shared" si="42"/>
        <v>204855.93259495846</v>
      </c>
      <c r="DH75" s="20">
        <f t="shared" si="238"/>
        <v>8194.237303798338</v>
      </c>
      <c r="DI75" s="20">
        <f t="shared" si="44"/>
        <v>682.8531086498615</v>
      </c>
      <c r="DJ75" s="20">
        <f t="shared" si="239"/>
        <v>198634.3408875578</v>
      </c>
      <c r="DK75" s="24">
        <f t="shared" si="240"/>
        <v>0.14341319817383663</v>
      </c>
      <c r="DL75" s="124">
        <f t="shared" si="45"/>
        <v>0</v>
      </c>
      <c r="DM75" s="27">
        <f t="shared" si="46"/>
        <v>0</v>
      </c>
      <c r="DN75" s="27">
        <f t="shared" si="47"/>
        <v>0</v>
      </c>
      <c r="DO75" s="20">
        <f t="shared" si="11"/>
        <v>595540.83476166741</v>
      </c>
      <c r="DP75" s="20">
        <f t="shared" si="12"/>
        <v>150268.63033663767</v>
      </c>
      <c r="DQ75" s="21">
        <f t="shared" si="13"/>
        <v>86724.576163483245</v>
      </c>
      <c r="DR75" s="17"/>
      <c r="DS75" s="17"/>
      <c r="DT75" s="17"/>
      <c r="DU75" s="17"/>
      <c r="DV75" s="17"/>
      <c r="DW75" s="17"/>
      <c r="DX75" s="17"/>
      <c r="DY75" s="17"/>
      <c r="DZ75" s="17"/>
      <c r="EA75" s="17"/>
      <c r="EB75" s="28">
        <v>0</v>
      </c>
      <c r="EC75" s="17"/>
      <c r="ED75" s="17"/>
      <c r="EE75" s="17"/>
      <c r="EF75" s="17"/>
      <c r="EG75" s="17"/>
    </row>
    <row r="76" spans="1:137" ht="15.75" thickBot="1" x14ac:dyDescent="0.3">
      <c r="A76" s="5">
        <f t="shared" si="72"/>
        <v>29</v>
      </c>
      <c r="B76" s="5">
        <f t="shared" si="71"/>
        <v>28</v>
      </c>
      <c r="C76" s="1">
        <v>44501</v>
      </c>
      <c r="D76" s="4"/>
      <c r="E76" s="28"/>
      <c r="F76" s="28"/>
      <c r="G76" s="28">
        <f t="shared" si="245"/>
        <v>0</v>
      </c>
      <c r="H76" s="28"/>
      <c r="I76" s="10">
        <v>0</v>
      </c>
      <c r="J76" s="10">
        <v>69430.399999999994</v>
      </c>
      <c r="K76" s="94"/>
      <c r="L76" s="11">
        <f t="shared" si="201"/>
        <v>1541.6666666666667</v>
      </c>
      <c r="M76" s="11">
        <f t="shared" si="202"/>
        <v>458.33333333333331</v>
      </c>
      <c r="N76" s="11">
        <f t="shared" si="203"/>
        <v>575</v>
      </c>
      <c r="O76" s="11">
        <f t="shared" si="198"/>
        <v>552.97666666666669</v>
      </c>
      <c r="P76" s="11">
        <f t="shared" si="241"/>
        <v>2657.8899999999994</v>
      </c>
      <c r="Q76" s="11">
        <v>100000</v>
      </c>
      <c r="R76" s="94">
        <v>1</v>
      </c>
      <c r="S76" s="11">
        <f t="shared" si="205"/>
        <v>1541.6666666666667</v>
      </c>
      <c r="T76" s="11">
        <f t="shared" si="206"/>
        <v>458.33333333333331</v>
      </c>
      <c r="U76" s="11">
        <f t="shared" si="242"/>
        <v>833.33333333333348</v>
      </c>
      <c r="V76" s="11">
        <f t="shared" si="243"/>
        <v>5500</v>
      </c>
      <c r="W76" s="11">
        <f t="shared" si="244"/>
        <v>8157.8899999999994</v>
      </c>
      <c r="X76" s="11">
        <f t="shared" si="210"/>
        <v>97894.68</v>
      </c>
      <c r="Y76" s="110">
        <f t="shared" si="197"/>
        <v>0.22</v>
      </c>
      <c r="Z76" s="11">
        <f t="shared" si="95"/>
        <v>13415.829599999997</v>
      </c>
      <c r="AA76" s="11">
        <f t="shared" si="96"/>
        <v>4814.7339999999995</v>
      </c>
      <c r="AB76" s="11">
        <v>0</v>
      </c>
      <c r="AC76" s="11">
        <f t="shared" si="127"/>
        <v>79664.116399999999</v>
      </c>
      <c r="AD76" s="11">
        <f t="shared" si="97"/>
        <v>6638.6763666666666</v>
      </c>
      <c r="AE76" s="11">
        <v>55000</v>
      </c>
      <c r="AF76" s="11">
        <f t="shared" si="211"/>
        <v>2055.3430333333336</v>
      </c>
      <c r="AG76" s="11"/>
      <c r="AH76" s="92"/>
      <c r="AI76" s="91">
        <v>9000</v>
      </c>
      <c r="AJ76" s="11">
        <v>550</v>
      </c>
      <c r="AK76" s="54">
        <f t="shared" si="98"/>
        <v>9510.6563133213895</v>
      </c>
      <c r="AL76" s="11">
        <v>305</v>
      </c>
      <c r="AM76" s="54">
        <v>0</v>
      </c>
      <c r="AN76" s="11">
        <v>0</v>
      </c>
      <c r="AO76" s="11">
        <v>0</v>
      </c>
      <c r="AP76" s="52">
        <f t="shared" si="212"/>
        <v>27472.741775304843</v>
      </c>
      <c r="AQ76" s="54">
        <f t="shared" si="170"/>
        <v>5561.5722981243262</v>
      </c>
      <c r="AR76" s="54">
        <f t="shared" si="99"/>
        <v>4828.5604492480361</v>
      </c>
      <c r="AS76" s="54">
        <f t="shared" si="128"/>
        <v>137754.18480221738</v>
      </c>
      <c r="AT76" s="54">
        <f t="shared" si="246"/>
        <v>18183.079684844361</v>
      </c>
      <c r="AU76" s="54">
        <v>3100</v>
      </c>
      <c r="AV76" s="54">
        <f t="shared" si="100"/>
        <v>17322.339220108846</v>
      </c>
      <c r="AW76" s="11">
        <v>0</v>
      </c>
      <c r="AX76" s="52">
        <f t="shared" si="213"/>
        <v>0</v>
      </c>
      <c r="AY76" s="54">
        <f>'Mortgage and Loans'!U37</f>
        <v>34817.32</v>
      </c>
      <c r="AZ76" s="12">
        <f t="shared" si="16"/>
        <v>268405.45454316918</v>
      </c>
      <c r="BA76" s="52">
        <f t="shared" si="200"/>
        <v>750</v>
      </c>
      <c r="BB76" s="52">
        <f t="shared" si="200"/>
        <v>750</v>
      </c>
      <c r="BC76" s="52">
        <f t="shared" si="200"/>
        <v>750</v>
      </c>
      <c r="BD76" s="52">
        <f t="shared" si="200"/>
        <v>750</v>
      </c>
      <c r="BE76" s="52">
        <f t="shared" si="87"/>
        <v>261.42905570847915</v>
      </c>
      <c r="BF76" s="52">
        <f t="shared" si="200"/>
        <v>750</v>
      </c>
      <c r="BG76" s="52">
        <f>'Mortgage and Loans'!AF38</f>
        <v>44987.087741334195</v>
      </c>
      <c r="BH76" s="52">
        <f>'Mortgage and Loans'!AQ38</f>
        <v>14947.279084742962</v>
      </c>
      <c r="BI76" s="52">
        <f>'Mortgage and Loans'!BB38</f>
        <v>16119.177031748768</v>
      </c>
      <c r="BJ76" s="52">
        <f>'Mortgage and Loans'!BM38</f>
        <v>13550.79565761011</v>
      </c>
      <c r="BK76" s="52">
        <f>'Mortgage and Loans'!T37</f>
        <v>145182.68000000002</v>
      </c>
      <c r="BL76" s="12">
        <f t="shared" si="17"/>
        <v>-238798.44857114454</v>
      </c>
      <c r="BM76" s="69">
        <f t="shared" si="103"/>
        <v>29607.005972024635</v>
      </c>
      <c r="BN76" s="88">
        <f t="shared" si="3"/>
        <v>1</v>
      </c>
      <c r="BO76" s="88">
        <f t="shared" si="4"/>
        <v>1</v>
      </c>
      <c r="BP76" s="79">
        <f>'Mortgage and Loans'!G38</f>
        <v>2084.34</v>
      </c>
      <c r="BQ76" s="73">
        <f t="shared" si="214"/>
        <v>0</v>
      </c>
      <c r="BR76" s="80"/>
      <c r="BS76" s="20">
        <f t="shared" si="215"/>
        <v>4011.4290557084792</v>
      </c>
      <c r="BT76" s="20">
        <v>750</v>
      </c>
      <c r="BU76" s="20">
        <v>0</v>
      </c>
      <c r="BV76" s="20">
        <f t="shared" si="216"/>
        <v>4761.4290557084787</v>
      </c>
      <c r="BW76" s="20">
        <f t="shared" si="217"/>
        <v>4761.3976768767097</v>
      </c>
      <c r="BX76" s="47">
        <f>IF(D76=0,0,IF(MONTH($D76)=1,1,0))</f>
        <v>0</v>
      </c>
      <c r="BY76" s="47">
        <f t="shared" si="19"/>
        <v>0</v>
      </c>
      <c r="BZ76" s="47">
        <f t="shared" si="20"/>
        <v>0</v>
      </c>
      <c r="CA76" s="47">
        <f t="shared" si="21"/>
        <v>0</v>
      </c>
      <c r="CB76" s="47">
        <f t="shared" si="22"/>
        <v>0</v>
      </c>
      <c r="CC76" s="47">
        <f t="shared" si="23"/>
        <v>0</v>
      </c>
      <c r="CD76" s="47">
        <f t="shared" si="24"/>
        <v>0</v>
      </c>
      <c r="CE76" s="47">
        <f t="shared" si="25"/>
        <v>0</v>
      </c>
      <c r="CF76" s="47">
        <f t="shared" si="26"/>
        <v>0</v>
      </c>
      <c r="CG76" s="47">
        <f t="shared" si="27"/>
        <v>0</v>
      </c>
      <c r="CH76" s="47">
        <f t="shared" si="28"/>
        <v>0</v>
      </c>
      <c r="CI76" s="47">
        <f t="shared" si="29"/>
        <v>0</v>
      </c>
      <c r="CJ76" s="47">
        <f t="shared" si="218"/>
        <v>0</v>
      </c>
      <c r="CK76" s="47">
        <f t="shared" si="219"/>
        <v>0</v>
      </c>
      <c r="CL76" s="47">
        <f t="shared" si="220"/>
        <v>0</v>
      </c>
      <c r="CM76" s="47">
        <f t="shared" si="221"/>
        <v>0</v>
      </c>
      <c r="CN76" s="47">
        <f t="shared" si="222"/>
        <v>0</v>
      </c>
      <c r="CO76" s="47">
        <f t="shared" si="223"/>
        <v>0</v>
      </c>
      <c r="CP76" s="47">
        <f t="shared" si="224"/>
        <v>0</v>
      </c>
      <c r="CQ76" s="47">
        <f t="shared" si="225"/>
        <v>0</v>
      </c>
      <c r="CR76" s="47">
        <f t="shared" si="226"/>
        <v>0</v>
      </c>
      <c r="CS76" s="47">
        <f t="shared" si="227"/>
        <v>0</v>
      </c>
      <c r="CT76" s="47">
        <f t="shared" si="228"/>
        <v>0</v>
      </c>
      <c r="CU76" s="47">
        <f t="shared" si="229"/>
        <v>0</v>
      </c>
      <c r="CV76" s="20">
        <f t="shared" si="230"/>
        <v>4761.4313519588768</v>
      </c>
      <c r="CW76" s="20">
        <f t="shared" si="231"/>
        <v>4761.4316706111267</v>
      </c>
      <c r="CX76" s="20">
        <f t="shared" si="232"/>
        <v>57137.148668501744</v>
      </c>
      <c r="CY76" s="20">
        <f t="shared" si="233"/>
        <v>57137.176223506525</v>
      </c>
      <c r="CZ76" s="20">
        <f t="shared" si="234"/>
        <v>57137.180047333517</v>
      </c>
      <c r="DA76" s="21">
        <f t="shared" si="235"/>
        <v>57137.168313113936</v>
      </c>
      <c r="DB76" s="19">
        <f t="shared" si="53"/>
        <v>1428429.2078278484</v>
      </c>
      <c r="DC76" s="20">
        <f t="shared" si="236"/>
        <v>1428429.9691499386</v>
      </c>
      <c r="DD76" s="20">
        <f t="shared" si="237"/>
        <v>1428429.6716428457</v>
      </c>
      <c r="DE76" s="20">
        <f>DC76*G76</f>
        <v>0</v>
      </c>
      <c r="DF76" s="20">
        <f t="shared" si="131"/>
        <v>1500000</v>
      </c>
      <c r="DG76" s="20">
        <f t="shared" si="42"/>
        <v>211122.47822984777</v>
      </c>
      <c r="DH76" s="20">
        <f t="shared" si="238"/>
        <v>8444.899129193911</v>
      </c>
      <c r="DI76" s="20">
        <f t="shared" si="44"/>
        <v>703.74159409949254</v>
      </c>
      <c r="DJ76" s="20">
        <f t="shared" si="239"/>
        <v>204867.18623403201</v>
      </c>
      <c r="DK76" s="24">
        <f t="shared" si="240"/>
        <v>0.14780037018929754</v>
      </c>
      <c r="DL76" s="124">
        <f t="shared" si="45"/>
        <v>0</v>
      </c>
      <c r="DM76" s="27">
        <f t="shared" si="46"/>
        <v>0</v>
      </c>
      <c r="DN76" s="27">
        <f t="shared" si="47"/>
        <v>0</v>
      </c>
      <c r="DO76" s="20">
        <f t="shared" si="11"/>
        <v>598766.68094995979</v>
      </c>
      <c r="DP76" s="20">
        <f t="shared" si="12"/>
        <v>155082.58541762779</v>
      </c>
      <c r="DQ76" s="21">
        <f t="shared" si="13"/>
        <v>91765.1676177021</v>
      </c>
      <c r="DR76" s="17"/>
      <c r="DS76" s="17"/>
      <c r="DT76" s="17"/>
      <c r="DU76" s="17"/>
      <c r="DV76" s="17"/>
      <c r="DW76" s="17"/>
      <c r="DX76" s="17"/>
      <c r="DY76" s="17"/>
      <c r="DZ76" s="17"/>
      <c r="EA76" s="17"/>
      <c r="EB76" s="28">
        <v>0</v>
      </c>
      <c r="EC76" s="17"/>
      <c r="ED76" s="17"/>
      <c r="EE76" s="17"/>
      <c r="EF76" s="17"/>
      <c r="EG76" s="17"/>
    </row>
    <row r="77" spans="1:137" ht="15.75" thickBot="1" x14ac:dyDescent="0.3">
      <c r="A77" s="5">
        <f t="shared" si="72"/>
        <v>30</v>
      </c>
      <c r="B77" s="5">
        <f t="shared" si="71"/>
        <v>28</v>
      </c>
      <c r="C77" s="1">
        <v>44531</v>
      </c>
      <c r="D77" s="4"/>
      <c r="E77" s="28"/>
      <c r="F77" s="28"/>
      <c r="G77" s="28">
        <f t="shared" si="245"/>
        <v>0</v>
      </c>
      <c r="H77" s="28"/>
      <c r="I77" s="10">
        <v>0</v>
      </c>
      <c r="J77" s="10">
        <v>69430.399999999994</v>
      </c>
      <c r="K77" s="94"/>
      <c r="L77" s="11">
        <f t="shared" si="201"/>
        <v>1541.6666666666667</v>
      </c>
      <c r="M77" s="11">
        <f t="shared" si="202"/>
        <v>458.33333333333331</v>
      </c>
      <c r="N77" s="11">
        <f t="shared" si="203"/>
        <v>575</v>
      </c>
      <c r="O77" s="11">
        <f t="shared" si="198"/>
        <v>552.97666666666669</v>
      </c>
      <c r="P77" s="11">
        <f t="shared" si="241"/>
        <v>2657.8899999999994</v>
      </c>
      <c r="Q77" s="11">
        <v>100000</v>
      </c>
      <c r="R77" s="94">
        <v>1</v>
      </c>
      <c r="S77" s="11">
        <f t="shared" si="205"/>
        <v>1541.6666666666667</v>
      </c>
      <c r="T77" s="11">
        <f t="shared" si="206"/>
        <v>458.33333333333331</v>
      </c>
      <c r="U77" s="11">
        <f t="shared" si="242"/>
        <v>833.33333333333348</v>
      </c>
      <c r="V77" s="11">
        <f t="shared" si="243"/>
        <v>5500</v>
      </c>
      <c r="W77" s="11">
        <f t="shared" si="244"/>
        <v>8157.8899999999994</v>
      </c>
      <c r="X77" s="11">
        <f t="shared" si="210"/>
        <v>97894.68</v>
      </c>
      <c r="Y77" s="110">
        <f t="shared" si="197"/>
        <v>0.22</v>
      </c>
      <c r="Z77" s="11">
        <f t="shared" si="95"/>
        <v>13415.829599999997</v>
      </c>
      <c r="AA77" s="11">
        <f t="shared" si="96"/>
        <v>4814.7339999999995</v>
      </c>
      <c r="AB77" s="11">
        <v>0</v>
      </c>
      <c r="AC77" s="11">
        <f t="shared" si="127"/>
        <v>79664.116399999999</v>
      </c>
      <c r="AD77" s="11">
        <f t="shared" si="97"/>
        <v>6638.6763666666666</v>
      </c>
      <c r="AE77" s="11">
        <v>55000</v>
      </c>
      <c r="AF77" s="11">
        <f t="shared" si="211"/>
        <v>2055.3430333333336</v>
      </c>
      <c r="AG77" s="11"/>
      <c r="AH77" s="92"/>
      <c r="AI77" s="91">
        <v>9000</v>
      </c>
      <c r="AJ77" s="11">
        <v>550</v>
      </c>
      <c r="AK77" s="54">
        <f t="shared" si="98"/>
        <v>9522.1483563666516</v>
      </c>
      <c r="AL77" s="11">
        <v>305</v>
      </c>
      <c r="AM77" s="54">
        <v>0</v>
      </c>
      <c r="AN77" s="11">
        <v>0</v>
      </c>
      <c r="AO77" s="11">
        <v>0</v>
      </c>
      <c r="AP77" s="52">
        <f t="shared" si="212"/>
        <v>28538.219126587741</v>
      </c>
      <c r="AQ77" s="54">
        <f t="shared" si="170"/>
        <v>5591.6974814058331</v>
      </c>
      <c r="AR77" s="54">
        <f t="shared" si="99"/>
        <v>4854.7151516814629</v>
      </c>
      <c r="AS77" s="54">
        <f t="shared" si="128"/>
        <v>141757.26263656269</v>
      </c>
      <c r="AT77" s="54">
        <f t="shared" si="246"/>
        <v>18689.904699803934</v>
      </c>
      <c r="AU77" s="54">
        <v>3100</v>
      </c>
      <c r="AV77" s="54">
        <f t="shared" si="100"/>
        <v>17991.168557551104</v>
      </c>
      <c r="AW77" s="11">
        <v>0</v>
      </c>
      <c r="AX77" s="52">
        <f t="shared" si="213"/>
        <v>0</v>
      </c>
      <c r="AY77" s="54">
        <f>'Mortgage and Loans'!U38</f>
        <v>35045.06</v>
      </c>
      <c r="AZ77" s="12">
        <f t="shared" si="16"/>
        <v>274945.17600995942</v>
      </c>
      <c r="BA77" s="52">
        <f t="shared" si="200"/>
        <v>750</v>
      </c>
      <c r="BB77" s="52">
        <f t="shared" si="200"/>
        <v>750</v>
      </c>
      <c r="BC77" s="52">
        <f t="shared" si="200"/>
        <v>750</v>
      </c>
      <c r="BD77" s="52">
        <f t="shared" si="200"/>
        <v>750</v>
      </c>
      <c r="BE77" s="52">
        <f t="shared" si="87"/>
        <v>261.43167061112661</v>
      </c>
      <c r="BF77" s="52">
        <f t="shared" si="200"/>
        <v>750</v>
      </c>
      <c r="BG77" s="52">
        <f>'Mortgage and Loans'!AF39</f>
        <v>44641.377741334196</v>
      </c>
      <c r="BH77" s="52">
        <f>'Mortgage and Loans'!AQ39</f>
        <v>14835.979084742963</v>
      </c>
      <c r="BI77" s="52">
        <f>'Mortgage and Loans'!BB39</f>
        <v>16001.887031748767</v>
      </c>
      <c r="BJ77" s="52">
        <f>'Mortgage and Loans'!BM39</f>
        <v>13208.335657610111</v>
      </c>
      <c r="BK77" s="52">
        <f>'Mortgage and Loans'!T38</f>
        <v>144954.94000000003</v>
      </c>
      <c r="BL77" s="12">
        <f t="shared" si="17"/>
        <v>-237653.95118604717</v>
      </c>
      <c r="BM77" s="69">
        <f t="shared" si="103"/>
        <v>37291.224823912256</v>
      </c>
      <c r="BN77" s="88">
        <f t="shared" si="3"/>
        <v>1</v>
      </c>
      <c r="BO77" s="88">
        <f t="shared" si="4"/>
        <v>1</v>
      </c>
      <c r="BP77" s="79">
        <f>'Mortgage and Loans'!G39</f>
        <v>2084.34</v>
      </c>
      <c r="BQ77" s="73">
        <f t="shared" si="214"/>
        <v>0</v>
      </c>
      <c r="BR77" s="80"/>
      <c r="BS77" s="20">
        <f t="shared" si="215"/>
        <v>4011.4316706111267</v>
      </c>
      <c r="BT77" s="20">
        <v>750</v>
      </c>
      <c r="BU77" s="20">
        <v>0</v>
      </c>
      <c r="BV77" s="20">
        <f t="shared" si="216"/>
        <v>4761.4316706111267</v>
      </c>
      <c r="BW77" s="20">
        <f t="shared" si="217"/>
        <v>4761.3906093571786</v>
      </c>
      <c r="BX77" s="47">
        <f>IF(D77=0,0,IF(MONTH($D77)=1,1,0))</f>
        <v>0</v>
      </c>
      <c r="BY77" s="47">
        <f t="shared" si="19"/>
        <v>0</v>
      </c>
      <c r="BZ77" s="47">
        <f t="shared" si="20"/>
        <v>0</v>
      </c>
      <c r="CA77" s="47">
        <f t="shared" si="21"/>
        <v>0</v>
      </c>
      <c r="CB77" s="47">
        <f t="shared" si="22"/>
        <v>0</v>
      </c>
      <c r="CC77" s="47">
        <f t="shared" si="23"/>
        <v>0</v>
      </c>
      <c r="CD77" s="47">
        <f t="shared" si="24"/>
        <v>0</v>
      </c>
      <c r="CE77" s="47">
        <f t="shared" si="25"/>
        <v>0</v>
      </c>
      <c r="CF77" s="47">
        <f t="shared" si="26"/>
        <v>0</v>
      </c>
      <c r="CG77" s="47">
        <f t="shared" si="27"/>
        <v>0</v>
      </c>
      <c r="CH77" s="47">
        <f t="shared" si="28"/>
        <v>0</v>
      </c>
      <c r="CI77" s="47">
        <f t="shared" si="29"/>
        <v>0</v>
      </c>
      <c r="CJ77" s="47">
        <f t="shared" si="218"/>
        <v>0</v>
      </c>
      <c r="CK77" s="47">
        <f t="shared" si="219"/>
        <v>0</v>
      </c>
      <c r="CL77" s="47">
        <f t="shared" si="220"/>
        <v>0</v>
      </c>
      <c r="CM77" s="47">
        <f t="shared" si="221"/>
        <v>0</v>
      </c>
      <c r="CN77" s="47">
        <f t="shared" si="222"/>
        <v>0</v>
      </c>
      <c r="CO77" s="47">
        <f t="shared" si="223"/>
        <v>0</v>
      </c>
      <c r="CP77" s="47">
        <f t="shared" si="224"/>
        <v>0</v>
      </c>
      <c r="CQ77" s="47">
        <f t="shared" si="225"/>
        <v>0</v>
      </c>
      <c r="CR77" s="47">
        <f t="shared" si="226"/>
        <v>0</v>
      </c>
      <c r="CS77" s="47">
        <f t="shared" si="227"/>
        <v>0</v>
      </c>
      <c r="CT77" s="47">
        <f t="shared" si="228"/>
        <v>0</v>
      </c>
      <c r="CU77" s="47">
        <f t="shared" si="229"/>
        <v>0</v>
      </c>
      <c r="CV77" s="20">
        <f t="shared" si="230"/>
        <v>4761.429953435043</v>
      </c>
      <c r="CW77" s="20">
        <f t="shared" si="231"/>
        <v>4761.4350923822885</v>
      </c>
      <c r="CX77" s="20">
        <f t="shared" si="232"/>
        <v>57137.180047333517</v>
      </c>
      <c r="CY77" s="20">
        <f t="shared" si="233"/>
        <v>57137.159441220516</v>
      </c>
      <c r="CZ77" s="20">
        <f t="shared" si="234"/>
        <v>57137.221108587459</v>
      </c>
      <c r="DA77" s="21">
        <f t="shared" si="235"/>
        <v>57137.186865713833</v>
      </c>
      <c r="DB77" s="19">
        <f t="shared" si="53"/>
        <v>1428429.6716428457</v>
      </c>
      <c r="DC77" s="20">
        <f t="shared" si="236"/>
        <v>1428429.4743641494</v>
      </c>
      <c r="DD77" s="20">
        <f t="shared" si="237"/>
        <v>1428430.664075464</v>
      </c>
      <c r="DE77" s="20">
        <f>DC77*G77</f>
        <v>0</v>
      </c>
      <c r="DF77" s="20">
        <f t="shared" si="131"/>
        <v>1500000</v>
      </c>
      <c r="DG77" s="20">
        <f t="shared" si="42"/>
        <v>217422.96765359279</v>
      </c>
      <c r="DH77" s="20">
        <f t="shared" si="238"/>
        <v>8696.9187061437115</v>
      </c>
      <c r="DI77" s="20">
        <f t="shared" si="44"/>
        <v>724.74322551197599</v>
      </c>
      <c r="DJ77" s="20">
        <f t="shared" si="239"/>
        <v>211133.79282613299</v>
      </c>
      <c r="DK77" s="24">
        <f t="shared" si="240"/>
        <v>0.15221120227190521</v>
      </c>
      <c r="DL77" s="124">
        <f t="shared" si="45"/>
        <v>0</v>
      </c>
      <c r="DM77" s="27">
        <f t="shared" si="46"/>
        <v>0</v>
      </c>
      <c r="DN77" s="27">
        <f t="shared" si="47"/>
        <v>0</v>
      </c>
      <c r="DO77" s="20">
        <f t="shared" si="11"/>
        <v>602010.00047177204</v>
      </c>
      <c r="DP77" s="20">
        <f t="shared" si="12"/>
        <v>159922.61608863994</v>
      </c>
      <c r="DQ77" s="21">
        <f t="shared" si="13"/>
        <v>96833.06227563131</v>
      </c>
      <c r="DR77" s="17"/>
      <c r="DS77" s="17"/>
      <c r="DT77" s="17"/>
      <c r="DU77" s="17"/>
      <c r="DV77" s="17"/>
      <c r="DW77" s="17"/>
      <c r="DX77" s="17"/>
      <c r="DY77" s="17"/>
      <c r="DZ77" s="17"/>
      <c r="EA77" s="17"/>
      <c r="EB77" s="28">
        <v>0</v>
      </c>
      <c r="EC77" s="17"/>
      <c r="ED77" s="17"/>
      <c r="EE77" s="17"/>
      <c r="EF77" s="17"/>
      <c r="EG77" s="17"/>
    </row>
    <row r="78" spans="1:137" ht="15.75" thickBot="1" x14ac:dyDescent="0.3">
      <c r="A78" s="5">
        <f t="shared" si="72"/>
        <v>30</v>
      </c>
      <c r="B78" s="5">
        <f t="shared" si="71"/>
        <v>28</v>
      </c>
      <c r="C78" s="1">
        <v>44562</v>
      </c>
      <c r="D78" s="4"/>
      <c r="E78" s="28"/>
      <c r="F78" s="28"/>
      <c r="G78" s="28">
        <f t="shared" si="245"/>
        <v>0</v>
      </c>
      <c r="H78" s="28"/>
      <c r="I78" s="10">
        <v>0</v>
      </c>
      <c r="J78" s="10">
        <v>69430.399999999994</v>
      </c>
      <c r="K78" s="94"/>
      <c r="L78" s="11">
        <f t="shared" si="201"/>
        <v>1541.6666666666667</v>
      </c>
      <c r="M78" s="11">
        <f t="shared" si="202"/>
        <v>458.33333333333331</v>
      </c>
      <c r="N78" s="11">
        <f t="shared" si="203"/>
        <v>575</v>
      </c>
      <c r="O78" s="11">
        <f t="shared" si="198"/>
        <v>552.97666666666669</v>
      </c>
      <c r="P78" s="11">
        <f t="shared" si="241"/>
        <v>2657.8899999999994</v>
      </c>
      <c r="Q78" s="11">
        <v>100000</v>
      </c>
      <c r="R78" s="94">
        <v>1</v>
      </c>
      <c r="S78" s="11">
        <f t="shared" si="205"/>
        <v>1541.6666666666667</v>
      </c>
      <c r="T78" s="11">
        <f t="shared" si="206"/>
        <v>458.33333333333331</v>
      </c>
      <c r="U78" s="11">
        <f t="shared" si="242"/>
        <v>833.33333333333348</v>
      </c>
      <c r="V78" s="11">
        <f t="shared" si="243"/>
        <v>5500</v>
      </c>
      <c r="W78" s="11">
        <f t="shared" si="244"/>
        <v>8157.8899999999994</v>
      </c>
      <c r="X78" s="11">
        <f t="shared" si="210"/>
        <v>97894.68</v>
      </c>
      <c r="Y78" s="110">
        <f t="shared" si="197"/>
        <v>0.22</v>
      </c>
      <c r="Z78" s="11">
        <f t="shared" si="95"/>
        <v>13415.829599999997</v>
      </c>
      <c r="AA78" s="11">
        <f t="shared" si="96"/>
        <v>4814.7339999999995</v>
      </c>
      <c r="AB78" s="11">
        <v>0</v>
      </c>
      <c r="AC78" s="11">
        <f t="shared" si="127"/>
        <v>79664.116399999999</v>
      </c>
      <c r="AD78" s="11">
        <f t="shared" si="97"/>
        <v>6638.6763666666666</v>
      </c>
      <c r="AE78" s="11">
        <v>55000</v>
      </c>
      <c r="AF78" s="11">
        <f t="shared" si="211"/>
        <v>2055.3430333333336</v>
      </c>
      <c r="AG78" s="11"/>
      <c r="AH78" s="92"/>
      <c r="AI78" s="91">
        <v>9000</v>
      </c>
      <c r="AJ78" s="11">
        <v>550</v>
      </c>
      <c r="AK78" s="54">
        <f t="shared" si="98"/>
        <v>9533.6542856305932</v>
      </c>
      <c r="AL78" s="11">
        <v>305</v>
      </c>
      <c r="AM78" s="54">
        <v>0</v>
      </c>
      <c r="AN78" s="11">
        <v>0</v>
      </c>
      <c r="AO78" s="11">
        <v>0</v>
      </c>
      <c r="AP78" s="52">
        <f t="shared" si="212"/>
        <v>29609.467813523421</v>
      </c>
      <c r="AQ78" s="54">
        <f t="shared" si="170"/>
        <v>5621.9858427634481</v>
      </c>
      <c r="AR78" s="54">
        <f t="shared" si="99"/>
        <v>4881.0115254197372</v>
      </c>
      <c r="AS78" s="54">
        <f t="shared" si="128"/>
        <v>145782.02380917739</v>
      </c>
      <c r="AT78" s="54">
        <f t="shared" si="246"/>
        <v>19199.47501692787</v>
      </c>
      <c r="AU78" s="54">
        <v>3100</v>
      </c>
      <c r="AV78" s="54">
        <f t="shared" si="100"/>
        <v>18663.620720571173</v>
      </c>
      <c r="AW78" s="11">
        <v>0</v>
      </c>
      <c r="AX78" s="52">
        <f t="shared" si="213"/>
        <v>0</v>
      </c>
      <c r="AY78" s="54">
        <f>'Mortgage and Loans'!U39</f>
        <v>35273.58</v>
      </c>
      <c r="AZ78" s="12">
        <f t="shared" si="16"/>
        <v>281519.81901401363</v>
      </c>
      <c r="BA78" s="52">
        <f t="shared" si="200"/>
        <v>750</v>
      </c>
      <c r="BB78" s="52">
        <f t="shared" si="200"/>
        <v>750</v>
      </c>
      <c r="BC78" s="52">
        <f t="shared" si="200"/>
        <v>750</v>
      </c>
      <c r="BD78" s="52">
        <f t="shared" si="200"/>
        <v>750</v>
      </c>
      <c r="BE78" s="52">
        <f t="shared" si="87"/>
        <v>261.43509238228893</v>
      </c>
      <c r="BF78" s="52">
        <f t="shared" si="200"/>
        <v>750</v>
      </c>
      <c r="BG78" s="52">
        <f>'Mortgage and Loans'!AF40</f>
        <v>44294.137741334198</v>
      </c>
      <c r="BH78" s="52">
        <f>'Mortgage and Loans'!AQ40</f>
        <v>14724.119084742963</v>
      </c>
      <c r="BI78" s="52">
        <f>'Mortgage and Loans'!BB40</f>
        <v>15883.967031748767</v>
      </c>
      <c r="BJ78" s="52">
        <f>'Mortgage and Loans'!BM40</f>
        <v>12863.875657610111</v>
      </c>
      <c r="BK78" s="52">
        <f>'Mortgage and Loans'!T39</f>
        <v>144726.42000000004</v>
      </c>
      <c r="BL78" s="12">
        <f t="shared" si="17"/>
        <v>-236503.95460781836</v>
      </c>
      <c r="BM78" s="69">
        <f t="shared" si="103"/>
        <v>45015.864406195265</v>
      </c>
      <c r="BN78" s="88">
        <f t="shared" si="3"/>
        <v>1</v>
      </c>
      <c r="BO78" s="88">
        <f t="shared" si="4"/>
        <v>1</v>
      </c>
      <c r="BP78" s="79">
        <f>'Mortgage and Loans'!G40</f>
        <v>2084.34</v>
      </c>
      <c r="BQ78" s="73">
        <f t="shared" si="214"/>
        <v>0</v>
      </c>
      <c r="BR78" s="80"/>
      <c r="BS78" s="20">
        <f t="shared" si="215"/>
        <v>4011.435092382289</v>
      </c>
      <c r="BT78" s="20">
        <v>750</v>
      </c>
      <c r="BU78" s="20">
        <v>0</v>
      </c>
      <c r="BV78" s="20">
        <f t="shared" si="216"/>
        <v>4761.4350923822894</v>
      </c>
      <c r="BW78" s="20">
        <f t="shared" si="217"/>
        <v>4761.3808953091184</v>
      </c>
      <c r="BX78" s="47">
        <f>IF(D78=0,0,IF(MONTH($D78)=1,1,0))</f>
        <v>0</v>
      </c>
      <c r="BY78" s="47">
        <f t="shared" si="19"/>
        <v>0</v>
      </c>
      <c r="BZ78" s="47">
        <f t="shared" si="20"/>
        <v>0</v>
      </c>
      <c r="CA78" s="47">
        <f t="shared" si="21"/>
        <v>0</v>
      </c>
      <c r="CB78" s="47">
        <f t="shared" si="22"/>
        <v>0</v>
      </c>
      <c r="CC78" s="47">
        <f t="shared" si="23"/>
        <v>0</v>
      </c>
      <c r="CD78" s="47">
        <f t="shared" si="24"/>
        <v>0</v>
      </c>
      <c r="CE78" s="47">
        <f t="shared" si="25"/>
        <v>0</v>
      </c>
      <c r="CF78" s="47">
        <f t="shared" si="26"/>
        <v>0</v>
      </c>
      <c r="CG78" s="47">
        <f t="shared" si="27"/>
        <v>0</v>
      </c>
      <c r="CH78" s="47">
        <f t="shared" si="28"/>
        <v>0</v>
      </c>
      <c r="CI78" s="47">
        <f t="shared" si="29"/>
        <v>0</v>
      </c>
      <c r="CJ78" s="47">
        <f t="shared" si="218"/>
        <v>0</v>
      </c>
      <c r="CK78" s="47">
        <f t="shared" si="219"/>
        <v>0</v>
      </c>
      <c r="CL78" s="47">
        <f t="shared" si="220"/>
        <v>0</v>
      </c>
      <c r="CM78" s="47">
        <f t="shared" si="221"/>
        <v>0</v>
      </c>
      <c r="CN78" s="47">
        <f t="shared" si="222"/>
        <v>0</v>
      </c>
      <c r="CO78" s="47">
        <f t="shared" si="223"/>
        <v>0</v>
      </c>
      <c r="CP78" s="47">
        <f t="shared" si="224"/>
        <v>0</v>
      </c>
      <c r="CQ78" s="47">
        <f t="shared" si="225"/>
        <v>0</v>
      </c>
      <c r="CR78" s="47">
        <f t="shared" si="226"/>
        <v>0</v>
      </c>
      <c r="CS78" s="47">
        <f t="shared" si="227"/>
        <v>0</v>
      </c>
      <c r="CT78" s="47">
        <f t="shared" si="228"/>
        <v>0</v>
      </c>
      <c r="CU78" s="47">
        <f t="shared" si="229"/>
        <v>0</v>
      </c>
      <c r="CV78" s="20">
        <f t="shared" si="230"/>
        <v>4761.4319395672983</v>
      </c>
      <c r="CW78" s="20">
        <f t="shared" si="231"/>
        <v>4761.4396088050535</v>
      </c>
      <c r="CX78" s="20">
        <f t="shared" si="232"/>
        <v>57137.221108587473</v>
      </c>
      <c r="CY78" s="20">
        <f t="shared" si="233"/>
        <v>57137.183274807583</v>
      </c>
      <c r="CZ78" s="20">
        <f t="shared" si="234"/>
        <v>57137.275305660645</v>
      </c>
      <c r="DA78" s="21">
        <f t="shared" si="235"/>
        <v>57137.226563018572</v>
      </c>
      <c r="DB78" s="19">
        <f t="shared" si="53"/>
        <v>1428430.6640754642</v>
      </c>
      <c r="DC78" s="20">
        <f t="shared" si="236"/>
        <v>1428429.8478487192</v>
      </c>
      <c r="DD78" s="20">
        <f t="shared" si="237"/>
        <v>1428431.8820670538</v>
      </c>
      <c r="DE78" s="20">
        <f>DC78*G78</f>
        <v>0</v>
      </c>
      <c r="DF78" s="20">
        <f t="shared" si="131"/>
        <v>1500000</v>
      </c>
      <c r="DG78" s="20">
        <f t="shared" si="42"/>
        <v>223757.58472838302</v>
      </c>
      <c r="DH78" s="20">
        <f t="shared" si="238"/>
        <v>8950.3033891353207</v>
      </c>
      <c r="DI78" s="20">
        <f t="shared" si="44"/>
        <v>745.85861576127672</v>
      </c>
      <c r="DJ78" s="20">
        <f t="shared" si="239"/>
        <v>217434.34353727452</v>
      </c>
      <c r="DK78" s="24">
        <f t="shared" si="240"/>
        <v>0.15664583393113229</v>
      </c>
      <c r="DL78" s="124">
        <f t="shared" si="45"/>
        <v>1</v>
      </c>
      <c r="DM78" s="27">
        <f t="shared" si="46"/>
        <v>0</v>
      </c>
      <c r="DN78" s="27">
        <f t="shared" si="47"/>
        <v>0</v>
      </c>
      <c r="DO78" s="20">
        <f t="shared" si="11"/>
        <v>605270.88797432743</v>
      </c>
      <c r="DP78" s="20">
        <f t="shared" si="12"/>
        <v>164788.86359245342</v>
      </c>
      <c r="DQ78" s="21">
        <f t="shared" si="13"/>
        <v>101928.4080296243</v>
      </c>
      <c r="DR78" s="17"/>
      <c r="DS78" s="17"/>
      <c r="DT78" s="17"/>
      <c r="DU78" s="17"/>
      <c r="DV78" s="17"/>
      <c r="DW78" s="17"/>
      <c r="DX78" s="17"/>
      <c r="DY78" s="17"/>
      <c r="DZ78" s="17"/>
      <c r="EA78" s="17"/>
      <c r="EB78" s="28">
        <v>0</v>
      </c>
      <c r="EC78" s="17"/>
      <c r="ED78" s="17"/>
      <c r="EE78" s="17"/>
      <c r="EF78" s="17"/>
      <c r="EG78" s="17"/>
    </row>
    <row r="79" spans="1:137" ht="15.75" thickBot="1" x14ac:dyDescent="0.3">
      <c r="A79" s="5">
        <f t="shared" si="72"/>
        <v>30</v>
      </c>
      <c r="B79" s="5">
        <f t="shared" si="71"/>
        <v>28</v>
      </c>
      <c r="C79" s="1">
        <v>44593</v>
      </c>
      <c r="D79" s="4"/>
      <c r="E79" s="28"/>
      <c r="F79" s="28"/>
      <c r="G79" s="28">
        <f t="shared" si="245"/>
        <v>0</v>
      </c>
      <c r="H79" s="28"/>
      <c r="I79" s="10">
        <v>0</v>
      </c>
      <c r="J79" s="10">
        <v>69430.399999999994</v>
      </c>
      <c r="K79" s="94"/>
      <c r="L79" s="11">
        <f t="shared" si="201"/>
        <v>1541.6666666666667</v>
      </c>
      <c r="M79" s="11">
        <f t="shared" si="202"/>
        <v>458.33333333333331</v>
      </c>
      <c r="N79" s="11">
        <f t="shared" si="203"/>
        <v>575</v>
      </c>
      <c r="O79" s="11">
        <f t="shared" si="198"/>
        <v>552.97666666666669</v>
      </c>
      <c r="P79" s="11">
        <f t="shared" si="241"/>
        <v>2657.8899999999994</v>
      </c>
      <c r="Q79" s="11">
        <v>100000</v>
      </c>
      <c r="R79" s="94">
        <v>1</v>
      </c>
      <c r="S79" s="11">
        <f t="shared" si="205"/>
        <v>1541.6666666666667</v>
      </c>
      <c r="T79" s="11">
        <f t="shared" si="206"/>
        <v>458.33333333333331</v>
      </c>
      <c r="U79" s="11">
        <f t="shared" si="242"/>
        <v>833.33333333333348</v>
      </c>
      <c r="V79" s="11">
        <f t="shared" si="243"/>
        <v>5500</v>
      </c>
      <c r="W79" s="11">
        <f t="shared" si="244"/>
        <v>8157.8899999999994</v>
      </c>
      <c r="X79" s="11">
        <f t="shared" si="210"/>
        <v>97894.68</v>
      </c>
      <c r="Y79" s="110">
        <f t="shared" si="197"/>
        <v>0.22</v>
      </c>
      <c r="Z79" s="11">
        <f t="shared" si="95"/>
        <v>13415.829599999997</v>
      </c>
      <c r="AA79" s="11">
        <f t="shared" si="96"/>
        <v>4814.7339999999995</v>
      </c>
      <c r="AB79" s="11">
        <v>0</v>
      </c>
      <c r="AC79" s="11">
        <f t="shared" si="127"/>
        <v>79664.116399999999</v>
      </c>
      <c r="AD79" s="11">
        <f t="shared" si="97"/>
        <v>6638.6763666666666</v>
      </c>
      <c r="AE79" s="11">
        <v>55000</v>
      </c>
      <c r="AF79" s="11">
        <f t="shared" si="211"/>
        <v>2055.3430333333336</v>
      </c>
      <c r="AG79" s="11"/>
      <c r="AH79" s="92"/>
      <c r="AI79" s="91">
        <v>9000</v>
      </c>
      <c r="AJ79" s="11">
        <v>550</v>
      </c>
      <c r="AK79" s="54">
        <f t="shared" si="98"/>
        <v>9545.1741178923967</v>
      </c>
      <c r="AL79" s="11">
        <v>305</v>
      </c>
      <c r="AM79" s="54">
        <v>0</v>
      </c>
      <c r="AN79" s="11">
        <v>0</v>
      </c>
      <c r="AO79" s="11">
        <v>0</v>
      </c>
      <c r="AP79" s="52">
        <f t="shared" si="212"/>
        <v>30686.519097513337</v>
      </c>
      <c r="AQ79" s="54">
        <f t="shared" si="170"/>
        <v>5652.4382660784167</v>
      </c>
      <c r="AR79" s="54">
        <f t="shared" si="99"/>
        <v>4907.4503378490945</v>
      </c>
      <c r="AS79" s="54">
        <f t="shared" si="128"/>
        <v>149828.58577147708</v>
      </c>
      <c r="AT79" s="54">
        <f t="shared" si="246"/>
        <v>19711.805506602894</v>
      </c>
      <c r="AU79" s="54">
        <v>3100</v>
      </c>
      <c r="AV79" s="54">
        <f t="shared" si="100"/>
        <v>19339.715332807598</v>
      </c>
      <c r="AW79" s="11">
        <v>0</v>
      </c>
      <c r="AX79" s="52">
        <f t="shared" si="213"/>
        <v>0</v>
      </c>
      <c r="AY79" s="54">
        <f>'Mortgage and Loans'!U40</f>
        <v>35502.89</v>
      </c>
      <c r="AZ79" s="12">
        <f t="shared" si="16"/>
        <v>288129.57843022083</v>
      </c>
      <c r="BA79" s="52">
        <f t="shared" si="200"/>
        <v>750</v>
      </c>
      <c r="BB79" s="52">
        <f t="shared" si="200"/>
        <v>750</v>
      </c>
      <c r="BC79" s="52">
        <f t="shared" si="200"/>
        <v>750</v>
      </c>
      <c r="BD79" s="52">
        <f t="shared" si="200"/>
        <v>750</v>
      </c>
      <c r="BE79" s="52">
        <f t="shared" si="87"/>
        <v>261.43960880505318</v>
      </c>
      <c r="BF79" s="52">
        <f t="shared" si="200"/>
        <v>750</v>
      </c>
      <c r="BG79" s="52">
        <f>'Mortgage and Loans'!AF41</f>
        <v>43945.357741334199</v>
      </c>
      <c r="BH79" s="52">
        <f>'Mortgage and Loans'!AQ41</f>
        <v>14611.699084742962</v>
      </c>
      <c r="BI79" s="52">
        <f>'Mortgage and Loans'!BB41</f>
        <v>15765.407031748768</v>
      </c>
      <c r="BJ79" s="52">
        <f>'Mortgage and Loans'!BM41</f>
        <v>12517.405657610112</v>
      </c>
      <c r="BK79" s="52">
        <f>'Mortgage and Loans'!T40</f>
        <v>144497.11000000004</v>
      </c>
      <c r="BL79" s="12">
        <f t="shared" si="17"/>
        <v>-235348.41912424116</v>
      </c>
      <c r="BM79" s="69">
        <f t="shared" si="103"/>
        <v>52781.159305979672</v>
      </c>
      <c r="BN79" s="88">
        <f t="shared" ref="BN79:BN142" si="247">IF(BK79&lt;=0,0,1)</f>
        <v>1</v>
      </c>
      <c r="BO79" s="88">
        <f t="shared" ref="BO79:BO113" si="248">IF(SUM(BG79,BH79,BI79,BJ79)&lt;=0,0,1)</f>
        <v>1</v>
      </c>
      <c r="BP79" s="79">
        <f>'Mortgage and Loans'!G41</f>
        <v>2084.34</v>
      </c>
      <c r="BQ79" s="73">
        <f t="shared" si="214"/>
        <v>0</v>
      </c>
      <c r="BR79" s="80"/>
      <c r="BS79" s="20">
        <f t="shared" si="215"/>
        <v>4011.439608805053</v>
      </c>
      <c r="BT79" s="20">
        <v>750</v>
      </c>
      <c r="BU79" s="20">
        <v>0</v>
      </c>
      <c r="BV79" s="20">
        <f t="shared" si="216"/>
        <v>4761.4396088050526</v>
      </c>
      <c r="BW79" s="20">
        <f t="shared" si="217"/>
        <v>4761.3898592737642</v>
      </c>
      <c r="BX79" s="47">
        <f>IF(D79=0,0,IF(MONTH($D79)=1,1,0))</f>
        <v>0</v>
      </c>
      <c r="BY79" s="47">
        <f t="shared" si="19"/>
        <v>0</v>
      </c>
      <c r="BZ79" s="47">
        <f t="shared" si="20"/>
        <v>0</v>
      </c>
      <c r="CA79" s="47">
        <f t="shared" si="21"/>
        <v>0</v>
      </c>
      <c r="CB79" s="47">
        <f t="shared" si="22"/>
        <v>0</v>
      </c>
      <c r="CC79" s="47">
        <f t="shared" si="23"/>
        <v>0</v>
      </c>
      <c r="CD79" s="47">
        <f t="shared" si="24"/>
        <v>0</v>
      </c>
      <c r="CE79" s="47">
        <f t="shared" si="25"/>
        <v>0</v>
      </c>
      <c r="CF79" s="47">
        <f t="shared" si="26"/>
        <v>0</v>
      </c>
      <c r="CG79" s="47">
        <f t="shared" si="27"/>
        <v>0</v>
      </c>
      <c r="CH79" s="47">
        <f t="shared" si="28"/>
        <v>0</v>
      </c>
      <c r="CI79" s="47">
        <f t="shared" si="29"/>
        <v>0</v>
      </c>
      <c r="CJ79" s="47">
        <f t="shared" si="218"/>
        <v>0</v>
      </c>
      <c r="CK79" s="47">
        <f t="shared" si="219"/>
        <v>0</v>
      </c>
      <c r="CL79" s="47">
        <f t="shared" si="220"/>
        <v>0</v>
      </c>
      <c r="CM79" s="47">
        <f t="shared" si="221"/>
        <v>0</v>
      </c>
      <c r="CN79" s="47">
        <f t="shared" si="222"/>
        <v>0</v>
      </c>
      <c r="CO79" s="47">
        <f t="shared" si="223"/>
        <v>0</v>
      </c>
      <c r="CP79" s="47">
        <f t="shared" si="224"/>
        <v>0</v>
      </c>
      <c r="CQ79" s="47">
        <f t="shared" si="225"/>
        <v>0</v>
      </c>
      <c r="CR79" s="47">
        <f t="shared" si="226"/>
        <v>0</v>
      </c>
      <c r="CS79" s="47">
        <f t="shared" si="227"/>
        <v>0</v>
      </c>
      <c r="CT79" s="47">
        <f t="shared" si="228"/>
        <v>0</v>
      </c>
      <c r="CU79" s="47">
        <f t="shared" si="229"/>
        <v>0</v>
      </c>
      <c r="CV79" s="20">
        <f t="shared" si="230"/>
        <v>4761.4354572661568</v>
      </c>
      <c r="CW79" s="20">
        <f t="shared" si="231"/>
        <v>4761.4437545993278</v>
      </c>
      <c r="CX79" s="20">
        <f t="shared" si="232"/>
        <v>57137.275305660631</v>
      </c>
      <c r="CY79" s="20">
        <f t="shared" si="233"/>
        <v>57137.225487193879</v>
      </c>
      <c r="CZ79" s="20">
        <f t="shared" si="234"/>
        <v>57137.325055191934</v>
      </c>
      <c r="DA79" s="21">
        <f t="shared" si="235"/>
        <v>57137.275282682152</v>
      </c>
      <c r="DB79" s="19">
        <f t="shared" si="53"/>
        <v>1428431.8820670538</v>
      </c>
      <c r="DC79" s="20">
        <f t="shared" si="236"/>
        <v>1428430.7392617881</v>
      </c>
      <c r="DD79" s="20">
        <f t="shared" si="237"/>
        <v>1428432.7755773042</v>
      </c>
      <c r="DE79" s="20">
        <f>DC79*G79</f>
        <v>0</v>
      </c>
      <c r="DF79" s="20">
        <f t="shared" si="131"/>
        <v>1500000</v>
      </c>
      <c r="DG79" s="20">
        <f t="shared" si="42"/>
        <v>230126.51431232842</v>
      </c>
      <c r="DH79" s="20">
        <f t="shared" si="238"/>
        <v>9205.0605724931374</v>
      </c>
      <c r="DI79" s="20">
        <f t="shared" si="44"/>
        <v>767.08838104109475</v>
      </c>
      <c r="DJ79" s="20">
        <f t="shared" si="239"/>
        <v>223769.02223143473</v>
      </c>
      <c r="DK79" s="24">
        <f t="shared" si="240"/>
        <v>0.16110442598796049</v>
      </c>
      <c r="DL79" s="124">
        <f t="shared" si="45"/>
        <v>0</v>
      </c>
      <c r="DM79" s="27">
        <f t="shared" si="46"/>
        <v>0</v>
      </c>
      <c r="DN79" s="27">
        <f t="shared" si="47"/>
        <v>0</v>
      </c>
      <c r="DO79" s="20">
        <f t="shared" ref="DO79:DO142" si="249">$DN79+DO80/(100%+$AJ$1/12)</f>
        <v>608549.43861752166</v>
      </c>
      <c r="DP79" s="20">
        <f t="shared" ref="DP79:DP142" si="250">IF(DL79*DM79=1,DN79,$DN79+(DP80-(18500+18500+5500+5500)/12)/(100%+$AJ$1/12))</f>
        <v>169681.46993691253</v>
      </c>
      <c r="DQ79" s="21">
        <f t="shared" ref="DQ79:DQ142" si="251">IF($DL79*$DM79=1,$DN79,$DN79+(DQ80-(18500+18500+5500+5500+6850)/12)/(100%+$AJ$1/12))</f>
        <v>107051.35357311809</v>
      </c>
      <c r="DR79" s="17"/>
      <c r="DS79" s="17"/>
      <c r="DT79" s="17"/>
      <c r="DU79" s="17"/>
      <c r="DV79" s="17"/>
      <c r="DW79" s="17"/>
      <c r="DX79" s="17"/>
      <c r="DY79" s="17"/>
      <c r="DZ79" s="17"/>
      <c r="EA79" s="17"/>
      <c r="EB79" s="28">
        <v>0</v>
      </c>
      <c r="EC79" s="17"/>
      <c r="ED79" s="17"/>
      <c r="EE79" s="17"/>
      <c r="EF79" s="17"/>
      <c r="EG79" s="17"/>
    </row>
    <row r="80" spans="1:137" ht="15.75" thickBot="1" x14ac:dyDescent="0.3">
      <c r="A80" s="5">
        <f t="shared" si="72"/>
        <v>30</v>
      </c>
      <c r="B80" s="5">
        <f t="shared" si="71"/>
        <v>28</v>
      </c>
      <c r="C80" s="1">
        <v>44621</v>
      </c>
      <c r="D80" s="4"/>
      <c r="E80" s="28"/>
      <c r="F80" s="28"/>
      <c r="G80" s="28">
        <f t="shared" si="245"/>
        <v>0</v>
      </c>
      <c r="H80" s="28"/>
      <c r="I80" s="10">
        <v>0</v>
      </c>
      <c r="J80" s="10">
        <v>69430.399999999994</v>
      </c>
      <c r="K80" s="94"/>
      <c r="L80" s="11">
        <f t="shared" si="201"/>
        <v>1541.6666666666667</v>
      </c>
      <c r="M80" s="11">
        <f t="shared" si="202"/>
        <v>458.33333333333331</v>
      </c>
      <c r="N80" s="11">
        <f t="shared" si="203"/>
        <v>575</v>
      </c>
      <c r="O80" s="11">
        <f t="shared" si="198"/>
        <v>552.97666666666669</v>
      </c>
      <c r="P80" s="11">
        <f t="shared" si="241"/>
        <v>2657.8899999999994</v>
      </c>
      <c r="Q80" s="11">
        <v>100000</v>
      </c>
      <c r="R80" s="94">
        <v>1</v>
      </c>
      <c r="S80" s="11">
        <f t="shared" si="205"/>
        <v>1541.6666666666667</v>
      </c>
      <c r="T80" s="11">
        <f t="shared" si="206"/>
        <v>458.33333333333331</v>
      </c>
      <c r="U80" s="11">
        <f t="shared" si="242"/>
        <v>833.33333333333348</v>
      </c>
      <c r="V80" s="11">
        <f t="shared" si="243"/>
        <v>5500</v>
      </c>
      <c r="W80" s="11">
        <f t="shared" si="244"/>
        <v>8157.8899999999994</v>
      </c>
      <c r="X80" s="11">
        <f t="shared" si="210"/>
        <v>97894.68</v>
      </c>
      <c r="Y80" s="110">
        <f t="shared" si="197"/>
        <v>0.22</v>
      </c>
      <c r="Z80" s="11">
        <f t="shared" si="95"/>
        <v>13415.829599999997</v>
      </c>
      <c r="AA80" s="11">
        <f t="shared" si="96"/>
        <v>4814.7339999999995</v>
      </c>
      <c r="AB80" s="11">
        <v>0</v>
      </c>
      <c r="AC80" s="11">
        <f t="shared" si="127"/>
        <v>79664.116399999999</v>
      </c>
      <c r="AD80" s="11">
        <f t="shared" si="97"/>
        <v>6638.6763666666666</v>
      </c>
      <c r="AE80" s="11">
        <v>55000</v>
      </c>
      <c r="AF80" s="11">
        <f t="shared" si="211"/>
        <v>2055.3430333333336</v>
      </c>
      <c r="AG80" s="11"/>
      <c r="AH80" s="92"/>
      <c r="AI80" s="91">
        <v>9000</v>
      </c>
      <c r="AJ80" s="11">
        <v>550</v>
      </c>
      <c r="AK80" s="54">
        <f t="shared" si="98"/>
        <v>9556.707869951515</v>
      </c>
      <c r="AL80" s="11">
        <v>305</v>
      </c>
      <c r="AM80" s="54">
        <v>0</v>
      </c>
      <c r="AN80" s="11">
        <v>0</v>
      </c>
      <c r="AO80" s="11">
        <v>0</v>
      </c>
      <c r="AP80" s="52">
        <f t="shared" si="212"/>
        <v>31769.404409291532</v>
      </c>
      <c r="AQ80" s="54">
        <f t="shared" si="170"/>
        <v>5683.0556400196747</v>
      </c>
      <c r="AR80" s="54">
        <f t="shared" si="99"/>
        <v>4934.032360512444</v>
      </c>
      <c r="AS80" s="54">
        <f t="shared" si="128"/>
        <v>153897.06661107257</v>
      </c>
      <c r="AT80" s="54">
        <f t="shared" si="246"/>
        <v>20226.911119763659</v>
      </c>
      <c r="AU80" s="54">
        <v>3100</v>
      </c>
      <c r="AV80" s="54">
        <f t="shared" si="100"/>
        <v>20019.472124193639</v>
      </c>
      <c r="AW80" s="11">
        <v>0</v>
      </c>
      <c r="AX80" s="52">
        <f t="shared" si="213"/>
        <v>0</v>
      </c>
      <c r="AY80" s="54">
        <f>'Mortgage and Loans'!U41</f>
        <v>35732.99</v>
      </c>
      <c r="AZ80" s="12">
        <f t="shared" ref="AZ80:AZ143" si="252">SUM(AI80:AY80)</f>
        <v>294774.64013480506</v>
      </c>
      <c r="BA80" s="52">
        <f t="shared" si="200"/>
        <v>750</v>
      </c>
      <c r="BB80" s="52">
        <f t="shared" si="200"/>
        <v>750</v>
      </c>
      <c r="BC80" s="52">
        <f t="shared" si="200"/>
        <v>750</v>
      </c>
      <c r="BD80" s="52">
        <f t="shared" si="200"/>
        <v>750</v>
      </c>
      <c r="BE80" s="52">
        <f t="shared" si="87"/>
        <v>261.44375459932718</v>
      </c>
      <c r="BF80" s="52">
        <f t="shared" si="200"/>
        <v>750</v>
      </c>
      <c r="BG80" s="52">
        <f>'Mortgage and Loans'!AF42</f>
        <v>43595.037741334199</v>
      </c>
      <c r="BH80" s="52">
        <f>'Mortgage and Loans'!AQ42</f>
        <v>14498.719084742963</v>
      </c>
      <c r="BI80" s="52">
        <f>'Mortgage and Loans'!BB42</f>
        <v>15646.207031748767</v>
      </c>
      <c r="BJ80" s="52">
        <f>'Mortgage and Loans'!BM42</f>
        <v>12168.915657610112</v>
      </c>
      <c r="BK80" s="52">
        <f>'Mortgage and Loans'!T41</f>
        <v>144267.01000000004</v>
      </c>
      <c r="BL80" s="12">
        <f t="shared" si="17"/>
        <v>-234187.33327003539</v>
      </c>
      <c r="BM80" s="69">
        <f t="shared" si="103"/>
        <v>60587.306864769664</v>
      </c>
      <c r="BN80" s="88">
        <f t="shared" si="247"/>
        <v>1</v>
      </c>
      <c r="BO80" s="88">
        <f t="shared" si="248"/>
        <v>1</v>
      </c>
      <c r="BP80" s="79">
        <f>'Mortgage and Loans'!G42</f>
        <v>2084.34</v>
      </c>
      <c r="BQ80" s="73">
        <f t="shared" si="214"/>
        <v>0</v>
      </c>
      <c r="BR80" s="80"/>
      <c r="BS80" s="20">
        <f t="shared" si="215"/>
        <v>4011.4437545993273</v>
      </c>
      <c r="BT80" s="20">
        <v>750</v>
      </c>
      <c r="BU80" s="20">
        <v>0</v>
      </c>
      <c r="BV80" s="20">
        <f t="shared" si="216"/>
        <v>4761.4437545993278</v>
      </c>
      <c r="BW80" s="20">
        <f t="shared" si="217"/>
        <v>4761.4346188533027</v>
      </c>
      <c r="BX80" s="47">
        <f>IF(D80=0,0,IF(MONTH($D80)=1,1,0))</f>
        <v>0</v>
      </c>
      <c r="BY80" s="47">
        <f t="shared" si="19"/>
        <v>0</v>
      </c>
      <c r="BZ80" s="47">
        <f t="shared" si="20"/>
        <v>0</v>
      </c>
      <c r="CA80" s="47">
        <f t="shared" si="21"/>
        <v>0</v>
      </c>
      <c r="CB80" s="47">
        <f t="shared" si="22"/>
        <v>0</v>
      </c>
      <c r="CC80" s="47">
        <f t="shared" si="23"/>
        <v>0</v>
      </c>
      <c r="CD80" s="47">
        <f t="shared" si="24"/>
        <v>0</v>
      </c>
      <c r="CE80" s="47">
        <f t="shared" si="25"/>
        <v>0</v>
      </c>
      <c r="CF80" s="47">
        <f t="shared" si="26"/>
        <v>0</v>
      </c>
      <c r="CG80" s="47">
        <f t="shared" si="27"/>
        <v>0</v>
      </c>
      <c r="CH80" s="47">
        <f t="shared" si="28"/>
        <v>0</v>
      </c>
      <c r="CI80" s="47">
        <f t="shared" si="29"/>
        <v>0</v>
      </c>
      <c r="CJ80" s="47">
        <f t="shared" si="218"/>
        <v>0</v>
      </c>
      <c r="CK80" s="47">
        <f t="shared" si="219"/>
        <v>0</v>
      </c>
      <c r="CL80" s="47">
        <f t="shared" si="220"/>
        <v>0</v>
      </c>
      <c r="CM80" s="47">
        <f t="shared" si="221"/>
        <v>0</v>
      </c>
      <c r="CN80" s="47">
        <f t="shared" si="222"/>
        <v>0</v>
      </c>
      <c r="CO80" s="47">
        <f t="shared" si="223"/>
        <v>0</v>
      </c>
      <c r="CP80" s="47">
        <f t="shared" si="224"/>
        <v>0</v>
      </c>
      <c r="CQ80" s="47">
        <f t="shared" si="225"/>
        <v>0</v>
      </c>
      <c r="CR80" s="47">
        <f t="shared" si="226"/>
        <v>0</v>
      </c>
      <c r="CS80" s="47">
        <f t="shared" si="227"/>
        <v>0</v>
      </c>
      <c r="CT80" s="47">
        <f t="shared" si="228"/>
        <v>0</v>
      </c>
      <c r="CU80" s="47">
        <f t="shared" si="229"/>
        <v>0</v>
      </c>
      <c r="CV80" s="20">
        <f t="shared" si="230"/>
        <v>4761.4394852622236</v>
      </c>
      <c r="CW80" s="20">
        <f t="shared" si="231"/>
        <v>4761.4445159114957</v>
      </c>
      <c r="CX80" s="20">
        <f t="shared" si="232"/>
        <v>57137.325055191934</v>
      </c>
      <c r="CY80" s="20">
        <f t="shared" si="233"/>
        <v>57137.273823146679</v>
      </c>
      <c r="CZ80" s="20">
        <f t="shared" si="234"/>
        <v>57137.334190937952</v>
      </c>
      <c r="DA80" s="21">
        <f t="shared" si="235"/>
        <v>57137.311023092188</v>
      </c>
      <c r="DB80" s="19">
        <f t="shared" si="53"/>
        <v>1428432.7755773047</v>
      </c>
      <c r="DC80" s="20">
        <f t="shared" si="236"/>
        <v>1428431.7739066074</v>
      </c>
      <c r="DD80" s="20">
        <f t="shared" si="237"/>
        <v>1428433.063303218</v>
      </c>
      <c r="DE80" s="20">
        <f>DC80*G80</f>
        <v>0</v>
      </c>
      <c r="DF80" s="20">
        <f t="shared" si="131"/>
        <v>1500000</v>
      </c>
      <c r="DG80" s="20">
        <f t="shared" ref="DG80:DG143" si="253">SUM(AN80, AO80, AP80, AQ80, AR80, AS80, AV80, AW80, AX80,AT80,AM80)</f>
        <v>236529.94226485351</v>
      </c>
      <c r="DH80" s="20">
        <f t="shared" si="238"/>
        <v>9461.197690594141</v>
      </c>
      <c r="DI80" s="20">
        <f t="shared" ref="DI80:DI143" si="254">DH80/12</f>
        <v>788.43314088284512</v>
      </c>
      <c r="DJ80" s="20">
        <f t="shared" si="239"/>
        <v>230138.01376852163</v>
      </c>
      <c r="DK80" s="24">
        <f t="shared" si="240"/>
        <v>0.16558714709766609</v>
      </c>
      <c r="DL80" s="124">
        <f t="shared" ref="DL80:DL143" si="255">IF(MONTH($DD$10)=MONTH(C80),1,0)</f>
        <v>0</v>
      </c>
      <c r="DM80" s="27">
        <f t="shared" ref="DM80:DM143" si="256">IF(YEAR($DD$10)=YEAR(C80),1,0)</f>
        <v>0</v>
      </c>
      <c r="DN80" s="27">
        <f t="shared" ref="DN80:DN143" si="257">$DD$11*DM80*DL80</f>
        <v>0</v>
      </c>
      <c r="DO80" s="20">
        <f t="shared" si="249"/>
        <v>611845.74807669991</v>
      </c>
      <c r="DP80" s="20">
        <f t="shared" si="250"/>
        <v>174600.57789907081</v>
      </c>
      <c r="DQ80" s="21">
        <f t="shared" si="251"/>
        <v>112202.04840497248</v>
      </c>
      <c r="DR80" s="17"/>
      <c r="DS80" s="17"/>
      <c r="DT80" s="17"/>
      <c r="DU80" s="17"/>
      <c r="DV80" s="17"/>
      <c r="DW80" s="17"/>
      <c r="DX80" s="17"/>
      <c r="DY80" s="17"/>
      <c r="DZ80" s="17"/>
      <c r="EA80" s="17"/>
      <c r="EB80" s="28">
        <v>0</v>
      </c>
      <c r="EC80" s="17"/>
      <c r="ED80" s="17"/>
      <c r="EE80" s="17"/>
      <c r="EF80" s="17"/>
      <c r="EG80" s="17"/>
    </row>
    <row r="81" spans="1:137" ht="15.75" thickBot="1" x14ac:dyDescent="0.3">
      <c r="A81" s="5">
        <f t="shared" si="72"/>
        <v>30</v>
      </c>
      <c r="B81" s="5">
        <f t="shared" si="71"/>
        <v>28</v>
      </c>
      <c r="C81" s="1">
        <v>44652</v>
      </c>
      <c r="D81" s="4"/>
      <c r="E81" s="28"/>
      <c r="F81" s="28"/>
      <c r="G81" s="28">
        <f t="shared" si="245"/>
        <v>0</v>
      </c>
      <c r="H81" s="28"/>
      <c r="I81" s="10">
        <v>0</v>
      </c>
      <c r="J81" s="10">
        <v>69430.399999999994</v>
      </c>
      <c r="K81" s="94"/>
      <c r="L81" s="11">
        <f t="shared" si="201"/>
        <v>1541.6666666666667</v>
      </c>
      <c r="M81" s="11">
        <f t="shared" si="202"/>
        <v>458.33333333333331</v>
      </c>
      <c r="N81" s="11">
        <f t="shared" si="203"/>
        <v>575</v>
      </c>
      <c r="O81" s="11">
        <f t="shared" si="198"/>
        <v>552.97666666666669</v>
      </c>
      <c r="P81" s="11">
        <f t="shared" si="241"/>
        <v>2657.8899999999994</v>
      </c>
      <c r="Q81" s="11">
        <v>100000</v>
      </c>
      <c r="R81" s="94">
        <v>1</v>
      </c>
      <c r="S81" s="11">
        <f t="shared" si="205"/>
        <v>1541.6666666666667</v>
      </c>
      <c r="T81" s="11">
        <f t="shared" si="206"/>
        <v>458.33333333333331</v>
      </c>
      <c r="U81" s="11">
        <f t="shared" si="242"/>
        <v>833.33333333333348</v>
      </c>
      <c r="V81" s="11">
        <f t="shared" si="243"/>
        <v>5500</v>
      </c>
      <c r="W81" s="11">
        <f t="shared" si="244"/>
        <v>8157.8899999999994</v>
      </c>
      <c r="X81" s="11">
        <f t="shared" si="210"/>
        <v>97894.68</v>
      </c>
      <c r="Y81" s="110">
        <f t="shared" si="197"/>
        <v>0.22</v>
      </c>
      <c r="Z81" s="11">
        <f t="shared" si="95"/>
        <v>13415.829599999997</v>
      </c>
      <c r="AA81" s="11">
        <f t="shared" si="96"/>
        <v>4814.7339999999995</v>
      </c>
      <c r="AB81" s="11">
        <v>0</v>
      </c>
      <c r="AC81" s="11">
        <f t="shared" si="127"/>
        <v>79664.116399999999</v>
      </c>
      <c r="AD81" s="11">
        <f t="shared" si="97"/>
        <v>6638.6763666666666</v>
      </c>
      <c r="AE81" s="11">
        <v>55000</v>
      </c>
      <c r="AF81" s="11">
        <f t="shared" si="211"/>
        <v>2055.3430333333336</v>
      </c>
      <c r="AG81" s="11"/>
      <c r="AH81" s="92"/>
      <c r="AI81" s="91">
        <v>9000</v>
      </c>
      <c r="AJ81" s="11">
        <v>550</v>
      </c>
      <c r="AK81" s="54">
        <f t="shared" si="98"/>
        <v>9568.2555586277049</v>
      </c>
      <c r="AL81" s="11">
        <v>305</v>
      </c>
      <c r="AM81" s="54">
        <v>0</v>
      </c>
      <c r="AN81" s="11">
        <v>0</v>
      </c>
      <c r="AO81" s="11">
        <v>0</v>
      </c>
      <c r="AP81" s="52">
        <f t="shared" si="212"/>
        <v>32858.155349841858</v>
      </c>
      <c r="AQ81" s="54">
        <f t="shared" si="170"/>
        <v>5713.8388580697811</v>
      </c>
      <c r="AR81" s="54">
        <f t="shared" si="99"/>
        <v>4960.7583691318869</v>
      </c>
      <c r="AS81" s="54">
        <f t="shared" si="128"/>
        <v>157987.58505521587</v>
      </c>
      <c r="AT81" s="54">
        <f t="shared" si="246"/>
        <v>20744.806888329043</v>
      </c>
      <c r="AU81" s="54">
        <v>3100</v>
      </c>
      <c r="AV81" s="54">
        <f t="shared" si="100"/>
        <v>20702.910931533021</v>
      </c>
      <c r="AW81" s="11">
        <v>0</v>
      </c>
      <c r="AX81" s="52">
        <f t="shared" si="213"/>
        <v>0</v>
      </c>
      <c r="AY81" s="54">
        <f>'Mortgage and Loans'!U42</f>
        <v>35963.879999999997</v>
      </c>
      <c r="AZ81" s="12">
        <f t="shared" si="252"/>
        <v>301455.19101074914</v>
      </c>
      <c r="BA81" s="52">
        <f t="shared" si="200"/>
        <v>750</v>
      </c>
      <c r="BB81" s="52">
        <f t="shared" si="200"/>
        <v>750</v>
      </c>
      <c r="BC81" s="52">
        <f t="shared" si="200"/>
        <v>750</v>
      </c>
      <c r="BD81" s="52">
        <f t="shared" si="200"/>
        <v>750</v>
      </c>
      <c r="BE81" s="52">
        <f t="shared" si="87"/>
        <v>261.44451591149601</v>
      </c>
      <c r="BF81" s="52">
        <f t="shared" si="200"/>
        <v>750</v>
      </c>
      <c r="BG81" s="52">
        <f>'Mortgage and Loans'!AF43</f>
        <v>43243.167741334197</v>
      </c>
      <c r="BH81" s="52">
        <f>'Mortgage and Loans'!AQ43</f>
        <v>14385.169084742964</v>
      </c>
      <c r="BI81" s="52">
        <f>'Mortgage and Loans'!BB43</f>
        <v>15526.357031748767</v>
      </c>
      <c r="BJ81" s="52">
        <f>'Mortgage and Loans'!BM43</f>
        <v>11818.395657610112</v>
      </c>
      <c r="BK81" s="52">
        <f>'Mortgage and Loans'!T42</f>
        <v>144036.12000000002</v>
      </c>
      <c r="BL81" s="12">
        <f t="shared" si="17"/>
        <v>-233020.65403134757</v>
      </c>
      <c r="BM81" s="69">
        <f t="shared" si="103"/>
        <v>68434.536979401571</v>
      </c>
      <c r="BN81" s="88">
        <f t="shared" si="247"/>
        <v>1</v>
      </c>
      <c r="BO81" s="88">
        <f t="shared" si="248"/>
        <v>1</v>
      </c>
      <c r="BP81" s="79">
        <f>'Mortgage and Loans'!G43</f>
        <v>2084.34</v>
      </c>
      <c r="BQ81" s="73">
        <f t="shared" si="214"/>
        <v>0</v>
      </c>
      <c r="BR81" s="80"/>
      <c r="BS81" s="20">
        <f t="shared" si="215"/>
        <v>4011.4445159114962</v>
      </c>
      <c r="BT81" s="20">
        <v>750</v>
      </c>
      <c r="BU81" s="20">
        <v>0</v>
      </c>
      <c r="BV81" s="20">
        <f t="shared" si="216"/>
        <v>4761.4445159114966</v>
      </c>
      <c r="BW81" s="20">
        <f t="shared" si="217"/>
        <v>4761.4568186647548</v>
      </c>
      <c r="BX81" s="47">
        <f>IF(D81=0,0,IF(MONTH($D81)=1,1,0))</f>
        <v>0</v>
      </c>
      <c r="BY81" s="47">
        <f t="shared" si="19"/>
        <v>0</v>
      </c>
      <c r="BZ81" s="47">
        <f t="shared" si="20"/>
        <v>0</v>
      </c>
      <c r="CA81" s="47">
        <f t="shared" si="21"/>
        <v>0</v>
      </c>
      <c r="CB81" s="47">
        <f t="shared" si="22"/>
        <v>0</v>
      </c>
      <c r="CC81" s="47">
        <f t="shared" si="23"/>
        <v>0</v>
      </c>
      <c r="CD81" s="47">
        <f t="shared" si="24"/>
        <v>0</v>
      </c>
      <c r="CE81" s="47">
        <f t="shared" si="25"/>
        <v>0</v>
      </c>
      <c r="CF81" s="47">
        <f t="shared" si="26"/>
        <v>0</v>
      </c>
      <c r="CG81" s="47">
        <f t="shared" si="27"/>
        <v>0</v>
      </c>
      <c r="CH81" s="47">
        <f t="shared" si="28"/>
        <v>0</v>
      </c>
      <c r="CI81" s="47">
        <f t="shared" si="29"/>
        <v>0</v>
      </c>
      <c r="CJ81" s="47">
        <f t="shared" si="218"/>
        <v>0</v>
      </c>
      <c r="CK81" s="47">
        <f t="shared" si="219"/>
        <v>0</v>
      </c>
      <c r="CL81" s="47">
        <f t="shared" si="220"/>
        <v>0</v>
      </c>
      <c r="CM81" s="47">
        <f t="shared" si="221"/>
        <v>0</v>
      </c>
      <c r="CN81" s="47">
        <f t="shared" si="222"/>
        <v>0</v>
      </c>
      <c r="CO81" s="47">
        <f t="shared" si="223"/>
        <v>0</v>
      </c>
      <c r="CP81" s="47">
        <f t="shared" si="224"/>
        <v>0</v>
      </c>
      <c r="CQ81" s="47">
        <f t="shared" si="225"/>
        <v>0</v>
      </c>
      <c r="CR81" s="47">
        <f t="shared" si="226"/>
        <v>0</v>
      </c>
      <c r="CS81" s="47">
        <f t="shared" si="227"/>
        <v>0</v>
      </c>
      <c r="CT81" s="47">
        <f t="shared" si="228"/>
        <v>0</v>
      </c>
      <c r="CU81" s="47">
        <f t="shared" si="229"/>
        <v>0</v>
      </c>
      <c r="CV81" s="20">
        <f t="shared" si="230"/>
        <v>4761.4426264386257</v>
      </c>
      <c r="CW81" s="20">
        <f t="shared" si="231"/>
        <v>4761.4434906820579</v>
      </c>
      <c r="CX81" s="20">
        <f t="shared" si="232"/>
        <v>57137.33419093796</v>
      </c>
      <c r="CY81" s="20">
        <f t="shared" si="233"/>
        <v>57137.311517263508</v>
      </c>
      <c r="CZ81" s="20">
        <f t="shared" si="234"/>
        <v>57137.321888184699</v>
      </c>
      <c r="DA81" s="21">
        <f t="shared" si="235"/>
        <v>57137.322532128717</v>
      </c>
      <c r="DB81" s="19">
        <f t="shared" si="53"/>
        <v>1428433.063303218</v>
      </c>
      <c r="DC81" s="20">
        <f t="shared" si="236"/>
        <v>1428432.5736491922</v>
      </c>
      <c r="DD81" s="20">
        <f t="shared" si="237"/>
        <v>1428432.9089867277</v>
      </c>
      <c r="DE81" s="20">
        <f>DC81*G81</f>
        <v>0</v>
      </c>
      <c r="DF81" s="20">
        <f t="shared" si="131"/>
        <v>1500000</v>
      </c>
      <c r="DG81" s="20">
        <f t="shared" si="253"/>
        <v>242968.05545212145</v>
      </c>
      <c r="DH81" s="20">
        <f t="shared" si="238"/>
        <v>9718.7222180848585</v>
      </c>
      <c r="DI81" s="20">
        <f t="shared" si="254"/>
        <v>809.89351817373824</v>
      </c>
      <c r="DJ81" s="20">
        <f t="shared" si="239"/>
        <v>236541.50400976778</v>
      </c>
      <c r="DK81" s="24">
        <f t="shared" si="240"/>
        <v>0.17009417170557453</v>
      </c>
      <c r="DL81" s="124">
        <f t="shared" si="255"/>
        <v>0</v>
      </c>
      <c r="DM81" s="27">
        <f t="shared" si="256"/>
        <v>0</v>
      </c>
      <c r="DN81" s="27">
        <f t="shared" si="257"/>
        <v>0</v>
      </c>
      <c r="DO81" s="20">
        <f t="shared" si="249"/>
        <v>615159.91254544863</v>
      </c>
      <c r="DP81" s="20">
        <f t="shared" si="250"/>
        <v>179546.33102935742</v>
      </c>
      <c r="DQ81" s="21">
        <f t="shared" si="251"/>
        <v>117380.64283383274</v>
      </c>
      <c r="DR81" s="17"/>
      <c r="DS81" s="17"/>
      <c r="DT81" s="17"/>
      <c r="DU81" s="17"/>
      <c r="DV81" s="17"/>
      <c r="DW81" s="17"/>
      <c r="DX81" s="17"/>
      <c r="DY81" s="17"/>
      <c r="DZ81" s="17"/>
      <c r="EA81" s="17"/>
      <c r="EB81" s="28">
        <v>0</v>
      </c>
      <c r="EC81" s="17"/>
      <c r="ED81" s="17"/>
      <c r="EE81" s="17"/>
      <c r="EF81" s="17"/>
      <c r="EG81" s="17"/>
    </row>
    <row r="82" spans="1:137" ht="15.75" thickBot="1" x14ac:dyDescent="0.3">
      <c r="A82" s="5">
        <f t="shared" si="72"/>
        <v>30</v>
      </c>
      <c r="B82" s="5">
        <f t="shared" si="71"/>
        <v>28</v>
      </c>
      <c r="C82" s="1">
        <v>44682</v>
      </c>
      <c r="D82" s="4"/>
      <c r="E82" s="28"/>
      <c r="F82" s="28"/>
      <c r="G82" s="28">
        <f t="shared" si="245"/>
        <v>0</v>
      </c>
      <c r="H82" s="28"/>
      <c r="I82" s="10">
        <v>0</v>
      </c>
      <c r="J82" s="10">
        <v>69430.399999999994</v>
      </c>
      <c r="K82" s="94"/>
      <c r="L82" s="11">
        <f t="shared" si="201"/>
        <v>1541.6666666666667</v>
      </c>
      <c r="M82" s="11">
        <f t="shared" si="202"/>
        <v>458.33333333333331</v>
      </c>
      <c r="N82" s="11">
        <f t="shared" si="203"/>
        <v>575</v>
      </c>
      <c r="O82" s="11">
        <f t="shared" si="198"/>
        <v>552.97666666666669</v>
      </c>
      <c r="P82" s="11">
        <f t="shared" si="241"/>
        <v>2657.8899999999994</v>
      </c>
      <c r="Q82" s="11">
        <v>100000</v>
      </c>
      <c r="R82" s="94">
        <v>1</v>
      </c>
      <c r="S82" s="11">
        <f t="shared" si="205"/>
        <v>1541.6666666666667</v>
      </c>
      <c r="T82" s="11">
        <f t="shared" si="206"/>
        <v>458.33333333333331</v>
      </c>
      <c r="U82" s="11">
        <f t="shared" si="242"/>
        <v>833.33333333333348</v>
      </c>
      <c r="V82" s="11">
        <f t="shared" si="243"/>
        <v>5500</v>
      </c>
      <c r="W82" s="11">
        <f t="shared" si="244"/>
        <v>8157.8899999999994</v>
      </c>
      <c r="X82" s="11">
        <f t="shared" si="210"/>
        <v>97894.68</v>
      </c>
      <c r="Y82" s="110">
        <f t="shared" si="197"/>
        <v>0.22</v>
      </c>
      <c r="Z82" s="11">
        <f t="shared" si="95"/>
        <v>13415.829599999997</v>
      </c>
      <c r="AA82" s="11">
        <f t="shared" si="96"/>
        <v>4814.7339999999995</v>
      </c>
      <c r="AB82" s="11">
        <v>0</v>
      </c>
      <c r="AC82" s="11">
        <f t="shared" si="127"/>
        <v>79664.116399999999</v>
      </c>
      <c r="AD82" s="11">
        <f t="shared" si="97"/>
        <v>6638.6763666666666</v>
      </c>
      <c r="AE82" s="11">
        <v>55000</v>
      </c>
      <c r="AF82" s="11">
        <f t="shared" si="211"/>
        <v>2055.3430333333336</v>
      </c>
      <c r="AG82" s="11"/>
      <c r="AH82" s="92"/>
      <c r="AI82" s="91">
        <v>9000</v>
      </c>
      <c r="AJ82" s="11">
        <v>550</v>
      </c>
      <c r="AK82" s="54">
        <f t="shared" si="98"/>
        <v>9579.8172007610465</v>
      </c>
      <c r="AL82" s="11">
        <v>305</v>
      </c>
      <c r="AM82" s="54">
        <v>0</v>
      </c>
      <c r="AN82" s="11">
        <v>0</v>
      </c>
      <c r="AO82" s="11">
        <v>0</v>
      </c>
      <c r="AP82" s="52">
        <f t="shared" si="212"/>
        <v>33952.803691320172</v>
      </c>
      <c r="AQ82" s="54">
        <f t="shared" si="170"/>
        <v>5744.7888185509928</v>
      </c>
      <c r="AR82" s="54">
        <f t="shared" si="99"/>
        <v>4987.6291436313513</v>
      </c>
      <c r="AS82" s="54">
        <f t="shared" si="128"/>
        <v>162100.26047426494</v>
      </c>
      <c r="AT82" s="54">
        <f t="shared" si="246"/>
        <v>21265.507925640824</v>
      </c>
      <c r="AU82" s="54">
        <v>3100</v>
      </c>
      <c r="AV82" s="54">
        <f t="shared" si="100"/>
        <v>21390.051699078824</v>
      </c>
      <c r="AW82" s="11">
        <v>0</v>
      </c>
      <c r="AX82" s="52">
        <f t="shared" si="213"/>
        <v>0</v>
      </c>
      <c r="AY82" s="54">
        <f>'Mortgage and Loans'!U43</f>
        <v>36195.57</v>
      </c>
      <c r="AZ82" s="12">
        <f t="shared" si="252"/>
        <v>308171.42895324819</v>
      </c>
      <c r="BA82" s="52">
        <f t="shared" si="200"/>
        <v>750</v>
      </c>
      <c r="BB82" s="52">
        <f t="shared" si="200"/>
        <v>750</v>
      </c>
      <c r="BC82" s="52">
        <f t="shared" si="200"/>
        <v>750</v>
      </c>
      <c r="BD82" s="52">
        <f t="shared" si="200"/>
        <v>750</v>
      </c>
      <c r="BE82" s="52">
        <f t="shared" si="87"/>
        <v>261.44349068205776</v>
      </c>
      <c r="BF82" s="52">
        <f t="shared" si="200"/>
        <v>750</v>
      </c>
      <c r="BG82" s="52">
        <f>'Mortgage and Loans'!AF44</f>
        <v>42889.737741334196</v>
      </c>
      <c r="BH82" s="52">
        <f>'Mortgage and Loans'!AQ44</f>
        <v>14271.059084742963</v>
      </c>
      <c r="BI82" s="52">
        <f>'Mortgage and Loans'!BB44</f>
        <v>15405.857031748767</v>
      </c>
      <c r="BJ82" s="52">
        <f>'Mortgage and Loans'!BM44</f>
        <v>11465.825657610112</v>
      </c>
      <c r="BK82" s="52">
        <f>'Mortgage and Loans'!T43</f>
        <v>143804.43000000002</v>
      </c>
      <c r="BL82" s="12">
        <f t="shared" si="17"/>
        <v>-231848.35300611812</v>
      </c>
      <c r="BM82" s="69">
        <f t="shared" si="103"/>
        <v>76323.07594713007</v>
      </c>
      <c r="BN82" s="88">
        <f t="shared" si="247"/>
        <v>1</v>
      </c>
      <c r="BO82" s="88">
        <f t="shared" si="248"/>
        <v>1</v>
      </c>
      <c r="BP82" s="79">
        <f>'Mortgage and Loans'!G44</f>
        <v>2084.34</v>
      </c>
      <c r="BQ82" s="73">
        <f t="shared" si="214"/>
        <v>0</v>
      </c>
      <c r="BR82" s="80"/>
      <c r="BS82" s="20">
        <f t="shared" si="215"/>
        <v>4011.4434906820579</v>
      </c>
      <c r="BT82" s="20">
        <v>750</v>
      </c>
      <c r="BU82" s="20">
        <v>0</v>
      </c>
      <c r="BV82" s="20">
        <f t="shared" si="216"/>
        <v>4761.4434906820579</v>
      </c>
      <c r="BW82" s="20">
        <f t="shared" si="217"/>
        <v>4761.4652334156435</v>
      </c>
      <c r="BX82" s="47">
        <f>IF(D82=0,0,IF(MONTH($D82)=1,1,0))</f>
        <v>0</v>
      </c>
      <c r="BY82" s="47">
        <f t="shared" si="19"/>
        <v>0</v>
      </c>
      <c r="BZ82" s="47">
        <f t="shared" si="20"/>
        <v>0</v>
      </c>
      <c r="CA82" s="47">
        <f t="shared" si="21"/>
        <v>0</v>
      </c>
      <c r="CB82" s="47">
        <f t="shared" si="22"/>
        <v>0</v>
      </c>
      <c r="CC82" s="47">
        <f t="shared" si="23"/>
        <v>0</v>
      </c>
      <c r="CD82" s="47">
        <f t="shared" si="24"/>
        <v>0</v>
      </c>
      <c r="CE82" s="47">
        <f t="shared" si="25"/>
        <v>0</v>
      </c>
      <c r="CF82" s="47">
        <f t="shared" si="26"/>
        <v>0</v>
      </c>
      <c r="CG82" s="47">
        <f t="shared" si="27"/>
        <v>0</v>
      </c>
      <c r="CH82" s="47">
        <f t="shared" si="28"/>
        <v>0</v>
      </c>
      <c r="CI82" s="47">
        <f t="shared" si="29"/>
        <v>0</v>
      </c>
      <c r="CJ82" s="47">
        <f t="shared" si="218"/>
        <v>0</v>
      </c>
      <c r="CK82" s="47">
        <f t="shared" si="219"/>
        <v>0</v>
      </c>
      <c r="CL82" s="47">
        <f t="shared" si="220"/>
        <v>0</v>
      </c>
      <c r="CM82" s="47">
        <f t="shared" si="221"/>
        <v>0</v>
      </c>
      <c r="CN82" s="47">
        <f t="shared" si="222"/>
        <v>0</v>
      </c>
      <c r="CO82" s="47">
        <f t="shared" si="223"/>
        <v>0</v>
      </c>
      <c r="CP82" s="47">
        <f t="shared" si="224"/>
        <v>0</v>
      </c>
      <c r="CQ82" s="47">
        <f t="shared" si="225"/>
        <v>0</v>
      </c>
      <c r="CR82" s="47">
        <f t="shared" si="226"/>
        <v>0</v>
      </c>
      <c r="CS82" s="47">
        <f t="shared" si="227"/>
        <v>0</v>
      </c>
      <c r="CT82" s="47">
        <f t="shared" si="228"/>
        <v>0</v>
      </c>
      <c r="CU82" s="47">
        <f t="shared" si="229"/>
        <v>0</v>
      </c>
      <c r="CV82" s="20">
        <f t="shared" si="230"/>
        <v>4761.4439203976281</v>
      </c>
      <c r="CW82" s="20">
        <f t="shared" si="231"/>
        <v>4761.4416787875934</v>
      </c>
      <c r="CX82" s="20">
        <f t="shared" si="232"/>
        <v>57137.321888184699</v>
      </c>
      <c r="CY82" s="20">
        <f t="shared" si="233"/>
        <v>57137.327044771533</v>
      </c>
      <c r="CZ82" s="20">
        <f t="shared" si="234"/>
        <v>57137.300145451125</v>
      </c>
      <c r="DA82" s="21">
        <f t="shared" si="235"/>
        <v>57137.316359469121</v>
      </c>
      <c r="DB82" s="19">
        <f t="shared" si="53"/>
        <v>1428432.9089867279</v>
      </c>
      <c r="DC82" s="20">
        <f t="shared" si="236"/>
        <v>1428432.9159557503</v>
      </c>
      <c r="DD82" s="20">
        <f t="shared" si="237"/>
        <v>1428432.4713995878</v>
      </c>
      <c r="DE82" s="20">
        <f>DC82*G82</f>
        <v>0</v>
      </c>
      <c r="DF82" s="20">
        <f t="shared" si="131"/>
        <v>1500000</v>
      </c>
      <c r="DG82" s="20">
        <f t="shared" si="253"/>
        <v>249441.0417524871</v>
      </c>
      <c r="DH82" s="20">
        <f t="shared" si="238"/>
        <v>9977.6416700994851</v>
      </c>
      <c r="DI82" s="20">
        <f t="shared" si="254"/>
        <v>831.47013917495713</v>
      </c>
      <c r="DJ82" s="20">
        <f t="shared" si="239"/>
        <v>242979.679823154</v>
      </c>
      <c r="DK82" s="24">
        <f t="shared" si="240"/>
        <v>0.17462566072666325</v>
      </c>
      <c r="DL82" s="124">
        <f t="shared" si="255"/>
        <v>0</v>
      </c>
      <c r="DM82" s="27">
        <f t="shared" si="256"/>
        <v>0</v>
      </c>
      <c r="DN82" s="27">
        <f t="shared" si="257"/>
        <v>0</v>
      </c>
      <c r="DO82" s="20">
        <f t="shared" si="249"/>
        <v>618492.02873840311</v>
      </c>
      <c r="DP82" s="20">
        <f t="shared" si="250"/>
        <v>184518.87365576642</v>
      </c>
      <c r="DQ82" s="21">
        <f t="shared" si="251"/>
        <v>122587.28798251599</v>
      </c>
      <c r="DR82" s="17"/>
      <c r="DS82" s="17"/>
      <c r="DT82" s="17"/>
      <c r="DU82" s="17"/>
      <c r="DV82" s="17"/>
      <c r="DW82" s="17"/>
      <c r="DX82" s="17"/>
      <c r="DY82" s="17"/>
      <c r="DZ82" s="17"/>
      <c r="EA82" s="17"/>
      <c r="EB82" s="28">
        <v>0</v>
      </c>
      <c r="EC82" s="17"/>
      <c r="ED82" s="17"/>
      <c r="EE82" s="17"/>
      <c r="EF82" s="17"/>
      <c r="EG82" s="17"/>
    </row>
    <row r="83" spans="1:137" ht="15.75" thickBot="1" x14ac:dyDescent="0.3">
      <c r="A83" s="5">
        <f t="shared" si="72"/>
        <v>30</v>
      </c>
      <c r="B83" s="5">
        <f t="shared" si="71"/>
        <v>28</v>
      </c>
      <c r="C83" s="1">
        <v>44713</v>
      </c>
      <c r="D83" s="4"/>
      <c r="E83" s="28"/>
      <c r="F83" s="28"/>
      <c r="G83" s="28">
        <f t="shared" si="245"/>
        <v>0</v>
      </c>
      <c r="H83" s="28"/>
      <c r="I83" s="10">
        <v>0</v>
      </c>
      <c r="J83" s="10">
        <v>69430.399999999994</v>
      </c>
      <c r="K83" s="94"/>
      <c r="L83" s="11">
        <f t="shared" si="201"/>
        <v>1541.6666666666667</v>
      </c>
      <c r="M83" s="11">
        <f t="shared" si="202"/>
        <v>458.33333333333331</v>
      </c>
      <c r="N83" s="11">
        <f t="shared" si="203"/>
        <v>575</v>
      </c>
      <c r="O83" s="11">
        <f t="shared" si="198"/>
        <v>552.97666666666669</v>
      </c>
      <c r="P83" s="11">
        <f t="shared" si="241"/>
        <v>2657.8899999999994</v>
      </c>
      <c r="Q83" s="11">
        <v>100000</v>
      </c>
      <c r="R83" s="94">
        <v>1</v>
      </c>
      <c r="S83" s="11">
        <f t="shared" si="205"/>
        <v>1541.6666666666667</v>
      </c>
      <c r="T83" s="11">
        <f t="shared" si="206"/>
        <v>458.33333333333331</v>
      </c>
      <c r="U83" s="11">
        <f t="shared" si="242"/>
        <v>833.33333333333348</v>
      </c>
      <c r="V83" s="11">
        <f t="shared" si="243"/>
        <v>5500</v>
      </c>
      <c r="W83" s="11">
        <f t="shared" si="244"/>
        <v>8157.8899999999994</v>
      </c>
      <c r="X83" s="11">
        <f t="shared" si="210"/>
        <v>97894.68</v>
      </c>
      <c r="Y83" s="110">
        <f t="shared" si="197"/>
        <v>0.22</v>
      </c>
      <c r="Z83" s="11">
        <f t="shared" si="95"/>
        <v>13415.829599999997</v>
      </c>
      <c r="AA83" s="11">
        <f t="shared" si="96"/>
        <v>4814.7339999999995</v>
      </c>
      <c r="AB83" s="11">
        <v>0</v>
      </c>
      <c r="AC83" s="11">
        <f t="shared" si="127"/>
        <v>79664.116399999999</v>
      </c>
      <c r="AD83" s="11">
        <f t="shared" si="97"/>
        <v>6638.6763666666666</v>
      </c>
      <c r="AE83" s="11">
        <v>55000</v>
      </c>
      <c r="AF83" s="11">
        <f t="shared" si="211"/>
        <v>2055.3430333333336</v>
      </c>
      <c r="AG83" s="11"/>
      <c r="AH83" s="92"/>
      <c r="AI83" s="91">
        <v>9000</v>
      </c>
      <c r="AJ83" s="11">
        <v>550</v>
      </c>
      <c r="AK83" s="54">
        <f t="shared" si="98"/>
        <v>9591.3928132119654</v>
      </c>
      <c r="AL83" s="11">
        <v>305</v>
      </c>
      <c r="AM83" s="54">
        <v>0</v>
      </c>
      <c r="AN83" s="11">
        <v>0</v>
      </c>
      <c r="AO83" s="11">
        <v>0</v>
      </c>
      <c r="AP83" s="52">
        <f t="shared" si="212"/>
        <v>35053.381377981495</v>
      </c>
      <c r="AQ83" s="54">
        <f t="shared" si="170"/>
        <v>5775.9064246514772</v>
      </c>
      <c r="AR83" s="54">
        <f t="shared" si="99"/>
        <v>5014.6454681593541</v>
      </c>
      <c r="AS83" s="54">
        <f t="shared" si="128"/>
        <v>166235.21288516719</v>
      </c>
      <c r="AT83" s="54">
        <f t="shared" si="246"/>
        <v>21789.029426904712</v>
      </c>
      <c r="AU83" s="54">
        <v>3100</v>
      </c>
      <c r="AV83" s="54">
        <f t="shared" si="100"/>
        <v>22080.914479115501</v>
      </c>
      <c r="AW83" s="11">
        <v>0</v>
      </c>
      <c r="AX83" s="52">
        <f t="shared" si="213"/>
        <v>0</v>
      </c>
      <c r="AY83" s="54">
        <f>'Mortgage and Loans'!U44</f>
        <v>36428.050000000003</v>
      </c>
      <c r="AZ83" s="12">
        <f t="shared" si="252"/>
        <v>314923.53287519165</v>
      </c>
      <c r="BA83" s="52">
        <f t="shared" si="200"/>
        <v>750</v>
      </c>
      <c r="BB83" s="52">
        <f t="shared" si="200"/>
        <v>750</v>
      </c>
      <c r="BC83" s="52">
        <f t="shared" si="200"/>
        <v>750</v>
      </c>
      <c r="BD83" s="52">
        <f t="shared" si="200"/>
        <v>750</v>
      </c>
      <c r="BE83" s="52">
        <f t="shared" si="87"/>
        <v>261.44167878759231</v>
      </c>
      <c r="BF83" s="52">
        <f t="shared" si="200"/>
        <v>750</v>
      </c>
      <c r="BG83" s="52">
        <f>'Mortgage and Loans'!AF45</f>
        <v>42534.747741334199</v>
      </c>
      <c r="BH83" s="52">
        <f>'Mortgage and Loans'!AQ45</f>
        <v>14156.379084742963</v>
      </c>
      <c r="BI83" s="52">
        <f>'Mortgage and Loans'!BB45</f>
        <v>15284.707031748767</v>
      </c>
      <c r="BJ83" s="52">
        <f>'Mortgage and Loans'!BM45</f>
        <v>11111.195657610113</v>
      </c>
      <c r="BK83" s="52">
        <f>'Mortgage and Loans'!T44</f>
        <v>143571.95000000001</v>
      </c>
      <c r="BL83" s="12">
        <f t="shared" si="17"/>
        <v>-230670.42119422363</v>
      </c>
      <c r="BM83" s="69">
        <f t="shared" si="103"/>
        <v>84253.111680968024</v>
      </c>
      <c r="BN83" s="88">
        <f t="shared" si="247"/>
        <v>1</v>
      </c>
      <c r="BO83" s="88">
        <f t="shared" si="248"/>
        <v>1</v>
      </c>
      <c r="BP83" s="79">
        <f>'Mortgage and Loans'!G45</f>
        <v>2084.34</v>
      </c>
      <c r="BQ83" s="73">
        <f t="shared" si="214"/>
        <v>0</v>
      </c>
      <c r="BR83" s="80"/>
      <c r="BS83" s="20">
        <f t="shared" si="215"/>
        <v>4011.4416787875925</v>
      </c>
      <c r="BT83" s="20">
        <v>750</v>
      </c>
      <c r="BU83" s="20">
        <v>0</v>
      </c>
      <c r="BV83" s="20">
        <f t="shared" si="216"/>
        <v>4761.4416787875925</v>
      </c>
      <c r="BW83" s="20">
        <f t="shared" si="217"/>
        <v>4761.4641432638437</v>
      </c>
      <c r="BX83" s="47">
        <f>IF(D83=0,0,IF(MONTH($D83)=1,1,0))</f>
        <v>0</v>
      </c>
      <c r="BY83" s="47">
        <f t="shared" si="19"/>
        <v>0</v>
      </c>
      <c r="BZ83" s="47">
        <f t="shared" si="20"/>
        <v>0</v>
      </c>
      <c r="CA83" s="47">
        <f t="shared" si="21"/>
        <v>0</v>
      </c>
      <c r="CB83" s="47">
        <f t="shared" si="22"/>
        <v>0</v>
      </c>
      <c r="CC83" s="47">
        <f t="shared" si="23"/>
        <v>0</v>
      </c>
      <c r="CD83" s="47">
        <f t="shared" si="24"/>
        <v>0</v>
      </c>
      <c r="CE83" s="47">
        <f t="shared" si="25"/>
        <v>0</v>
      </c>
      <c r="CF83" s="47">
        <f t="shared" si="26"/>
        <v>0</v>
      </c>
      <c r="CG83" s="47">
        <f t="shared" si="27"/>
        <v>0</v>
      </c>
      <c r="CH83" s="47">
        <f t="shared" si="28"/>
        <v>0</v>
      </c>
      <c r="CI83" s="47">
        <f t="shared" si="29"/>
        <v>0</v>
      </c>
      <c r="CJ83" s="47">
        <f t="shared" si="218"/>
        <v>0</v>
      </c>
      <c r="CK83" s="47">
        <f t="shared" si="219"/>
        <v>0</v>
      </c>
      <c r="CL83" s="47">
        <f t="shared" si="220"/>
        <v>0</v>
      </c>
      <c r="CM83" s="47">
        <f t="shared" si="221"/>
        <v>0</v>
      </c>
      <c r="CN83" s="47">
        <f t="shared" si="222"/>
        <v>0</v>
      </c>
      <c r="CO83" s="47">
        <f t="shared" si="223"/>
        <v>0</v>
      </c>
      <c r="CP83" s="47">
        <f t="shared" si="224"/>
        <v>0</v>
      </c>
      <c r="CQ83" s="47">
        <f t="shared" si="225"/>
        <v>0</v>
      </c>
      <c r="CR83" s="47">
        <f t="shared" si="226"/>
        <v>0</v>
      </c>
      <c r="CS83" s="47">
        <f t="shared" si="227"/>
        <v>0</v>
      </c>
      <c r="CT83" s="47">
        <f t="shared" si="228"/>
        <v>0</v>
      </c>
      <c r="CU83" s="47">
        <f t="shared" si="229"/>
        <v>0</v>
      </c>
      <c r="CV83" s="20">
        <f t="shared" si="230"/>
        <v>4761.4432284603827</v>
      </c>
      <c r="CW83" s="20">
        <f t="shared" si="231"/>
        <v>4761.4398067479051</v>
      </c>
      <c r="CX83" s="20">
        <f t="shared" si="232"/>
        <v>57137.30014545111</v>
      </c>
      <c r="CY83" s="20">
        <f t="shared" si="233"/>
        <v>57137.318741524592</v>
      </c>
      <c r="CZ83" s="20">
        <f t="shared" si="234"/>
        <v>57137.277680974861</v>
      </c>
      <c r="DA83" s="21">
        <f t="shared" si="235"/>
        <v>57137.298855983514</v>
      </c>
      <c r="DB83" s="19">
        <f t="shared" si="53"/>
        <v>1428432.4713995878</v>
      </c>
      <c r="DC83" s="20">
        <f t="shared" si="236"/>
        <v>1428432.8145631778</v>
      </c>
      <c r="DD83" s="20">
        <f t="shared" si="237"/>
        <v>1428431.9833304256</v>
      </c>
      <c r="DE83" s="20">
        <f>DC83*G83</f>
        <v>0</v>
      </c>
      <c r="DF83" s="20">
        <f t="shared" si="131"/>
        <v>1500000</v>
      </c>
      <c r="DG83" s="20">
        <f t="shared" si="253"/>
        <v>255949.09006197975</v>
      </c>
      <c r="DH83" s="20">
        <f t="shared" si="238"/>
        <v>10237.963602479191</v>
      </c>
      <c r="DI83" s="20">
        <f t="shared" si="254"/>
        <v>853.16363353993256</v>
      </c>
      <c r="DJ83" s="20">
        <f t="shared" si="239"/>
        <v>249452.72908886278</v>
      </c>
      <c r="DK83" s="24">
        <f t="shared" si="240"/>
        <v>0.17918174901369116</v>
      </c>
      <c r="DL83" s="124">
        <f t="shared" si="255"/>
        <v>0</v>
      </c>
      <c r="DM83" s="27">
        <f t="shared" si="256"/>
        <v>0</v>
      </c>
      <c r="DN83" s="27">
        <f t="shared" si="257"/>
        <v>0</v>
      </c>
      <c r="DO83" s="20">
        <f t="shared" si="249"/>
        <v>621842.19389406941</v>
      </c>
      <c r="DP83" s="20">
        <f t="shared" si="250"/>
        <v>189518.3508880685</v>
      </c>
      <c r="DQ83" s="21">
        <f t="shared" si="251"/>
        <v>127822.13579242128</v>
      </c>
      <c r="DR83" s="17"/>
      <c r="DS83" s="17"/>
      <c r="DT83" s="17"/>
      <c r="DU83" s="17"/>
      <c r="DV83" s="17"/>
      <c r="DW83" s="17"/>
      <c r="DX83" s="17"/>
      <c r="DY83" s="17"/>
      <c r="DZ83" s="17"/>
      <c r="EA83" s="17"/>
      <c r="EB83" s="28">
        <v>0</v>
      </c>
      <c r="EC83" s="17"/>
      <c r="ED83" s="17"/>
      <c r="EE83" s="17"/>
      <c r="EF83" s="17"/>
      <c r="EG83" s="17"/>
    </row>
    <row r="84" spans="1:137" ht="15.75" thickBot="1" x14ac:dyDescent="0.3">
      <c r="A84" s="5">
        <f t="shared" si="72"/>
        <v>30</v>
      </c>
      <c r="B84" s="5">
        <f t="shared" si="71"/>
        <v>28</v>
      </c>
      <c r="C84" s="1">
        <v>44743</v>
      </c>
      <c r="D84" s="4"/>
      <c r="E84" s="28"/>
      <c r="F84" s="28"/>
      <c r="G84" s="28">
        <f t="shared" si="245"/>
        <v>0</v>
      </c>
      <c r="H84" s="28"/>
      <c r="I84" s="10">
        <v>0</v>
      </c>
      <c r="J84" s="10">
        <v>69430.399999999994</v>
      </c>
      <c r="K84" s="94"/>
      <c r="L84" s="11">
        <f t="shared" si="201"/>
        <v>1541.6666666666667</v>
      </c>
      <c r="M84" s="11">
        <f t="shared" si="202"/>
        <v>458.33333333333331</v>
      </c>
      <c r="N84" s="11">
        <f t="shared" si="203"/>
        <v>575</v>
      </c>
      <c r="O84" s="11">
        <f t="shared" si="198"/>
        <v>552.97666666666669</v>
      </c>
      <c r="P84" s="11">
        <f t="shared" si="241"/>
        <v>2657.8899999999994</v>
      </c>
      <c r="Q84" s="11">
        <v>100000</v>
      </c>
      <c r="R84" s="94">
        <v>1</v>
      </c>
      <c r="S84" s="11">
        <f t="shared" si="205"/>
        <v>1541.6666666666667</v>
      </c>
      <c r="T84" s="11">
        <f t="shared" si="206"/>
        <v>458.33333333333331</v>
      </c>
      <c r="U84" s="11">
        <f t="shared" si="242"/>
        <v>833.33333333333348</v>
      </c>
      <c r="V84" s="11">
        <f t="shared" si="243"/>
        <v>5500</v>
      </c>
      <c r="W84" s="11">
        <f t="shared" si="244"/>
        <v>8157.8899999999994</v>
      </c>
      <c r="X84" s="11">
        <f t="shared" si="210"/>
        <v>97894.68</v>
      </c>
      <c r="Y84" s="110">
        <f t="shared" si="197"/>
        <v>0.22</v>
      </c>
      <c r="Z84" s="11">
        <f t="shared" si="95"/>
        <v>13415.829599999997</v>
      </c>
      <c r="AA84" s="11">
        <f t="shared" si="96"/>
        <v>4814.7339999999995</v>
      </c>
      <c r="AB84" s="11">
        <v>0</v>
      </c>
      <c r="AC84" s="11">
        <f t="shared" si="127"/>
        <v>79664.116399999999</v>
      </c>
      <c r="AD84" s="11">
        <f t="shared" si="97"/>
        <v>6638.6763666666666</v>
      </c>
      <c r="AE84" s="11">
        <v>55000</v>
      </c>
      <c r="AF84" s="11">
        <f t="shared" si="211"/>
        <v>2055.3430333333336</v>
      </c>
      <c r="AG84" s="11"/>
      <c r="AH84" s="92"/>
      <c r="AI84" s="91">
        <v>9000</v>
      </c>
      <c r="AJ84" s="11">
        <v>550</v>
      </c>
      <c r="AK84" s="54">
        <f t="shared" si="98"/>
        <v>9602.9824128612618</v>
      </c>
      <c r="AL84" s="11">
        <v>305</v>
      </c>
      <c r="AM84" s="54">
        <v>0</v>
      </c>
      <c r="AN84" s="11">
        <v>0</v>
      </c>
      <c r="AO84" s="11">
        <v>0</v>
      </c>
      <c r="AP84" s="52">
        <f t="shared" si="212"/>
        <v>36159.920527112234</v>
      </c>
      <c r="AQ84" s="54">
        <f t="shared" si="170"/>
        <v>5807.1925844516727</v>
      </c>
      <c r="AR84" s="54">
        <f t="shared" si="99"/>
        <v>5041.808131111884</v>
      </c>
      <c r="AS84" s="54">
        <f t="shared" si="128"/>
        <v>170392.56295496182</v>
      </c>
      <c r="AT84" s="54">
        <f t="shared" si="246"/>
        <v>22315.386669633779</v>
      </c>
      <c r="AU84" s="54">
        <v>3100</v>
      </c>
      <c r="AV84" s="54">
        <f t="shared" si="100"/>
        <v>22775.519432544043</v>
      </c>
      <c r="AW84" s="11">
        <v>0</v>
      </c>
      <c r="AX84" s="52">
        <f t="shared" si="213"/>
        <v>0</v>
      </c>
      <c r="AY84" s="54">
        <f>'Mortgage and Loans'!U45</f>
        <v>36661.33</v>
      </c>
      <c r="AZ84" s="12">
        <f t="shared" si="252"/>
        <v>321711.70271267672</v>
      </c>
      <c r="BA84" s="52">
        <f t="shared" si="200"/>
        <v>750</v>
      </c>
      <c r="BB84" s="52">
        <f t="shared" si="200"/>
        <v>750</v>
      </c>
      <c r="BC84" s="52">
        <f t="shared" si="200"/>
        <v>750</v>
      </c>
      <c r="BD84" s="52">
        <f t="shared" si="200"/>
        <v>750</v>
      </c>
      <c r="BE84" s="52">
        <f t="shared" si="87"/>
        <v>261.43980674790464</v>
      </c>
      <c r="BF84" s="52">
        <f t="shared" si="200"/>
        <v>750</v>
      </c>
      <c r="BG84" s="52">
        <f>'Mortgage and Loans'!AF46</f>
        <v>42178.187741334201</v>
      </c>
      <c r="BH84" s="52">
        <f>'Mortgage and Loans'!AQ46</f>
        <v>14041.119084742963</v>
      </c>
      <c r="BI84" s="52">
        <f>'Mortgage and Loans'!BB46</f>
        <v>15162.897031748767</v>
      </c>
      <c r="BJ84" s="52">
        <f>'Mortgage and Loans'!BM46</f>
        <v>10754.505657610112</v>
      </c>
      <c r="BK84" s="52">
        <f>'Mortgage and Loans'!T45</f>
        <v>143338.67000000001</v>
      </c>
      <c r="BL84" s="12">
        <f t="shared" si="17"/>
        <v>-229486.81932218396</v>
      </c>
      <c r="BM84" s="69">
        <f t="shared" si="103"/>
        <v>92224.88339049276</v>
      </c>
      <c r="BN84" s="88">
        <f t="shared" si="247"/>
        <v>1</v>
      </c>
      <c r="BO84" s="88">
        <f t="shared" si="248"/>
        <v>1</v>
      </c>
      <c r="BP84" s="79">
        <f>'Mortgage and Loans'!G46</f>
        <v>2084.34</v>
      </c>
      <c r="BQ84" s="73">
        <f t="shared" si="214"/>
        <v>0</v>
      </c>
      <c r="BR84" s="80"/>
      <c r="BS84" s="20">
        <f t="shared" si="215"/>
        <v>4011.4398067479046</v>
      </c>
      <c r="BT84" s="20">
        <v>750</v>
      </c>
      <c r="BU84" s="20">
        <v>0</v>
      </c>
      <c r="BV84" s="20">
        <f t="shared" si="216"/>
        <v>4761.4398067479051</v>
      </c>
      <c r="BW84" s="20">
        <f t="shared" si="217"/>
        <v>4761.4570739167939</v>
      </c>
      <c r="BX84" s="47">
        <f>IF(D84=0,0,IF(MONTH($D84)=1,1,0))</f>
        <v>0</v>
      </c>
      <c r="BY84" s="47">
        <f t="shared" si="19"/>
        <v>0</v>
      </c>
      <c r="BZ84" s="47">
        <f t="shared" si="20"/>
        <v>0</v>
      </c>
      <c r="CA84" s="47">
        <f t="shared" si="21"/>
        <v>0</v>
      </c>
      <c r="CB84" s="47">
        <f t="shared" si="22"/>
        <v>0</v>
      </c>
      <c r="CC84" s="47">
        <f t="shared" si="23"/>
        <v>0</v>
      </c>
      <c r="CD84" s="47">
        <f t="shared" si="24"/>
        <v>0</v>
      </c>
      <c r="CE84" s="47">
        <f t="shared" si="25"/>
        <v>0</v>
      </c>
      <c r="CF84" s="47">
        <f t="shared" si="26"/>
        <v>0</v>
      </c>
      <c r="CG84" s="47">
        <f t="shared" si="27"/>
        <v>0</v>
      </c>
      <c r="CH84" s="47">
        <f t="shared" si="28"/>
        <v>0</v>
      </c>
      <c r="CI84" s="47">
        <f t="shared" si="29"/>
        <v>0</v>
      </c>
      <c r="CJ84" s="47">
        <f t="shared" si="218"/>
        <v>0</v>
      </c>
      <c r="CK84" s="47">
        <f t="shared" si="219"/>
        <v>0</v>
      </c>
      <c r="CL84" s="47">
        <f t="shared" si="220"/>
        <v>0</v>
      </c>
      <c r="CM84" s="47">
        <f t="shared" si="221"/>
        <v>0</v>
      </c>
      <c r="CN84" s="47">
        <f t="shared" si="222"/>
        <v>0</v>
      </c>
      <c r="CO84" s="47">
        <f t="shared" si="223"/>
        <v>0</v>
      </c>
      <c r="CP84" s="47">
        <f t="shared" si="224"/>
        <v>0</v>
      </c>
      <c r="CQ84" s="47">
        <f t="shared" si="225"/>
        <v>0</v>
      </c>
      <c r="CR84" s="47">
        <f t="shared" si="226"/>
        <v>0</v>
      </c>
      <c r="CS84" s="47">
        <f t="shared" si="227"/>
        <v>0</v>
      </c>
      <c r="CT84" s="47">
        <f t="shared" si="228"/>
        <v>0</v>
      </c>
      <c r="CU84" s="47">
        <f t="shared" si="229"/>
        <v>0</v>
      </c>
      <c r="CV84" s="20">
        <f t="shared" si="230"/>
        <v>4761.4416587391852</v>
      </c>
      <c r="CW84" s="20">
        <f t="shared" si="231"/>
        <v>4761.4383678171644</v>
      </c>
      <c r="CX84" s="20">
        <f t="shared" si="232"/>
        <v>57137.277680974861</v>
      </c>
      <c r="CY84" s="20">
        <f t="shared" si="233"/>
        <v>57137.299904870219</v>
      </c>
      <c r="CZ84" s="20">
        <f t="shared" si="234"/>
        <v>57137.260413805969</v>
      </c>
      <c r="DA84" s="21">
        <f t="shared" si="235"/>
        <v>57137.279333217011</v>
      </c>
      <c r="DB84" s="19">
        <f t="shared" si="53"/>
        <v>1428431.9833304253</v>
      </c>
      <c r="DC84" s="20">
        <f t="shared" si="236"/>
        <v>1428432.4545722471</v>
      </c>
      <c r="DD84" s="20">
        <f t="shared" si="237"/>
        <v>1428431.5989119774</v>
      </c>
      <c r="DE84" s="20">
        <f>DC84*G84</f>
        <v>0</v>
      </c>
      <c r="DF84" s="20">
        <f t="shared" si="131"/>
        <v>1500000</v>
      </c>
      <c r="DG84" s="20">
        <f t="shared" si="253"/>
        <v>262492.39029981539</v>
      </c>
      <c r="DH84" s="20">
        <f t="shared" si="238"/>
        <v>10499.695611992616</v>
      </c>
      <c r="DI84" s="20">
        <f t="shared" si="254"/>
        <v>874.97463433271798</v>
      </c>
      <c r="DJ84" s="20">
        <f t="shared" si="239"/>
        <v>255960.84070476075</v>
      </c>
      <c r="DK84" s="24">
        <f t="shared" si="240"/>
        <v>0.18376254996139832</v>
      </c>
      <c r="DL84" s="124">
        <f t="shared" si="255"/>
        <v>0</v>
      </c>
      <c r="DM84" s="27">
        <f t="shared" si="256"/>
        <v>0</v>
      </c>
      <c r="DN84" s="27">
        <f t="shared" si="257"/>
        <v>0</v>
      </c>
      <c r="DO84" s="20">
        <f t="shared" si="249"/>
        <v>625210.50577766227</v>
      </c>
      <c r="DP84" s="20">
        <f t="shared" si="250"/>
        <v>194544.90862204554</v>
      </c>
      <c r="DQ84" s="21">
        <f t="shared" si="251"/>
        <v>133085.33902796355</v>
      </c>
      <c r="DR84" s="17"/>
      <c r="DS84" s="17"/>
      <c r="DT84" s="17"/>
      <c r="DU84" s="17"/>
      <c r="DV84" s="17"/>
      <c r="DW84" s="17"/>
      <c r="DX84" s="17"/>
      <c r="DY84" s="17"/>
      <c r="DZ84" s="17"/>
      <c r="EA84" s="17"/>
      <c r="EB84" s="28">
        <v>0</v>
      </c>
      <c r="EC84" s="17"/>
      <c r="ED84" s="17"/>
      <c r="EE84" s="17"/>
      <c r="EF84" s="17"/>
      <c r="EG84" s="17"/>
    </row>
    <row r="85" spans="1:137" ht="15.75" thickBot="1" x14ac:dyDescent="0.3">
      <c r="A85" s="5">
        <f t="shared" si="72"/>
        <v>30</v>
      </c>
      <c r="B85" s="5">
        <f t="shared" si="71"/>
        <v>28</v>
      </c>
      <c r="C85" s="1">
        <v>44774</v>
      </c>
      <c r="D85" s="4"/>
      <c r="E85" s="28"/>
      <c r="F85" s="28"/>
      <c r="G85" s="28">
        <f t="shared" si="245"/>
        <v>0</v>
      </c>
      <c r="H85" s="28"/>
      <c r="I85" s="10">
        <v>0</v>
      </c>
      <c r="J85" s="10">
        <v>69430.399999999994</v>
      </c>
      <c r="K85" s="94"/>
      <c r="L85" s="11">
        <f t="shared" si="201"/>
        <v>1541.6666666666667</v>
      </c>
      <c r="M85" s="11">
        <f t="shared" si="202"/>
        <v>458.33333333333331</v>
      </c>
      <c r="N85" s="11">
        <f t="shared" si="203"/>
        <v>575</v>
      </c>
      <c r="O85" s="11">
        <f t="shared" si="198"/>
        <v>552.97666666666669</v>
      </c>
      <c r="P85" s="11">
        <f t="shared" si="241"/>
        <v>2657.8899999999994</v>
      </c>
      <c r="Q85" s="11">
        <v>100000</v>
      </c>
      <c r="R85" s="94">
        <v>1</v>
      </c>
      <c r="S85" s="11">
        <f t="shared" si="205"/>
        <v>1541.6666666666667</v>
      </c>
      <c r="T85" s="11">
        <f t="shared" si="206"/>
        <v>458.33333333333331</v>
      </c>
      <c r="U85" s="11">
        <f t="shared" si="242"/>
        <v>833.33333333333348</v>
      </c>
      <c r="V85" s="11">
        <f t="shared" si="243"/>
        <v>5500</v>
      </c>
      <c r="W85" s="11">
        <f t="shared" si="244"/>
        <v>8157.8899999999994</v>
      </c>
      <c r="X85" s="11">
        <f t="shared" si="210"/>
        <v>97894.68</v>
      </c>
      <c r="Y85" s="110">
        <f t="shared" si="197"/>
        <v>0.22</v>
      </c>
      <c r="Z85" s="11">
        <f t="shared" si="95"/>
        <v>13415.829599999997</v>
      </c>
      <c r="AA85" s="11">
        <f t="shared" si="96"/>
        <v>4814.7339999999995</v>
      </c>
      <c r="AB85" s="11">
        <v>0</v>
      </c>
      <c r="AC85" s="11">
        <f t="shared" si="127"/>
        <v>79664.116399999999</v>
      </c>
      <c r="AD85" s="11">
        <f t="shared" si="97"/>
        <v>6638.6763666666666</v>
      </c>
      <c r="AE85" s="11">
        <v>55000</v>
      </c>
      <c r="AF85" s="11">
        <f t="shared" si="211"/>
        <v>2055.3430333333336</v>
      </c>
      <c r="AG85" s="11"/>
      <c r="AH85" s="92"/>
      <c r="AI85" s="91">
        <v>9000</v>
      </c>
      <c r="AJ85" s="11">
        <v>550</v>
      </c>
      <c r="AK85" s="54">
        <f t="shared" si="98"/>
        <v>9614.5860166101356</v>
      </c>
      <c r="AL85" s="11">
        <v>305</v>
      </c>
      <c r="AM85" s="54">
        <v>0</v>
      </c>
      <c r="AN85" s="11">
        <v>0</v>
      </c>
      <c r="AO85" s="11">
        <v>0</v>
      </c>
      <c r="AP85" s="52">
        <f t="shared" si="212"/>
        <v>37272.453429967427</v>
      </c>
      <c r="AQ85" s="54">
        <f t="shared" si="170"/>
        <v>5838.6482109507861</v>
      </c>
      <c r="AR85" s="54">
        <f t="shared" si="99"/>
        <v>5069.1179251554067</v>
      </c>
      <c r="AS85" s="54">
        <f t="shared" si="128"/>
        <v>174572.43200430117</v>
      </c>
      <c r="AT85" s="54">
        <f t="shared" si="246"/>
        <v>22844.595014094295</v>
      </c>
      <c r="AU85" s="54">
        <v>3100</v>
      </c>
      <c r="AV85" s="54">
        <f t="shared" si="100"/>
        <v>23473.886829470324</v>
      </c>
      <c r="AW85" s="11">
        <v>0</v>
      </c>
      <c r="AX85" s="52">
        <f t="shared" si="213"/>
        <v>0</v>
      </c>
      <c r="AY85" s="54">
        <f>'Mortgage and Loans'!U46</f>
        <v>36895.42</v>
      </c>
      <c r="AZ85" s="12">
        <f t="shared" si="252"/>
        <v>328536.13943054958</v>
      </c>
      <c r="BA85" s="52">
        <f t="shared" si="200"/>
        <v>750</v>
      </c>
      <c r="BB85" s="52">
        <f t="shared" si="200"/>
        <v>750</v>
      </c>
      <c r="BC85" s="52">
        <f t="shared" si="200"/>
        <v>750</v>
      </c>
      <c r="BD85" s="52">
        <f t="shared" si="200"/>
        <v>750</v>
      </c>
      <c r="BE85" s="52">
        <f t="shared" si="87"/>
        <v>261.43836781716385</v>
      </c>
      <c r="BF85" s="52">
        <f t="shared" si="200"/>
        <v>750</v>
      </c>
      <c r="BG85" s="52">
        <f>'Mortgage and Loans'!AF47</f>
        <v>41820.047741334201</v>
      </c>
      <c r="BH85" s="52">
        <f>'Mortgage and Loans'!AQ47</f>
        <v>13925.289084742963</v>
      </c>
      <c r="BI85" s="52">
        <f>'Mortgage and Loans'!BB47</f>
        <v>15040.427031748768</v>
      </c>
      <c r="BJ85" s="52">
        <f>'Mortgage and Loans'!BM47</f>
        <v>10395.725657610112</v>
      </c>
      <c r="BK85" s="52">
        <f>'Mortgage and Loans'!T46</f>
        <v>143104.58000000002</v>
      </c>
      <c r="BL85" s="12">
        <f t="shared" si="17"/>
        <v>-228297.50788325322</v>
      </c>
      <c r="BM85" s="69">
        <f t="shared" si="103"/>
        <v>100238.63154729636</v>
      </c>
      <c r="BN85" s="88">
        <f t="shared" si="247"/>
        <v>1</v>
      </c>
      <c r="BO85" s="88">
        <f t="shared" si="248"/>
        <v>1</v>
      </c>
      <c r="BP85" s="79">
        <f>'Mortgage and Loans'!G47</f>
        <v>2084.34</v>
      </c>
      <c r="BQ85" s="73">
        <f t="shared" si="214"/>
        <v>0</v>
      </c>
      <c r="BR85" s="80"/>
      <c r="BS85" s="20">
        <f t="shared" si="215"/>
        <v>4011.4383678171639</v>
      </c>
      <c r="BT85" s="20">
        <v>750</v>
      </c>
      <c r="BU85" s="20">
        <v>0</v>
      </c>
      <c r="BV85" s="20">
        <f t="shared" si="216"/>
        <v>4761.4383678171635</v>
      </c>
      <c r="BW85" s="20">
        <f t="shared" si="217"/>
        <v>4761.4467394024869</v>
      </c>
      <c r="BX85" s="47">
        <f>IF(D85=0,0,IF(MONTH($D85)=1,1,0))</f>
        <v>0</v>
      </c>
      <c r="BY85" s="47">
        <f t="shared" si="19"/>
        <v>0</v>
      </c>
      <c r="BZ85" s="47">
        <f t="shared" si="20"/>
        <v>0</v>
      </c>
      <c r="CA85" s="47">
        <f t="shared" si="21"/>
        <v>0</v>
      </c>
      <c r="CB85" s="47">
        <f t="shared" si="22"/>
        <v>0</v>
      </c>
      <c r="CC85" s="47">
        <f t="shared" si="23"/>
        <v>0</v>
      </c>
      <c r="CD85" s="47">
        <f t="shared" si="24"/>
        <v>0</v>
      </c>
      <c r="CE85" s="47">
        <f t="shared" si="25"/>
        <v>0</v>
      </c>
      <c r="CF85" s="47">
        <f t="shared" si="26"/>
        <v>0</v>
      </c>
      <c r="CG85" s="47">
        <f t="shared" si="27"/>
        <v>0</v>
      </c>
      <c r="CH85" s="47">
        <f t="shared" si="28"/>
        <v>0</v>
      </c>
      <c r="CI85" s="47">
        <f t="shared" si="29"/>
        <v>0</v>
      </c>
      <c r="CJ85" s="47">
        <f t="shared" si="218"/>
        <v>0</v>
      </c>
      <c r="CK85" s="47">
        <f t="shared" si="219"/>
        <v>0</v>
      </c>
      <c r="CL85" s="47">
        <f t="shared" si="220"/>
        <v>0</v>
      </c>
      <c r="CM85" s="47">
        <f t="shared" si="221"/>
        <v>0</v>
      </c>
      <c r="CN85" s="47">
        <f t="shared" si="222"/>
        <v>0</v>
      </c>
      <c r="CO85" s="47">
        <f t="shared" si="223"/>
        <v>0</v>
      </c>
      <c r="CP85" s="47">
        <f t="shared" si="224"/>
        <v>0</v>
      </c>
      <c r="CQ85" s="47">
        <f t="shared" si="225"/>
        <v>0</v>
      </c>
      <c r="CR85" s="47">
        <f t="shared" si="226"/>
        <v>0</v>
      </c>
      <c r="CS85" s="47">
        <f t="shared" si="227"/>
        <v>0</v>
      </c>
      <c r="CT85" s="47">
        <f t="shared" si="228"/>
        <v>0</v>
      </c>
      <c r="CU85" s="47">
        <f t="shared" si="229"/>
        <v>0</v>
      </c>
      <c r="CV85" s="20">
        <f t="shared" si="230"/>
        <v>4761.4399511175534</v>
      </c>
      <c r="CW85" s="20">
        <f t="shared" si="231"/>
        <v>4761.4376701850542</v>
      </c>
      <c r="CX85" s="20">
        <f t="shared" si="232"/>
        <v>57137.260413805961</v>
      </c>
      <c r="CY85" s="20">
        <f t="shared" si="233"/>
        <v>57137.279413410637</v>
      </c>
      <c r="CZ85" s="20">
        <f t="shared" si="234"/>
        <v>57137.252042220651</v>
      </c>
      <c r="DA85" s="21">
        <f t="shared" si="235"/>
        <v>57137.263956479081</v>
      </c>
      <c r="DB85" s="19">
        <f t="shared" ref="DB85:DB148" si="258">$DA85/DB$11</f>
        <v>1428431.5989119769</v>
      </c>
      <c r="DC85" s="20">
        <f t="shared" si="236"/>
        <v>1428432.0178806633</v>
      </c>
      <c r="DD85" s="20">
        <f t="shared" si="237"/>
        <v>1428431.4105620349</v>
      </c>
      <c r="DE85" s="20">
        <f>DC85*G85</f>
        <v>0</v>
      </c>
      <c r="DF85" s="20">
        <f t="shared" si="131"/>
        <v>1500000</v>
      </c>
      <c r="DG85" s="20">
        <f t="shared" si="253"/>
        <v>269071.13341393939</v>
      </c>
      <c r="DH85" s="20">
        <f t="shared" si="238"/>
        <v>10762.845336557575</v>
      </c>
      <c r="DI85" s="20">
        <f t="shared" si="254"/>
        <v>896.90377804646459</v>
      </c>
      <c r="DJ85" s="20">
        <f t="shared" si="239"/>
        <v>262504.20459191152</v>
      </c>
      <c r="DK85" s="24">
        <f t="shared" si="240"/>
        <v>0.18836817576600878</v>
      </c>
      <c r="DL85" s="124">
        <f t="shared" si="255"/>
        <v>0</v>
      </c>
      <c r="DM85" s="27">
        <f t="shared" si="256"/>
        <v>0</v>
      </c>
      <c r="DN85" s="27">
        <f t="shared" si="257"/>
        <v>0</v>
      </c>
      <c r="DO85" s="20">
        <f t="shared" si="249"/>
        <v>628597.06268395786</v>
      </c>
      <c r="DP85" s="20">
        <f t="shared" si="250"/>
        <v>199598.69354374826</v>
      </c>
      <c r="DQ85" s="21">
        <f t="shared" si="251"/>
        <v>138377.05128103169</v>
      </c>
      <c r="DR85" s="17"/>
      <c r="DS85" s="17"/>
      <c r="DT85" s="17"/>
      <c r="DU85" s="17"/>
      <c r="DV85" s="17"/>
      <c r="DW85" s="17"/>
      <c r="DX85" s="17"/>
      <c r="DY85" s="17"/>
      <c r="DZ85" s="17"/>
      <c r="EA85" s="17"/>
      <c r="EB85" s="28">
        <v>0</v>
      </c>
      <c r="EC85" s="17"/>
      <c r="ED85" s="17"/>
      <c r="EE85" s="17"/>
      <c r="EF85" s="17"/>
      <c r="EG85" s="17"/>
    </row>
    <row r="86" spans="1:137" ht="15.75" thickBot="1" x14ac:dyDescent="0.3">
      <c r="A86" s="5">
        <f t="shared" si="72"/>
        <v>30</v>
      </c>
      <c r="B86" s="5">
        <f t="shared" si="71"/>
        <v>28</v>
      </c>
      <c r="C86" s="1">
        <v>44805</v>
      </c>
      <c r="D86" s="4"/>
      <c r="E86" s="28"/>
      <c r="F86" s="28"/>
      <c r="G86" s="28">
        <f t="shared" si="245"/>
        <v>0</v>
      </c>
      <c r="H86" s="28"/>
      <c r="I86" s="10">
        <v>0</v>
      </c>
      <c r="J86" s="10">
        <v>69430.399999999994</v>
      </c>
      <c r="K86" s="94"/>
      <c r="L86" s="11">
        <f t="shared" si="201"/>
        <v>1541.6666666666667</v>
      </c>
      <c r="M86" s="11">
        <f t="shared" si="202"/>
        <v>458.33333333333331</v>
      </c>
      <c r="N86" s="11">
        <f t="shared" si="203"/>
        <v>575</v>
      </c>
      <c r="O86" s="11">
        <f t="shared" si="198"/>
        <v>552.97666666666669</v>
      </c>
      <c r="P86" s="11">
        <f t="shared" si="241"/>
        <v>2657.8899999999994</v>
      </c>
      <c r="Q86" s="11">
        <v>100000</v>
      </c>
      <c r="R86" s="94">
        <v>1</v>
      </c>
      <c r="S86" s="11">
        <f t="shared" si="205"/>
        <v>1541.6666666666667</v>
      </c>
      <c r="T86" s="11">
        <f t="shared" si="206"/>
        <v>458.33333333333331</v>
      </c>
      <c r="U86" s="11">
        <f t="shared" si="242"/>
        <v>833.33333333333348</v>
      </c>
      <c r="V86" s="11">
        <f t="shared" si="243"/>
        <v>5500</v>
      </c>
      <c r="W86" s="11">
        <f t="shared" si="244"/>
        <v>8157.8899999999994</v>
      </c>
      <c r="X86" s="11">
        <f t="shared" si="210"/>
        <v>97894.68</v>
      </c>
      <c r="Y86" s="110">
        <f t="shared" si="197"/>
        <v>0.22</v>
      </c>
      <c r="Z86" s="11">
        <f t="shared" si="95"/>
        <v>13415.829599999997</v>
      </c>
      <c r="AA86" s="11">
        <f t="shared" si="96"/>
        <v>4814.7339999999995</v>
      </c>
      <c r="AB86" s="11">
        <v>0</v>
      </c>
      <c r="AC86" s="11">
        <f t="shared" si="127"/>
        <v>79664.116399999999</v>
      </c>
      <c r="AD86" s="11">
        <f t="shared" si="97"/>
        <v>6638.6763666666666</v>
      </c>
      <c r="AE86" s="11">
        <v>55000</v>
      </c>
      <c r="AF86" s="11">
        <f t="shared" si="211"/>
        <v>2055.3430333333336</v>
      </c>
      <c r="AG86" s="11"/>
      <c r="AH86" s="92"/>
      <c r="AI86" s="91">
        <v>9000</v>
      </c>
      <c r="AJ86" s="11">
        <v>550</v>
      </c>
      <c r="AK86" s="54">
        <f t="shared" si="98"/>
        <v>9626.2036413802052</v>
      </c>
      <c r="AL86" s="11">
        <v>305</v>
      </c>
      <c r="AM86" s="54">
        <v>0</v>
      </c>
      <c r="AN86" s="11">
        <v>0</v>
      </c>
      <c r="AO86" s="11">
        <v>0</v>
      </c>
      <c r="AP86" s="52">
        <f t="shared" si="212"/>
        <v>38391.012552713088</v>
      </c>
      <c r="AQ86" s="54">
        <f t="shared" si="170"/>
        <v>5870.274222093436</v>
      </c>
      <c r="AR86" s="54">
        <f t="shared" si="99"/>
        <v>5096.5756472499988</v>
      </c>
      <c r="AS86" s="54">
        <f t="shared" si="128"/>
        <v>178774.9420109911</v>
      </c>
      <c r="AT86" s="54">
        <f t="shared" si="246"/>
        <v>23376.669903753973</v>
      </c>
      <c r="AU86" s="54">
        <v>3100</v>
      </c>
      <c r="AV86" s="54">
        <f t="shared" si="100"/>
        <v>24176.037049796621</v>
      </c>
      <c r="AW86" s="11">
        <v>0</v>
      </c>
      <c r="AX86" s="52">
        <f t="shared" si="213"/>
        <v>0</v>
      </c>
      <c r="AY86" s="54">
        <f>'Mortgage and Loans'!U47</f>
        <v>37130.31</v>
      </c>
      <c r="AZ86" s="12">
        <f t="shared" si="252"/>
        <v>335397.02502797841</v>
      </c>
      <c r="BA86" s="52">
        <f t="shared" si="200"/>
        <v>750</v>
      </c>
      <c r="BB86" s="52">
        <f t="shared" si="200"/>
        <v>750</v>
      </c>
      <c r="BC86" s="52">
        <f t="shared" si="200"/>
        <v>750</v>
      </c>
      <c r="BD86" s="52">
        <f t="shared" si="200"/>
        <v>750</v>
      </c>
      <c r="BE86" s="52">
        <f t="shared" si="87"/>
        <v>261.43767018505361</v>
      </c>
      <c r="BF86" s="52">
        <f t="shared" si="200"/>
        <v>750</v>
      </c>
      <c r="BG86" s="52">
        <f>'Mortgage and Loans'!AF48</f>
        <v>41460.317741334198</v>
      </c>
      <c r="BH86" s="52">
        <f>'Mortgage and Loans'!AQ48</f>
        <v>13808.879084742963</v>
      </c>
      <c r="BI86" s="52">
        <f>'Mortgage and Loans'!BB48</f>
        <v>14917.297031748769</v>
      </c>
      <c r="BJ86" s="52">
        <f>'Mortgage and Loans'!BM48</f>
        <v>10034.855657610111</v>
      </c>
      <c r="BK86" s="52">
        <f>'Mortgage and Loans'!T47</f>
        <v>142869.69</v>
      </c>
      <c r="BL86" s="12">
        <f t="shared" si="17"/>
        <v>-227102.4771856211</v>
      </c>
      <c r="BM86" s="69">
        <f t="shared" si="103"/>
        <v>108294.54784235731</v>
      </c>
      <c r="BN86" s="88">
        <f t="shared" si="247"/>
        <v>1</v>
      </c>
      <c r="BO86" s="88">
        <f t="shared" si="248"/>
        <v>1</v>
      </c>
      <c r="BP86" s="79">
        <f>'Mortgage and Loans'!G48</f>
        <v>2084.34</v>
      </c>
      <c r="BQ86" s="73">
        <f t="shared" si="214"/>
        <v>0</v>
      </c>
      <c r="BR86" s="80"/>
      <c r="BS86" s="20">
        <f t="shared" si="215"/>
        <v>4011.4376701850538</v>
      </c>
      <c r="BT86" s="20">
        <v>750</v>
      </c>
      <c r="BU86" s="20">
        <v>0</v>
      </c>
      <c r="BV86" s="20">
        <f t="shared" si="216"/>
        <v>4761.4376701850542</v>
      </c>
      <c r="BW86" s="20">
        <f t="shared" si="217"/>
        <v>4761.4358661826318</v>
      </c>
      <c r="BX86" s="47">
        <f>IF(D86=0,0,IF(MONTH($D86)=1,1,0))</f>
        <v>0</v>
      </c>
      <c r="BY86" s="47">
        <f t="shared" si="19"/>
        <v>0</v>
      </c>
      <c r="BZ86" s="47">
        <f t="shared" si="20"/>
        <v>0</v>
      </c>
      <c r="CA86" s="47">
        <f t="shared" si="21"/>
        <v>0</v>
      </c>
      <c r="CB86" s="47">
        <f t="shared" si="22"/>
        <v>0</v>
      </c>
      <c r="CC86" s="47">
        <f t="shared" si="23"/>
        <v>0</v>
      </c>
      <c r="CD86" s="47">
        <f t="shared" si="24"/>
        <v>0</v>
      </c>
      <c r="CE86" s="47">
        <f t="shared" si="25"/>
        <v>0</v>
      </c>
      <c r="CF86" s="47">
        <f t="shared" si="26"/>
        <v>0</v>
      </c>
      <c r="CG86" s="47">
        <f t="shared" si="27"/>
        <v>0</v>
      </c>
      <c r="CH86" s="47">
        <f t="shared" si="28"/>
        <v>0</v>
      </c>
      <c r="CI86" s="47">
        <f t="shared" si="29"/>
        <v>0</v>
      </c>
      <c r="CJ86" s="47">
        <f t="shared" si="218"/>
        <v>0</v>
      </c>
      <c r="CK86" s="47">
        <f t="shared" si="219"/>
        <v>0</v>
      </c>
      <c r="CL86" s="47">
        <f t="shared" si="220"/>
        <v>0</v>
      </c>
      <c r="CM86" s="47">
        <f t="shared" si="221"/>
        <v>0</v>
      </c>
      <c r="CN86" s="47">
        <f t="shared" si="222"/>
        <v>0</v>
      </c>
      <c r="CO86" s="47">
        <f t="shared" si="223"/>
        <v>0</v>
      </c>
      <c r="CP86" s="47">
        <f t="shared" si="224"/>
        <v>0</v>
      </c>
      <c r="CQ86" s="47">
        <f t="shared" si="225"/>
        <v>0</v>
      </c>
      <c r="CR86" s="47">
        <f t="shared" si="226"/>
        <v>0</v>
      </c>
      <c r="CS86" s="47">
        <f t="shared" si="227"/>
        <v>0</v>
      </c>
      <c r="CT86" s="47">
        <f t="shared" si="228"/>
        <v>0</v>
      </c>
      <c r="CU86" s="47">
        <f t="shared" si="229"/>
        <v>0</v>
      </c>
      <c r="CV86" s="20">
        <f t="shared" si="230"/>
        <v>4761.4386149167076</v>
      </c>
      <c r="CW86" s="20">
        <f t="shared" si="231"/>
        <v>4761.4378205185903</v>
      </c>
      <c r="CX86" s="20">
        <f t="shared" si="232"/>
        <v>57137.252042220651</v>
      </c>
      <c r="CY86" s="20">
        <f t="shared" si="233"/>
        <v>57137.263379000491</v>
      </c>
      <c r="CZ86" s="20">
        <f t="shared" si="234"/>
        <v>57137.253846223088</v>
      </c>
      <c r="DA86" s="21">
        <f t="shared" si="235"/>
        <v>57137.256422481412</v>
      </c>
      <c r="DB86" s="19">
        <f t="shared" si="258"/>
        <v>1428431.4105620352</v>
      </c>
      <c r="DC86" s="20">
        <f t="shared" si="236"/>
        <v>1428431.664268146</v>
      </c>
      <c r="DD86" s="20">
        <f t="shared" si="237"/>
        <v>1428431.4317755203</v>
      </c>
      <c r="DE86" s="20">
        <f>DC86*G86</f>
        <v>0</v>
      </c>
      <c r="DF86" s="20">
        <f t="shared" si="131"/>
        <v>1500000</v>
      </c>
      <c r="DG86" s="20">
        <f t="shared" si="253"/>
        <v>275685.51138659823</v>
      </c>
      <c r="DH86" s="20">
        <f t="shared" si="238"/>
        <v>11027.420455463929</v>
      </c>
      <c r="DI86" s="20">
        <f t="shared" si="254"/>
        <v>918.95170462199405</v>
      </c>
      <c r="DJ86" s="20">
        <f t="shared" si="239"/>
        <v>269083.01170011767</v>
      </c>
      <c r="DK86" s="24">
        <f t="shared" si="240"/>
        <v>0.19299874000472059</v>
      </c>
      <c r="DL86" s="124">
        <f t="shared" si="255"/>
        <v>0</v>
      </c>
      <c r="DM86" s="27">
        <f t="shared" si="256"/>
        <v>0</v>
      </c>
      <c r="DN86" s="27">
        <f t="shared" si="257"/>
        <v>0</v>
      </c>
      <c r="DO86" s="20">
        <f t="shared" si="249"/>
        <v>632001.9634401626</v>
      </c>
      <c r="DP86" s="20">
        <f t="shared" si="250"/>
        <v>204679.85313377689</v>
      </c>
      <c r="DQ86" s="21">
        <f t="shared" si="251"/>
        <v>143697.42697547062</v>
      </c>
      <c r="DR86" s="17"/>
      <c r="DS86" s="17"/>
      <c r="DT86" s="17"/>
      <c r="DU86" s="17"/>
      <c r="DV86" s="17"/>
      <c r="DW86" s="17"/>
      <c r="DX86" s="17"/>
      <c r="DY86" s="17"/>
      <c r="DZ86" s="17"/>
      <c r="EA86" s="17"/>
      <c r="EB86" s="28">
        <v>0</v>
      </c>
      <c r="EC86" s="17"/>
      <c r="ED86" s="17"/>
      <c r="EE86" s="17"/>
      <c r="EF86" s="17"/>
      <c r="EG86" s="17"/>
    </row>
    <row r="87" spans="1:137" ht="15.75" thickBot="1" x14ac:dyDescent="0.3">
      <c r="A87" s="5">
        <f t="shared" si="72"/>
        <v>30</v>
      </c>
      <c r="B87" s="5">
        <f t="shared" si="71"/>
        <v>29</v>
      </c>
      <c r="C87" s="1">
        <v>44835</v>
      </c>
      <c r="D87" s="4"/>
      <c r="E87" s="28"/>
      <c r="F87" s="28"/>
      <c r="G87" s="28">
        <f t="shared" si="245"/>
        <v>0</v>
      </c>
      <c r="H87" s="28"/>
      <c r="I87" s="10">
        <v>0</v>
      </c>
      <c r="J87" s="10">
        <v>69430.399999999994</v>
      </c>
      <c r="K87" s="94"/>
      <c r="L87" s="11">
        <f t="shared" si="201"/>
        <v>1541.6666666666667</v>
      </c>
      <c r="M87" s="11">
        <f t="shared" si="202"/>
        <v>458.33333333333331</v>
      </c>
      <c r="N87" s="11">
        <f t="shared" si="203"/>
        <v>575</v>
      </c>
      <c r="O87" s="11">
        <f t="shared" si="198"/>
        <v>552.97666666666669</v>
      </c>
      <c r="P87" s="11">
        <f t="shared" si="241"/>
        <v>2657.8899999999994</v>
      </c>
      <c r="Q87" s="11">
        <v>100000</v>
      </c>
      <c r="R87" s="94">
        <v>1</v>
      </c>
      <c r="S87" s="11">
        <f t="shared" si="205"/>
        <v>1541.6666666666667</v>
      </c>
      <c r="T87" s="11">
        <f t="shared" si="206"/>
        <v>458.33333333333331</v>
      </c>
      <c r="U87" s="11">
        <f t="shared" si="242"/>
        <v>833.33333333333348</v>
      </c>
      <c r="V87" s="11">
        <f t="shared" si="243"/>
        <v>5500</v>
      </c>
      <c r="W87" s="11">
        <f t="shared" si="244"/>
        <v>8157.8899999999994</v>
      </c>
      <c r="X87" s="11">
        <f t="shared" si="210"/>
        <v>97894.68</v>
      </c>
      <c r="Y87" s="110">
        <f t="shared" si="197"/>
        <v>0.22</v>
      </c>
      <c r="Z87" s="11">
        <f t="shared" si="95"/>
        <v>13415.829599999997</v>
      </c>
      <c r="AA87" s="11">
        <f t="shared" si="96"/>
        <v>4814.7339999999995</v>
      </c>
      <c r="AB87" s="11">
        <v>0</v>
      </c>
      <c r="AC87" s="11">
        <f t="shared" si="127"/>
        <v>79664.116399999999</v>
      </c>
      <c r="AD87" s="11">
        <f t="shared" si="97"/>
        <v>6638.6763666666666</v>
      </c>
      <c r="AE87" s="11">
        <v>55000</v>
      </c>
      <c r="AF87" s="11">
        <f t="shared" si="211"/>
        <v>2055.3430333333336</v>
      </c>
      <c r="AG87" s="11"/>
      <c r="AH87" s="92"/>
      <c r="AI87" s="91">
        <v>9000</v>
      </c>
      <c r="AJ87" s="11">
        <v>550</v>
      </c>
      <c r="AK87" s="54">
        <f t="shared" si="98"/>
        <v>9637.8353041135397</v>
      </c>
      <c r="AL87" s="11">
        <v>305</v>
      </c>
      <c r="AM87" s="54">
        <v>0</v>
      </c>
      <c r="AN87" s="11">
        <v>0</v>
      </c>
      <c r="AO87" s="11">
        <v>0</v>
      </c>
      <c r="AP87" s="52">
        <f t="shared" si="212"/>
        <v>39515.630537373625</v>
      </c>
      <c r="AQ87" s="54">
        <f t="shared" si="170"/>
        <v>5902.0715407964417</v>
      </c>
      <c r="AR87" s="54">
        <f t="shared" si="99"/>
        <v>5124.1820986726034</v>
      </c>
      <c r="AS87" s="54">
        <f t="shared" si="128"/>
        <v>183000.21561355062</v>
      </c>
      <c r="AT87" s="54">
        <f t="shared" si="246"/>
        <v>23911.62686573264</v>
      </c>
      <c r="AU87" s="54">
        <v>3100</v>
      </c>
      <c r="AV87" s="54">
        <f t="shared" si="100"/>
        <v>24881.990583816354</v>
      </c>
      <c r="AW87" s="11">
        <v>0</v>
      </c>
      <c r="AX87" s="52">
        <f t="shared" si="213"/>
        <v>0</v>
      </c>
      <c r="AY87" s="54">
        <f>'Mortgage and Loans'!U48</f>
        <v>37366.01</v>
      </c>
      <c r="AZ87" s="12">
        <f t="shared" si="252"/>
        <v>342294.56254405587</v>
      </c>
      <c r="BA87" s="52">
        <f t="shared" si="200"/>
        <v>750</v>
      </c>
      <c r="BB87" s="52">
        <f t="shared" si="200"/>
        <v>750</v>
      </c>
      <c r="BC87" s="52">
        <f t="shared" si="200"/>
        <v>750</v>
      </c>
      <c r="BD87" s="52">
        <f t="shared" si="200"/>
        <v>750</v>
      </c>
      <c r="BE87" s="52">
        <f t="shared" si="87"/>
        <v>261.43782051858881</v>
      </c>
      <c r="BF87" s="52">
        <f t="shared" si="200"/>
        <v>750</v>
      </c>
      <c r="BG87" s="52">
        <f>'Mortgage and Loans'!AF49</f>
        <v>41098.997741334199</v>
      </c>
      <c r="BH87" s="52">
        <f>'Mortgage and Loans'!AQ49</f>
        <v>13691.879084742963</v>
      </c>
      <c r="BI87" s="52">
        <f>'Mortgage and Loans'!BB49</f>
        <v>14793.49703174877</v>
      </c>
      <c r="BJ87" s="52">
        <f>'Mortgage and Loans'!BM49</f>
        <v>9671.8856576101116</v>
      </c>
      <c r="BK87" s="52">
        <f>'Mortgage and Loans'!T48</f>
        <v>142633.99</v>
      </c>
      <c r="BL87" s="12">
        <f t="shared" si="17"/>
        <v>-225901.68733595463</v>
      </c>
      <c r="BM87" s="69">
        <f t="shared" si="103"/>
        <v>116392.87520810124</v>
      </c>
      <c r="BN87" s="88">
        <f t="shared" si="247"/>
        <v>1</v>
      </c>
      <c r="BO87" s="88">
        <f t="shared" si="248"/>
        <v>1</v>
      </c>
      <c r="BP87" s="79">
        <f>'Mortgage and Loans'!G49</f>
        <v>2084.34</v>
      </c>
      <c r="BQ87" s="73">
        <f t="shared" si="214"/>
        <v>0</v>
      </c>
      <c r="BR87" s="80"/>
      <c r="BS87" s="20">
        <f t="shared" si="215"/>
        <v>4011.437820518589</v>
      </c>
      <c r="BT87" s="20">
        <v>750</v>
      </c>
      <c r="BU87" s="20">
        <v>0</v>
      </c>
      <c r="BV87" s="20">
        <f t="shared" si="216"/>
        <v>4761.4378205185894</v>
      </c>
      <c r="BW87" s="20">
        <f t="shared" si="217"/>
        <v>4761.4291339855217</v>
      </c>
      <c r="BX87" s="47">
        <f>IF(D87=0,0,IF(MONTH($D87)=1,1,0))</f>
        <v>0</v>
      </c>
      <c r="BY87" s="47">
        <f t="shared" si="19"/>
        <v>0</v>
      </c>
      <c r="BZ87" s="47">
        <f t="shared" si="20"/>
        <v>0</v>
      </c>
      <c r="CA87" s="47">
        <f t="shared" si="21"/>
        <v>0</v>
      </c>
      <c r="CB87" s="47">
        <f t="shared" si="22"/>
        <v>0</v>
      </c>
      <c r="CC87" s="47">
        <f t="shared" si="23"/>
        <v>0</v>
      </c>
      <c r="CD87" s="47">
        <f t="shared" si="24"/>
        <v>0</v>
      </c>
      <c r="CE87" s="47">
        <f t="shared" si="25"/>
        <v>0</v>
      </c>
      <c r="CF87" s="47">
        <f t="shared" si="26"/>
        <v>0</v>
      </c>
      <c r="CG87" s="47">
        <f t="shared" si="27"/>
        <v>0</v>
      </c>
      <c r="CH87" s="47">
        <f t="shared" si="28"/>
        <v>0</v>
      </c>
      <c r="CI87" s="47">
        <f t="shared" si="29"/>
        <v>0</v>
      </c>
      <c r="CJ87" s="47">
        <f t="shared" si="218"/>
        <v>0</v>
      </c>
      <c r="CK87" s="47">
        <f t="shared" si="219"/>
        <v>0</v>
      </c>
      <c r="CL87" s="47">
        <f t="shared" si="220"/>
        <v>0</v>
      </c>
      <c r="CM87" s="47">
        <f t="shared" si="221"/>
        <v>0</v>
      </c>
      <c r="CN87" s="47">
        <f t="shared" si="222"/>
        <v>0</v>
      </c>
      <c r="CO87" s="47">
        <f t="shared" si="223"/>
        <v>0</v>
      </c>
      <c r="CP87" s="47">
        <f t="shared" si="224"/>
        <v>0</v>
      </c>
      <c r="CQ87" s="47">
        <f t="shared" si="225"/>
        <v>0</v>
      </c>
      <c r="CR87" s="47">
        <f t="shared" si="226"/>
        <v>0</v>
      </c>
      <c r="CS87" s="47">
        <f t="shared" si="227"/>
        <v>0</v>
      </c>
      <c r="CT87" s="47">
        <f t="shared" si="228"/>
        <v>0</v>
      </c>
      <c r="CU87" s="47">
        <f t="shared" si="229"/>
        <v>0</v>
      </c>
      <c r="CV87" s="20">
        <f t="shared" si="230"/>
        <v>4761.4379528402687</v>
      </c>
      <c r="CW87" s="20">
        <f t="shared" si="231"/>
        <v>4761.4385443963447</v>
      </c>
      <c r="CX87" s="20">
        <f t="shared" si="232"/>
        <v>57137.253846223073</v>
      </c>
      <c r="CY87" s="20">
        <f t="shared" si="233"/>
        <v>57137.255434083228</v>
      </c>
      <c r="CZ87" s="20">
        <f t="shared" si="234"/>
        <v>57137.26253275614</v>
      </c>
      <c r="DA87" s="21">
        <f t="shared" si="235"/>
        <v>57137.257271020811</v>
      </c>
      <c r="DB87" s="19">
        <f t="shared" si="258"/>
        <v>1428431.4317755203</v>
      </c>
      <c r="DC87" s="20">
        <f t="shared" si="236"/>
        <v>1428431.480416511</v>
      </c>
      <c r="DD87" s="20">
        <f t="shared" si="237"/>
        <v>1428431.5891216674</v>
      </c>
      <c r="DE87" s="20">
        <f>DC87*G87</f>
        <v>0</v>
      </c>
      <c r="DF87" s="20">
        <f t="shared" si="131"/>
        <v>1500000</v>
      </c>
      <c r="DG87" s="20">
        <f t="shared" si="253"/>
        <v>282335.71723994229</v>
      </c>
      <c r="DH87" s="20">
        <f t="shared" si="238"/>
        <v>11293.428689597691</v>
      </c>
      <c r="DI87" s="20">
        <f t="shared" si="254"/>
        <v>941.11905746647426</v>
      </c>
      <c r="DJ87" s="20">
        <f t="shared" si="239"/>
        <v>275697.45401349332</v>
      </c>
      <c r="DK87" s="24">
        <f t="shared" si="240"/>
        <v>0.19765436502254702</v>
      </c>
      <c r="DL87" s="124">
        <f t="shared" si="255"/>
        <v>0</v>
      </c>
      <c r="DM87" s="27">
        <f t="shared" si="256"/>
        <v>0</v>
      </c>
      <c r="DN87" s="27">
        <f t="shared" si="257"/>
        <v>0</v>
      </c>
      <c r="DO87" s="20">
        <f t="shared" si="249"/>
        <v>635425.30740879674</v>
      </c>
      <c r="DP87" s="20">
        <f t="shared" si="250"/>
        <v>209788.53567158483</v>
      </c>
      <c r="DQ87" s="21">
        <f t="shared" si="251"/>
        <v>149046.62137158777</v>
      </c>
      <c r="DR87" s="17"/>
      <c r="DS87" s="17"/>
      <c r="DT87" s="17"/>
      <c r="DU87" s="17"/>
      <c r="DV87" s="17"/>
      <c r="DW87" s="17"/>
      <c r="DX87" s="17"/>
      <c r="DY87" s="17"/>
      <c r="DZ87" s="17"/>
      <c r="EA87" s="17"/>
      <c r="EB87" s="28">
        <v>0</v>
      </c>
      <c r="EC87" s="17"/>
      <c r="ED87" s="17"/>
      <c r="EE87" s="17"/>
      <c r="EF87" s="17"/>
      <c r="EG87" s="17"/>
    </row>
    <row r="88" spans="1:137" ht="15.75" thickBot="1" x14ac:dyDescent="0.3">
      <c r="A88" s="5">
        <f t="shared" si="72"/>
        <v>30</v>
      </c>
      <c r="B88" s="5">
        <f t="shared" si="71"/>
        <v>29</v>
      </c>
      <c r="C88" s="1">
        <v>44866</v>
      </c>
      <c r="D88" s="4"/>
      <c r="E88" s="28"/>
      <c r="F88" s="28"/>
      <c r="G88" s="28">
        <f t="shared" si="245"/>
        <v>0</v>
      </c>
      <c r="H88" s="28"/>
      <c r="I88" s="10">
        <v>0</v>
      </c>
      <c r="J88" s="10">
        <v>69430.399999999994</v>
      </c>
      <c r="K88" s="94"/>
      <c r="L88" s="11">
        <f t="shared" si="201"/>
        <v>1541.6666666666667</v>
      </c>
      <c r="M88" s="11">
        <f t="shared" si="202"/>
        <v>458.33333333333331</v>
      </c>
      <c r="N88" s="11">
        <f t="shared" si="203"/>
        <v>575</v>
      </c>
      <c r="O88" s="11">
        <f t="shared" si="198"/>
        <v>552.97666666666669</v>
      </c>
      <c r="P88" s="11">
        <f t="shared" si="241"/>
        <v>2657.8899999999994</v>
      </c>
      <c r="Q88" s="11">
        <v>100000</v>
      </c>
      <c r="R88" s="94">
        <v>1</v>
      </c>
      <c r="S88" s="11">
        <f t="shared" si="205"/>
        <v>1541.6666666666667</v>
      </c>
      <c r="T88" s="11">
        <f t="shared" si="206"/>
        <v>458.33333333333331</v>
      </c>
      <c r="U88" s="11">
        <f t="shared" si="242"/>
        <v>833.33333333333348</v>
      </c>
      <c r="V88" s="11">
        <f t="shared" si="243"/>
        <v>5500</v>
      </c>
      <c r="W88" s="11">
        <f t="shared" si="244"/>
        <v>8157.8899999999994</v>
      </c>
      <c r="X88" s="11">
        <f t="shared" si="210"/>
        <v>97894.68</v>
      </c>
      <c r="Y88" s="110">
        <f t="shared" si="197"/>
        <v>0.22</v>
      </c>
      <c r="Z88" s="11">
        <f t="shared" si="95"/>
        <v>13415.829599999997</v>
      </c>
      <c r="AA88" s="11">
        <f t="shared" si="96"/>
        <v>4814.7339999999995</v>
      </c>
      <c r="AB88" s="11">
        <v>0</v>
      </c>
      <c r="AC88" s="11">
        <f t="shared" si="127"/>
        <v>79664.116399999999</v>
      </c>
      <c r="AD88" s="11">
        <f t="shared" si="97"/>
        <v>6638.6763666666666</v>
      </c>
      <c r="AE88" s="11">
        <v>55000</v>
      </c>
      <c r="AF88" s="11">
        <f t="shared" si="211"/>
        <v>2055.3430333333336</v>
      </c>
      <c r="AG88" s="11"/>
      <c r="AH88" s="92"/>
      <c r="AI88" s="91">
        <v>9000</v>
      </c>
      <c r="AJ88" s="11">
        <v>550</v>
      </c>
      <c r="AK88" s="54">
        <f t="shared" si="98"/>
        <v>9649.4810217726754</v>
      </c>
      <c r="AL88" s="11">
        <v>305</v>
      </c>
      <c r="AM88" s="54">
        <v>0</v>
      </c>
      <c r="AN88" s="11">
        <v>0</v>
      </c>
      <c r="AO88" s="11">
        <v>0</v>
      </c>
      <c r="AP88" s="52">
        <f t="shared" si="212"/>
        <v>40646.340202784406</v>
      </c>
      <c r="AQ88" s="54">
        <f t="shared" si="170"/>
        <v>5934.0410949757561</v>
      </c>
      <c r="AR88" s="54">
        <f t="shared" si="99"/>
        <v>5151.9380850404132</v>
      </c>
      <c r="AS88" s="54">
        <f t="shared" si="128"/>
        <v>187248.37611479068</v>
      </c>
      <c r="AT88" s="54">
        <f t="shared" si="246"/>
        <v>24449.481511255359</v>
      </c>
      <c r="AU88" s="54">
        <v>3100</v>
      </c>
      <c r="AV88" s="54">
        <f t="shared" si="100"/>
        <v>25591.768032812026</v>
      </c>
      <c r="AW88" s="11">
        <v>0</v>
      </c>
      <c r="AX88" s="52">
        <f t="shared" si="213"/>
        <v>0</v>
      </c>
      <c r="AY88" s="54">
        <f>'Mortgage and Loans'!U49</f>
        <v>37602.519999999997</v>
      </c>
      <c r="AZ88" s="12">
        <f t="shared" si="252"/>
        <v>349228.94606343139</v>
      </c>
      <c r="BA88" s="52">
        <f t="shared" si="200"/>
        <v>750</v>
      </c>
      <c r="BB88" s="52">
        <f t="shared" si="200"/>
        <v>750</v>
      </c>
      <c r="BC88" s="52">
        <f t="shared" si="200"/>
        <v>750</v>
      </c>
      <c r="BD88" s="52">
        <f t="shared" si="200"/>
        <v>750</v>
      </c>
      <c r="BE88" s="52">
        <f t="shared" si="87"/>
        <v>261.43854439634435</v>
      </c>
      <c r="BF88" s="52">
        <f t="shared" si="200"/>
        <v>750</v>
      </c>
      <c r="BG88" s="52">
        <f>'Mortgage and Loans'!AF50</f>
        <v>40736.0777413342</v>
      </c>
      <c r="BH88" s="52">
        <f>'Mortgage and Loans'!AQ50</f>
        <v>13574.299084742963</v>
      </c>
      <c r="BI88" s="52">
        <f>'Mortgage and Loans'!BB50</f>
        <v>14669.02703174877</v>
      </c>
      <c r="BJ88" s="52">
        <f>'Mortgage and Loans'!BM50</f>
        <v>9306.7956576101114</v>
      </c>
      <c r="BK88" s="52">
        <f>'Mortgage and Loans'!T49</f>
        <v>142397.47999999998</v>
      </c>
      <c r="BL88" s="12">
        <f t="shared" si="17"/>
        <v>-224695.11805983237</v>
      </c>
      <c r="BM88" s="69">
        <f t="shared" si="103"/>
        <v>124533.82800359902</v>
      </c>
      <c r="BN88" s="88">
        <f t="shared" si="247"/>
        <v>1</v>
      </c>
      <c r="BO88" s="88">
        <f t="shared" si="248"/>
        <v>1</v>
      </c>
      <c r="BP88" s="79">
        <f>'Mortgage and Loans'!G50</f>
        <v>2084.34</v>
      </c>
      <c r="BQ88" s="73">
        <f t="shared" si="214"/>
        <v>0</v>
      </c>
      <c r="BR88" s="80"/>
      <c r="BS88" s="20">
        <f t="shared" si="215"/>
        <v>4011.4385443963442</v>
      </c>
      <c r="BT88" s="20">
        <v>750</v>
      </c>
      <c r="BU88" s="20">
        <v>0</v>
      </c>
      <c r="BV88" s="20">
        <f t="shared" si="216"/>
        <v>4761.4385443963438</v>
      </c>
      <c r="BW88" s="20">
        <f t="shared" si="217"/>
        <v>4761.4290557084787</v>
      </c>
      <c r="BX88" s="47">
        <f>IF(D88=0,0,IF(MONTH($D88)=1,1,0))</f>
        <v>0</v>
      </c>
      <c r="BY88" s="47">
        <f t="shared" si="19"/>
        <v>0</v>
      </c>
      <c r="BZ88" s="47">
        <f t="shared" si="20"/>
        <v>0</v>
      </c>
      <c r="CA88" s="47">
        <f t="shared" si="21"/>
        <v>0</v>
      </c>
      <c r="CB88" s="47">
        <f t="shared" si="22"/>
        <v>0</v>
      </c>
      <c r="CC88" s="47">
        <f t="shared" si="23"/>
        <v>0</v>
      </c>
      <c r="CD88" s="47">
        <f t="shared" si="24"/>
        <v>0</v>
      </c>
      <c r="CE88" s="47">
        <f t="shared" si="25"/>
        <v>0</v>
      </c>
      <c r="CF88" s="47">
        <f t="shared" si="26"/>
        <v>0</v>
      </c>
      <c r="CG88" s="47">
        <f t="shared" si="27"/>
        <v>0</v>
      </c>
      <c r="CH88" s="47">
        <f t="shared" si="28"/>
        <v>0</v>
      </c>
      <c r="CI88" s="47">
        <f t="shared" si="29"/>
        <v>0</v>
      </c>
      <c r="CJ88" s="47">
        <f t="shared" si="218"/>
        <v>0</v>
      </c>
      <c r="CK88" s="47">
        <f t="shared" si="219"/>
        <v>0</v>
      </c>
      <c r="CL88" s="47">
        <f t="shared" si="220"/>
        <v>0</v>
      </c>
      <c r="CM88" s="47">
        <f t="shared" si="221"/>
        <v>0</v>
      </c>
      <c r="CN88" s="47">
        <f t="shared" si="222"/>
        <v>0</v>
      </c>
      <c r="CO88" s="47">
        <f t="shared" si="223"/>
        <v>0</v>
      </c>
      <c r="CP88" s="47">
        <f t="shared" si="224"/>
        <v>0</v>
      </c>
      <c r="CQ88" s="47">
        <f t="shared" si="225"/>
        <v>0</v>
      </c>
      <c r="CR88" s="47">
        <f t="shared" si="226"/>
        <v>0</v>
      </c>
      <c r="CS88" s="47">
        <f t="shared" si="227"/>
        <v>0</v>
      </c>
      <c r="CT88" s="47">
        <f t="shared" si="228"/>
        <v>0</v>
      </c>
      <c r="CU88" s="47">
        <f t="shared" si="229"/>
        <v>0</v>
      </c>
      <c r="CV88" s="20">
        <f t="shared" si="230"/>
        <v>4761.4380116999955</v>
      </c>
      <c r="CW88" s="20">
        <f t="shared" si="231"/>
        <v>4761.4393351203335</v>
      </c>
      <c r="CX88" s="20">
        <f t="shared" si="232"/>
        <v>57137.262532756125</v>
      </c>
      <c r="CY88" s="20">
        <f t="shared" si="233"/>
        <v>57137.256140399943</v>
      </c>
      <c r="CZ88" s="20">
        <f t="shared" si="234"/>
        <v>57137.272021444005</v>
      </c>
      <c r="DA88" s="21">
        <f t="shared" si="235"/>
        <v>57137.263564866698</v>
      </c>
      <c r="DB88" s="19">
        <f t="shared" si="258"/>
        <v>1428431.5891216674</v>
      </c>
      <c r="DC88" s="20">
        <f t="shared" si="236"/>
        <v>1428431.4771530742</v>
      </c>
      <c r="DD88" s="20">
        <f t="shared" si="237"/>
        <v>1428431.787562819</v>
      </c>
      <c r="DE88" s="20">
        <f>DC88*G88</f>
        <v>0</v>
      </c>
      <c r="DF88" s="20">
        <f t="shared" si="131"/>
        <v>1500000</v>
      </c>
      <c r="DG88" s="20">
        <f t="shared" si="253"/>
        <v>289021.94504165865</v>
      </c>
      <c r="DH88" s="20">
        <f t="shared" si="238"/>
        <v>11560.877801666345</v>
      </c>
      <c r="DI88" s="20">
        <f t="shared" si="254"/>
        <v>963.40648347219542</v>
      </c>
      <c r="DJ88" s="20">
        <f t="shared" si="239"/>
        <v>282347.72455606639</v>
      </c>
      <c r="DK88" s="24">
        <f t="shared" si="240"/>
        <v>0.20233518349630036</v>
      </c>
      <c r="DL88" s="124">
        <f t="shared" si="255"/>
        <v>0</v>
      </c>
      <c r="DM88" s="27">
        <f t="shared" si="256"/>
        <v>0</v>
      </c>
      <c r="DN88" s="27">
        <f t="shared" si="257"/>
        <v>0</v>
      </c>
      <c r="DO88" s="20">
        <f t="shared" si="249"/>
        <v>638867.19449059432</v>
      </c>
      <c r="DP88" s="20">
        <f t="shared" si="250"/>
        <v>214924.89023980591</v>
      </c>
      <c r="DQ88" s="21">
        <f t="shared" si="251"/>
        <v>154424.79057068386</v>
      </c>
      <c r="DR88" s="17"/>
      <c r="DS88" s="17"/>
      <c r="DT88" s="17"/>
      <c r="DU88" s="17"/>
      <c r="DV88" s="17"/>
      <c r="DW88" s="17"/>
      <c r="DX88" s="17"/>
      <c r="DY88" s="17"/>
      <c r="DZ88" s="17"/>
      <c r="EA88" s="17"/>
      <c r="EB88" s="28">
        <v>0</v>
      </c>
      <c r="EC88" s="17"/>
      <c r="ED88" s="17"/>
      <c r="EE88" s="17"/>
      <c r="EF88" s="17"/>
      <c r="EG88" s="17"/>
    </row>
    <row r="89" spans="1:137" ht="15.75" thickBot="1" x14ac:dyDescent="0.3">
      <c r="A89" s="5">
        <f t="shared" si="72"/>
        <v>31</v>
      </c>
      <c r="B89" s="5">
        <f t="shared" si="71"/>
        <v>29</v>
      </c>
      <c r="C89" s="1">
        <v>44896</v>
      </c>
      <c r="D89" s="4"/>
      <c r="E89" s="28"/>
      <c r="F89" s="28"/>
      <c r="G89" s="28">
        <f t="shared" si="245"/>
        <v>0</v>
      </c>
      <c r="H89" s="28"/>
      <c r="I89" s="10">
        <v>0</v>
      </c>
      <c r="J89" s="10">
        <v>69430.399999999994</v>
      </c>
      <c r="K89" s="94"/>
      <c r="L89" s="11">
        <f t="shared" si="201"/>
        <v>1541.6666666666667</v>
      </c>
      <c r="M89" s="11">
        <f t="shared" si="202"/>
        <v>458.33333333333331</v>
      </c>
      <c r="N89" s="11">
        <f t="shared" si="203"/>
        <v>575</v>
      </c>
      <c r="O89" s="11">
        <f t="shared" si="198"/>
        <v>552.97666666666669</v>
      </c>
      <c r="P89" s="11">
        <f t="shared" si="241"/>
        <v>2657.8899999999994</v>
      </c>
      <c r="Q89" s="11">
        <v>100000</v>
      </c>
      <c r="R89" s="94">
        <v>1</v>
      </c>
      <c r="S89" s="11">
        <f t="shared" si="205"/>
        <v>1541.6666666666667</v>
      </c>
      <c r="T89" s="11">
        <f t="shared" si="206"/>
        <v>458.33333333333331</v>
      </c>
      <c r="U89" s="11">
        <f t="shared" si="242"/>
        <v>833.33333333333348</v>
      </c>
      <c r="V89" s="11">
        <f t="shared" si="243"/>
        <v>5500</v>
      </c>
      <c r="W89" s="11">
        <f t="shared" si="244"/>
        <v>8157.8899999999994</v>
      </c>
      <c r="X89" s="11">
        <f t="shared" si="210"/>
        <v>97894.68</v>
      </c>
      <c r="Y89" s="110">
        <f t="shared" si="197"/>
        <v>0.22</v>
      </c>
      <c r="Z89" s="11">
        <f t="shared" si="95"/>
        <v>13415.829599999997</v>
      </c>
      <c r="AA89" s="11">
        <f t="shared" si="96"/>
        <v>4814.7339999999995</v>
      </c>
      <c r="AB89" s="11">
        <v>0</v>
      </c>
      <c r="AC89" s="11">
        <f t="shared" si="127"/>
        <v>79664.116399999999</v>
      </c>
      <c r="AD89" s="11">
        <f t="shared" si="97"/>
        <v>6638.6763666666666</v>
      </c>
      <c r="AE89" s="11">
        <v>55000</v>
      </c>
      <c r="AF89" s="11">
        <f t="shared" si="211"/>
        <v>2055.3430333333336</v>
      </c>
      <c r="AG89" s="11"/>
      <c r="AH89" s="92"/>
      <c r="AI89" s="91">
        <v>9000</v>
      </c>
      <c r="AJ89" s="11">
        <v>550</v>
      </c>
      <c r="AK89" s="54">
        <f t="shared" si="98"/>
        <v>9661.1408113406505</v>
      </c>
      <c r="AL89" s="11">
        <v>305</v>
      </c>
      <c r="AM89" s="54">
        <v>0</v>
      </c>
      <c r="AN89" s="11">
        <v>0</v>
      </c>
      <c r="AO89" s="11">
        <v>0</v>
      </c>
      <c r="AP89" s="52">
        <f t="shared" si="212"/>
        <v>41783.174545549497</v>
      </c>
      <c r="AQ89" s="54">
        <f t="shared" si="170"/>
        <v>5966.1838175735411</v>
      </c>
      <c r="AR89" s="54">
        <f t="shared" si="99"/>
        <v>5179.844416334382</v>
      </c>
      <c r="AS89" s="54">
        <f t="shared" si="128"/>
        <v>191519.54748541245</v>
      </c>
      <c r="AT89" s="54">
        <f t="shared" si="246"/>
        <v>24990.249536107989</v>
      </c>
      <c r="AU89" s="54">
        <v>3100</v>
      </c>
      <c r="AV89" s="54">
        <f t="shared" si="100"/>
        <v>26305.390109656426</v>
      </c>
      <c r="AW89" s="11">
        <v>0</v>
      </c>
      <c r="AX89" s="52">
        <f t="shared" si="213"/>
        <v>0</v>
      </c>
      <c r="AY89" s="54">
        <f>'Mortgage and Loans'!U50</f>
        <v>37839.85</v>
      </c>
      <c r="AZ89" s="12">
        <f t="shared" si="252"/>
        <v>356200.38072197494</v>
      </c>
      <c r="BA89" s="52">
        <f t="shared" si="200"/>
        <v>750</v>
      </c>
      <c r="BB89" s="52">
        <f t="shared" si="200"/>
        <v>750</v>
      </c>
      <c r="BC89" s="52">
        <f t="shared" si="200"/>
        <v>750</v>
      </c>
      <c r="BD89" s="52">
        <f t="shared" si="200"/>
        <v>750</v>
      </c>
      <c r="BE89" s="52">
        <f t="shared" si="87"/>
        <v>261.43933512033311</v>
      </c>
      <c r="BF89" s="52">
        <f t="shared" si="200"/>
        <v>750</v>
      </c>
      <c r="BG89" s="52">
        <f>'Mortgage and Loans'!AF51</f>
        <v>40371.557741334203</v>
      </c>
      <c r="BH89" s="52">
        <f>'Mortgage and Loans'!AQ51</f>
        <v>13456.129084742963</v>
      </c>
      <c r="BI89" s="52">
        <f>'Mortgage and Loans'!BB51</f>
        <v>14543.887031748771</v>
      </c>
      <c r="BJ89" s="52">
        <f>'Mortgage and Loans'!BM51</f>
        <v>8939.5756576101121</v>
      </c>
      <c r="BK89" s="52">
        <f>'Mortgage and Loans'!T50</f>
        <v>142160.15</v>
      </c>
      <c r="BL89" s="12">
        <f t="shared" si="17"/>
        <v>-223482.73885055637</v>
      </c>
      <c r="BM89" s="69">
        <f t="shared" si="103"/>
        <v>132717.64187141857</v>
      </c>
      <c r="BN89" s="88">
        <f t="shared" si="247"/>
        <v>1</v>
      </c>
      <c r="BO89" s="88">
        <f t="shared" si="248"/>
        <v>1</v>
      </c>
      <c r="BP89" s="79">
        <f>'Mortgage and Loans'!G51</f>
        <v>2084.34</v>
      </c>
      <c r="BQ89" s="73">
        <f t="shared" si="214"/>
        <v>0</v>
      </c>
      <c r="BR89" s="80"/>
      <c r="BS89" s="20">
        <f t="shared" si="215"/>
        <v>4011.439335120333</v>
      </c>
      <c r="BT89" s="20">
        <v>750</v>
      </c>
      <c r="BU89" s="20">
        <v>0</v>
      </c>
      <c r="BV89" s="20">
        <f t="shared" si="216"/>
        <v>4761.4393351203325</v>
      </c>
      <c r="BW89" s="20">
        <f t="shared" si="217"/>
        <v>4761.4316706111267</v>
      </c>
      <c r="BX89" s="47">
        <f>IF(D89=0,0,IF(MONTH($D89)=1,1,0))</f>
        <v>0</v>
      </c>
      <c r="BY89" s="47">
        <f t="shared" si="19"/>
        <v>0</v>
      </c>
      <c r="BZ89" s="47">
        <f t="shared" si="20"/>
        <v>0</v>
      </c>
      <c r="CA89" s="47">
        <f t="shared" si="21"/>
        <v>0</v>
      </c>
      <c r="CB89" s="47">
        <f t="shared" si="22"/>
        <v>0</v>
      </c>
      <c r="CC89" s="47">
        <f t="shared" si="23"/>
        <v>0</v>
      </c>
      <c r="CD89" s="47">
        <f t="shared" si="24"/>
        <v>0</v>
      </c>
      <c r="CE89" s="47">
        <f t="shared" si="25"/>
        <v>0</v>
      </c>
      <c r="CF89" s="47">
        <f t="shared" si="26"/>
        <v>0</v>
      </c>
      <c r="CG89" s="47">
        <f t="shared" si="27"/>
        <v>0</v>
      </c>
      <c r="CH89" s="47">
        <f t="shared" si="28"/>
        <v>0</v>
      </c>
      <c r="CI89" s="47">
        <f t="shared" si="29"/>
        <v>0</v>
      </c>
      <c r="CJ89" s="47">
        <f t="shared" si="218"/>
        <v>0</v>
      </c>
      <c r="CK89" s="47">
        <f t="shared" si="219"/>
        <v>0</v>
      </c>
      <c r="CL89" s="47">
        <f t="shared" si="220"/>
        <v>0</v>
      </c>
      <c r="CM89" s="47">
        <f t="shared" si="221"/>
        <v>0</v>
      </c>
      <c r="CN89" s="47">
        <f t="shared" si="222"/>
        <v>0</v>
      </c>
      <c r="CO89" s="47">
        <f t="shared" si="223"/>
        <v>0</v>
      </c>
      <c r="CP89" s="47">
        <f t="shared" si="224"/>
        <v>0</v>
      </c>
      <c r="CQ89" s="47">
        <f t="shared" si="225"/>
        <v>0</v>
      </c>
      <c r="CR89" s="47">
        <f t="shared" si="226"/>
        <v>0</v>
      </c>
      <c r="CS89" s="47">
        <f t="shared" si="227"/>
        <v>0</v>
      </c>
      <c r="CT89" s="47">
        <f t="shared" si="228"/>
        <v>0</v>
      </c>
      <c r="CU89" s="47">
        <f t="shared" si="229"/>
        <v>0</v>
      </c>
      <c r="CV89" s="20">
        <f t="shared" si="230"/>
        <v>4761.4385666784219</v>
      </c>
      <c r="CW89" s="20">
        <f t="shared" si="231"/>
        <v>4761.4399738294342</v>
      </c>
      <c r="CX89" s="20">
        <f t="shared" si="232"/>
        <v>57137.272021443991</v>
      </c>
      <c r="CY89" s="20">
        <f t="shared" si="233"/>
        <v>57137.262800141063</v>
      </c>
      <c r="CZ89" s="20">
        <f t="shared" si="234"/>
        <v>57137.27968595321</v>
      </c>
      <c r="DA89" s="21">
        <f t="shared" si="235"/>
        <v>57137.271502512762</v>
      </c>
      <c r="DB89" s="19">
        <f t="shared" si="258"/>
        <v>1428431.787562819</v>
      </c>
      <c r="DC89" s="20">
        <f t="shared" si="236"/>
        <v>1428431.6028200022</v>
      </c>
      <c r="DD89" s="20">
        <f t="shared" si="237"/>
        <v>1428431.9638894831</v>
      </c>
      <c r="DE89" s="20">
        <f>DC89*G89</f>
        <v>0</v>
      </c>
      <c r="DF89" s="20">
        <f t="shared" si="131"/>
        <v>1500000</v>
      </c>
      <c r="DG89" s="20">
        <f t="shared" si="253"/>
        <v>295744.38991063426</v>
      </c>
      <c r="DH89" s="20">
        <f t="shared" si="238"/>
        <v>11829.77559642537</v>
      </c>
      <c r="DI89" s="20">
        <f t="shared" si="254"/>
        <v>985.81463303544751</v>
      </c>
      <c r="DJ89" s="20">
        <f t="shared" si="239"/>
        <v>289034.01739741175</v>
      </c>
      <c r="DK89" s="24">
        <f t="shared" si="240"/>
        <v>0.20704133773488154</v>
      </c>
      <c r="DL89" s="124">
        <f t="shared" si="255"/>
        <v>0</v>
      </c>
      <c r="DM89" s="27">
        <f t="shared" si="256"/>
        <v>0</v>
      </c>
      <c r="DN89" s="27">
        <f t="shared" si="257"/>
        <v>0</v>
      </c>
      <c r="DO89" s="20">
        <f t="shared" si="249"/>
        <v>642327.72512741829</v>
      </c>
      <c r="DP89" s="20">
        <f t="shared" si="250"/>
        <v>220089.06672860484</v>
      </c>
      <c r="DQ89" s="21">
        <f t="shared" si="251"/>
        <v>159832.0915196084</v>
      </c>
      <c r="DR89" s="17"/>
      <c r="DS89" s="17"/>
      <c r="DT89" s="17"/>
      <c r="DU89" s="17"/>
      <c r="DV89" s="17"/>
      <c r="DW89" s="17"/>
      <c r="DX89" s="17"/>
      <c r="DY89" s="17"/>
      <c r="DZ89" s="17"/>
      <c r="EA89" s="17"/>
      <c r="EB89" s="28">
        <v>0</v>
      </c>
      <c r="EC89" s="17"/>
      <c r="ED89" s="17"/>
      <c r="EE89" s="17"/>
      <c r="EF89" s="17"/>
      <c r="EG89" s="17"/>
    </row>
    <row r="90" spans="1:137" ht="15.75" thickBot="1" x14ac:dyDescent="0.3">
      <c r="A90" s="5">
        <f t="shared" si="72"/>
        <v>31</v>
      </c>
      <c r="B90" s="5">
        <f t="shared" si="71"/>
        <v>29</v>
      </c>
      <c r="C90" s="1">
        <v>44927</v>
      </c>
      <c r="D90" s="4"/>
      <c r="E90" s="28"/>
      <c r="F90" s="28"/>
      <c r="G90" s="28">
        <f t="shared" si="245"/>
        <v>0</v>
      </c>
      <c r="H90" s="28"/>
      <c r="I90" s="10">
        <v>0</v>
      </c>
      <c r="J90" s="10">
        <v>69430.399999999994</v>
      </c>
      <c r="K90" s="94"/>
      <c r="L90" s="11">
        <f t="shared" si="201"/>
        <v>1541.6666666666667</v>
      </c>
      <c r="M90" s="11">
        <f t="shared" si="202"/>
        <v>458.33333333333331</v>
      </c>
      <c r="N90" s="11">
        <f t="shared" si="203"/>
        <v>575</v>
      </c>
      <c r="O90" s="11">
        <f t="shared" si="198"/>
        <v>552.97666666666669</v>
      </c>
      <c r="P90" s="11">
        <f t="shared" si="241"/>
        <v>2657.8899999999994</v>
      </c>
      <c r="Q90" s="11">
        <v>100000</v>
      </c>
      <c r="R90" s="94">
        <v>1</v>
      </c>
      <c r="S90" s="11">
        <f t="shared" si="205"/>
        <v>1541.6666666666667</v>
      </c>
      <c r="T90" s="11">
        <f t="shared" si="206"/>
        <v>458.33333333333331</v>
      </c>
      <c r="U90" s="11">
        <f t="shared" si="242"/>
        <v>833.33333333333348</v>
      </c>
      <c r="V90" s="11">
        <f t="shared" si="243"/>
        <v>5500</v>
      </c>
      <c r="W90" s="11">
        <f t="shared" si="244"/>
        <v>8157.8899999999994</v>
      </c>
      <c r="X90" s="11">
        <f t="shared" si="210"/>
        <v>97894.68</v>
      </c>
      <c r="Y90" s="110">
        <f t="shared" si="197"/>
        <v>0.22</v>
      </c>
      <c r="Z90" s="11">
        <f t="shared" si="95"/>
        <v>13415.829599999997</v>
      </c>
      <c r="AA90" s="11">
        <f t="shared" si="96"/>
        <v>4814.7339999999995</v>
      </c>
      <c r="AB90" s="11">
        <v>0</v>
      </c>
      <c r="AC90" s="11">
        <f t="shared" si="127"/>
        <v>79664.116399999999</v>
      </c>
      <c r="AD90" s="11">
        <f t="shared" si="97"/>
        <v>6638.6763666666666</v>
      </c>
      <c r="AE90" s="11">
        <v>55000</v>
      </c>
      <c r="AF90" s="11">
        <f t="shared" si="211"/>
        <v>2055.3430333333336</v>
      </c>
      <c r="AG90" s="11"/>
      <c r="AH90" s="92"/>
      <c r="AI90" s="91">
        <v>9000</v>
      </c>
      <c r="AJ90" s="11">
        <v>550</v>
      </c>
      <c r="AK90" s="54">
        <f t="shared" si="98"/>
        <v>9672.8146898210198</v>
      </c>
      <c r="AL90" s="11">
        <v>305</v>
      </c>
      <c r="AM90" s="54">
        <v>0</v>
      </c>
      <c r="AN90" s="11">
        <v>0</v>
      </c>
      <c r="AO90" s="11">
        <v>0</v>
      </c>
      <c r="AP90" s="52">
        <f t="shared" si="212"/>
        <v>42926.166741004563</v>
      </c>
      <c r="AQ90" s="54">
        <f t="shared" si="170"/>
        <v>5998.5006465853976</v>
      </c>
      <c r="AR90" s="54">
        <f t="shared" si="99"/>
        <v>5207.9019069228598</v>
      </c>
      <c r="AS90" s="54">
        <f t="shared" si="128"/>
        <v>195813.85436762508</v>
      </c>
      <c r="AT90" s="54">
        <f t="shared" si="246"/>
        <v>25533.946721095239</v>
      </c>
      <c r="AU90" s="54">
        <v>3100</v>
      </c>
      <c r="AV90" s="54">
        <f t="shared" si="100"/>
        <v>27022.877639417064</v>
      </c>
      <c r="AW90" s="11">
        <v>0</v>
      </c>
      <c r="AX90" s="52">
        <f t="shared" si="213"/>
        <v>0</v>
      </c>
      <c r="AY90" s="54">
        <f>'Mortgage and Loans'!U51</f>
        <v>38077.99</v>
      </c>
      <c r="AZ90" s="12">
        <f t="shared" si="252"/>
        <v>363209.05271247122</v>
      </c>
      <c r="BA90" s="52">
        <f t="shared" si="200"/>
        <v>750</v>
      </c>
      <c r="BB90" s="52">
        <f t="shared" si="200"/>
        <v>750</v>
      </c>
      <c r="BC90" s="52">
        <f t="shared" si="200"/>
        <v>750</v>
      </c>
      <c r="BD90" s="52">
        <f t="shared" si="200"/>
        <v>750</v>
      </c>
      <c r="BE90" s="52">
        <f t="shared" si="87"/>
        <v>261.43997382943365</v>
      </c>
      <c r="BF90" s="52">
        <f t="shared" si="200"/>
        <v>750</v>
      </c>
      <c r="BG90" s="52">
        <f>'Mortgage and Loans'!AF52</f>
        <v>40005.417741334204</v>
      </c>
      <c r="BH90" s="52">
        <f>'Mortgage and Loans'!AQ52</f>
        <v>13337.369084742963</v>
      </c>
      <c r="BI90" s="52">
        <f>'Mortgage and Loans'!BB52</f>
        <v>14418.067031748771</v>
      </c>
      <c r="BJ90" s="52">
        <f>'Mortgage and Loans'!BM52</f>
        <v>8570.2156576101115</v>
      </c>
      <c r="BK90" s="52">
        <f>'Mortgage and Loans'!T51</f>
        <v>141922.00999999998</v>
      </c>
      <c r="BL90" s="12">
        <f t="shared" si="17"/>
        <v>-222264.51948926545</v>
      </c>
      <c r="BM90" s="69">
        <f t="shared" si="103"/>
        <v>140944.53322320577</v>
      </c>
      <c r="BN90" s="88">
        <f t="shared" si="247"/>
        <v>1</v>
      </c>
      <c r="BO90" s="88">
        <f t="shared" si="248"/>
        <v>1</v>
      </c>
      <c r="BP90" s="79">
        <f>'Mortgage and Loans'!G52</f>
        <v>2084.34</v>
      </c>
      <c r="BQ90" s="73">
        <f t="shared" si="214"/>
        <v>0</v>
      </c>
      <c r="BR90" s="80"/>
      <c r="BS90" s="20">
        <f t="shared" si="215"/>
        <v>4011.4399738294337</v>
      </c>
      <c r="BT90" s="20">
        <v>750</v>
      </c>
      <c r="BU90" s="20">
        <v>0</v>
      </c>
      <c r="BV90" s="20">
        <f t="shared" si="216"/>
        <v>4761.4399738294342</v>
      </c>
      <c r="BW90" s="20">
        <f t="shared" si="217"/>
        <v>4761.4350923822894</v>
      </c>
      <c r="BX90" s="47">
        <f>IF(D90=0,0,IF(MONTH($D90)=1,1,0))</f>
        <v>0</v>
      </c>
      <c r="BY90" s="47">
        <f t="shared" si="19"/>
        <v>0</v>
      </c>
      <c r="BZ90" s="47">
        <f t="shared" si="20"/>
        <v>0</v>
      </c>
      <c r="CA90" s="47">
        <f t="shared" si="21"/>
        <v>0</v>
      </c>
      <c r="CB90" s="47">
        <f t="shared" si="22"/>
        <v>0</v>
      </c>
      <c r="CC90" s="47">
        <f t="shared" si="23"/>
        <v>0</v>
      </c>
      <c r="CD90" s="47">
        <f t="shared" si="24"/>
        <v>0</v>
      </c>
      <c r="CE90" s="47">
        <f t="shared" si="25"/>
        <v>0</v>
      </c>
      <c r="CF90" s="47">
        <f t="shared" si="26"/>
        <v>0</v>
      </c>
      <c r="CG90" s="47">
        <f t="shared" si="27"/>
        <v>0</v>
      </c>
      <c r="CH90" s="47">
        <f t="shared" si="28"/>
        <v>0</v>
      </c>
      <c r="CI90" s="47">
        <f t="shared" si="29"/>
        <v>0</v>
      </c>
      <c r="CJ90" s="47">
        <f t="shared" si="218"/>
        <v>0</v>
      </c>
      <c r="CK90" s="47">
        <f t="shared" si="219"/>
        <v>0</v>
      </c>
      <c r="CL90" s="47">
        <f t="shared" si="220"/>
        <v>0</v>
      </c>
      <c r="CM90" s="47">
        <f t="shared" si="221"/>
        <v>0</v>
      </c>
      <c r="CN90" s="47">
        <f t="shared" si="222"/>
        <v>0</v>
      </c>
      <c r="CO90" s="47">
        <f t="shared" si="223"/>
        <v>0</v>
      </c>
      <c r="CP90" s="47">
        <f t="shared" si="224"/>
        <v>0</v>
      </c>
      <c r="CQ90" s="47">
        <f t="shared" si="225"/>
        <v>0</v>
      </c>
      <c r="CR90" s="47">
        <f t="shared" si="226"/>
        <v>0</v>
      </c>
      <c r="CS90" s="47">
        <f t="shared" si="227"/>
        <v>0</v>
      </c>
      <c r="CT90" s="47">
        <f t="shared" si="228"/>
        <v>0</v>
      </c>
      <c r="CU90" s="47">
        <f t="shared" si="229"/>
        <v>0</v>
      </c>
      <c r="CV90" s="20">
        <f t="shared" si="230"/>
        <v>4761.4392844487038</v>
      </c>
      <c r="CW90" s="20">
        <f t="shared" si="231"/>
        <v>4761.4403806166956</v>
      </c>
      <c r="CX90" s="20">
        <f t="shared" si="232"/>
        <v>57137.27968595321</v>
      </c>
      <c r="CY90" s="20">
        <f t="shared" si="233"/>
        <v>57137.271413384442</v>
      </c>
      <c r="CZ90" s="20">
        <f t="shared" si="234"/>
        <v>57137.284567400347</v>
      </c>
      <c r="DA90" s="21">
        <f t="shared" si="235"/>
        <v>57137.278555579331</v>
      </c>
      <c r="DB90" s="19">
        <f t="shared" si="258"/>
        <v>1428431.9638894831</v>
      </c>
      <c r="DC90" s="20">
        <f t="shared" si="236"/>
        <v>1428431.780191323</v>
      </c>
      <c r="DD90" s="20">
        <f t="shared" si="237"/>
        <v>1428432.0722073179</v>
      </c>
      <c r="DE90" s="20">
        <f>DC90*G90</f>
        <v>0</v>
      </c>
      <c r="DF90" s="20">
        <f t="shared" si="131"/>
        <v>1500000</v>
      </c>
      <c r="DG90" s="20">
        <f t="shared" si="253"/>
        <v>302503.24802265019</v>
      </c>
      <c r="DH90" s="20">
        <f t="shared" si="238"/>
        <v>12100.129920906007</v>
      </c>
      <c r="DI90" s="20">
        <f t="shared" si="254"/>
        <v>1008.3441600755006</v>
      </c>
      <c r="DJ90" s="20">
        <f t="shared" si="239"/>
        <v>295756.52765831439</v>
      </c>
      <c r="DK90" s="24">
        <f t="shared" si="240"/>
        <v>0.21177297524291511</v>
      </c>
      <c r="DL90" s="124">
        <f t="shared" si="255"/>
        <v>1</v>
      </c>
      <c r="DM90" s="27">
        <f t="shared" si="256"/>
        <v>0</v>
      </c>
      <c r="DN90" s="27">
        <f t="shared" si="257"/>
        <v>0</v>
      </c>
      <c r="DO90" s="20">
        <f t="shared" si="249"/>
        <v>645807.00030519173</v>
      </c>
      <c r="DP90" s="20">
        <f t="shared" si="250"/>
        <v>225281.21584005145</v>
      </c>
      <c r="DQ90" s="21">
        <f t="shared" si="251"/>
        <v>165268.68201533961</v>
      </c>
      <c r="DR90" s="17"/>
      <c r="DS90" s="17"/>
      <c r="DT90" s="17"/>
      <c r="DU90" s="17"/>
      <c r="DV90" s="17"/>
      <c r="DW90" s="17"/>
      <c r="DX90" s="17"/>
      <c r="DY90" s="17"/>
      <c r="DZ90" s="17"/>
      <c r="EA90" s="17"/>
      <c r="EB90" s="28">
        <v>0</v>
      </c>
      <c r="EC90" s="17"/>
      <c r="ED90" s="17"/>
      <c r="EE90" s="17"/>
      <c r="EF90" s="17"/>
      <c r="EG90" s="17"/>
    </row>
    <row r="91" spans="1:137" ht="15.75" thickBot="1" x14ac:dyDescent="0.3">
      <c r="A91" s="5">
        <f t="shared" si="72"/>
        <v>31</v>
      </c>
      <c r="B91" s="5">
        <f t="shared" si="71"/>
        <v>29</v>
      </c>
      <c r="C91" s="1">
        <v>44958</v>
      </c>
      <c r="D91" s="4"/>
      <c r="E91" s="28"/>
      <c r="F91" s="28"/>
      <c r="G91" s="28">
        <f t="shared" si="245"/>
        <v>0</v>
      </c>
      <c r="H91" s="28"/>
      <c r="I91" s="10">
        <v>0</v>
      </c>
      <c r="J91" s="10">
        <v>69430.399999999994</v>
      </c>
      <c r="K91" s="94"/>
      <c r="L91" s="11">
        <f t="shared" si="201"/>
        <v>1541.6666666666667</v>
      </c>
      <c r="M91" s="11">
        <f t="shared" si="202"/>
        <v>458.33333333333331</v>
      </c>
      <c r="N91" s="11">
        <f t="shared" si="203"/>
        <v>575</v>
      </c>
      <c r="O91" s="11">
        <f t="shared" si="198"/>
        <v>552.97666666666669</v>
      </c>
      <c r="P91" s="11">
        <f t="shared" si="241"/>
        <v>2657.8899999999994</v>
      </c>
      <c r="Q91" s="11">
        <v>100000</v>
      </c>
      <c r="R91" s="94">
        <v>1</v>
      </c>
      <c r="S91" s="11">
        <f t="shared" si="205"/>
        <v>1541.6666666666667</v>
      </c>
      <c r="T91" s="11">
        <f t="shared" si="206"/>
        <v>458.33333333333331</v>
      </c>
      <c r="U91" s="11">
        <f t="shared" si="242"/>
        <v>833.33333333333348</v>
      </c>
      <c r="V91" s="11">
        <f t="shared" si="243"/>
        <v>5500</v>
      </c>
      <c r="W91" s="11">
        <f t="shared" si="244"/>
        <v>8157.8899999999994</v>
      </c>
      <c r="X91" s="11">
        <f t="shared" si="210"/>
        <v>97894.68</v>
      </c>
      <c r="Y91" s="110">
        <f t="shared" si="197"/>
        <v>0.22</v>
      </c>
      <c r="Z91" s="11">
        <f t="shared" si="95"/>
        <v>13415.829599999997</v>
      </c>
      <c r="AA91" s="11">
        <f t="shared" si="96"/>
        <v>4814.7339999999995</v>
      </c>
      <c r="AB91" s="11">
        <v>0</v>
      </c>
      <c r="AC91" s="11">
        <f t="shared" si="127"/>
        <v>79664.116399999999</v>
      </c>
      <c r="AD91" s="11">
        <f t="shared" si="97"/>
        <v>6638.6763666666666</v>
      </c>
      <c r="AE91" s="11">
        <v>55000</v>
      </c>
      <c r="AF91" s="11">
        <f t="shared" si="211"/>
        <v>2055.3430333333336</v>
      </c>
      <c r="AG91" s="11"/>
      <c r="AH91" s="92"/>
      <c r="AI91" s="91">
        <v>9000</v>
      </c>
      <c r="AJ91" s="11">
        <v>550</v>
      </c>
      <c r="AK91" s="54">
        <f t="shared" si="98"/>
        <v>9684.5026742378868</v>
      </c>
      <c r="AL91" s="11">
        <v>305</v>
      </c>
      <c r="AM91" s="54">
        <v>0</v>
      </c>
      <c r="AN91" s="11">
        <v>0</v>
      </c>
      <c r="AO91" s="11">
        <v>0</v>
      </c>
      <c r="AP91" s="52">
        <f t="shared" si="212"/>
        <v>44075.350144185009</v>
      </c>
      <c r="AQ91" s="54">
        <f t="shared" si="170"/>
        <v>6030.992525087735</v>
      </c>
      <c r="AR91" s="54">
        <f t="shared" si="99"/>
        <v>5236.1113755853585</v>
      </c>
      <c r="AS91" s="54">
        <f t="shared" si="128"/>
        <v>200131.42207878304</v>
      </c>
      <c r="AT91" s="54">
        <f t="shared" si="246"/>
        <v>26080.58893250117</v>
      </c>
      <c r="AU91" s="54">
        <v>3100</v>
      </c>
      <c r="AV91" s="54">
        <f t="shared" si="100"/>
        <v>27744.251559963905</v>
      </c>
      <c r="AW91" s="11">
        <v>0</v>
      </c>
      <c r="AX91" s="52">
        <f t="shared" si="213"/>
        <v>0</v>
      </c>
      <c r="AY91" s="54">
        <f>'Mortgage and Loans'!U52</f>
        <v>38316.949999999997</v>
      </c>
      <c r="AZ91" s="12">
        <f t="shared" si="252"/>
        <v>370255.16929034411</v>
      </c>
      <c r="BA91" s="52">
        <f t="shared" si="200"/>
        <v>750</v>
      </c>
      <c r="BB91" s="52">
        <f t="shared" si="200"/>
        <v>750</v>
      </c>
      <c r="BC91" s="52">
        <f t="shared" si="200"/>
        <v>750</v>
      </c>
      <c r="BD91" s="52">
        <f t="shared" si="200"/>
        <v>750</v>
      </c>
      <c r="BE91" s="52">
        <f t="shared" si="87"/>
        <v>261.44038061669568</v>
      </c>
      <c r="BF91" s="52">
        <f t="shared" si="200"/>
        <v>750</v>
      </c>
      <c r="BG91" s="52">
        <f>'Mortgage and Loans'!AF53</f>
        <v>39637.657741334202</v>
      </c>
      <c r="BH91" s="52">
        <f>'Mortgage and Loans'!AQ53</f>
        <v>13218.019084742962</v>
      </c>
      <c r="BI91" s="52">
        <f>'Mortgage and Loans'!BB53</f>
        <v>14291.567031748771</v>
      </c>
      <c r="BJ91" s="52">
        <f>'Mortgage and Loans'!BM53</f>
        <v>8198.6956576101111</v>
      </c>
      <c r="BK91" s="52">
        <f>'Mortgage and Loans'!T52</f>
        <v>141683.04999999999</v>
      </c>
      <c r="BL91" s="12">
        <f t="shared" si="17"/>
        <v>-221040.42989605272</v>
      </c>
      <c r="BM91" s="69">
        <f t="shared" si="103"/>
        <v>149214.73939429139</v>
      </c>
      <c r="BN91" s="88">
        <f t="shared" si="247"/>
        <v>1</v>
      </c>
      <c r="BO91" s="88">
        <f t="shared" si="248"/>
        <v>1</v>
      </c>
      <c r="BP91" s="79">
        <f>'Mortgage and Loans'!G53</f>
        <v>2084.34</v>
      </c>
      <c r="BQ91" s="73">
        <f t="shared" si="214"/>
        <v>0</v>
      </c>
      <c r="BR91" s="80"/>
      <c r="BS91" s="20">
        <f t="shared" si="215"/>
        <v>4011.4403806166956</v>
      </c>
      <c r="BT91" s="20">
        <v>750</v>
      </c>
      <c r="BU91" s="20">
        <v>0</v>
      </c>
      <c r="BV91" s="20">
        <f t="shared" si="216"/>
        <v>4761.4403806166956</v>
      </c>
      <c r="BW91" s="20">
        <f t="shared" si="217"/>
        <v>4761.4396088050526</v>
      </c>
      <c r="BX91" s="47">
        <f>IF(D91=0,0,IF(MONTH($D91)=1,1,0))</f>
        <v>0</v>
      </c>
      <c r="BY91" s="47">
        <f t="shared" si="19"/>
        <v>0</v>
      </c>
      <c r="BZ91" s="47">
        <f t="shared" si="20"/>
        <v>0</v>
      </c>
      <c r="CA91" s="47">
        <f t="shared" si="21"/>
        <v>0</v>
      </c>
      <c r="CB91" s="47">
        <f t="shared" si="22"/>
        <v>0</v>
      </c>
      <c r="CC91" s="47">
        <f t="shared" si="23"/>
        <v>0</v>
      </c>
      <c r="CD91" s="47">
        <f t="shared" si="24"/>
        <v>0</v>
      </c>
      <c r="CE91" s="47">
        <f t="shared" si="25"/>
        <v>0</v>
      </c>
      <c r="CF91" s="47">
        <f t="shared" si="26"/>
        <v>0</v>
      </c>
      <c r="CG91" s="47">
        <f t="shared" si="27"/>
        <v>0</v>
      </c>
      <c r="CH91" s="47">
        <f t="shared" si="28"/>
        <v>0</v>
      </c>
      <c r="CI91" s="47">
        <f t="shared" si="29"/>
        <v>0</v>
      </c>
      <c r="CJ91" s="47">
        <f t="shared" si="218"/>
        <v>0</v>
      </c>
      <c r="CK91" s="47">
        <f t="shared" si="219"/>
        <v>0</v>
      </c>
      <c r="CL91" s="47">
        <f t="shared" si="220"/>
        <v>0</v>
      </c>
      <c r="CM91" s="47">
        <f t="shared" si="221"/>
        <v>0</v>
      </c>
      <c r="CN91" s="47">
        <f t="shared" si="222"/>
        <v>0</v>
      </c>
      <c r="CO91" s="47">
        <f t="shared" si="223"/>
        <v>0</v>
      </c>
      <c r="CP91" s="47">
        <f t="shared" si="224"/>
        <v>0</v>
      </c>
      <c r="CQ91" s="47">
        <f t="shared" si="225"/>
        <v>0</v>
      </c>
      <c r="CR91" s="47">
        <f t="shared" si="226"/>
        <v>0</v>
      </c>
      <c r="CS91" s="47">
        <f t="shared" si="227"/>
        <v>0</v>
      </c>
      <c r="CT91" s="47">
        <f t="shared" si="228"/>
        <v>0</v>
      </c>
      <c r="CU91" s="47">
        <f t="shared" si="229"/>
        <v>0</v>
      </c>
      <c r="CV91" s="20">
        <f t="shared" si="230"/>
        <v>4761.4398965221544</v>
      </c>
      <c r="CW91" s="20">
        <f t="shared" si="231"/>
        <v>4761.4404449343319</v>
      </c>
      <c r="CX91" s="20">
        <f t="shared" si="232"/>
        <v>57137.284567400347</v>
      </c>
      <c r="CY91" s="20">
        <f t="shared" si="233"/>
        <v>57137.278758265849</v>
      </c>
      <c r="CZ91" s="20">
        <f t="shared" si="234"/>
        <v>57137.285339211987</v>
      </c>
      <c r="DA91" s="21">
        <f t="shared" si="235"/>
        <v>57137.282888292721</v>
      </c>
      <c r="DB91" s="19">
        <f t="shared" si="258"/>
        <v>1428432.0722073179</v>
      </c>
      <c r="DC91" s="20">
        <f t="shared" si="236"/>
        <v>1428431.9412198735</v>
      </c>
      <c r="DD91" s="20">
        <f t="shared" si="237"/>
        <v>1428432.0880523401</v>
      </c>
      <c r="DE91" s="20">
        <f>DC91*G91</f>
        <v>0</v>
      </c>
      <c r="DF91" s="20">
        <f t="shared" si="131"/>
        <v>1500000</v>
      </c>
      <c r="DG91" s="20">
        <f t="shared" si="253"/>
        <v>309298.71661610622</v>
      </c>
      <c r="DH91" s="20">
        <f t="shared" si="238"/>
        <v>12371.948664644249</v>
      </c>
      <c r="DI91" s="20">
        <f t="shared" si="254"/>
        <v>1030.9957220536874</v>
      </c>
      <c r="DJ91" s="20">
        <f t="shared" si="239"/>
        <v>302515.4515164636</v>
      </c>
      <c r="DK91" s="24">
        <f t="shared" si="240"/>
        <v>0.21653024389245085</v>
      </c>
      <c r="DL91" s="124">
        <f t="shared" si="255"/>
        <v>0</v>
      </c>
      <c r="DM91" s="27">
        <f t="shared" si="256"/>
        <v>0</v>
      </c>
      <c r="DN91" s="27">
        <f t="shared" si="257"/>
        <v>0</v>
      </c>
      <c r="DO91" s="20">
        <f t="shared" si="249"/>
        <v>649305.1215568448</v>
      </c>
      <c r="DP91" s="20">
        <f t="shared" si="250"/>
        <v>230501.48909251837</v>
      </c>
      <c r="DQ91" s="21">
        <f t="shared" si="251"/>
        <v>170734.72070958937</v>
      </c>
      <c r="DR91" s="17"/>
      <c r="DS91" s="17"/>
      <c r="DT91" s="17"/>
      <c r="DU91" s="17"/>
      <c r="DV91" s="17"/>
      <c r="DW91" s="17"/>
      <c r="DX91" s="17"/>
      <c r="DY91" s="17"/>
      <c r="DZ91" s="17"/>
      <c r="EA91" s="17"/>
      <c r="EB91" s="28">
        <v>0</v>
      </c>
      <c r="EC91" s="17"/>
      <c r="ED91" s="17"/>
      <c r="EE91" s="17"/>
      <c r="EF91" s="17"/>
      <c r="EG91" s="17"/>
    </row>
    <row r="92" spans="1:137" ht="15.75" thickBot="1" x14ac:dyDescent="0.3">
      <c r="A92" s="5">
        <f t="shared" si="72"/>
        <v>31</v>
      </c>
      <c r="B92" s="5">
        <f t="shared" si="72"/>
        <v>29</v>
      </c>
      <c r="C92" s="1">
        <v>44986</v>
      </c>
      <c r="D92" s="4"/>
      <c r="E92" s="28"/>
      <c r="F92" s="28"/>
      <c r="G92" s="28">
        <f t="shared" si="245"/>
        <v>0</v>
      </c>
      <c r="H92" s="28"/>
      <c r="I92" s="10">
        <v>0</v>
      </c>
      <c r="J92" s="10">
        <v>69430.399999999994</v>
      </c>
      <c r="K92" s="94"/>
      <c r="L92" s="11">
        <f t="shared" si="201"/>
        <v>1541.6666666666667</v>
      </c>
      <c r="M92" s="11">
        <f t="shared" si="202"/>
        <v>458.33333333333331</v>
      </c>
      <c r="N92" s="11">
        <f t="shared" si="203"/>
        <v>575</v>
      </c>
      <c r="O92" s="11">
        <f t="shared" si="198"/>
        <v>552.97666666666669</v>
      </c>
      <c r="P92" s="11">
        <f t="shared" si="241"/>
        <v>2657.8899999999994</v>
      </c>
      <c r="Q92" s="11">
        <v>100000</v>
      </c>
      <c r="R92" s="94">
        <v>1</v>
      </c>
      <c r="S92" s="11">
        <f t="shared" si="205"/>
        <v>1541.6666666666667</v>
      </c>
      <c r="T92" s="11">
        <f t="shared" si="206"/>
        <v>458.33333333333331</v>
      </c>
      <c r="U92" s="11">
        <f t="shared" si="242"/>
        <v>833.33333333333348</v>
      </c>
      <c r="V92" s="11">
        <f t="shared" si="243"/>
        <v>5500</v>
      </c>
      <c r="W92" s="11">
        <f t="shared" si="244"/>
        <v>8157.8899999999994</v>
      </c>
      <c r="X92" s="11">
        <f t="shared" si="210"/>
        <v>97894.68</v>
      </c>
      <c r="Y92" s="110">
        <f t="shared" si="197"/>
        <v>0.22</v>
      </c>
      <c r="Z92" s="11">
        <f t="shared" si="95"/>
        <v>13415.829599999997</v>
      </c>
      <c r="AA92" s="11">
        <f t="shared" si="96"/>
        <v>4814.7339999999995</v>
      </c>
      <c r="AB92" s="11">
        <v>0</v>
      </c>
      <c r="AC92" s="11">
        <f t="shared" si="127"/>
        <v>79664.116399999999</v>
      </c>
      <c r="AD92" s="11">
        <f t="shared" si="97"/>
        <v>6638.6763666666666</v>
      </c>
      <c r="AE92" s="11">
        <v>55000</v>
      </c>
      <c r="AF92" s="11">
        <f t="shared" si="211"/>
        <v>2055.3430333333336</v>
      </c>
      <c r="AG92" s="11"/>
      <c r="AH92" s="92"/>
      <c r="AI92" s="91">
        <v>9000</v>
      </c>
      <c r="AJ92" s="11">
        <v>550</v>
      </c>
      <c r="AK92" s="54">
        <f t="shared" si="98"/>
        <v>9696.2047816359227</v>
      </c>
      <c r="AL92" s="11">
        <v>305</v>
      </c>
      <c r="AM92" s="54">
        <v>0</v>
      </c>
      <c r="AN92" s="11">
        <v>0</v>
      </c>
      <c r="AO92" s="11">
        <v>0</v>
      </c>
      <c r="AP92" s="52">
        <f t="shared" si="212"/>
        <v>45230.758290799349</v>
      </c>
      <c r="AQ92" s="54">
        <f t="shared" si="170"/>
        <v>6063.6604012652933</v>
      </c>
      <c r="AR92" s="54">
        <f t="shared" si="99"/>
        <v>5264.4736455364455</v>
      </c>
      <c r="AS92" s="54">
        <f t="shared" si="128"/>
        <v>204472.37661504309</v>
      </c>
      <c r="AT92" s="54">
        <f t="shared" si="246"/>
        <v>26630.192122552216</v>
      </c>
      <c r="AU92" s="54">
        <v>3100</v>
      </c>
      <c r="AV92" s="54">
        <f t="shared" si="100"/>
        <v>28469.532922580376</v>
      </c>
      <c r="AW92" s="11">
        <v>0</v>
      </c>
      <c r="AX92" s="52">
        <f t="shared" si="213"/>
        <v>0</v>
      </c>
      <c r="AY92" s="54">
        <f>'Mortgage and Loans'!U53</f>
        <v>38556.729999999996</v>
      </c>
      <c r="AZ92" s="12">
        <f t="shared" si="252"/>
        <v>377338.92877941264</v>
      </c>
      <c r="BA92" s="52">
        <f t="shared" si="200"/>
        <v>750</v>
      </c>
      <c r="BB92" s="52">
        <f t="shared" si="200"/>
        <v>750</v>
      </c>
      <c r="BC92" s="52">
        <f t="shared" si="200"/>
        <v>750</v>
      </c>
      <c r="BD92" s="52">
        <f t="shared" si="200"/>
        <v>750</v>
      </c>
      <c r="BE92" s="52">
        <f t="shared" si="87"/>
        <v>261.44044493433256</v>
      </c>
      <c r="BF92" s="52">
        <f t="shared" si="200"/>
        <v>750</v>
      </c>
      <c r="BG92" s="52">
        <f>'Mortgage and Loans'!AF54</f>
        <v>39268.277741334205</v>
      </c>
      <c r="BH92" s="52">
        <f>'Mortgage and Loans'!AQ54</f>
        <v>13098.069084742961</v>
      </c>
      <c r="BI92" s="52">
        <f>'Mortgage and Loans'!BB54</f>
        <v>14164.377031748771</v>
      </c>
      <c r="BJ92" s="52">
        <f>'Mortgage and Loans'!BM54</f>
        <v>7825.0156576101108</v>
      </c>
      <c r="BK92" s="52">
        <f>'Mortgage and Loans'!T53</f>
        <v>141443.26999999999</v>
      </c>
      <c r="BL92" s="12">
        <f t="shared" si="17"/>
        <v>-219810.44996037037</v>
      </c>
      <c r="BM92" s="69">
        <f t="shared" si="103"/>
        <v>157528.47881904227</v>
      </c>
      <c r="BN92" s="88">
        <f t="shared" si="247"/>
        <v>1</v>
      </c>
      <c r="BO92" s="88">
        <f t="shared" si="248"/>
        <v>1</v>
      </c>
      <c r="BP92" s="79">
        <f>'Mortgage and Loans'!G54</f>
        <v>2084.34</v>
      </c>
      <c r="BQ92" s="73">
        <f t="shared" si="214"/>
        <v>0</v>
      </c>
      <c r="BR92" s="80"/>
      <c r="BS92" s="20">
        <f t="shared" si="215"/>
        <v>4011.4404449343324</v>
      </c>
      <c r="BT92" s="20">
        <v>750</v>
      </c>
      <c r="BU92" s="20">
        <v>0</v>
      </c>
      <c r="BV92" s="20">
        <f t="shared" si="216"/>
        <v>4761.4404449343328</v>
      </c>
      <c r="BW92" s="20">
        <f t="shared" si="217"/>
        <v>4761.4437545993278</v>
      </c>
      <c r="BX92" s="47">
        <f>IF(D92=0,0,IF(MONTH($D92)=1,1,0))</f>
        <v>0</v>
      </c>
      <c r="BY92" s="47">
        <f t="shared" si="19"/>
        <v>0</v>
      </c>
      <c r="BZ92" s="47">
        <f t="shared" si="20"/>
        <v>0</v>
      </c>
      <c r="CA92" s="47">
        <f t="shared" si="21"/>
        <v>0</v>
      </c>
      <c r="CB92" s="47">
        <f t="shared" si="22"/>
        <v>0</v>
      </c>
      <c r="CC92" s="47">
        <f t="shared" si="23"/>
        <v>0</v>
      </c>
      <c r="CD92" s="47">
        <f t="shared" si="24"/>
        <v>0</v>
      </c>
      <c r="CE92" s="47">
        <f t="shared" si="25"/>
        <v>0</v>
      </c>
      <c r="CF92" s="47">
        <f t="shared" si="26"/>
        <v>0</v>
      </c>
      <c r="CG92" s="47">
        <f t="shared" si="27"/>
        <v>0</v>
      </c>
      <c r="CH92" s="47">
        <f t="shared" si="28"/>
        <v>0</v>
      </c>
      <c r="CI92" s="47">
        <f t="shared" si="29"/>
        <v>0</v>
      </c>
      <c r="CJ92" s="47">
        <f t="shared" si="218"/>
        <v>0</v>
      </c>
      <c r="CK92" s="47">
        <f t="shared" si="219"/>
        <v>0</v>
      </c>
      <c r="CL92" s="47">
        <f t="shared" si="220"/>
        <v>0</v>
      </c>
      <c r="CM92" s="47">
        <f t="shared" si="221"/>
        <v>0</v>
      </c>
      <c r="CN92" s="47">
        <f t="shared" si="222"/>
        <v>0</v>
      </c>
      <c r="CO92" s="47">
        <f t="shared" si="223"/>
        <v>0</v>
      </c>
      <c r="CP92" s="47">
        <f t="shared" si="224"/>
        <v>0</v>
      </c>
      <c r="CQ92" s="47">
        <f t="shared" si="225"/>
        <v>0</v>
      </c>
      <c r="CR92" s="47">
        <f t="shared" si="226"/>
        <v>0</v>
      </c>
      <c r="CS92" s="47">
        <f t="shared" si="227"/>
        <v>0</v>
      </c>
      <c r="CT92" s="47">
        <f t="shared" si="228"/>
        <v>0</v>
      </c>
      <c r="CU92" s="47">
        <f t="shared" si="229"/>
        <v>0</v>
      </c>
      <c r="CV92" s="20">
        <f t="shared" si="230"/>
        <v>4761.4402664601539</v>
      </c>
      <c r="CW92" s="20">
        <f t="shared" si="231"/>
        <v>4761.4401691289158</v>
      </c>
      <c r="CX92" s="20">
        <f t="shared" si="232"/>
        <v>57137.285339211994</v>
      </c>
      <c r="CY92" s="20">
        <f t="shared" si="233"/>
        <v>57137.283197521843</v>
      </c>
      <c r="CZ92" s="20">
        <f t="shared" si="234"/>
        <v>57137.282029546986</v>
      </c>
      <c r="DA92" s="21">
        <f t="shared" si="235"/>
        <v>57137.28352209361</v>
      </c>
      <c r="DB92" s="19">
        <f t="shared" si="258"/>
        <v>1428432.0880523403</v>
      </c>
      <c r="DC92" s="20">
        <f t="shared" si="236"/>
        <v>1428432.0413830474</v>
      </c>
      <c r="DD92" s="20">
        <f t="shared" si="237"/>
        <v>1428432.0307585932</v>
      </c>
      <c r="DE92" s="20">
        <f>DC92*G92</f>
        <v>0</v>
      </c>
      <c r="DF92" s="20">
        <f t="shared" si="131"/>
        <v>1500000</v>
      </c>
      <c r="DG92" s="20">
        <f t="shared" si="253"/>
        <v>316130.99399777676</v>
      </c>
      <c r="DH92" s="20">
        <f t="shared" si="238"/>
        <v>12645.23975991107</v>
      </c>
      <c r="DI92" s="20">
        <f t="shared" si="254"/>
        <v>1053.7699799925892</v>
      </c>
      <c r="DJ92" s="20">
        <f t="shared" si="239"/>
        <v>309310.98621217773</v>
      </c>
      <c r="DK92" s="24">
        <f t="shared" si="240"/>
        <v>0.22131328956447238</v>
      </c>
      <c r="DL92" s="124">
        <f t="shared" si="255"/>
        <v>0</v>
      </c>
      <c r="DM92" s="27">
        <f t="shared" si="256"/>
        <v>0</v>
      </c>
      <c r="DN92" s="27">
        <f t="shared" si="257"/>
        <v>0</v>
      </c>
      <c r="DO92" s="20">
        <f t="shared" si="249"/>
        <v>652822.19096527772</v>
      </c>
      <c r="DP92" s="20">
        <f t="shared" si="250"/>
        <v>235750.03882510285</v>
      </c>
      <c r="DQ92" s="21">
        <f t="shared" si="251"/>
        <v>176230.36711343299</v>
      </c>
      <c r="DR92" s="17"/>
      <c r="DS92" s="17"/>
      <c r="DT92" s="17"/>
      <c r="DU92" s="17"/>
      <c r="DV92" s="17"/>
      <c r="DW92" s="17"/>
      <c r="DX92" s="17"/>
      <c r="DY92" s="17"/>
      <c r="DZ92" s="17"/>
      <c r="EA92" s="17"/>
      <c r="EB92" s="28">
        <v>0</v>
      </c>
      <c r="EC92" s="17"/>
      <c r="ED92" s="17"/>
      <c r="EE92" s="17"/>
      <c r="EF92" s="17"/>
      <c r="EG92" s="17"/>
    </row>
    <row r="93" spans="1:137" ht="15.75" thickBot="1" x14ac:dyDescent="0.3">
      <c r="A93" s="5">
        <f t="shared" si="72"/>
        <v>31</v>
      </c>
      <c r="B93" s="5">
        <f t="shared" si="72"/>
        <v>29</v>
      </c>
      <c r="C93" s="1">
        <v>45017</v>
      </c>
      <c r="D93" s="4"/>
      <c r="E93" s="28"/>
      <c r="F93" s="28"/>
      <c r="G93" s="28">
        <f t="shared" si="245"/>
        <v>0</v>
      </c>
      <c r="H93" s="28"/>
      <c r="I93" s="10">
        <v>0</v>
      </c>
      <c r="J93" s="10">
        <v>69430.399999999994</v>
      </c>
      <c r="K93" s="94"/>
      <c r="L93" s="11">
        <f t="shared" si="201"/>
        <v>1541.6666666666667</v>
      </c>
      <c r="M93" s="11">
        <f t="shared" si="202"/>
        <v>458.33333333333331</v>
      </c>
      <c r="N93" s="11">
        <f t="shared" si="203"/>
        <v>575</v>
      </c>
      <c r="O93" s="11">
        <f t="shared" si="198"/>
        <v>552.97666666666669</v>
      </c>
      <c r="P93" s="11">
        <f t="shared" si="241"/>
        <v>2657.8899999999994</v>
      </c>
      <c r="Q93" s="11">
        <v>100000</v>
      </c>
      <c r="R93" s="94">
        <v>1</v>
      </c>
      <c r="S93" s="11">
        <f t="shared" si="205"/>
        <v>1541.6666666666667</v>
      </c>
      <c r="T93" s="11">
        <f t="shared" si="206"/>
        <v>458.33333333333331</v>
      </c>
      <c r="U93" s="11">
        <f t="shared" si="242"/>
        <v>833.33333333333348</v>
      </c>
      <c r="V93" s="11">
        <f t="shared" si="243"/>
        <v>5500</v>
      </c>
      <c r="W93" s="11">
        <f t="shared" si="244"/>
        <v>8157.8899999999994</v>
      </c>
      <c r="X93" s="11">
        <f t="shared" si="210"/>
        <v>97894.68</v>
      </c>
      <c r="Y93" s="110">
        <f t="shared" si="197"/>
        <v>0.22</v>
      </c>
      <c r="Z93" s="11">
        <f t="shared" si="95"/>
        <v>13415.829599999997</v>
      </c>
      <c r="AA93" s="11">
        <f t="shared" si="96"/>
        <v>4814.7339999999995</v>
      </c>
      <c r="AB93" s="11">
        <v>0</v>
      </c>
      <c r="AC93" s="11">
        <f t="shared" si="127"/>
        <v>79664.116399999999</v>
      </c>
      <c r="AD93" s="11">
        <f t="shared" si="97"/>
        <v>6638.6763666666666</v>
      </c>
      <c r="AE93" s="11">
        <v>55000</v>
      </c>
      <c r="AF93" s="11">
        <f t="shared" si="211"/>
        <v>2055.3430333333336</v>
      </c>
      <c r="AG93" s="11"/>
      <c r="AH93" s="92"/>
      <c r="AI93" s="91">
        <v>9000</v>
      </c>
      <c r="AJ93" s="11">
        <v>550</v>
      </c>
      <c r="AK93" s="54">
        <f t="shared" si="98"/>
        <v>9707.9210290803985</v>
      </c>
      <c r="AL93" s="11">
        <v>305</v>
      </c>
      <c r="AM93" s="54">
        <v>0</v>
      </c>
      <c r="AN93" s="11">
        <v>0</v>
      </c>
      <c r="AO93" s="11">
        <v>0</v>
      </c>
      <c r="AP93" s="52">
        <f t="shared" si="212"/>
        <v>46392.42489820785</v>
      </c>
      <c r="AQ93" s="54">
        <f t="shared" si="170"/>
        <v>6096.5052284388139</v>
      </c>
      <c r="AR93" s="54">
        <f t="shared" si="99"/>
        <v>5292.9895444497679</v>
      </c>
      <c r="AS93" s="54">
        <f t="shared" si="128"/>
        <v>208836.84465504123</v>
      </c>
      <c r="AT93" s="54">
        <f t="shared" si="246"/>
        <v>27182.772329882708</v>
      </c>
      <c r="AU93" s="54">
        <v>3100</v>
      </c>
      <c r="AV93" s="54">
        <f t="shared" si="100"/>
        <v>29198.742892577688</v>
      </c>
      <c r="AW93" s="11">
        <v>0</v>
      </c>
      <c r="AX93" s="52">
        <f t="shared" si="213"/>
        <v>0</v>
      </c>
      <c r="AY93" s="54">
        <f>'Mortgage and Loans'!U54</f>
        <v>38797.339999999997</v>
      </c>
      <c r="AZ93" s="12">
        <f t="shared" si="252"/>
        <v>384460.54057767848</v>
      </c>
      <c r="BA93" s="52">
        <f t="shared" si="200"/>
        <v>750</v>
      </c>
      <c r="BB93" s="52">
        <f t="shared" si="200"/>
        <v>750</v>
      </c>
      <c r="BC93" s="52">
        <f t="shared" si="200"/>
        <v>750</v>
      </c>
      <c r="BD93" s="52">
        <f t="shared" si="200"/>
        <v>750</v>
      </c>
      <c r="BE93" s="52">
        <f t="shared" si="87"/>
        <v>261.44016912891635</v>
      </c>
      <c r="BF93" s="52">
        <f t="shared" si="200"/>
        <v>750</v>
      </c>
      <c r="BG93" s="52">
        <f>'Mortgage and Loans'!AF55</f>
        <v>38897.257741334208</v>
      </c>
      <c r="BH93" s="52">
        <f>'Mortgage and Loans'!AQ55</f>
        <v>12977.519084742962</v>
      </c>
      <c r="BI93" s="52">
        <f>'Mortgage and Loans'!BB55</f>
        <v>14036.497031748771</v>
      </c>
      <c r="BJ93" s="52">
        <f>'Mortgage and Loans'!BM55</f>
        <v>7449.1556576101111</v>
      </c>
      <c r="BK93" s="52">
        <f>'Mortgage and Loans'!T54</f>
        <v>141202.66</v>
      </c>
      <c r="BL93" s="12">
        <f t="shared" si="17"/>
        <v>-218574.52968456497</v>
      </c>
      <c r="BM93" s="69">
        <f t="shared" si="103"/>
        <v>165886.0108931135</v>
      </c>
      <c r="BN93" s="88">
        <f t="shared" si="247"/>
        <v>1</v>
      </c>
      <c r="BO93" s="88">
        <f t="shared" si="248"/>
        <v>1</v>
      </c>
      <c r="BP93" s="79">
        <f>'Mortgage and Loans'!G55</f>
        <v>2084.34</v>
      </c>
      <c r="BQ93" s="73">
        <f t="shared" si="214"/>
        <v>0</v>
      </c>
      <c r="BR93" s="80"/>
      <c r="BS93" s="20">
        <f t="shared" si="215"/>
        <v>4011.4401691289163</v>
      </c>
      <c r="BT93" s="20">
        <v>750</v>
      </c>
      <c r="BU93" s="20">
        <v>0</v>
      </c>
      <c r="BV93" s="20">
        <f t="shared" si="216"/>
        <v>4761.4401691289168</v>
      </c>
      <c r="BW93" s="20">
        <f t="shared" si="217"/>
        <v>4761.4445159114966</v>
      </c>
      <c r="BX93" s="47">
        <f>IF(D93=0,0,IF(MONTH($D93)=1,1,0))</f>
        <v>0</v>
      </c>
      <c r="BY93" s="47">
        <f t="shared" si="19"/>
        <v>0</v>
      </c>
      <c r="BZ93" s="47">
        <f t="shared" si="20"/>
        <v>0</v>
      </c>
      <c r="CA93" s="47">
        <f t="shared" si="21"/>
        <v>0</v>
      </c>
      <c r="CB93" s="47">
        <f t="shared" si="22"/>
        <v>0</v>
      </c>
      <c r="CC93" s="47">
        <f t="shared" si="23"/>
        <v>0</v>
      </c>
      <c r="CD93" s="47">
        <f t="shared" si="24"/>
        <v>0</v>
      </c>
      <c r="CE93" s="47">
        <f t="shared" si="25"/>
        <v>0</v>
      </c>
      <c r="CF93" s="47">
        <f t="shared" si="26"/>
        <v>0</v>
      </c>
      <c r="CG93" s="47">
        <f t="shared" si="27"/>
        <v>0</v>
      </c>
      <c r="CH93" s="47">
        <f t="shared" si="28"/>
        <v>0</v>
      </c>
      <c r="CI93" s="47">
        <f t="shared" si="29"/>
        <v>0</v>
      </c>
      <c r="CJ93" s="47">
        <f t="shared" si="218"/>
        <v>0</v>
      </c>
      <c r="CK93" s="47">
        <f t="shared" si="219"/>
        <v>0</v>
      </c>
      <c r="CL93" s="47">
        <f t="shared" si="220"/>
        <v>0</v>
      </c>
      <c r="CM93" s="47">
        <f t="shared" si="221"/>
        <v>0</v>
      </c>
      <c r="CN93" s="47">
        <f t="shared" si="222"/>
        <v>0</v>
      </c>
      <c r="CO93" s="47">
        <f t="shared" si="223"/>
        <v>0</v>
      </c>
      <c r="CP93" s="47">
        <f t="shared" si="224"/>
        <v>0</v>
      </c>
      <c r="CQ93" s="47">
        <f t="shared" si="225"/>
        <v>0</v>
      </c>
      <c r="CR93" s="47">
        <f t="shared" si="226"/>
        <v>0</v>
      </c>
      <c r="CS93" s="47">
        <f t="shared" si="227"/>
        <v>0</v>
      </c>
      <c r="CT93" s="47">
        <f t="shared" si="228"/>
        <v>0</v>
      </c>
      <c r="CU93" s="47">
        <f t="shared" si="229"/>
        <v>0</v>
      </c>
      <c r="CV93" s="20">
        <f t="shared" si="230"/>
        <v>4761.440331559982</v>
      </c>
      <c r="CW93" s="20">
        <f t="shared" si="231"/>
        <v>4761.4398068970359</v>
      </c>
      <c r="CX93" s="20">
        <f t="shared" si="232"/>
        <v>57137.282029547001</v>
      </c>
      <c r="CY93" s="20">
        <f t="shared" si="233"/>
        <v>57137.283978719788</v>
      </c>
      <c r="CZ93" s="20">
        <f t="shared" si="234"/>
        <v>57137.277682764427</v>
      </c>
      <c r="DA93" s="21">
        <f t="shared" si="235"/>
        <v>57137.281230343739</v>
      </c>
      <c r="DB93" s="19">
        <f t="shared" si="258"/>
        <v>1428432.0307585935</v>
      </c>
      <c r="DC93" s="20">
        <f t="shared" si="236"/>
        <v>1428432.0636727505</v>
      </c>
      <c r="DD93" s="20">
        <f t="shared" si="237"/>
        <v>1428431.9447132079</v>
      </c>
      <c r="DE93" s="20">
        <f>DC93*G93</f>
        <v>0</v>
      </c>
      <c r="DF93" s="20">
        <f t="shared" si="131"/>
        <v>1500000</v>
      </c>
      <c r="DG93" s="20">
        <f t="shared" si="253"/>
        <v>323000.27954859805</v>
      </c>
      <c r="DH93" s="20">
        <f t="shared" si="238"/>
        <v>12920.011181943923</v>
      </c>
      <c r="DI93" s="20">
        <f t="shared" si="254"/>
        <v>1076.667598495327</v>
      </c>
      <c r="DJ93" s="20">
        <f t="shared" si="239"/>
        <v>316143.33005416038</v>
      </c>
      <c r="DK93" s="24">
        <f t="shared" si="240"/>
        <v>0.22612225513764192</v>
      </c>
      <c r="DL93" s="124">
        <f t="shared" si="255"/>
        <v>0</v>
      </c>
      <c r="DM93" s="27">
        <f t="shared" si="256"/>
        <v>0</v>
      </c>
      <c r="DN93" s="27">
        <f t="shared" si="257"/>
        <v>0</v>
      </c>
      <c r="DO93" s="20">
        <f t="shared" si="249"/>
        <v>656358.31116633967</v>
      </c>
      <c r="DP93" s="20">
        <f t="shared" si="250"/>
        <v>241027.01820207215</v>
      </c>
      <c r="DQ93" s="21">
        <f t="shared" si="251"/>
        <v>181755.78160196409</v>
      </c>
      <c r="DR93" s="17"/>
      <c r="DS93" s="17"/>
      <c r="DT93" s="17"/>
      <c r="DU93" s="17"/>
      <c r="DV93" s="17"/>
      <c r="DW93" s="17"/>
      <c r="DX93" s="17"/>
      <c r="DY93" s="17"/>
      <c r="DZ93" s="17"/>
      <c r="EA93" s="17"/>
      <c r="EB93" s="28">
        <v>0</v>
      </c>
      <c r="EC93" s="17"/>
      <c r="ED93" s="17"/>
      <c r="EE93" s="17"/>
      <c r="EF93" s="17"/>
      <c r="EG93" s="17"/>
    </row>
    <row r="94" spans="1:137" ht="15.75" thickBot="1" x14ac:dyDescent="0.3">
      <c r="A94" s="5">
        <f t="shared" ref="A94:B157" si="259">A82+1</f>
        <v>31</v>
      </c>
      <c r="B94" s="5">
        <f t="shared" si="259"/>
        <v>29</v>
      </c>
      <c r="C94" s="1">
        <v>45047</v>
      </c>
      <c r="D94" s="4"/>
      <c r="E94" s="28"/>
      <c r="F94" s="28"/>
      <c r="G94" s="28">
        <f t="shared" si="245"/>
        <v>0</v>
      </c>
      <c r="H94" s="28"/>
      <c r="I94" s="10">
        <v>0</v>
      </c>
      <c r="J94" s="10">
        <v>69430.399999999994</v>
      </c>
      <c r="K94" s="94"/>
      <c r="L94" s="11">
        <f t="shared" si="201"/>
        <v>1541.6666666666667</v>
      </c>
      <c r="M94" s="11">
        <f t="shared" si="202"/>
        <v>458.33333333333331</v>
      </c>
      <c r="N94" s="11">
        <f t="shared" si="203"/>
        <v>575</v>
      </c>
      <c r="O94" s="11">
        <f t="shared" si="198"/>
        <v>552.97666666666669</v>
      </c>
      <c r="P94" s="11">
        <f t="shared" si="241"/>
        <v>2657.8899999999994</v>
      </c>
      <c r="Q94" s="11">
        <v>100000</v>
      </c>
      <c r="R94" s="94">
        <v>1</v>
      </c>
      <c r="S94" s="11">
        <f t="shared" si="205"/>
        <v>1541.6666666666667</v>
      </c>
      <c r="T94" s="11">
        <f t="shared" si="206"/>
        <v>458.33333333333331</v>
      </c>
      <c r="U94" s="11">
        <f t="shared" si="242"/>
        <v>833.33333333333348</v>
      </c>
      <c r="V94" s="11">
        <f t="shared" si="243"/>
        <v>5500</v>
      </c>
      <c r="W94" s="11">
        <f t="shared" si="244"/>
        <v>8157.8899999999994</v>
      </c>
      <c r="X94" s="11">
        <f t="shared" si="210"/>
        <v>97894.68</v>
      </c>
      <c r="Y94" s="110">
        <f t="shared" si="197"/>
        <v>0.22</v>
      </c>
      <c r="Z94" s="11">
        <f t="shared" si="95"/>
        <v>13415.829599999997</v>
      </c>
      <c r="AA94" s="11">
        <f t="shared" si="96"/>
        <v>4814.7339999999995</v>
      </c>
      <c r="AB94" s="11">
        <v>0</v>
      </c>
      <c r="AC94" s="11">
        <f t="shared" si="127"/>
        <v>79664.116399999999</v>
      </c>
      <c r="AD94" s="11">
        <f t="shared" si="97"/>
        <v>6638.6763666666666</v>
      </c>
      <c r="AE94" s="11">
        <v>55000</v>
      </c>
      <c r="AF94" s="11">
        <f t="shared" si="211"/>
        <v>2055.3430333333336</v>
      </c>
      <c r="AG94" s="11"/>
      <c r="AH94" s="92"/>
      <c r="AI94" s="91">
        <v>9000</v>
      </c>
      <c r="AJ94" s="11">
        <v>550</v>
      </c>
      <c r="AK94" s="54">
        <f t="shared" si="98"/>
        <v>9719.6514336572036</v>
      </c>
      <c r="AL94" s="11">
        <v>305</v>
      </c>
      <c r="AM94" s="54">
        <v>0</v>
      </c>
      <c r="AN94" s="11">
        <v>0</v>
      </c>
      <c r="AO94" s="11">
        <v>0</v>
      </c>
      <c r="AP94" s="52">
        <f t="shared" si="212"/>
        <v>47560.383866406482</v>
      </c>
      <c r="AQ94" s="54">
        <f t="shared" si="170"/>
        <v>6129.5279650928578</v>
      </c>
      <c r="AR94" s="54">
        <f t="shared" si="99"/>
        <v>5321.6599044822042</v>
      </c>
      <c r="AS94" s="54">
        <f t="shared" si="128"/>
        <v>213224.95356358937</v>
      </c>
      <c r="AT94" s="54">
        <f t="shared" si="246"/>
        <v>27738.345680002905</v>
      </c>
      <c r="AU94" s="54">
        <v>3100</v>
      </c>
      <c r="AV94" s="54">
        <f t="shared" si="100"/>
        <v>29931.902749912482</v>
      </c>
      <c r="AW94" s="11">
        <v>0</v>
      </c>
      <c r="AX94" s="52">
        <f t="shared" si="213"/>
        <v>0</v>
      </c>
      <c r="AY94" s="54">
        <f>'Mortgage and Loans'!U55</f>
        <v>39038.78</v>
      </c>
      <c r="AZ94" s="12">
        <f t="shared" si="252"/>
        <v>391620.20516314346</v>
      </c>
      <c r="BA94" s="52">
        <f t="shared" si="200"/>
        <v>750</v>
      </c>
      <c r="BB94" s="52">
        <f t="shared" si="200"/>
        <v>750</v>
      </c>
      <c r="BC94" s="52">
        <f t="shared" si="200"/>
        <v>750</v>
      </c>
      <c r="BD94" s="52">
        <f t="shared" si="200"/>
        <v>750</v>
      </c>
      <c r="BE94" s="52">
        <f t="shared" si="87"/>
        <v>261.43980689703466</v>
      </c>
      <c r="BF94" s="52">
        <f t="shared" si="200"/>
        <v>750</v>
      </c>
      <c r="BG94" s="52">
        <f>'Mortgage and Loans'!AF56</f>
        <v>38524.597741334204</v>
      </c>
      <c r="BH94" s="52">
        <f>'Mortgage and Loans'!AQ56</f>
        <v>12856.369084742963</v>
      </c>
      <c r="BI94" s="52">
        <f>'Mortgage and Loans'!BB56</f>
        <v>13907.927031748772</v>
      </c>
      <c r="BJ94" s="52">
        <f>'Mortgage and Loans'!BM56</f>
        <v>7071.0956576101107</v>
      </c>
      <c r="BK94" s="52">
        <f>'Mortgage and Loans'!T55</f>
        <v>140961.22</v>
      </c>
      <c r="BL94" s="12">
        <f t="shared" si="17"/>
        <v>-217332.64932233311</v>
      </c>
      <c r="BM94" s="69">
        <f t="shared" si="103"/>
        <v>174287.55584081035</v>
      </c>
      <c r="BN94" s="88">
        <f t="shared" si="247"/>
        <v>1</v>
      </c>
      <c r="BO94" s="88">
        <f t="shared" si="248"/>
        <v>1</v>
      </c>
      <c r="BP94" s="79">
        <f>'Mortgage and Loans'!G56</f>
        <v>2084.34</v>
      </c>
      <c r="BQ94" s="73">
        <f t="shared" si="214"/>
        <v>0</v>
      </c>
      <c r="BR94" s="80"/>
      <c r="BS94" s="20">
        <f t="shared" si="215"/>
        <v>4011.4398068970345</v>
      </c>
      <c r="BT94" s="20">
        <v>750</v>
      </c>
      <c r="BU94" s="20">
        <v>0</v>
      </c>
      <c r="BV94" s="20">
        <f t="shared" si="216"/>
        <v>4761.4398068970349</v>
      </c>
      <c r="BW94" s="20">
        <f t="shared" si="217"/>
        <v>4761.4434906820579</v>
      </c>
      <c r="BX94" s="47">
        <f>IF(D94=0,0,IF(MONTH($D94)=1,1,0))</f>
        <v>0</v>
      </c>
      <c r="BY94" s="47">
        <f t="shared" si="19"/>
        <v>0</v>
      </c>
      <c r="BZ94" s="47">
        <f t="shared" si="20"/>
        <v>0</v>
      </c>
      <c r="CA94" s="47">
        <f t="shared" si="21"/>
        <v>0</v>
      </c>
      <c r="CB94" s="47">
        <f t="shared" si="22"/>
        <v>0</v>
      </c>
      <c r="CC94" s="47">
        <f t="shared" si="23"/>
        <v>0</v>
      </c>
      <c r="CD94" s="47">
        <f t="shared" si="24"/>
        <v>0</v>
      </c>
      <c r="CE94" s="47">
        <f t="shared" si="25"/>
        <v>0</v>
      </c>
      <c r="CF94" s="47">
        <f t="shared" si="26"/>
        <v>0</v>
      </c>
      <c r="CG94" s="47">
        <f t="shared" si="27"/>
        <v>0</v>
      </c>
      <c r="CH94" s="47">
        <f t="shared" si="28"/>
        <v>0</v>
      </c>
      <c r="CI94" s="47">
        <f t="shared" si="29"/>
        <v>0</v>
      </c>
      <c r="CJ94" s="47">
        <f t="shared" si="218"/>
        <v>0</v>
      </c>
      <c r="CK94" s="47">
        <f t="shared" si="219"/>
        <v>0</v>
      </c>
      <c r="CL94" s="47">
        <f t="shared" si="220"/>
        <v>0</v>
      </c>
      <c r="CM94" s="47">
        <f t="shared" si="221"/>
        <v>0</v>
      </c>
      <c r="CN94" s="47">
        <f t="shared" si="222"/>
        <v>0</v>
      </c>
      <c r="CO94" s="47">
        <f t="shared" si="223"/>
        <v>0</v>
      </c>
      <c r="CP94" s="47">
        <f t="shared" si="224"/>
        <v>0</v>
      </c>
      <c r="CQ94" s="47">
        <f t="shared" si="225"/>
        <v>0</v>
      </c>
      <c r="CR94" s="47">
        <f t="shared" si="226"/>
        <v>0</v>
      </c>
      <c r="CS94" s="47">
        <f t="shared" si="227"/>
        <v>0</v>
      </c>
      <c r="CT94" s="47">
        <f t="shared" si="228"/>
        <v>0</v>
      </c>
      <c r="CU94" s="47">
        <f t="shared" si="229"/>
        <v>0</v>
      </c>
      <c r="CV94" s="20">
        <f t="shared" si="230"/>
        <v>4761.4401403200945</v>
      </c>
      <c r="CW94" s="20">
        <f t="shared" si="231"/>
        <v>4761.439499914949</v>
      </c>
      <c r="CX94" s="20">
        <f t="shared" si="232"/>
        <v>57137.277682764419</v>
      </c>
      <c r="CY94" s="20">
        <f t="shared" si="233"/>
        <v>57137.281683841138</v>
      </c>
      <c r="CZ94" s="20">
        <f t="shared" si="234"/>
        <v>57137.273998979392</v>
      </c>
      <c r="DA94" s="21">
        <f t="shared" si="235"/>
        <v>57137.277788528321</v>
      </c>
      <c r="DB94" s="19">
        <f t="shared" si="258"/>
        <v>1428431.9447132079</v>
      </c>
      <c r="DC94" s="20">
        <f t="shared" si="236"/>
        <v>1428432.021174714</v>
      </c>
      <c r="DD94" s="20">
        <f t="shared" si="237"/>
        <v>1428431.8643570812</v>
      </c>
      <c r="DE94" s="20">
        <f>DC94*G94</f>
        <v>0</v>
      </c>
      <c r="DF94" s="20">
        <f t="shared" si="131"/>
        <v>1500000</v>
      </c>
      <c r="DG94" s="20">
        <f t="shared" si="253"/>
        <v>329906.77372948627</v>
      </c>
      <c r="DH94" s="20">
        <f t="shared" si="238"/>
        <v>13196.270949179452</v>
      </c>
      <c r="DI94" s="20">
        <f t="shared" si="254"/>
        <v>1099.6892457649544</v>
      </c>
      <c r="DJ94" s="20">
        <f t="shared" si="239"/>
        <v>323012.68242528703</v>
      </c>
      <c r="DK94" s="24">
        <f t="shared" si="240"/>
        <v>0.23095727961781307</v>
      </c>
      <c r="DL94" s="124">
        <f t="shared" si="255"/>
        <v>0</v>
      </c>
      <c r="DM94" s="27">
        <f t="shared" si="256"/>
        <v>0</v>
      </c>
      <c r="DN94" s="27">
        <f t="shared" si="257"/>
        <v>0</v>
      </c>
      <c r="DO94" s="20">
        <f t="shared" si="249"/>
        <v>659913.58535182395</v>
      </c>
      <c r="DP94" s="20">
        <f t="shared" si="250"/>
        <v>246332.58121733338</v>
      </c>
      <c r="DQ94" s="21">
        <f t="shared" si="251"/>
        <v>187311.12541897473</v>
      </c>
      <c r="DR94" s="17"/>
      <c r="DS94" s="17"/>
      <c r="DT94" s="17"/>
      <c r="DU94" s="17"/>
      <c r="DV94" s="17"/>
      <c r="DW94" s="17"/>
      <c r="DX94" s="17"/>
      <c r="DY94" s="17"/>
      <c r="DZ94" s="17"/>
      <c r="EA94" s="17"/>
      <c r="EB94" s="28">
        <v>0</v>
      </c>
      <c r="EC94" s="17"/>
      <c r="ED94" s="17"/>
      <c r="EE94" s="17"/>
      <c r="EF94" s="17"/>
      <c r="EG94" s="17"/>
    </row>
    <row r="95" spans="1:137" ht="15.75" thickBot="1" x14ac:dyDescent="0.3">
      <c r="A95" s="5">
        <f t="shared" si="259"/>
        <v>31</v>
      </c>
      <c r="B95" s="5">
        <f t="shared" si="259"/>
        <v>29</v>
      </c>
      <c r="C95" s="1">
        <v>45078</v>
      </c>
      <c r="D95" s="4"/>
      <c r="E95" s="28"/>
      <c r="F95" s="28"/>
      <c r="G95" s="28">
        <f t="shared" si="245"/>
        <v>0</v>
      </c>
      <c r="H95" s="28"/>
      <c r="I95" s="10">
        <v>0</v>
      </c>
      <c r="J95" s="10">
        <v>69430.399999999994</v>
      </c>
      <c r="K95" s="94"/>
      <c r="L95" s="11">
        <f t="shared" si="201"/>
        <v>1541.6666666666667</v>
      </c>
      <c r="M95" s="11">
        <f t="shared" si="202"/>
        <v>458.33333333333331</v>
      </c>
      <c r="N95" s="11">
        <f t="shared" si="203"/>
        <v>575</v>
      </c>
      <c r="O95" s="11">
        <f t="shared" si="198"/>
        <v>552.97666666666669</v>
      </c>
      <c r="P95" s="11">
        <f t="shared" si="241"/>
        <v>2657.8899999999994</v>
      </c>
      <c r="Q95" s="11">
        <v>100000</v>
      </c>
      <c r="R95" s="94">
        <v>1</v>
      </c>
      <c r="S95" s="11">
        <f t="shared" si="205"/>
        <v>1541.6666666666667</v>
      </c>
      <c r="T95" s="11">
        <f t="shared" si="206"/>
        <v>458.33333333333331</v>
      </c>
      <c r="U95" s="11">
        <f t="shared" si="242"/>
        <v>833.33333333333348</v>
      </c>
      <c r="V95" s="11">
        <f t="shared" si="243"/>
        <v>5500</v>
      </c>
      <c r="W95" s="11">
        <f t="shared" si="244"/>
        <v>8157.8899999999994</v>
      </c>
      <c r="X95" s="11">
        <f t="shared" si="210"/>
        <v>97894.68</v>
      </c>
      <c r="Y95" s="110">
        <f t="shared" si="197"/>
        <v>0.22</v>
      </c>
      <c r="Z95" s="11">
        <f t="shared" si="95"/>
        <v>13415.829599999997</v>
      </c>
      <c r="AA95" s="11">
        <f t="shared" si="96"/>
        <v>4814.7339999999995</v>
      </c>
      <c r="AB95" s="11">
        <v>0</v>
      </c>
      <c r="AC95" s="11">
        <f t="shared" si="127"/>
        <v>79664.116399999999</v>
      </c>
      <c r="AD95" s="11">
        <f t="shared" si="97"/>
        <v>6638.6763666666666</v>
      </c>
      <c r="AE95" s="11">
        <v>55000</v>
      </c>
      <c r="AF95" s="11">
        <f t="shared" si="211"/>
        <v>2055.3430333333336</v>
      </c>
      <c r="AG95" s="11"/>
      <c r="AH95" s="92"/>
      <c r="AI95" s="91">
        <v>9000</v>
      </c>
      <c r="AJ95" s="11">
        <v>550</v>
      </c>
      <c r="AK95" s="54">
        <f t="shared" si="98"/>
        <v>9731.3960124728728</v>
      </c>
      <c r="AL95" s="11">
        <v>305</v>
      </c>
      <c r="AM95" s="54">
        <v>0</v>
      </c>
      <c r="AN95" s="11">
        <v>0</v>
      </c>
      <c r="AO95" s="11">
        <v>0</v>
      </c>
      <c r="AP95" s="52">
        <f t="shared" si="212"/>
        <v>48734.669279016191</v>
      </c>
      <c r="AQ95" s="54">
        <f t="shared" si="170"/>
        <v>6162.7295749037776</v>
      </c>
      <c r="AR95" s="54">
        <f t="shared" si="99"/>
        <v>5350.4855622981495</v>
      </c>
      <c r="AS95" s="54">
        <f t="shared" si="128"/>
        <v>217636.83139539213</v>
      </c>
      <c r="AT95" s="54">
        <f t="shared" si="246"/>
        <v>28296.928385769588</v>
      </c>
      <c r="AU95" s="54">
        <v>3100</v>
      </c>
      <c r="AV95" s="54">
        <f t="shared" si="100"/>
        <v>30669.033889807841</v>
      </c>
      <c r="AW95" s="11">
        <v>0</v>
      </c>
      <c r="AX95" s="52">
        <f t="shared" si="213"/>
        <v>0</v>
      </c>
      <c r="AY95" s="54">
        <f>'Mortgage and Loans'!U56</f>
        <v>39281.050000000003</v>
      </c>
      <c r="AZ95" s="12">
        <f t="shared" si="252"/>
        <v>398818.12409966055</v>
      </c>
      <c r="BA95" s="52">
        <f t="shared" si="200"/>
        <v>750</v>
      </c>
      <c r="BB95" s="52">
        <f t="shared" si="200"/>
        <v>750</v>
      </c>
      <c r="BC95" s="52">
        <f t="shared" si="200"/>
        <v>750</v>
      </c>
      <c r="BD95" s="52">
        <f t="shared" si="200"/>
        <v>750</v>
      </c>
      <c r="BE95" s="52">
        <f t="shared" si="87"/>
        <v>261.43949991494941</v>
      </c>
      <c r="BF95" s="52">
        <f t="shared" si="200"/>
        <v>750</v>
      </c>
      <c r="BG95" s="52">
        <f>'Mortgage and Loans'!AF57</f>
        <v>38150.287741334207</v>
      </c>
      <c r="BH95" s="52">
        <f>'Mortgage and Loans'!AQ57</f>
        <v>12734.609084742962</v>
      </c>
      <c r="BI95" s="52">
        <f>'Mortgage and Loans'!BB57</f>
        <v>13778.657031748771</v>
      </c>
      <c r="BJ95" s="52">
        <f>'Mortgage and Loans'!BM57</f>
        <v>6690.8356576101105</v>
      </c>
      <c r="BK95" s="52">
        <f>'Mortgage and Loans'!T56</f>
        <v>140718.95000000001</v>
      </c>
      <c r="BL95" s="12">
        <f t="shared" si="17"/>
        <v>-216084.77901535103</v>
      </c>
      <c r="BM95" s="69">
        <f t="shared" si="103"/>
        <v>182733.34508430952</v>
      </c>
      <c r="BN95" s="88">
        <f t="shared" si="247"/>
        <v>1</v>
      </c>
      <c r="BO95" s="88">
        <f t="shared" si="248"/>
        <v>1</v>
      </c>
      <c r="BP95" s="79">
        <f>'Mortgage and Loans'!G57</f>
        <v>2084.34</v>
      </c>
      <c r="BQ95" s="73">
        <f t="shared" si="214"/>
        <v>0</v>
      </c>
      <c r="BR95" s="80"/>
      <c r="BS95" s="20">
        <f t="shared" si="215"/>
        <v>4011.4394999149495</v>
      </c>
      <c r="BT95" s="20">
        <v>750</v>
      </c>
      <c r="BU95" s="20">
        <v>0</v>
      </c>
      <c r="BV95" s="20">
        <f t="shared" si="216"/>
        <v>4761.4394999149499</v>
      </c>
      <c r="BW95" s="20">
        <f t="shared" si="217"/>
        <v>4761.4416787875925</v>
      </c>
      <c r="BX95" s="47">
        <f>IF(D95=0,0,IF(MONTH($D95)=1,1,0))</f>
        <v>0</v>
      </c>
      <c r="BY95" s="47">
        <f t="shared" si="19"/>
        <v>0</v>
      </c>
      <c r="BZ95" s="47">
        <f t="shared" si="20"/>
        <v>0</v>
      </c>
      <c r="CA95" s="47">
        <f t="shared" si="21"/>
        <v>0</v>
      </c>
      <c r="CB95" s="47">
        <f t="shared" si="22"/>
        <v>0</v>
      </c>
      <c r="CC95" s="47">
        <f t="shared" si="23"/>
        <v>0</v>
      </c>
      <c r="CD95" s="47">
        <f t="shared" si="24"/>
        <v>0</v>
      </c>
      <c r="CE95" s="47">
        <f t="shared" si="25"/>
        <v>0</v>
      </c>
      <c r="CF95" s="47">
        <f t="shared" si="26"/>
        <v>0</v>
      </c>
      <c r="CG95" s="47">
        <f t="shared" si="27"/>
        <v>0</v>
      </c>
      <c r="CH95" s="47">
        <f t="shared" si="28"/>
        <v>0</v>
      </c>
      <c r="CI95" s="47">
        <f t="shared" si="29"/>
        <v>0</v>
      </c>
      <c r="CJ95" s="47">
        <f t="shared" si="218"/>
        <v>0</v>
      </c>
      <c r="CK95" s="47">
        <f t="shared" si="219"/>
        <v>0</v>
      </c>
      <c r="CL95" s="47">
        <f t="shared" si="220"/>
        <v>0</v>
      </c>
      <c r="CM95" s="47">
        <f t="shared" si="221"/>
        <v>0</v>
      </c>
      <c r="CN95" s="47">
        <f t="shared" si="222"/>
        <v>0</v>
      </c>
      <c r="CO95" s="47">
        <f t="shared" si="223"/>
        <v>0</v>
      </c>
      <c r="CP95" s="47">
        <f t="shared" si="224"/>
        <v>0</v>
      </c>
      <c r="CQ95" s="47">
        <f t="shared" si="225"/>
        <v>0</v>
      </c>
      <c r="CR95" s="47">
        <f t="shared" si="226"/>
        <v>0</v>
      </c>
      <c r="CS95" s="47">
        <f t="shared" si="227"/>
        <v>0</v>
      </c>
      <c r="CT95" s="47">
        <f t="shared" si="228"/>
        <v>0</v>
      </c>
      <c r="CU95" s="47">
        <f t="shared" si="229"/>
        <v>0</v>
      </c>
      <c r="CV95" s="20">
        <f t="shared" si="230"/>
        <v>4761.4398253136342</v>
      </c>
      <c r="CW95" s="20">
        <f t="shared" si="231"/>
        <v>4761.4393183422299</v>
      </c>
      <c r="CX95" s="20">
        <f t="shared" si="232"/>
        <v>57137.273998979399</v>
      </c>
      <c r="CY95" s="20">
        <f t="shared" si="233"/>
        <v>57137.277903763606</v>
      </c>
      <c r="CZ95" s="20">
        <f t="shared" si="234"/>
        <v>57137.271820106762</v>
      </c>
      <c r="DA95" s="21">
        <f t="shared" si="235"/>
        <v>57137.274574283256</v>
      </c>
      <c r="DB95" s="19">
        <f t="shared" si="258"/>
        <v>1428431.8643570815</v>
      </c>
      <c r="DC95" s="20">
        <f t="shared" si="236"/>
        <v>1428431.9466096275</v>
      </c>
      <c r="DD95" s="20">
        <f t="shared" si="237"/>
        <v>1428431.8137702057</v>
      </c>
      <c r="DE95" s="20">
        <f>DC95*G95</f>
        <v>0</v>
      </c>
      <c r="DF95" s="20">
        <f t="shared" si="131"/>
        <v>1500000</v>
      </c>
      <c r="DG95" s="20">
        <f t="shared" si="253"/>
        <v>336850.67808718764</v>
      </c>
      <c r="DH95" s="20">
        <f t="shared" si="238"/>
        <v>13474.027123487505</v>
      </c>
      <c r="DI95" s="20">
        <f t="shared" si="254"/>
        <v>1122.8355936239589</v>
      </c>
      <c r="DJ95" s="20">
        <f t="shared" si="239"/>
        <v>329919.24378842401</v>
      </c>
      <c r="DK95" s="24">
        <f t="shared" si="240"/>
        <v>0.23581849935987514</v>
      </c>
      <c r="DL95" s="124">
        <f t="shared" si="255"/>
        <v>0</v>
      </c>
      <c r="DM95" s="27">
        <f t="shared" si="256"/>
        <v>0</v>
      </c>
      <c r="DN95" s="27">
        <f t="shared" si="257"/>
        <v>0</v>
      </c>
      <c r="DO95" s="20">
        <f t="shared" si="249"/>
        <v>663488.11727247958</v>
      </c>
      <c r="DP95" s="20">
        <f t="shared" si="250"/>
        <v>251666.88269892725</v>
      </c>
      <c r="DQ95" s="21">
        <f t="shared" si="251"/>
        <v>192896.56068166083</v>
      </c>
      <c r="DR95" s="17"/>
      <c r="DS95" s="17"/>
      <c r="DT95" s="17"/>
      <c r="DU95" s="17"/>
      <c r="DV95" s="17"/>
      <c r="DW95" s="17"/>
      <c r="DX95" s="17"/>
      <c r="DY95" s="17"/>
      <c r="DZ95" s="17"/>
      <c r="EA95" s="17"/>
      <c r="EB95" s="28">
        <v>0</v>
      </c>
      <c r="EC95" s="17"/>
      <c r="ED95" s="17"/>
      <c r="EE95" s="17"/>
      <c r="EF95" s="17"/>
      <c r="EG95" s="17"/>
    </row>
    <row r="96" spans="1:137" ht="15.75" thickBot="1" x14ac:dyDescent="0.3">
      <c r="A96" s="5">
        <f t="shared" si="259"/>
        <v>31</v>
      </c>
      <c r="B96" s="5">
        <f t="shared" si="259"/>
        <v>29</v>
      </c>
      <c r="C96" s="1">
        <v>45108</v>
      </c>
      <c r="D96" s="4"/>
      <c r="E96" s="28"/>
      <c r="F96" s="28"/>
      <c r="G96" s="28">
        <f t="shared" si="245"/>
        <v>0</v>
      </c>
      <c r="H96" s="28"/>
      <c r="I96" s="10">
        <v>0</v>
      </c>
      <c r="J96" s="10">
        <v>69430.399999999994</v>
      </c>
      <c r="K96" s="94"/>
      <c r="L96" s="11">
        <f t="shared" si="201"/>
        <v>1541.6666666666667</v>
      </c>
      <c r="M96" s="11">
        <f t="shared" si="202"/>
        <v>458.33333333333331</v>
      </c>
      <c r="N96" s="11">
        <f t="shared" si="203"/>
        <v>575</v>
      </c>
      <c r="O96" s="11">
        <f t="shared" si="198"/>
        <v>552.97666666666669</v>
      </c>
      <c r="P96" s="11">
        <f t="shared" si="241"/>
        <v>2657.8899999999994</v>
      </c>
      <c r="Q96" s="11">
        <v>100000</v>
      </c>
      <c r="R96" s="94">
        <v>1</v>
      </c>
      <c r="S96" s="11">
        <f t="shared" si="205"/>
        <v>1541.6666666666667</v>
      </c>
      <c r="T96" s="11">
        <f t="shared" si="206"/>
        <v>458.33333333333331</v>
      </c>
      <c r="U96" s="11">
        <f t="shared" si="242"/>
        <v>833.33333333333348</v>
      </c>
      <c r="V96" s="11">
        <f t="shared" si="243"/>
        <v>5500</v>
      </c>
      <c r="W96" s="11">
        <f t="shared" si="244"/>
        <v>8157.8899999999994</v>
      </c>
      <c r="X96" s="11">
        <f t="shared" si="210"/>
        <v>97894.68</v>
      </c>
      <c r="Y96" s="110">
        <f t="shared" si="197"/>
        <v>0.22</v>
      </c>
      <c r="Z96" s="11">
        <f t="shared" si="95"/>
        <v>13415.829599999997</v>
      </c>
      <c r="AA96" s="11">
        <f t="shared" si="96"/>
        <v>4814.7339999999995</v>
      </c>
      <c r="AB96" s="11">
        <v>0</v>
      </c>
      <c r="AC96" s="11">
        <f t="shared" si="127"/>
        <v>79664.116399999999</v>
      </c>
      <c r="AD96" s="11">
        <f t="shared" si="97"/>
        <v>6638.6763666666666</v>
      </c>
      <c r="AE96" s="11">
        <v>55000</v>
      </c>
      <c r="AF96" s="11">
        <f t="shared" si="211"/>
        <v>2055.3430333333336</v>
      </c>
      <c r="AG96" s="11"/>
      <c r="AH96" s="92"/>
      <c r="AI96" s="91">
        <v>9000</v>
      </c>
      <c r="AJ96" s="11">
        <v>550</v>
      </c>
      <c r="AK96" s="54">
        <f t="shared" si="98"/>
        <v>9743.1547826546102</v>
      </c>
      <c r="AL96" s="11">
        <v>305</v>
      </c>
      <c r="AM96" s="54">
        <v>0</v>
      </c>
      <c r="AN96" s="11">
        <v>0</v>
      </c>
      <c r="AO96" s="11">
        <v>0</v>
      </c>
      <c r="AP96" s="52">
        <f t="shared" si="212"/>
        <v>49915.315404277535</v>
      </c>
      <c r="AQ96" s="54">
        <f t="shared" si="170"/>
        <v>6196.1110267678396</v>
      </c>
      <c r="AR96" s="54">
        <f t="shared" si="99"/>
        <v>5379.467359093931</v>
      </c>
      <c r="AS96" s="54">
        <f t="shared" si="128"/>
        <v>222072.60689878382</v>
      </c>
      <c r="AT96" s="54">
        <f t="shared" si="246"/>
        <v>28858.536747859172</v>
      </c>
      <c r="AU96" s="54">
        <v>3100</v>
      </c>
      <c r="AV96" s="54">
        <f t="shared" si="100"/>
        <v>31410.157823377634</v>
      </c>
      <c r="AW96" s="11">
        <v>0</v>
      </c>
      <c r="AX96" s="52">
        <f t="shared" si="213"/>
        <v>0</v>
      </c>
      <c r="AY96" s="54">
        <f>'Mortgage and Loans'!U57</f>
        <v>39524.15</v>
      </c>
      <c r="AZ96" s="12">
        <f t="shared" si="252"/>
        <v>406054.50004281459</v>
      </c>
      <c r="BA96" s="52">
        <f t="shared" si="200"/>
        <v>750</v>
      </c>
      <c r="BB96" s="52">
        <f t="shared" si="200"/>
        <v>750</v>
      </c>
      <c r="BC96" s="52">
        <f t="shared" si="200"/>
        <v>750</v>
      </c>
      <c r="BD96" s="52">
        <f t="shared" si="200"/>
        <v>750</v>
      </c>
      <c r="BE96" s="52">
        <f t="shared" si="87"/>
        <v>261.43931834222917</v>
      </c>
      <c r="BF96" s="52">
        <f t="shared" si="200"/>
        <v>750</v>
      </c>
      <c r="BG96" s="52">
        <f>'Mortgage and Loans'!AF58</f>
        <v>37774.327741334208</v>
      </c>
      <c r="BH96" s="52">
        <f>'Mortgage and Loans'!AQ58</f>
        <v>12612.239084742961</v>
      </c>
      <c r="BI96" s="52">
        <f>'Mortgage and Loans'!BB58</f>
        <v>13648.687031748772</v>
      </c>
      <c r="BJ96" s="52">
        <f>'Mortgage and Loans'!BM58</f>
        <v>6308.3556576101109</v>
      </c>
      <c r="BK96" s="52">
        <f>'Mortgage and Loans'!T57</f>
        <v>140475.85</v>
      </c>
      <c r="BL96" s="12">
        <f t="shared" si="17"/>
        <v>-214830.89883377828</v>
      </c>
      <c r="BM96" s="69">
        <f t="shared" si="103"/>
        <v>191223.60120903631</v>
      </c>
      <c r="BN96" s="88">
        <f t="shared" si="247"/>
        <v>1</v>
      </c>
      <c r="BO96" s="88">
        <f t="shared" si="248"/>
        <v>1</v>
      </c>
      <c r="BP96" s="79">
        <f>'Mortgage and Loans'!G58</f>
        <v>2084.34</v>
      </c>
      <c r="BQ96" s="73">
        <f t="shared" si="214"/>
        <v>0</v>
      </c>
      <c r="BR96" s="80"/>
      <c r="BS96" s="20">
        <f t="shared" si="215"/>
        <v>4011.4393183422289</v>
      </c>
      <c r="BT96" s="20">
        <v>750</v>
      </c>
      <c r="BU96" s="20">
        <v>0</v>
      </c>
      <c r="BV96" s="20">
        <f t="shared" si="216"/>
        <v>4761.4393183422289</v>
      </c>
      <c r="BW96" s="20">
        <f t="shared" si="217"/>
        <v>4761.4398067479051</v>
      </c>
      <c r="BX96" s="47">
        <f>IF(D96=0,0,IF(MONTH($D96)=1,1,0))</f>
        <v>0</v>
      </c>
      <c r="BY96" s="47">
        <f t="shared" si="19"/>
        <v>0</v>
      </c>
      <c r="BZ96" s="47">
        <f t="shared" si="20"/>
        <v>0</v>
      </c>
      <c r="CA96" s="47">
        <f t="shared" si="21"/>
        <v>0</v>
      </c>
      <c r="CB96" s="47">
        <f t="shared" si="22"/>
        <v>0</v>
      </c>
      <c r="CC96" s="47">
        <f t="shared" si="23"/>
        <v>0</v>
      </c>
      <c r="CD96" s="47">
        <f t="shared" si="24"/>
        <v>0</v>
      </c>
      <c r="CE96" s="47">
        <f t="shared" si="25"/>
        <v>0</v>
      </c>
      <c r="CF96" s="47">
        <f t="shared" si="26"/>
        <v>0</v>
      </c>
      <c r="CG96" s="47">
        <f t="shared" si="27"/>
        <v>0</v>
      </c>
      <c r="CH96" s="47">
        <f t="shared" si="28"/>
        <v>0</v>
      </c>
      <c r="CI96" s="47">
        <f t="shared" si="29"/>
        <v>0</v>
      </c>
      <c r="CJ96" s="47">
        <f t="shared" si="218"/>
        <v>0</v>
      </c>
      <c r="CK96" s="47">
        <f t="shared" si="219"/>
        <v>0</v>
      </c>
      <c r="CL96" s="47">
        <f t="shared" si="220"/>
        <v>0</v>
      </c>
      <c r="CM96" s="47">
        <f t="shared" si="221"/>
        <v>0</v>
      </c>
      <c r="CN96" s="47">
        <f t="shared" si="222"/>
        <v>0</v>
      </c>
      <c r="CO96" s="47">
        <f t="shared" si="223"/>
        <v>0</v>
      </c>
      <c r="CP96" s="47">
        <f t="shared" si="224"/>
        <v>0</v>
      </c>
      <c r="CQ96" s="47">
        <f t="shared" si="225"/>
        <v>0</v>
      </c>
      <c r="CR96" s="47">
        <f t="shared" si="226"/>
        <v>0</v>
      </c>
      <c r="CS96" s="47">
        <f t="shared" si="227"/>
        <v>0</v>
      </c>
      <c r="CT96" s="47">
        <f t="shared" si="228"/>
        <v>0</v>
      </c>
      <c r="CU96" s="47">
        <f t="shared" si="229"/>
        <v>0</v>
      </c>
      <c r="CV96" s="20">
        <f t="shared" si="230"/>
        <v>4761.4395417180713</v>
      </c>
      <c r="CW96" s="20">
        <f t="shared" si="231"/>
        <v>4761.4392776417562</v>
      </c>
      <c r="CX96" s="20">
        <f t="shared" si="232"/>
        <v>57137.271820106747</v>
      </c>
      <c r="CY96" s="20">
        <f t="shared" si="233"/>
        <v>57137.274500616855</v>
      </c>
      <c r="CZ96" s="20">
        <f t="shared" si="234"/>
        <v>57137.271331701078</v>
      </c>
      <c r="DA96" s="21">
        <f t="shared" si="235"/>
        <v>57137.272550808229</v>
      </c>
      <c r="DB96" s="19">
        <f t="shared" si="258"/>
        <v>1428431.8137702057</v>
      </c>
      <c r="DC96" s="20">
        <f t="shared" si="236"/>
        <v>1428431.8742801649</v>
      </c>
      <c r="DD96" s="20">
        <f t="shared" si="237"/>
        <v>1428431.7996401878</v>
      </c>
      <c r="DE96" s="20">
        <f>DC96*G96</f>
        <v>0</v>
      </c>
      <c r="DF96" s="20">
        <f t="shared" si="131"/>
        <v>1500000</v>
      </c>
      <c r="DG96" s="20">
        <f t="shared" si="253"/>
        <v>343832.1952601599</v>
      </c>
      <c r="DH96" s="20">
        <f t="shared" si="238"/>
        <v>13753.287810406397</v>
      </c>
      <c r="DI96" s="20">
        <f t="shared" si="254"/>
        <v>1146.1073175338663</v>
      </c>
      <c r="DJ96" s="20">
        <f t="shared" si="239"/>
        <v>336863.21569227794</v>
      </c>
      <c r="DK96" s="24">
        <f t="shared" si="240"/>
        <v>0.24070605077573515</v>
      </c>
      <c r="DL96" s="124">
        <f t="shared" si="255"/>
        <v>0</v>
      </c>
      <c r="DM96" s="27">
        <f t="shared" si="256"/>
        <v>0</v>
      </c>
      <c r="DN96" s="27">
        <f t="shared" si="257"/>
        <v>0</v>
      </c>
      <c r="DO96" s="20">
        <f t="shared" si="249"/>
        <v>667082.0112410388</v>
      </c>
      <c r="DP96" s="20">
        <f t="shared" si="250"/>
        <v>257030.07831354643</v>
      </c>
      <c r="DQ96" s="21">
        <f t="shared" si="251"/>
        <v>198512.25038535317</v>
      </c>
      <c r="DR96" s="17"/>
      <c r="DS96" s="17"/>
      <c r="DT96" s="17"/>
      <c r="DU96" s="17"/>
      <c r="DV96" s="17"/>
      <c r="DW96" s="17"/>
      <c r="DX96" s="17"/>
      <c r="DY96" s="17"/>
      <c r="DZ96" s="17"/>
      <c r="EA96" s="17"/>
      <c r="EB96" s="28">
        <v>0</v>
      </c>
      <c r="EC96" s="17"/>
      <c r="ED96" s="17"/>
      <c r="EE96" s="17"/>
      <c r="EF96" s="17"/>
      <c r="EG96" s="17"/>
    </row>
    <row r="97" spans="1:137" ht="15.75" thickBot="1" x14ac:dyDescent="0.3">
      <c r="A97" s="5">
        <f t="shared" si="259"/>
        <v>31</v>
      </c>
      <c r="B97" s="5">
        <f t="shared" si="259"/>
        <v>29</v>
      </c>
      <c r="C97" s="1">
        <v>45139</v>
      </c>
      <c r="D97" s="4"/>
      <c r="E97" s="28"/>
      <c r="F97" s="28"/>
      <c r="G97" s="28">
        <f t="shared" si="245"/>
        <v>0</v>
      </c>
      <c r="H97" s="28"/>
      <c r="I97" s="10">
        <v>0</v>
      </c>
      <c r="J97" s="10">
        <v>69430.399999999994</v>
      </c>
      <c r="K97" s="94"/>
      <c r="L97" s="11">
        <f t="shared" si="201"/>
        <v>1541.6666666666667</v>
      </c>
      <c r="M97" s="11">
        <f t="shared" si="202"/>
        <v>458.33333333333331</v>
      </c>
      <c r="N97" s="11">
        <f t="shared" si="203"/>
        <v>575</v>
      </c>
      <c r="O97" s="11">
        <f t="shared" si="198"/>
        <v>552.97666666666669</v>
      </c>
      <c r="P97" s="11">
        <f t="shared" si="241"/>
        <v>2657.8899999999994</v>
      </c>
      <c r="Q97" s="11">
        <v>100000</v>
      </c>
      <c r="R97" s="94">
        <v>1</v>
      </c>
      <c r="S97" s="11">
        <f t="shared" si="205"/>
        <v>1541.6666666666667</v>
      </c>
      <c r="T97" s="11">
        <f t="shared" si="206"/>
        <v>458.33333333333331</v>
      </c>
      <c r="U97" s="11">
        <f t="shared" si="242"/>
        <v>833.33333333333348</v>
      </c>
      <c r="V97" s="11">
        <f t="shared" si="243"/>
        <v>5500</v>
      </c>
      <c r="W97" s="11">
        <f t="shared" si="244"/>
        <v>8157.8899999999994</v>
      </c>
      <c r="X97" s="11">
        <f t="shared" si="210"/>
        <v>97894.68</v>
      </c>
      <c r="Y97" s="110">
        <f t="shared" si="197"/>
        <v>0.22</v>
      </c>
      <c r="Z97" s="11">
        <f t="shared" si="95"/>
        <v>13415.829599999997</v>
      </c>
      <c r="AA97" s="11">
        <f t="shared" si="96"/>
        <v>4814.7339999999995</v>
      </c>
      <c r="AB97" s="11">
        <v>0</v>
      </c>
      <c r="AC97" s="11">
        <f t="shared" si="127"/>
        <v>79664.116399999999</v>
      </c>
      <c r="AD97" s="11">
        <f t="shared" si="97"/>
        <v>6638.6763666666666</v>
      </c>
      <c r="AE97" s="11">
        <v>55000</v>
      </c>
      <c r="AF97" s="11">
        <f t="shared" si="211"/>
        <v>2055.3430333333336</v>
      </c>
      <c r="AG97" s="11"/>
      <c r="AH97" s="92"/>
      <c r="AI97" s="91">
        <v>9000</v>
      </c>
      <c r="AJ97" s="11">
        <v>550</v>
      </c>
      <c r="AK97" s="54">
        <f t="shared" si="98"/>
        <v>9754.9277613503164</v>
      </c>
      <c r="AL97" s="11">
        <v>305</v>
      </c>
      <c r="AM97" s="54">
        <v>0</v>
      </c>
      <c r="AN97" s="11">
        <v>0</v>
      </c>
      <c r="AO97" s="11">
        <v>0</v>
      </c>
      <c r="AP97" s="52">
        <f t="shared" si="212"/>
        <v>51102.356696050709</v>
      </c>
      <c r="AQ97" s="54">
        <f t="shared" si="170"/>
        <v>6229.6732948294984</v>
      </c>
      <c r="AR97" s="54">
        <f t="shared" si="99"/>
        <v>5408.6061406223562</v>
      </c>
      <c r="AS97" s="54">
        <f t="shared" si="128"/>
        <v>226532.40951948555</v>
      </c>
      <c r="AT97" s="54">
        <f t="shared" si="246"/>
        <v>29423.18715524341</v>
      </c>
      <c r="AU97" s="54">
        <v>3100</v>
      </c>
      <c r="AV97" s="54">
        <f t="shared" si="100"/>
        <v>32155.296178254262</v>
      </c>
      <c r="AW97" s="11">
        <v>0</v>
      </c>
      <c r="AX97" s="52">
        <f t="shared" si="213"/>
        <v>0</v>
      </c>
      <c r="AY97" s="54">
        <f>'Mortgage and Loans'!U58</f>
        <v>39768.090000000004</v>
      </c>
      <c r="AZ97" s="12">
        <f t="shared" si="252"/>
        <v>413329.54674583609</v>
      </c>
      <c r="BA97" s="52">
        <f t="shared" si="200"/>
        <v>750</v>
      </c>
      <c r="BB97" s="52">
        <f t="shared" si="200"/>
        <v>750</v>
      </c>
      <c r="BC97" s="52">
        <f t="shared" si="200"/>
        <v>750</v>
      </c>
      <c r="BD97" s="52">
        <f t="shared" si="200"/>
        <v>750</v>
      </c>
      <c r="BE97" s="52">
        <f t="shared" ref="BE97:BE160" si="260">AVERAGE(BE85:BE96)</f>
        <v>261.43927764175623</v>
      </c>
      <c r="BF97" s="52">
        <f t="shared" si="200"/>
        <v>750</v>
      </c>
      <c r="BG97" s="52">
        <f>'Mortgage and Loans'!AF59</f>
        <v>37396.69774133421</v>
      </c>
      <c r="BH97" s="52">
        <f>'Mortgage and Loans'!AQ59</f>
        <v>12489.259084742962</v>
      </c>
      <c r="BI97" s="52">
        <f>'Mortgage and Loans'!BB59</f>
        <v>13518.017031748772</v>
      </c>
      <c r="BJ97" s="52">
        <f>'Mortgage and Loans'!BM59</f>
        <v>5923.6456576101109</v>
      </c>
      <c r="BK97" s="52">
        <f>'Mortgage and Loans'!T58</f>
        <v>140231.91</v>
      </c>
      <c r="BL97" s="12">
        <f t="shared" si="17"/>
        <v>-213570.9687930778</v>
      </c>
      <c r="BM97" s="69">
        <f t="shared" si="103"/>
        <v>199758.57795275829</v>
      </c>
      <c r="BN97" s="88">
        <f t="shared" si="247"/>
        <v>1</v>
      </c>
      <c r="BO97" s="88">
        <f t="shared" si="248"/>
        <v>1</v>
      </c>
      <c r="BP97" s="79">
        <f>'Mortgage and Loans'!G59</f>
        <v>2084.34</v>
      </c>
      <c r="BQ97" s="73">
        <f t="shared" si="214"/>
        <v>0</v>
      </c>
      <c r="BR97" s="80"/>
      <c r="BS97" s="20">
        <f t="shared" si="215"/>
        <v>4011.4392776417562</v>
      </c>
      <c r="BT97" s="20">
        <v>750</v>
      </c>
      <c r="BU97" s="20">
        <v>0</v>
      </c>
      <c r="BV97" s="20">
        <f t="shared" si="216"/>
        <v>4761.4392776417562</v>
      </c>
      <c r="BW97" s="20">
        <f t="shared" si="217"/>
        <v>4761.4383678171635</v>
      </c>
      <c r="BX97" s="47">
        <f>IF(D97=0,0,IF(MONTH($D97)=1,1,0))</f>
        <v>0</v>
      </c>
      <c r="BY97" s="47">
        <f t="shared" si="19"/>
        <v>0</v>
      </c>
      <c r="BZ97" s="47">
        <f t="shared" si="20"/>
        <v>0</v>
      </c>
      <c r="CA97" s="47">
        <f t="shared" si="21"/>
        <v>0</v>
      </c>
      <c r="CB97" s="47">
        <f t="shared" si="22"/>
        <v>0</v>
      </c>
      <c r="CC97" s="47">
        <f t="shared" si="23"/>
        <v>0</v>
      </c>
      <c r="CD97" s="47">
        <f t="shared" si="24"/>
        <v>0</v>
      </c>
      <c r="CE97" s="47">
        <f t="shared" si="25"/>
        <v>0</v>
      </c>
      <c r="CF97" s="47">
        <f t="shared" si="26"/>
        <v>0</v>
      </c>
      <c r="CG97" s="47">
        <f t="shared" si="27"/>
        <v>0</v>
      </c>
      <c r="CH97" s="47">
        <f t="shared" si="28"/>
        <v>0</v>
      </c>
      <c r="CI97" s="47">
        <f t="shared" si="29"/>
        <v>0</v>
      </c>
      <c r="CJ97" s="47">
        <f t="shared" si="218"/>
        <v>0</v>
      </c>
      <c r="CK97" s="47">
        <f t="shared" si="219"/>
        <v>0</v>
      </c>
      <c r="CL97" s="47">
        <f t="shared" si="220"/>
        <v>0</v>
      </c>
      <c r="CM97" s="47">
        <f t="shared" si="221"/>
        <v>0</v>
      </c>
      <c r="CN97" s="47">
        <f t="shared" si="222"/>
        <v>0</v>
      </c>
      <c r="CO97" s="47">
        <f t="shared" si="223"/>
        <v>0</v>
      </c>
      <c r="CP97" s="47">
        <f t="shared" si="224"/>
        <v>0</v>
      </c>
      <c r="CQ97" s="47">
        <f t="shared" si="225"/>
        <v>0</v>
      </c>
      <c r="CR97" s="47">
        <f t="shared" si="226"/>
        <v>0</v>
      </c>
      <c r="CS97" s="47">
        <f t="shared" si="227"/>
        <v>0</v>
      </c>
      <c r="CT97" s="47">
        <f t="shared" si="228"/>
        <v>0</v>
      </c>
      <c r="CU97" s="47">
        <f t="shared" si="229"/>
        <v>0</v>
      </c>
      <c r="CV97" s="20">
        <f t="shared" si="230"/>
        <v>4761.439365299645</v>
      </c>
      <c r="CW97" s="20">
        <f t="shared" si="231"/>
        <v>4761.4393534604724</v>
      </c>
      <c r="CX97" s="20">
        <f t="shared" si="232"/>
        <v>57137.271331701078</v>
      </c>
      <c r="CY97" s="20">
        <f t="shared" si="233"/>
        <v>57137.272383595744</v>
      </c>
      <c r="CZ97" s="20">
        <f t="shared" si="234"/>
        <v>57137.272241525672</v>
      </c>
      <c r="DA97" s="21">
        <f t="shared" si="235"/>
        <v>57137.271985607491</v>
      </c>
      <c r="DB97" s="19">
        <f t="shared" si="258"/>
        <v>1428431.7996401873</v>
      </c>
      <c r="DC97" s="20">
        <f t="shared" si="236"/>
        <v>1428431.8259224913</v>
      </c>
      <c r="DD97" s="20">
        <f t="shared" si="237"/>
        <v>1428431.8163675384</v>
      </c>
      <c r="DE97" s="20">
        <f>DC97*G97</f>
        <v>0</v>
      </c>
      <c r="DF97" s="20">
        <f t="shared" si="131"/>
        <v>1500000</v>
      </c>
      <c r="DG97" s="20">
        <f t="shared" si="253"/>
        <v>350851.52898448578</v>
      </c>
      <c r="DH97" s="20">
        <f t="shared" si="238"/>
        <v>14034.061159379431</v>
      </c>
      <c r="DI97" s="20">
        <f t="shared" si="254"/>
        <v>1169.5050966149527</v>
      </c>
      <c r="DJ97" s="20">
        <f t="shared" si="239"/>
        <v>343844.80077727779</v>
      </c>
      <c r="DK97" s="24">
        <f t="shared" si="240"/>
        <v>0.24562007273809053</v>
      </c>
      <c r="DL97" s="124">
        <f t="shared" si="255"/>
        <v>0</v>
      </c>
      <c r="DM97" s="27">
        <f t="shared" si="256"/>
        <v>0</v>
      </c>
      <c r="DN97" s="27">
        <f t="shared" si="257"/>
        <v>0</v>
      </c>
      <c r="DO97" s="20">
        <f t="shared" si="249"/>
        <v>670695.37213526107</v>
      </c>
      <c r="DP97" s="20">
        <f t="shared" si="250"/>
        <v>262422.32457107812</v>
      </c>
      <c r="DQ97" s="21">
        <f t="shared" si="251"/>
        <v>204158.35840827384</v>
      </c>
      <c r="DR97" s="17"/>
      <c r="DS97" s="17"/>
      <c r="DT97" s="17"/>
      <c r="DU97" s="17"/>
      <c r="DV97" s="17"/>
      <c r="DW97" s="17"/>
      <c r="DX97" s="17"/>
      <c r="DY97" s="17"/>
      <c r="DZ97" s="17"/>
      <c r="EA97" s="17"/>
      <c r="EB97" s="28">
        <v>0</v>
      </c>
      <c r="EC97" s="17"/>
      <c r="ED97" s="17"/>
      <c r="EE97" s="17"/>
      <c r="EF97" s="17"/>
      <c r="EG97" s="17"/>
    </row>
    <row r="98" spans="1:137" ht="15.75" thickBot="1" x14ac:dyDescent="0.3">
      <c r="A98" s="5">
        <f t="shared" si="259"/>
        <v>31</v>
      </c>
      <c r="B98" s="5">
        <f t="shared" si="259"/>
        <v>29</v>
      </c>
      <c r="C98" s="1">
        <v>45170</v>
      </c>
      <c r="D98" s="4"/>
      <c r="E98" s="28"/>
      <c r="F98" s="28"/>
      <c r="G98" s="28">
        <f t="shared" si="245"/>
        <v>0</v>
      </c>
      <c r="H98" s="28"/>
      <c r="I98" s="10">
        <v>0</v>
      </c>
      <c r="J98" s="10">
        <v>69430.399999999994</v>
      </c>
      <c r="K98" s="94"/>
      <c r="L98" s="11">
        <f t="shared" si="201"/>
        <v>1541.6666666666667</v>
      </c>
      <c r="M98" s="11">
        <f t="shared" si="202"/>
        <v>458.33333333333331</v>
      </c>
      <c r="N98" s="11">
        <f t="shared" si="203"/>
        <v>575</v>
      </c>
      <c r="O98" s="11">
        <f t="shared" si="198"/>
        <v>552.97666666666669</v>
      </c>
      <c r="P98" s="11">
        <f t="shared" si="241"/>
        <v>2657.8899999999994</v>
      </c>
      <c r="Q98" s="11">
        <v>100000</v>
      </c>
      <c r="R98" s="94">
        <v>1</v>
      </c>
      <c r="S98" s="11">
        <f t="shared" si="205"/>
        <v>1541.6666666666667</v>
      </c>
      <c r="T98" s="11">
        <f t="shared" si="206"/>
        <v>458.33333333333331</v>
      </c>
      <c r="U98" s="11">
        <f t="shared" si="242"/>
        <v>833.33333333333348</v>
      </c>
      <c r="V98" s="11">
        <f t="shared" si="243"/>
        <v>5500</v>
      </c>
      <c r="W98" s="11">
        <f t="shared" si="244"/>
        <v>8157.8899999999994</v>
      </c>
      <c r="X98" s="11">
        <f t="shared" si="210"/>
        <v>97894.68</v>
      </c>
      <c r="Y98" s="110">
        <f t="shared" si="197"/>
        <v>0.22</v>
      </c>
      <c r="Z98" s="11">
        <f t="shared" ref="Z98:Z161" si="261">IF(Y98=10%,Y98*X98,IF(Y98=12%,1905 + Y98*(X98-19050),IF(Y98=22%,8907+Y98*(X98-77400),IF(Y98=24%,28179 + Y98*(X98-165000),IF(Y98=32%,64179 + Y98*(X98-315000),0)))))</f>
        <v>13415.829599999997</v>
      </c>
      <c r="AA98" s="11">
        <f t="shared" ref="AA98:AA161" si="262">(1000*0.02) + (5000*0.04) + ((X98-6000)*0.05)</f>
        <v>4814.7339999999995</v>
      </c>
      <c r="AB98" s="11">
        <v>0</v>
      </c>
      <c r="AC98" s="11">
        <f t="shared" si="127"/>
        <v>79664.116399999999</v>
      </c>
      <c r="AD98" s="11">
        <f t="shared" ref="AD98:AD161" si="263">AC98/12</f>
        <v>6638.6763666666666</v>
      </c>
      <c r="AE98" s="11">
        <v>55000</v>
      </c>
      <c r="AF98" s="11">
        <f t="shared" si="211"/>
        <v>2055.3430333333336</v>
      </c>
      <c r="AG98" s="11"/>
      <c r="AH98" s="92"/>
      <c r="AI98" s="91">
        <v>9000</v>
      </c>
      <c r="AJ98" s="11">
        <v>550</v>
      </c>
      <c r="AK98" s="54">
        <f t="shared" si="98"/>
        <v>9766.7149657286136</v>
      </c>
      <c r="AL98" s="11">
        <v>305</v>
      </c>
      <c r="AM98" s="54">
        <v>0</v>
      </c>
      <c r="AN98" s="11">
        <v>0</v>
      </c>
      <c r="AO98" s="11">
        <v>0</v>
      </c>
      <c r="AP98" s="52">
        <f t="shared" si="212"/>
        <v>52295.827794820987</v>
      </c>
      <c r="AQ98" s="54">
        <f t="shared" si="170"/>
        <v>6263.4173585098251</v>
      </c>
      <c r="AR98" s="54">
        <f t="shared" ref="AR98:AR161" si="264">(AR97*($AJ$1/12))+AR97</f>
        <v>5437.9027572173936</v>
      </c>
      <c r="AS98" s="54">
        <f t="shared" si="128"/>
        <v>231016.36940438274</v>
      </c>
      <c r="AT98" s="54">
        <f t="shared" si="246"/>
        <v>29990.896085667642</v>
      </c>
      <c r="AU98" s="54">
        <v>3100</v>
      </c>
      <c r="AV98" s="54">
        <f t="shared" ref="AV98:AV161" si="265">(AV97*($AJ$1/12))+AV97+$N98</f>
        <v>32904.470699219804</v>
      </c>
      <c r="AW98" s="11">
        <v>0</v>
      </c>
      <c r="AX98" s="52">
        <f t="shared" si="213"/>
        <v>0</v>
      </c>
      <c r="AY98" s="54">
        <f>'Mortgage and Loans'!U59</f>
        <v>40012.870000000003</v>
      </c>
      <c r="AZ98" s="12">
        <f t="shared" si="252"/>
        <v>420643.46906554699</v>
      </c>
      <c r="BA98" s="52">
        <f t="shared" si="200"/>
        <v>750</v>
      </c>
      <c r="BB98" s="52">
        <f t="shared" si="200"/>
        <v>750</v>
      </c>
      <c r="BC98" s="52">
        <f t="shared" si="200"/>
        <v>750</v>
      </c>
      <c r="BD98" s="52">
        <f t="shared" si="200"/>
        <v>750</v>
      </c>
      <c r="BE98" s="52">
        <f t="shared" si="260"/>
        <v>261.43935346047232</v>
      </c>
      <c r="BF98" s="52">
        <f t="shared" si="200"/>
        <v>750</v>
      </c>
      <c r="BG98" s="52">
        <f>'Mortgage and Loans'!AF60</f>
        <v>37017.397741334207</v>
      </c>
      <c r="BH98" s="52">
        <f>'Mortgage and Loans'!AQ60</f>
        <v>12365.669084742962</v>
      </c>
      <c r="BI98" s="52">
        <f>'Mortgage and Loans'!BB60</f>
        <v>13386.637031748773</v>
      </c>
      <c r="BJ98" s="52">
        <f>'Mortgage and Loans'!BM60</f>
        <v>5536.6856576101109</v>
      </c>
      <c r="BK98" s="52">
        <f>'Mortgage and Loans'!T59</f>
        <v>139987.13</v>
      </c>
      <c r="BL98" s="12">
        <f t="shared" si="17"/>
        <v>-212304.95886889653</v>
      </c>
      <c r="BM98" s="69">
        <f t="shared" si="103"/>
        <v>208338.51019665046</v>
      </c>
      <c r="BN98" s="88">
        <f t="shared" si="247"/>
        <v>1</v>
      </c>
      <c r="BO98" s="88">
        <f t="shared" si="248"/>
        <v>1</v>
      </c>
      <c r="BP98" s="79">
        <f>'Mortgage and Loans'!G60</f>
        <v>2084.34</v>
      </c>
      <c r="BQ98" s="73">
        <f t="shared" si="214"/>
        <v>0</v>
      </c>
      <c r="BR98" s="80"/>
      <c r="BS98" s="20">
        <f t="shared" si="215"/>
        <v>4011.4393534604724</v>
      </c>
      <c r="BT98" s="20">
        <v>750</v>
      </c>
      <c r="BU98" s="20">
        <v>0</v>
      </c>
      <c r="BV98" s="20">
        <f t="shared" si="216"/>
        <v>4761.4393534604724</v>
      </c>
      <c r="BW98" s="20">
        <f t="shared" si="217"/>
        <v>4761.4376701850542</v>
      </c>
      <c r="BX98" s="47">
        <f>IF(D98=0,0,IF(MONTH($D98)=1,1,0))</f>
        <v>0</v>
      </c>
      <c r="BY98" s="47">
        <f t="shared" si="19"/>
        <v>0</v>
      </c>
      <c r="BZ98" s="47">
        <f t="shared" si="20"/>
        <v>0</v>
      </c>
      <c r="CA98" s="47">
        <f t="shared" si="21"/>
        <v>0</v>
      </c>
      <c r="CB98" s="47">
        <f t="shared" si="22"/>
        <v>0</v>
      </c>
      <c r="CC98" s="47">
        <f t="shared" si="23"/>
        <v>0</v>
      </c>
      <c r="CD98" s="47">
        <f t="shared" si="24"/>
        <v>0</v>
      </c>
      <c r="CE98" s="47">
        <f t="shared" si="25"/>
        <v>0</v>
      </c>
      <c r="CF98" s="47">
        <f t="shared" si="26"/>
        <v>0</v>
      </c>
      <c r="CG98" s="47">
        <f t="shared" si="27"/>
        <v>0</v>
      </c>
      <c r="CH98" s="47">
        <f t="shared" si="28"/>
        <v>0</v>
      </c>
      <c r="CI98" s="47">
        <f t="shared" si="29"/>
        <v>0</v>
      </c>
      <c r="CJ98" s="47">
        <f t="shared" si="218"/>
        <v>0</v>
      </c>
      <c r="CK98" s="47">
        <f t="shared" si="219"/>
        <v>0</v>
      </c>
      <c r="CL98" s="47">
        <f t="shared" si="220"/>
        <v>0</v>
      </c>
      <c r="CM98" s="47">
        <f t="shared" si="221"/>
        <v>0</v>
      </c>
      <c r="CN98" s="47">
        <f t="shared" si="222"/>
        <v>0</v>
      </c>
      <c r="CO98" s="47">
        <f t="shared" si="223"/>
        <v>0</v>
      </c>
      <c r="CP98" s="47">
        <f t="shared" si="224"/>
        <v>0</v>
      </c>
      <c r="CQ98" s="47">
        <f t="shared" si="225"/>
        <v>0</v>
      </c>
      <c r="CR98" s="47">
        <f t="shared" si="226"/>
        <v>0</v>
      </c>
      <c r="CS98" s="47">
        <f t="shared" si="227"/>
        <v>0</v>
      </c>
      <c r="CT98" s="47">
        <f t="shared" si="228"/>
        <v>0</v>
      </c>
      <c r="CU98" s="47">
        <f t="shared" si="229"/>
        <v>0</v>
      </c>
      <c r="CV98" s="20">
        <f t="shared" si="230"/>
        <v>4761.4393164814855</v>
      </c>
      <c r="CW98" s="20">
        <f t="shared" si="231"/>
        <v>4761.4394937334246</v>
      </c>
      <c r="CX98" s="20">
        <f t="shared" si="232"/>
        <v>57137.272241525672</v>
      </c>
      <c r="CY98" s="20">
        <f t="shared" si="233"/>
        <v>57137.271797777823</v>
      </c>
      <c r="CZ98" s="20">
        <f t="shared" si="234"/>
        <v>57137.273924801091</v>
      </c>
      <c r="DA98" s="21">
        <f t="shared" si="235"/>
        <v>57137.272654701526</v>
      </c>
      <c r="DB98" s="19">
        <f t="shared" si="258"/>
        <v>1428431.8163675382</v>
      </c>
      <c r="DC98" s="20">
        <f t="shared" si="236"/>
        <v>1428431.8099259771</v>
      </c>
      <c r="DD98" s="20">
        <f t="shared" si="237"/>
        <v>1428431.8501846639</v>
      </c>
      <c r="DE98" s="20">
        <f>DC98*G98</f>
        <v>0</v>
      </c>
      <c r="DF98" s="20">
        <f t="shared" si="131"/>
        <v>1500000</v>
      </c>
      <c r="DG98" s="20">
        <f t="shared" si="253"/>
        <v>357908.88409981842</v>
      </c>
      <c r="DH98" s="20">
        <f t="shared" si="238"/>
        <v>14316.355363992738</v>
      </c>
      <c r="DI98" s="20">
        <f t="shared" si="254"/>
        <v>1193.0296136660616</v>
      </c>
      <c r="DJ98" s="20">
        <f t="shared" si="239"/>
        <v>350864.20278148801</v>
      </c>
      <c r="DK98" s="24">
        <f t="shared" si="240"/>
        <v>0.25056070693242655</v>
      </c>
      <c r="DL98" s="124">
        <f t="shared" si="255"/>
        <v>0</v>
      </c>
      <c r="DM98" s="27">
        <f t="shared" si="256"/>
        <v>0</v>
      </c>
      <c r="DN98" s="27">
        <f t="shared" si="257"/>
        <v>0</v>
      </c>
      <c r="DO98" s="20">
        <f t="shared" si="249"/>
        <v>674328.30540099367</v>
      </c>
      <c r="DP98" s="20">
        <f t="shared" si="250"/>
        <v>267843.77882917144</v>
      </c>
      <c r="DQ98" s="21">
        <f t="shared" si="251"/>
        <v>209835.04951631866</v>
      </c>
      <c r="DR98" s="17"/>
      <c r="DS98" s="17"/>
      <c r="DT98" s="17"/>
      <c r="DU98" s="17"/>
      <c r="DV98" s="17"/>
      <c r="DW98" s="17"/>
      <c r="DX98" s="17"/>
      <c r="DY98" s="17"/>
      <c r="DZ98" s="17"/>
      <c r="EA98" s="17"/>
      <c r="EB98" s="28">
        <v>0</v>
      </c>
      <c r="EC98" s="17"/>
      <c r="ED98" s="17"/>
      <c r="EE98" s="17"/>
      <c r="EF98" s="17"/>
      <c r="EG98" s="17"/>
    </row>
    <row r="99" spans="1:137" ht="15.75" thickBot="1" x14ac:dyDescent="0.3">
      <c r="A99" s="5">
        <f t="shared" si="259"/>
        <v>31</v>
      </c>
      <c r="B99" s="5">
        <f t="shared" si="259"/>
        <v>30</v>
      </c>
      <c r="C99" s="1">
        <v>45200</v>
      </c>
      <c r="D99" s="4"/>
      <c r="E99" s="28"/>
      <c r="F99" s="28"/>
      <c r="G99" s="28">
        <f t="shared" si="245"/>
        <v>0</v>
      </c>
      <c r="H99" s="28"/>
      <c r="I99" s="10">
        <v>0</v>
      </c>
      <c r="J99" s="10">
        <v>69430.399999999994</v>
      </c>
      <c r="K99" s="94"/>
      <c r="L99" s="11">
        <f t="shared" si="201"/>
        <v>1541.6666666666667</v>
      </c>
      <c r="M99" s="11">
        <f t="shared" si="202"/>
        <v>458.33333333333331</v>
      </c>
      <c r="N99" s="11">
        <f t="shared" si="203"/>
        <v>575</v>
      </c>
      <c r="O99" s="11">
        <f t="shared" si="198"/>
        <v>552.97666666666669</v>
      </c>
      <c r="P99" s="11">
        <f t="shared" si="241"/>
        <v>2657.8899999999994</v>
      </c>
      <c r="Q99" s="11">
        <v>100000</v>
      </c>
      <c r="R99" s="94">
        <v>1</v>
      </c>
      <c r="S99" s="11">
        <f t="shared" si="205"/>
        <v>1541.6666666666667</v>
      </c>
      <c r="T99" s="11">
        <f t="shared" si="206"/>
        <v>458.33333333333331</v>
      </c>
      <c r="U99" s="11">
        <f t="shared" si="242"/>
        <v>833.33333333333348</v>
      </c>
      <c r="V99" s="11">
        <f t="shared" si="243"/>
        <v>5500</v>
      </c>
      <c r="W99" s="11">
        <f t="shared" si="244"/>
        <v>8157.8899999999994</v>
      </c>
      <c r="X99" s="11">
        <f t="shared" si="210"/>
        <v>97894.68</v>
      </c>
      <c r="Y99" s="110">
        <f t="shared" si="197"/>
        <v>0.22</v>
      </c>
      <c r="Z99" s="11">
        <f t="shared" si="261"/>
        <v>13415.829599999997</v>
      </c>
      <c r="AA99" s="11">
        <f t="shared" si="262"/>
        <v>4814.7339999999995</v>
      </c>
      <c r="AB99" s="11">
        <v>0</v>
      </c>
      <c r="AC99" s="11">
        <f t="shared" ref="AC99:AC162" si="266">X99-Z99-AA99+AB99</f>
        <v>79664.116399999999</v>
      </c>
      <c r="AD99" s="11">
        <f t="shared" si="263"/>
        <v>6638.6763666666666</v>
      </c>
      <c r="AE99" s="11">
        <v>55000</v>
      </c>
      <c r="AF99" s="11">
        <f t="shared" si="211"/>
        <v>2055.3430333333336</v>
      </c>
      <c r="AG99" s="11"/>
      <c r="AH99" s="92"/>
      <c r="AI99" s="91">
        <v>9000</v>
      </c>
      <c r="AJ99" s="11">
        <v>550</v>
      </c>
      <c r="AK99" s="54">
        <f t="shared" si="98"/>
        <v>9778.5164129788682</v>
      </c>
      <c r="AL99" s="11">
        <v>305</v>
      </c>
      <c r="AM99" s="54">
        <v>0</v>
      </c>
      <c r="AN99" s="11">
        <v>0</v>
      </c>
      <c r="AO99" s="11">
        <v>0</v>
      </c>
      <c r="AP99" s="52">
        <f t="shared" si="212"/>
        <v>53495.763528709605</v>
      </c>
      <c r="AQ99" s="54">
        <f t="shared" si="170"/>
        <v>6297.3442025350869</v>
      </c>
      <c r="AR99" s="54">
        <f t="shared" si="264"/>
        <v>5467.3580638189878</v>
      </c>
      <c r="AS99" s="54">
        <f t="shared" ref="AS99:AS162" si="267">(AS98*($AJ$1/12))+AS98+L99 + S99 + ((3%/12)*J99)</f>
        <v>235524.61740532314</v>
      </c>
      <c r="AT99" s="54">
        <f t="shared" si="246"/>
        <v>30561.680106131673</v>
      </c>
      <c r="AU99" s="54">
        <v>3100</v>
      </c>
      <c r="AV99" s="54">
        <f t="shared" si="265"/>
        <v>33657.703248840575</v>
      </c>
      <c r="AW99" s="11">
        <v>0</v>
      </c>
      <c r="AX99" s="52">
        <f t="shared" si="213"/>
        <v>0</v>
      </c>
      <c r="AY99" s="54">
        <f>'Mortgage and Loans'!U60</f>
        <v>40258.490000000005</v>
      </c>
      <c r="AZ99" s="12">
        <f t="shared" si="252"/>
        <v>427996.47296833788</v>
      </c>
      <c r="BA99" s="52">
        <f t="shared" si="200"/>
        <v>750</v>
      </c>
      <c r="BB99" s="52">
        <f t="shared" si="200"/>
        <v>750</v>
      </c>
      <c r="BC99" s="52">
        <f t="shared" si="200"/>
        <v>750</v>
      </c>
      <c r="BD99" s="52">
        <f t="shared" si="200"/>
        <v>750</v>
      </c>
      <c r="BE99" s="52">
        <f t="shared" si="260"/>
        <v>261.43949373342389</v>
      </c>
      <c r="BF99" s="52">
        <f t="shared" si="200"/>
        <v>750</v>
      </c>
      <c r="BG99" s="52">
        <f>'Mortgage and Loans'!AF61</f>
        <v>36636.417741334204</v>
      </c>
      <c r="BH99" s="52">
        <f>'Mortgage and Loans'!AQ61</f>
        <v>12241.459084742963</v>
      </c>
      <c r="BI99" s="52">
        <f>'Mortgage and Loans'!BB61</f>
        <v>13254.547031748772</v>
      </c>
      <c r="BJ99" s="52">
        <f>'Mortgage and Loans'!BM61</f>
        <v>5147.4756576101108</v>
      </c>
      <c r="BK99" s="52">
        <f>'Mortgage and Loans'!T60</f>
        <v>139741.51</v>
      </c>
      <c r="BL99" s="12">
        <f t="shared" si="17"/>
        <v>-211032.8490091695</v>
      </c>
      <c r="BM99" s="69">
        <f t="shared" si="103"/>
        <v>216963.62395916838</v>
      </c>
      <c r="BN99" s="88">
        <f t="shared" si="247"/>
        <v>1</v>
      </c>
      <c r="BO99" s="88">
        <f t="shared" si="248"/>
        <v>1</v>
      </c>
      <c r="BP99" s="79">
        <f>'Mortgage and Loans'!G61</f>
        <v>2084.34</v>
      </c>
      <c r="BQ99" s="73">
        <f t="shared" si="214"/>
        <v>0</v>
      </c>
      <c r="BR99" s="80"/>
      <c r="BS99" s="20">
        <f t="shared" si="215"/>
        <v>4011.4394937334237</v>
      </c>
      <c r="BT99" s="20">
        <v>750</v>
      </c>
      <c r="BU99" s="20">
        <v>0</v>
      </c>
      <c r="BV99" s="20">
        <f t="shared" si="216"/>
        <v>4761.4394937334237</v>
      </c>
      <c r="BW99" s="20">
        <f t="shared" si="217"/>
        <v>4761.4378205185894</v>
      </c>
      <c r="BX99" s="47">
        <f>IF(D99=0,0,IF(MONTH($D99)=1,1,0))</f>
        <v>0</v>
      </c>
      <c r="BY99" s="47">
        <f t="shared" si="19"/>
        <v>0</v>
      </c>
      <c r="BZ99" s="47">
        <f t="shared" si="20"/>
        <v>0</v>
      </c>
      <c r="CA99" s="47">
        <f t="shared" si="21"/>
        <v>0</v>
      </c>
      <c r="CB99" s="47">
        <f t="shared" si="22"/>
        <v>0</v>
      </c>
      <c r="CC99" s="47">
        <f t="shared" si="23"/>
        <v>0</v>
      </c>
      <c r="CD99" s="47">
        <f t="shared" si="24"/>
        <v>0</v>
      </c>
      <c r="CE99" s="47">
        <f t="shared" si="25"/>
        <v>0</v>
      </c>
      <c r="CF99" s="47">
        <f t="shared" si="26"/>
        <v>0</v>
      </c>
      <c r="CG99" s="47">
        <f t="shared" si="27"/>
        <v>0</v>
      </c>
      <c r="CH99" s="47">
        <f t="shared" si="28"/>
        <v>0</v>
      </c>
      <c r="CI99" s="47">
        <f t="shared" si="29"/>
        <v>0</v>
      </c>
      <c r="CJ99" s="47">
        <f t="shared" si="218"/>
        <v>0</v>
      </c>
      <c r="CK99" s="47">
        <f t="shared" si="219"/>
        <v>0</v>
      </c>
      <c r="CL99" s="47">
        <f t="shared" si="220"/>
        <v>0</v>
      </c>
      <c r="CM99" s="47">
        <f t="shared" si="221"/>
        <v>0</v>
      </c>
      <c r="CN99" s="47">
        <f t="shared" si="222"/>
        <v>0</v>
      </c>
      <c r="CO99" s="47">
        <f t="shared" si="223"/>
        <v>0</v>
      </c>
      <c r="CP99" s="47">
        <f t="shared" si="224"/>
        <v>0</v>
      </c>
      <c r="CQ99" s="47">
        <f t="shared" si="225"/>
        <v>0</v>
      </c>
      <c r="CR99" s="47">
        <f t="shared" si="226"/>
        <v>0</v>
      </c>
      <c r="CS99" s="47">
        <f t="shared" si="227"/>
        <v>0</v>
      </c>
      <c r="CT99" s="47">
        <f t="shared" si="228"/>
        <v>0</v>
      </c>
      <c r="CU99" s="47">
        <f t="shared" si="229"/>
        <v>0</v>
      </c>
      <c r="CV99" s="20">
        <f t="shared" si="230"/>
        <v>4761.4393749452174</v>
      </c>
      <c r="CW99" s="20">
        <f t="shared" si="231"/>
        <v>4761.4396331679936</v>
      </c>
      <c r="CX99" s="20">
        <f t="shared" si="232"/>
        <v>57137.273924801084</v>
      </c>
      <c r="CY99" s="20">
        <f t="shared" si="233"/>
        <v>57137.272499342609</v>
      </c>
      <c r="CZ99" s="20">
        <f t="shared" si="234"/>
        <v>57137.275598015927</v>
      </c>
      <c r="DA99" s="21">
        <f t="shared" si="235"/>
        <v>57137.274007386535</v>
      </c>
      <c r="DB99" s="19">
        <f t="shared" si="258"/>
        <v>1428431.8501846634</v>
      </c>
      <c r="DC99" s="20">
        <f t="shared" si="236"/>
        <v>1428431.8220641296</v>
      </c>
      <c r="DD99" s="20">
        <f t="shared" si="237"/>
        <v>1428431.8850520924</v>
      </c>
      <c r="DE99" s="20">
        <f>DC99*G99</f>
        <v>0</v>
      </c>
      <c r="DF99" s="20">
        <f t="shared" ref="DF99:DF162" si="268">$DD$11</f>
        <v>1500000</v>
      </c>
      <c r="DG99" s="20">
        <f t="shared" si="253"/>
        <v>365004.46655535907</v>
      </c>
      <c r="DH99" s="20">
        <f t="shared" si="238"/>
        <v>14600.178662214363</v>
      </c>
      <c r="DI99" s="20">
        <f t="shared" si="254"/>
        <v>1216.6815551845302</v>
      </c>
      <c r="DJ99" s="20">
        <f t="shared" si="239"/>
        <v>357921.62654655444</v>
      </c>
      <c r="DK99" s="24">
        <f t="shared" si="240"/>
        <v>0.25552809795844228</v>
      </c>
      <c r="DL99" s="124">
        <f t="shared" si="255"/>
        <v>0</v>
      </c>
      <c r="DM99" s="27">
        <f t="shared" si="256"/>
        <v>0</v>
      </c>
      <c r="DN99" s="27">
        <f t="shared" si="257"/>
        <v>0</v>
      </c>
      <c r="DO99" s="20">
        <f t="shared" si="249"/>
        <v>677980.91705524898</v>
      </c>
      <c r="DP99" s="20">
        <f t="shared" si="250"/>
        <v>273294.59929782944</v>
      </c>
      <c r="DQ99" s="21">
        <f t="shared" si="251"/>
        <v>215542.48936786538</v>
      </c>
      <c r="DR99" s="17"/>
      <c r="DS99" s="17"/>
      <c r="DT99" s="17"/>
      <c r="DU99" s="17"/>
      <c r="DV99" s="17"/>
      <c r="DW99" s="17"/>
      <c r="DX99" s="17"/>
      <c r="DY99" s="17"/>
      <c r="DZ99" s="17"/>
      <c r="EA99" s="17"/>
      <c r="EB99" s="28">
        <v>0</v>
      </c>
      <c r="EC99" s="17"/>
      <c r="ED99" s="17"/>
      <c r="EE99" s="17"/>
      <c r="EF99" s="17"/>
      <c r="EG99" s="17"/>
    </row>
    <row r="100" spans="1:137" ht="15.75" thickBot="1" x14ac:dyDescent="0.3">
      <c r="A100" s="5">
        <f t="shared" si="259"/>
        <v>31</v>
      </c>
      <c r="B100" s="5">
        <f t="shared" si="259"/>
        <v>30</v>
      </c>
      <c r="C100" s="1">
        <v>45231</v>
      </c>
      <c r="D100" s="4"/>
      <c r="E100" s="28"/>
      <c r="F100" s="28"/>
      <c r="G100" s="28">
        <f t="shared" si="245"/>
        <v>0</v>
      </c>
      <c r="H100" s="28"/>
      <c r="I100" s="10">
        <v>0</v>
      </c>
      <c r="J100" s="10">
        <v>69430.399999999994</v>
      </c>
      <c r="K100" s="94"/>
      <c r="L100" s="11">
        <f t="shared" si="201"/>
        <v>1541.6666666666667</v>
      </c>
      <c r="M100" s="11">
        <f t="shared" si="202"/>
        <v>458.33333333333331</v>
      </c>
      <c r="N100" s="11">
        <f t="shared" si="203"/>
        <v>575</v>
      </c>
      <c r="O100" s="11">
        <f t="shared" si="198"/>
        <v>552.97666666666669</v>
      </c>
      <c r="P100" s="11">
        <f t="shared" si="241"/>
        <v>2657.8899999999994</v>
      </c>
      <c r="Q100" s="11">
        <v>100000</v>
      </c>
      <c r="R100" s="94">
        <v>1</v>
      </c>
      <c r="S100" s="11">
        <f t="shared" si="205"/>
        <v>1541.6666666666667</v>
      </c>
      <c r="T100" s="11">
        <f t="shared" si="206"/>
        <v>458.33333333333331</v>
      </c>
      <c r="U100" s="11">
        <f t="shared" si="242"/>
        <v>833.33333333333348</v>
      </c>
      <c r="V100" s="11">
        <f t="shared" si="243"/>
        <v>5500</v>
      </c>
      <c r="W100" s="11">
        <f t="shared" si="244"/>
        <v>8157.8899999999994</v>
      </c>
      <c r="X100" s="11">
        <f t="shared" si="210"/>
        <v>97894.68</v>
      </c>
      <c r="Y100" s="110">
        <f t="shared" si="197"/>
        <v>0.22</v>
      </c>
      <c r="Z100" s="11">
        <f t="shared" si="261"/>
        <v>13415.829599999997</v>
      </c>
      <c r="AA100" s="11">
        <f t="shared" si="262"/>
        <v>4814.7339999999995</v>
      </c>
      <c r="AB100" s="11">
        <v>0</v>
      </c>
      <c r="AC100" s="11">
        <f t="shared" si="266"/>
        <v>79664.116399999999</v>
      </c>
      <c r="AD100" s="11">
        <f t="shared" si="263"/>
        <v>6638.6763666666666</v>
      </c>
      <c r="AE100" s="11">
        <v>55000</v>
      </c>
      <c r="AF100" s="11">
        <f t="shared" si="211"/>
        <v>2055.3430333333336</v>
      </c>
      <c r="AG100" s="11"/>
      <c r="AH100" s="92"/>
      <c r="AI100" s="91">
        <v>9000</v>
      </c>
      <c r="AJ100" s="11">
        <v>550</v>
      </c>
      <c r="AK100" s="54">
        <f t="shared" si="98"/>
        <v>9790.3321203112173</v>
      </c>
      <c r="AL100" s="11">
        <v>305</v>
      </c>
      <c r="AM100" s="54">
        <v>0</v>
      </c>
      <c r="AN100" s="11">
        <v>0</v>
      </c>
      <c r="AO100" s="11">
        <v>0</v>
      </c>
      <c r="AP100" s="52">
        <f t="shared" si="212"/>
        <v>54702.198914490124</v>
      </c>
      <c r="AQ100" s="54">
        <f t="shared" si="170"/>
        <v>6331.4548169654854</v>
      </c>
      <c r="AR100" s="54">
        <f t="shared" si="264"/>
        <v>5496.9729199980075</v>
      </c>
      <c r="AS100" s="54">
        <f t="shared" si="267"/>
        <v>240057.2850829353</v>
      </c>
      <c r="AT100" s="54">
        <f t="shared" si="246"/>
        <v>31135.555873373218</v>
      </c>
      <c r="AU100" s="54">
        <v>3100</v>
      </c>
      <c r="AV100" s="54">
        <f t="shared" si="265"/>
        <v>34415.015808105127</v>
      </c>
      <c r="AW100" s="11">
        <v>0</v>
      </c>
      <c r="AX100" s="52">
        <f t="shared" si="213"/>
        <v>0</v>
      </c>
      <c r="AY100" s="54">
        <f>'Mortgage and Loans'!U61</f>
        <v>40504.960000000006</v>
      </c>
      <c r="AZ100" s="12">
        <f t="shared" si="252"/>
        <v>435388.77553617849</v>
      </c>
      <c r="BA100" s="52">
        <f t="shared" si="200"/>
        <v>750</v>
      </c>
      <c r="BB100" s="52">
        <f t="shared" si="200"/>
        <v>750</v>
      </c>
      <c r="BC100" s="52">
        <f t="shared" si="200"/>
        <v>750</v>
      </c>
      <c r="BD100" s="52">
        <f t="shared" si="200"/>
        <v>750</v>
      </c>
      <c r="BE100" s="52">
        <f t="shared" si="260"/>
        <v>261.43963316799341</v>
      </c>
      <c r="BF100" s="52">
        <f t="shared" si="200"/>
        <v>750</v>
      </c>
      <c r="BG100" s="52">
        <f>'Mortgage and Loans'!AF62</f>
        <v>36253.757741334201</v>
      </c>
      <c r="BH100" s="52">
        <f>'Mortgage and Loans'!AQ62</f>
        <v>12116.629084742963</v>
      </c>
      <c r="BI100" s="52">
        <f>'Mortgage and Loans'!BB62</f>
        <v>13121.747031748773</v>
      </c>
      <c r="BJ100" s="52">
        <f>'Mortgage and Loans'!BM62</f>
        <v>4755.9956576101113</v>
      </c>
      <c r="BK100" s="52">
        <f>'Mortgage and Loans'!T61</f>
        <v>139495.04000000001</v>
      </c>
      <c r="BL100" s="12">
        <f t="shared" si="17"/>
        <v>-209754.60914860404</v>
      </c>
      <c r="BM100" s="69">
        <f t="shared" si="103"/>
        <v>225634.16638757446</v>
      </c>
      <c r="BN100" s="88">
        <f t="shared" si="247"/>
        <v>1</v>
      </c>
      <c r="BO100" s="88">
        <f t="shared" si="248"/>
        <v>1</v>
      </c>
      <c r="BP100" s="79">
        <f>'Mortgage and Loans'!G62</f>
        <v>2084.34</v>
      </c>
      <c r="BQ100" s="73">
        <f t="shared" si="214"/>
        <v>0</v>
      </c>
      <c r="BR100" s="80"/>
      <c r="BS100" s="20">
        <f t="shared" si="215"/>
        <v>4011.4396331679936</v>
      </c>
      <c r="BT100" s="20">
        <v>750</v>
      </c>
      <c r="BU100" s="20">
        <v>0</v>
      </c>
      <c r="BV100" s="20">
        <f t="shared" si="216"/>
        <v>4761.4396331679936</v>
      </c>
      <c r="BW100" s="20">
        <f t="shared" si="217"/>
        <v>4761.4385443963438</v>
      </c>
      <c r="BX100" s="47">
        <f>IF(D100=0,0,IF(MONTH($D100)=1,1,0))</f>
        <v>0</v>
      </c>
      <c r="BY100" s="47">
        <f t="shared" si="19"/>
        <v>0</v>
      </c>
      <c r="BZ100" s="47">
        <f t="shared" si="20"/>
        <v>0</v>
      </c>
      <c r="CA100" s="47">
        <f t="shared" si="21"/>
        <v>0</v>
      </c>
      <c r="CB100" s="47">
        <f t="shared" si="22"/>
        <v>0</v>
      </c>
      <c r="CC100" s="47">
        <f t="shared" si="23"/>
        <v>0</v>
      </c>
      <c r="CD100" s="47">
        <f t="shared" si="24"/>
        <v>0</v>
      </c>
      <c r="CE100" s="47">
        <f t="shared" si="25"/>
        <v>0</v>
      </c>
      <c r="CF100" s="47">
        <f t="shared" si="26"/>
        <v>0</v>
      </c>
      <c r="CG100" s="47">
        <f t="shared" si="27"/>
        <v>0</v>
      </c>
      <c r="CH100" s="47">
        <f t="shared" si="28"/>
        <v>0</v>
      </c>
      <c r="CI100" s="47">
        <f t="shared" si="29"/>
        <v>0</v>
      </c>
      <c r="CJ100" s="47">
        <f t="shared" si="218"/>
        <v>0</v>
      </c>
      <c r="CK100" s="47">
        <f t="shared" si="219"/>
        <v>0</v>
      </c>
      <c r="CL100" s="47">
        <f t="shared" si="220"/>
        <v>0</v>
      </c>
      <c r="CM100" s="47">
        <f t="shared" si="221"/>
        <v>0</v>
      </c>
      <c r="CN100" s="47">
        <f t="shared" si="222"/>
        <v>0</v>
      </c>
      <c r="CO100" s="47">
        <f t="shared" si="223"/>
        <v>0</v>
      </c>
      <c r="CP100" s="47">
        <f t="shared" si="224"/>
        <v>0</v>
      </c>
      <c r="CQ100" s="47">
        <f t="shared" si="225"/>
        <v>0</v>
      </c>
      <c r="CR100" s="47">
        <f t="shared" si="226"/>
        <v>0</v>
      </c>
      <c r="CS100" s="47">
        <f t="shared" si="227"/>
        <v>0</v>
      </c>
      <c r="CT100" s="47">
        <f t="shared" si="228"/>
        <v>0</v>
      </c>
      <c r="CU100" s="47">
        <f t="shared" si="229"/>
        <v>0</v>
      </c>
      <c r="CV100" s="20">
        <f t="shared" si="230"/>
        <v>4761.4394934539632</v>
      </c>
      <c r="CW100" s="20">
        <f t="shared" si="231"/>
        <v>4761.439723898965</v>
      </c>
      <c r="CX100" s="20">
        <f t="shared" si="232"/>
        <v>57137.275598015927</v>
      </c>
      <c r="CY100" s="20">
        <f t="shared" si="233"/>
        <v>57137.273921447559</v>
      </c>
      <c r="CZ100" s="20">
        <f t="shared" si="234"/>
        <v>57137.276686787576</v>
      </c>
      <c r="DA100" s="21">
        <f t="shared" si="235"/>
        <v>57137.27540208368</v>
      </c>
      <c r="DB100" s="19">
        <f t="shared" si="258"/>
        <v>1428431.8850520919</v>
      </c>
      <c r="DC100" s="20">
        <f t="shared" si="236"/>
        <v>1428431.8505347644</v>
      </c>
      <c r="DD100" s="20">
        <f t="shared" si="237"/>
        <v>1428431.9097129612</v>
      </c>
      <c r="DE100" s="20">
        <f>DC100*G100</f>
        <v>0</v>
      </c>
      <c r="DF100" s="20">
        <f t="shared" si="268"/>
        <v>1500000</v>
      </c>
      <c r="DG100" s="20">
        <f t="shared" si="253"/>
        <v>372138.48341586726</v>
      </c>
      <c r="DH100" s="20">
        <f t="shared" si="238"/>
        <v>14885.539336634691</v>
      </c>
      <c r="DI100" s="20">
        <f t="shared" si="254"/>
        <v>1240.4616113862241</v>
      </c>
      <c r="DJ100" s="20">
        <f t="shared" si="239"/>
        <v>365017.2780236816</v>
      </c>
      <c r="DK100" s="24">
        <f t="shared" si="240"/>
        <v>0.26052239263395671</v>
      </c>
      <c r="DL100" s="124">
        <f t="shared" si="255"/>
        <v>0</v>
      </c>
      <c r="DM100" s="27">
        <f t="shared" si="256"/>
        <v>0</v>
      </c>
      <c r="DN100" s="27">
        <f t="shared" si="257"/>
        <v>0</v>
      </c>
      <c r="DO100" s="20">
        <f t="shared" si="249"/>
        <v>681653.31368929823</v>
      </c>
      <c r="DP100" s="20">
        <f t="shared" si="250"/>
        <v>278774.94504402601</v>
      </c>
      <c r="DQ100" s="21">
        <f t="shared" si="251"/>
        <v>221280.84451860798</v>
      </c>
      <c r="DR100" s="17"/>
      <c r="DS100" s="17"/>
      <c r="DT100" s="17"/>
      <c r="DU100" s="17"/>
      <c r="DV100" s="17"/>
      <c r="DW100" s="17"/>
      <c r="DX100" s="17"/>
      <c r="DY100" s="17"/>
      <c r="DZ100" s="17"/>
      <c r="EA100" s="17"/>
      <c r="EB100" s="28">
        <v>0</v>
      </c>
      <c r="EC100" s="17"/>
      <c r="ED100" s="17"/>
      <c r="EE100" s="17"/>
      <c r="EF100" s="17"/>
      <c r="EG100" s="17"/>
    </row>
    <row r="101" spans="1:137" ht="15.75" thickBot="1" x14ac:dyDescent="0.3">
      <c r="A101" s="5">
        <f t="shared" si="259"/>
        <v>32</v>
      </c>
      <c r="B101" s="5">
        <f t="shared" si="259"/>
        <v>30</v>
      </c>
      <c r="C101" s="1">
        <v>45261</v>
      </c>
      <c r="D101" s="4"/>
      <c r="E101" s="28"/>
      <c r="F101" s="28"/>
      <c r="G101" s="28">
        <f t="shared" si="245"/>
        <v>0</v>
      </c>
      <c r="H101" s="28"/>
      <c r="I101" s="10">
        <v>0</v>
      </c>
      <c r="J101" s="10">
        <v>69430.399999999994</v>
      </c>
      <c r="K101" s="94"/>
      <c r="L101" s="11">
        <f t="shared" si="201"/>
        <v>1541.6666666666667</v>
      </c>
      <c r="M101" s="11">
        <f t="shared" si="202"/>
        <v>458.33333333333331</v>
      </c>
      <c r="N101" s="11">
        <f t="shared" si="203"/>
        <v>575</v>
      </c>
      <c r="O101" s="11">
        <f t="shared" si="198"/>
        <v>552.97666666666669</v>
      </c>
      <c r="P101" s="11">
        <f t="shared" si="241"/>
        <v>2657.8899999999994</v>
      </c>
      <c r="Q101" s="11">
        <v>100000</v>
      </c>
      <c r="R101" s="94">
        <v>1</v>
      </c>
      <c r="S101" s="11">
        <f t="shared" si="205"/>
        <v>1541.6666666666667</v>
      </c>
      <c r="T101" s="11">
        <f t="shared" si="206"/>
        <v>458.33333333333331</v>
      </c>
      <c r="U101" s="11">
        <f t="shared" si="242"/>
        <v>833.33333333333348</v>
      </c>
      <c r="V101" s="11">
        <f t="shared" si="243"/>
        <v>5500</v>
      </c>
      <c r="W101" s="11">
        <f t="shared" si="244"/>
        <v>8157.8899999999994</v>
      </c>
      <c r="X101" s="11">
        <f t="shared" si="210"/>
        <v>97894.68</v>
      </c>
      <c r="Y101" s="110">
        <f t="shared" si="197"/>
        <v>0.22</v>
      </c>
      <c r="Z101" s="11">
        <f t="shared" si="261"/>
        <v>13415.829599999997</v>
      </c>
      <c r="AA101" s="11">
        <f t="shared" si="262"/>
        <v>4814.7339999999995</v>
      </c>
      <c r="AB101" s="11">
        <v>0</v>
      </c>
      <c r="AC101" s="11">
        <f t="shared" si="266"/>
        <v>79664.116399999999</v>
      </c>
      <c r="AD101" s="11">
        <f t="shared" si="263"/>
        <v>6638.6763666666666</v>
      </c>
      <c r="AE101" s="11">
        <v>55000</v>
      </c>
      <c r="AF101" s="11">
        <f t="shared" si="211"/>
        <v>2055.3430333333336</v>
      </c>
      <c r="AG101" s="11"/>
      <c r="AH101" s="92"/>
      <c r="AI101" s="91">
        <v>9000</v>
      </c>
      <c r="AJ101" s="11">
        <v>550</v>
      </c>
      <c r="AK101" s="54">
        <f t="shared" si="98"/>
        <v>9802.1621049565929</v>
      </c>
      <c r="AL101" s="11">
        <v>305</v>
      </c>
      <c r="AM101" s="54">
        <v>0</v>
      </c>
      <c r="AN101" s="11">
        <v>0</v>
      </c>
      <c r="AO101" s="11">
        <v>0</v>
      </c>
      <c r="AP101" s="52">
        <f t="shared" si="212"/>
        <v>55915.169158610282</v>
      </c>
      <c r="AQ101" s="54">
        <f t="shared" si="170"/>
        <v>6365.7501972240489</v>
      </c>
      <c r="AR101" s="54">
        <f t="shared" si="264"/>
        <v>5526.7481899813301</v>
      </c>
      <c r="AS101" s="54">
        <f t="shared" si="267"/>
        <v>244614.50471046785</v>
      </c>
      <c r="AT101" s="54">
        <f t="shared" ref="AT101:AT132" si="269">(AT100*$AJ$1/12) + AT100 + ((AT$11/12*7%))</f>
        <v>31712.540134353989</v>
      </c>
      <c r="AU101" s="54">
        <v>3100</v>
      </c>
      <c r="AV101" s="54">
        <f t="shared" si="265"/>
        <v>35176.430477065696</v>
      </c>
      <c r="AW101" s="11">
        <v>0</v>
      </c>
      <c r="AX101" s="52">
        <f t="shared" si="213"/>
        <v>0</v>
      </c>
      <c r="AY101" s="54">
        <f>'Mortgage and Loans'!U62</f>
        <v>40752.270000000004</v>
      </c>
      <c r="AZ101" s="12">
        <f t="shared" si="252"/>
        <v>442820.57497265976</v>
      </c>
      <c r="BA101" s="52">
        <f t="shared" si="200"/>
        <v>750</v>
      </c>
      <c r="BB101" s="52">
        <f t="shared" si="200"/>
        <v>750</v>
      </c>
      <c r="BC101" s="52">
        <f t="shared" si="200"/>
        <v>750</v>
      </c>
      <c r="BD101" s="52">
        <f t="shared" si="200"/>
        <v>750</v>
      </c>
      <c r="BE101" s="52">
        <f t="shared" si="260"/>
        <v>261.43972389896425</v>
      </c>
      <c r="BF101" s="52">
        <f t="shared" si="200"/>
        <v>750</v>
      </c>
      <c r="BG101" s="52">
        <f>'Mortgage and Loans'!AF63</f>
        <v>35869.3977413342</v>
      </c>
      <c r="BH101" s="52">
        <f>'Mortgage and Loans'!AQ63</f>
        <v>11991.169084742964</v>
      </c>
      <c r="BI101" s="52">
        <f>'Mortgage and Loans'!BB63</f>
        <v>12988.227031748773</v>
      </c>
      <c r="BJ101" s="52">
        <f>'Mortgage and Loans'!BM63</f>
        <v>4362.2256576101117</v>
      </c>
      <c r="BK101" s="52">
        <f>'Mortgage and Loans'!T62</f>
        <v>139247.73000000001</v>
      </c>
      <c r="BL101" s="12">
        <f t="shared" si="17"/>
        <v>-208470.18923933501</v>
      </c>
      <c r="BM101" s="69">
        <f t="shared" si="103"/>
        <v>234350.38573332474</v>
      </c>
      <c r="BN101" s="88">
        <f t="shared" si="247"/>
        <v>1</v>
      </c>
      <c r="BO101" s="88">
        <f t="shared" si="248"/>
        <v>1</v>
      </c>
      <c r="BP101" s="79">
        <f>'Mortgage and Loans'!G63</f>
        <v>2084.34</v>
      </c>
      <c r="BQ101" s="73">
        <f t="shared" si="214"/>
        <v>0</v>
      </c>
      <c r="BR101" s="80"/>
      <c r="BS101" s="20">
        <f t="shared" si="215"/>
        <v>4011.4397238989641</v>
      </c>
      <c r="BT101" s="20">
        <v>750</v>
      </c>
      <c r="BU101" s="20">
        <v>0</v>
      </c>
      <c r="BV101" s="20">
        <f t="shared" si="216"/>
        <v>4761.4397238989641</v>
      </c>
      <c r="BW101" s="20">
        <f t="shared" si="217"/>
        <v>4761.4393351203325</v>
      </c>
      <c r="BX101" s="47">
        <f>IF(D101=0,0,IF(MONTH($D101)=1,1,0))</f>
        <v>0</v>
      </c>
      <c r="BY101" s="47">
        <f t="shared" si="19"/>
        <v>0</v>
      </c>
      <c r="BZ101" s="47">
        <f t="shared" si="20"/>
        <v>0</v>
      </c>
      <c r="CA101" s="47">
        <f t="shared" si="21"/>
        <v>0</v>
      </c>
      <c r="CB101" s="47">
        <f t="shared" si="22"/>
        <v>0</v>
      </c>
      <c r="CC101" s="47">
        <f t="shared" si="23"/>
        <v>0</v>
      </c>
      <c r="CD101" s="47">
        <f t="shared" si="24"/>
        <v>0</v>
      </c>
      <c r="CE101" s="47">
        <f t="shared" si="25"/>
        <v>0</v>
      </c>
      <c r="CF101" s="47">
        <f t="shared" si="26"/>
        <v>0</v>
      </c>
      <c r="CG101" s="47">
        <f t="shared" si="27"/>
        <v>0</v>
      </c>
      <c r="CH101" s="47">
        <f t="shared" si="28"/>
        <v>0</v>
      </c>
      <c r="CI101" s="47">
        <f t="shared" si="29"/>
        <v>0</v>
      </c>
      <c r="CJ101" s="47">
        <f t="shared" si="218"/>
        <v>0</v>
      </c>
      <c r="CK101" s="47">
        <f t="shared" si="219"/>
        <v>0</v>
      </c>
      <c r="CL101" s="47">
        <f t="shared" si="220"/>
        <v>0</v>
      </c>
      <c r="CM101" s="47">
        <f t="shared" si="221"/>
        <v>0</v>
      </c>
      <c r="CN101" s="47">
        <f t="shared" si="222"/>
        <v>0</v>
      </c>
      <c r="CO101" s="47">
        <f t="shared" si="223"/>
        <v>0</v>
      </c>
      <c r="CP101" s="47">
        <f t="shared" si="224"/>
        <v>0</v>
      </c>
      <c r="CQ101" s="47">
        <f t="shared" si="225"/>
        <v>0</v>
      </c>
      <c r="CR101" s="47">
        <f t="shared" si="226"/>
        <v>0</v>
      </c>
      <c r="CS101" s="47">
        <f t="shared" si="227"/>
        <v>0</v>
      </c>
      <c r="CT101" s="47">
        <f t="shared" si="228"/>
        <v>0</v>
      </c>
      <c r="CU101" s="47">
        <f t="shared" si="229"/>
        <v>0</v>
      </c>
      <c r="CV101" s="20">
        <f t="shared" si="230"/>
        <v>4761.4396169334605</v>
      </c>
      <c r="CW101" s="20">
        <f t="shared" si="231"/>
        <v>4761.4397562971835</v>
      </c>
      <c r="CX101" s="20">
        <f t="shared" si="232"/>
        <v>57137.276686787569</v>
      </c>
      <c r="CY101" s="20">
        <f t="shared" si="233"/>
        <v>57137.275403201522</v>
      </c>
      <c r="CZ101" s="20">
        <f t="shared" si="234"/>
        <v>57137.277075566206</v>
      </c>
      <c r="DA101" s="21">
        <f t="shared" si="235"/>
        <v>57137.276388518432</v>
      </c>
      <c r="DB101" s="19">
        <f t="shared" si="258"/>
        <v>1428431.9097129607</v>
      </c>
      <c r="DC101" s="20">
        <f t="shared" si="236"/>
        <v>1428431.8816499056</v>
      </c>
      <c r="DD101" s="20">
        <f t="shared" si="237"/>
        <v>1428431.9198921395</v>
      </c>
      <c r="DE101" s="20">
        <f>DC101*G101</f>
        <v>0</v>
      </c>
      <c r="DF101" s="20">
        <f t="shared" si="268"/>
        <v>1500000</v>
      </c>
      <c r="DG101" s="20">
        <f t="shared" si="253"/>
        <v>379311.14286770317</v>
      </c>
      <c r="DH101" s="20">
        <f t="shared" si="238"/>
        <v>15172.445714708127</v>
      </c>
      <c r="DI101" s="20">
        <f t="shared" si="254"/>
        <v>1264.3704762256773</v>
      </c>
      <c r="DJ101" s="20">
        <f t="shared" si="239"/>
        <v>372151.36427964317</v>
      </c>
      <c r="DK101" s="24">
        <f t="shared" si="240"/>
        <v>0.26554373907531459</v>
      </c>
      <c r="DL101" s="124">
        <f t="shared" si="255"/>
        <v>0</v>
      </c>
      <c r="DM101" s="27">
        <f t="shared" si="256"/>
        <v>0</v>
      </c>
      <c r="DN101" s="27">
        <f t="shared" si="257"/>
        <v>0</v>
      </c>
      <c r="DO101" s="20">
        <f t="shared" si="249"/>
        <v>685345.60247178189</v>
      </c>
      <c r="DP101" s="20">
        <f t="shared" si="250"/>
        <v>284284.97599634778</v>
      </c>
      <c r="DQ101" s="21">
        <f t="shared" si="251"/>
        <v>227050.28242641711</v>
      </c>
      <c r="DR101" s="17"/>
      <c r="DS101" s="17"/>
      <c r="DT101" s="17"/>
      <c r="DU101" s="17"/>
      <c r="DV101" s="17"/>
      <c r="DW101" s="17"/>
      <c r="DX101" s="17"/>
      <c r="DY101" s="17"/>
      <c r="DZ101" s="17"/>
      <c r="EA101" s="17"/>
      <c r="EB101" s="28">
        <v>0</v>
      </c>
      <c r="EC101" s="17"/>
      <c r="ED101" s="17"/>
      <c r="EE101" s="17"/>
      <c r="EF101" s="17"/>
      <c r="EG101" s="17"/>
    </row>
    <row r="102" spans="1:137" ht="15.75" thickBot="1" x14ac:dyDescent="0.3">
      <c r="A102" s="5">
        <f t="shared" si="259"/>
        <v>32</v>
      </c>
      <c r="B102" s="5">
        <f t="shared" si="259"/>
        <v>30</v>
      </c>
      <c r="C102" s="1">
        <v>45292</v>
      </c>
      <c r="D102" s="4"/>
      <c r="E102" s="28"/>
      <c r="F102" s="28"/>
      <c r="G102" s="28">
        <f t="shared" si="245"/>
        <v>0</v>
      </c>
      <c r="H102" s="28"/>
      <c r="I102" s="10">
        <v>0</v>
      </c>
      <c r="J102" s="10">
        <v>69430.399999999994</v>
      </c>
      <c r="K102" s="94"/>
      <c r="L102" s="11">
        <f t="shared" si="201"/>
        <v>1541.6666666666667</v>
      </c>
      <c r="M102" s="11">
        <f t="shared" si="202"/>
        <v>458.33333333333331</v>
      </c>
      <c r="N102" s="11">
        <f t="shared" si="203"/>
        <v>575</v>
      </c>
      <c r="O102" s="11">
        <f t="shared" si="198"/>
        <v>552.97666666666669</v>
      </c>
      <c r="P102" s="11">
        <f t="shared" si="241"/>
        <v>2657.8899999999994</v>
      </c>
      <c r="Q102" s="11">
        <v>100000</v>
      </c>
      <c r="R102" s="94">
        <v>1</v>
      </c>
      <c r="S102" s="11">
        <f t="shared" si="205"/>
        <v>1541.6666666666667</v>
      </c>
      <c r="T102" s="11">
        <f t="shared" si="206"/>
        <v>458.33333333333331</v>
      </c>
      <c r="U102" s="11">
        <f t="shared" si="242"/>
        <v>833.33333333333348</v>
      </c>
      <c r="V102" s="11">
        <f t="shared" si="243"/>
        <v>5500</v>
      </c>
      <c r="W102" s="11">
        <f t="shared" si="244"/>
        <v>8157.8899999999994</v>
      </c>
      <c r="X102" s="11">
        <f t="shared" si="210"/>
        <v>97894.68</v>
      </c>
      <c r="Y102" s="110">
        <f t="shared" si="197"/>
        <v>0.22</v>
      </c>
      <c r="Z102" s="11">
        <f t="shared" si="261"/>
        <v>13415.829599999997</v>
      </c>
      <c r="AA102" s="11">
        <f t="shared" si="262"/>
        <v>4814.7339999999995</v>
      </c>
      <c r="AB102" s="11">
        <v>0</v>
      </c>
      <c r="AC102" s="11">
        <f t="shared" si="266"/>
        <v>79664.116399999999</v>
      </c>
      <c r="AD102" s="11">
        <f t="shared" si="263"/>
        <v>6638.6763666666666</v>
      </c>
      <c r="AE102" s="11">
        <v>55000</v>
      </c>
      <c r="AF102" s="11">
        <f t="shared" si="211"/>
        <v>2055.3430333333336</v>
      </c>
      <c r="AG102" s="11"/>
      <c r="AH102" s="92"/>
      <c r="AI102" s="91">
        <v>9000</v>
      </c>
      <c r="AJ102" s="11">
        <v>550</v>
      </c>
      <c r="AK102" s="54">
        <f t="shared" si="98"/>
        <v>9814.0063841667488</v>
      </c>
      <c r="AL102" s="11">
        <v>305</v>
      </c>
      <c r="AM102" s="54">
        <v>0</v>
      </c>
      <c r="AN102" s="11">
        <v>0</v>
      </c>
      <c r="AO102" s="11">
        <v>0</v>
      </c>
      <c r="AP102" s="52">
        <f t="shared" si="212"/>
        <v>57134.709658219428</v>
      </c>
      <c r="AQ102" s="54">
        <f t="shared" si="170"/>
        <v>6400.2313441256792</v>
      </c>
      <c r="AR102" s="54">
        <f t="shared" si="264"/>
        <v>5556.6847426770628</v>
      </c>
      <c r="AS102" s="54">
        <f t="shared" si="267"/>
        <v>249196.40927764954</v>
      </c>
      <c r="AT102" s="54">
        <f t="shared" si="269"/>
        <v>32292.649726748405</v>
      </c>
      <c r="AU102" s="54">
        <v>3100</v>
      </c>
      <c r="AV102" s="54">
        <f t="shared" si="265"/>
        <v>35941.969475483136</v>
      </c>
      <c r="AW102" s="11">
        <v>0</v>
      </c>
      <c r="AX102" s="52">
        <f t="shared" si="213"/>
        <v>0</v>
      </c>
      <c r="AY102" s="54">
        <f>'Mortgage and Loans'!U63</f>
        <v>41000.44</v>
      </c>
      <c r="AZ102" s="12">
        <f t="shared" si="252"/>
        <v>450292.10060906998</v>
      </c>
      <c r="BA102" s="52">
        <f t="shared" si="200"/>
        <v>750</v>
      </c>
      <c r="BB102" s="52">
        <f t="shared" si="200"/>
        <v>750</v>
      </c>
      <c r="BC102" s="52">
        <f t="shared" si="200"/>
        <v>750</v>
      </c>
      <c r="BD102" s="52">
        <f t="shared" si="200"/>
        <v>750</v>
      </c>
      <c r="BE102" s="52">
        <f t="shared" si="260"/>
        <v>261.43975629718346</v>
      </c>
      <c r="BF102" s="52">
        <f t="shared" si="200"/>
        <v>750</v>
      </c>
      <c r="BG102" s="52">
        <f>'Mortgage and Loans'!AF64</f>
        <v>35483.337741334202</v>
      </c>
      <c r="BH102" s="52">
        <f>'Mortgage and Loans'!AQ64</f>
        <v>11865.089084742964</v>
      </c>
      <c r="BI102" s="52">
        <f>'Mortgage and Loans'!BB64</f>
        <v>12853.977031748773</v>
      </c>
      <c r="BJ102" s="52">
        <f>'Mortgage and Loans'!BM64</f>
        <v>3966.1656576101113</v>
      </c>
      <c r="BK102" s="52">
        <f>'Mortgage and Loans'!T63</f>
        <v>138999.56</v>
      </c>
      <c r="BL102" s="12">
        <f t="shared" si="17"/>
        <v>-207179.56927173323</v>
      </c>
      <c r="BM102" s="69">
        <f t="shared" si="103"/>
        <v>243112.53133733675</v>
      </c>
      <c r="BN102" s="88">
        <f t="shared" si="247"/>
        <v>1</v>
      </c>
      <c r="BO102" s="88">
        <f t="shared" si="248"/>
        <v>1</v>
      </c>
      <c r="BP102" s="79">
        <f>'Mortgage and Loans'!G64</f>
        <v>2084.34</v>
      </c>
      <c r="BQ102" s="73">
        <f t="shared" si="214"/>
        <v>0</v>
      </c>
      <c r="BR102" s="80"/>
      <c r="BS102" s="20">
        <f t="shared" si="215"/>
        <v>4011.4397562971835</v>
      </c>
      <c r="BT102" s="20">
        <v>750</v>
      </c>
      <c r="BU102" s="20">
        <v>0</v>
      </c>
      <c r="BV102" s="20">
        <f t="shared" si="216"/>
        <v>4761.4397562971835</v>
      </c>
      <c r="BW102" s="20">
        <f t="shared" si="217"/>
        <v>4761.4399738294342</v>
      </c>
      <c r="BX102" s="47">
        <f>IF(D102=0,0,IF(MONTH($D102)=1,1,0))</f>
        <v>0</v>
      </c>
      <c r="BY102" s="47">
        <f t="shared" si="19"/>
        <v>0</v>
      </c>
      <c r="BZ102" s="47">
        <f t="shared" si="20"/>
        <v>0</v>
      </c>
      <c r="CA102" s="47">
        <f t="shared" si="21"/>
        <v>0</v>
      </c>
      <c r="CB102" s="47">
        <f t="shared" si="22"/>
        <v>0</v>
      </c>
      <c r="CC102" s="47">
        <f t="shared" si="23"/>
        <v>0</v>
      </c>
      <c r="CD102" s="47">
        <f t="shared" si="24"/>
        <v>0</v>
      </c>
      <c r="CE102" s="47">
        <f t="shared" si="25"/>
        <v>0</v>
      </c>
      <c r="CF102" s="47">
        <f t="shared" si="26"/>
        <v>0</v>
      </c>
      <c r="CG102" s="47">
        <f t="shared" si="27"/>
        <v>0</v>
      </c>
      <c r="CH102" s="47">
        <f t="shared" si="28"/>
        <v>0</v>
      </c>
      <c r="CI102" s="47">
        <f t="shared" si="29"/>
        <v>0</v>
      </c>
      <c r="CJ102" s="47">
        <f t="shared" si="218"/>
        <v>0</v>
      </c>
      <c r="CK102" s="47">
        <f t="shared" si="219"/>
        <v>0</v>
      </c>
      <c r="CL102" s="47">
        <f t="shared" si="220"/>
        <v>0</v>
      </c>
      <c r="CM102" s="47">
        <f t="shared" si="221"/>
        <v>0</v>
      </c>
      <c r="CN102" s="47">
        <f t="shared" si="222"/>
        <v>0</v>
      </c>
      <c r="CO102" s="47">
        <f t="shared" si="223"/>
        <v>0</v>
      </c>
      <c r="CP102" s="47">
        <f t="shared" si="224"/>
        <v>0</v>
      </c>
      <c r="CQ102" s="47">
        <f t="shared" si="225"/>
        <v>0</v>
      </c>
      <c r="CR102" s="47">
        <f t="shared" si="226"/>
        <v>0</v>
      </c>
      <c r="CS102" s="47">
        <f t="shared" si="227"/>
        <v>0</v>
      </c>
      <c r="CT102" s="47">
        <f t="shared" si="228"/>
        <v>0</v>
      </c>
      <c r="CU102" s="47">
        <f t="shared" si="229"/>
        <v>0</v>
      </c>
      <c r="CV102" s="20">
        <f t="shared" si="230"/>
        <v>4761.439704454714</v>
      </c>
      <c r="CW102" s="20">
        <f t="shared" si="231"/>
        <v>4761.4397381694971</v>
      </c>
      <c r="CX102" s="20">
        <f t="shared" si="232"/>
        <v>57137.277075566206</v>
      </c>
      <c r="CY102" s="20">
        <f t="shared" si="233"/>
        <v>57137.276453456565</v>
      </c>
      <c r="CZ102" s="20">
        <f t="shared" si="234"/>
        <v>57137.276858033962</v>
      </c>
      <c r="DA102" s="21">
        <f t="shared" si="235"/>
        <v>57137.276795685582</v>
      </c>
      <c r="DB102" s="19">
        <f t="shared" si="258"/>
        <v>1428431.9198921395</v>
      </c>
      <c r="DC102" s="20">
        <f t="shared" si="236"/>
        <v>1428431.9048857307</v>
      </c>
      <c r="DD102" s="20">
        <f t="shared" si="237"/>
        <v>1428431.9162256941</v>
      </c>
      <c r="DE102" s="20">
        <f>DC102*G102</f>
        <v>0</v>
      </c>
      <c r="DF102" s="20">
        <f t="shared" si="268"/>
        <v>1500000</v>
      </c>
      <c r="DG102" s="20">
        <f t="shared" si="253"/>
        <v>386522.65422490321</v>
      </c>
      <c r="DH102" s="20">
        <f t="shared" si="238"/>
        <v>15460.906168996129</v>
      </c>
      <c r="DI102" s="20">
        <f t="shared" si="254"/>
        <v>1288.4088474163441</v>
      </c>
      <c r="DJ102" s="20">
        <f t="shared" si="239"/>
        <v>379324.09350282449</v>
      </c>
      <c r="DK102" s="24">
        <f t="shared" si="240"/>
        <v>0.27059228578055572</v>
      </c>
      <c r="DL102" s="124">
        <f t="shared" si="255"/>
        <v>1</v>
      </c>
      <c r="DM102" s="27">
        <f t="shared" si="256"/>
        <v>0</v>
      </c>
      <c r="DN102" s="27">
        <f t="shared" si="257"/>
        <v>0</v>
      </c>
      <c r="DO102" s="20">
        <f t="shared" si="249"/>
        <v>689057.89115183731</v>
      </c>
      <c r="DP102" s="20">
        <f t="shared" si="250"/>
        <v>289824.85294966132</v>
      </c>
      <c r="DQ102" s="21">
        <f t="shared" si="251"/>
        <v>232850.97145622686</v>
      </c>
      <c r="DR102" s="17"/>
      <c r="DS102" s="17"/>
      <c r="DT102" s="17"/>
      <c r="DU102" s="17"/>
      <c r="DV102" s="17"/>
      <c r="DW102" s="17"/>
      <c r="DX102" s="17"/>
      <c r="DY102" s="17"/>
      <c r="DZ102" s="17"/>
      <c r="EA102" s="17"/>
      <c r="EB102" s="28">
        <v>0</v>
      </c>
      <c r="EC102" s="17"/>
      <c r="ED102" s="17"/>
      <c r="EE102" s="17"/>
      <c r="EF102" s="17"/>
      <c r="EG102" s="17"/>
    </row>
    <row r="103" spans="1:137" ht="15.75" thickBot="1" x14ac:dyDescent="0.3">
      <c r="A103" s="5">
        <f t="shared" si="259"/>
        <v>32</v>
      </c>
      <c r="B103" s="5">
        <f t="shared" si="259"/>
        <v>30</v>
      </c>
      <c r="C103" s="1">
        <v>45323</v>
      </c>
      <c r="D103" s="4"/>
      <c r="E103" s="28"/>
      <c r="F103" s="28"/>
      <c r="G103" s="28">
        <f t="shared" si="245"/>
        <v>0</v>
      </c>
      <c r="H103" s="28"/>
      <c r="I103" s="10">
        <v>0</v>
      </c>
      <c r="J103" s="10">
        <v>69430.399999999994</v>
      </c>
      <c r="K103" s="94"/>
      <c r="L103" s="11">
        <f t="shared" si="201"/>
        <v>1541.6666666666667</v>
      </c>
      <c r="M103" s="11">
        <f t="shared" si="202"/>
        <v>458.33333333333331</v>
      </c>
      <c r="N103" s="11">
        <f t="shared" si="203"/>
        <v>575</v>
      </c>
      <c r="O103" s="11">
        <f t="shared" si="198"/>
        <v>552.97666666666669</v>
      </c>
      <c r="P103" s="11">
        <f t="shared" si="241"/>
        <v>2657.8899999999994</v>
      </c>
      <c r="Q103" s="11">
        <v>100000</v>
      </c>
      <c r="R103" s="94">
        <v>1</v>
      </c>
      <c r="S103" s="11">
        <f t="shared" si="205"/>
        <v>1541.6666666666667</v>
      </c>
      <c r="T103" s="11">
        <f t="shared" si="206"/>
        <v>458.33333333333331</v>
      </c>
      <c r="U103" s="11">
        <f t="shared" si="242"/>
        <v>833.33333333333348</v>
      </c>
      <c r="V103" s="11">
        <f t="shared" si="243"/>
        <v>5500</v>
      </c>
      <c r="W103" s="11">
        <f t="shared" si="244"/>
        <v>8157.8899999999994</v>
      </c>
      <c r="X103" s="11">
        <f t="shared" si="210"/>
        <v>97894.68</v>
      </c>
      <c r="Y103" s="110">
        <f t="shared" si="197"/>
        <v>0.22</v>
      </c>
      <c r="Z103" s="11">
        <f t="shared" si="261"/>
        <v>13415.829599999997</v>
      </c>
      <c r="AA103" s="11">
        <f t="shared" si="262"/>
        <v>4814.7339999999995</v>
      </c>
      <c r="AB103" s="11">
        <v>0</v>
      </c>
      <c r="AC103" s="11">
        <f t="shared" si="266"/>
        <v>79664.116399999999</v>
      </c>
      <c r="AD103" s="11">
        <f t="shared" si="263"/>
        <v>6638.6763666666666</v>
      </c>
      <c r="AE103" s="11">
        <v>55000</v>
      </c>
      <c r="AF103" s="11">
        <f t="shared" si="211"/>
        <v>2055.3430333333336</v>
      </c>
      <c r="AG103" s="11"/>
      <c r="AH103" s="92"/>
      <c r="AI103" s="91">
        <v>9000</v>
      </c>
      <c r="AJ103" s="11">
        <v>550</v>
      </c>
      <c r="AK103" s="54">
        <f t="shared" si="98"/>
        <v>9825.8649752142828</v>
      </c>
      <c r="AL103" s="11">
        <v>305</v>
      </c>
      <c r="AM103" s="54">
        <v>0</v>
      </c>
      <c r="AN103" s="11">
        <v>0</v>
      </c>
      <c r="AO103" s="11">
        <v>0</v>
      </c>
      <c r="AP103" s="52">
        <f t="shared" si="212"/>
        <v>58360.856002201457</v>
      </c>
      <c r="AQ103" s="54">
        <f t="shared" si="170"/>
        <v>6434.8992639063599</v>
      </c>
      <c r="AR103" s="54">
        <f t="shared" si="264"/>
        <v>5586.7834516998964</v>
      </c>
      <c r="AS103" s="54">
        <f t="shared" si="267"/>
        <v>253803.13249457013</v>
      </c>
      <c r="AT103" s="54">
        <f t="shared" si="269"/>
        <v>32875.901579434962</v>
      </c>
      <c r="AU103" s="54">
        <v>3100</v>
      </c>
      <c r="AV103" s="54">
        <f t="shared" si="265"/>
        <v>36711.655143475335</v>
      </c>
      <c r="AW103" s="11">
        <v>0</v>
      </c>
      <c r="AX103" s="52">
        <f t="shared" si="213"/>
        <v>0</v>
      </c>
      <c r="AY103" s="54">
        <f>'Mortgage and Loans'!U64</f>
        <v>41249.460000000006</v>
      </c>
      <c r="AZ103" s="12">
        <f t="shared" si="252"/>
        <v>457803.55291050248</v>
      </c>
      <c r="BA103" s="52">
        <f t="shared" si="200"/>
        <v>750</v>
      </c>
      <c r="BB103" s="52">
        <f t="shared" si="200"/>
        <v>750</v>
      </c>
      <c r="BC103" s="52">
        <f t="shared" si="200"/>
        <v>750</v>
      </c>
      <c r="BD103" s="52">
        <f t="shared" si="200"/>
        <v>750</v>
      </c>
      <c r="BE103" s="52">
        <f t="shared" si="260"/>
        <v>261.43973816949597</v>
      </c>
      <c r="BF103" s="52">
        <f t="shared" si="200"/>
        <v>750</v>
      </c>
      <c r="BG103" s="52">
        <f>'Mortgage and Loans'!AF65</f>
        <v>35095.567741334205</v>
      </c>
      <c r="BH103" s="52">
        <f>'Mortgage and Loans'!AQ65</f>
        <v>11738.379084742965</v>
      </c>
      <c r="BI103" s="52">
        <f>'Mortgage and Loans'!BB65</f>
        <v>12719.007031748773</v>
      </c>
      <c r="BJ103" s="52">
        <f>'Mortgage and Loans'!BM65</f>
        <v>3567.7956576101114</v>
      </c>
      <c r="BK103" s="52">
        <f>'Mortgage and Loans'!T64</f>
        <v>138750.54</v>
      </c>
      <c r="BL103" s="12">
        <f t="shared" si="17"/>
        <v>-205882.72925360556</v>
      </c>
      <c r="BM103" s="69">
        <f t="shared" si="103"/>
        <v>251920.82365689692</v>
      </c>
      <c r="BN103" s="88">
        <f t="shared" si="247"/>
        <v>1</v>
      </c>
      <c r="BO103" s="88">
        <f t="shared" si="248"/>
        <v>1</v>
      </c>
      <c r="BP103" s="79">
        <f>'Mortgage and Loans'!G65</f>
        <v>2084.34</v>
      </c>
      <c r="BQ103" s="73">
        <f t="shared" si="214"/>
        <v>0</v>
      </c>
      <c r="BR103" s="80"/>
      <c r="BS103" s="20">
        <f t="shared" si="215"/>
        <v>4011.4397381694962</v>
      </c>
      <c r="BT103" s="20">
        <v>750</v>
      </c>
      <c r="BU103" s="20">
        <v>0</v>
      </c>
      <c r="BV103" s="20">
        <f t="shared" si="216"/>
        <v>4761.4397381694962</v>
      </c>
      <c r="BW103" s="20">
        <f t="shared" si="217"/>
        <v>4761.4403806166956</v>
      </c>
      <c r="BX103" s="47">
        <f>IF(D103=0,0,IF(MONTH($D103)=1,1,0))</f>
        <v>0</v>
      </c>
      <c r="BY103" s="47">
        <f t="shared" si="19"/>
        <v>0</v>
      </c>
      <c r="BZ103" s="47">
        <f t="shared" si="20"/>
        <v>0</v>
      </c>
      <c r="CA103" s="47">
        <f t="shared" si="21"/>
        <v>0</v>
      </c>
      <c r="CB103" s="47">
        <f t="shared" si="22"/>
        <v>0</v>
      </c>
      <c r="CC103" s="47">
        <f t="shared" si="23"/>
        <v>0</v>
      </c>
      <c r="CD103" s="47">
        <f t="shared" si="24"/>
        <v>0</v>
      </c>
      <c r="CE103" s="47">
        <f t="shared" si="25"/>
        <v>0</v>
      </c>
      <c r="CF103" s="47">
        <f t="shared" si="26"/>
        <v>0</v>
      </c>
      <c r="CG103" s="47">
        <f t="shared" si="27"/>
        <v>0</v>
      </c>
      <c r="CH103" s="47">
        <f t="shared" si="28"/>
        <v>0</v>
      </c>
      <c r="CI103" s="47">
        <f t="shared" si="29"/>
        <v>0</v>
      </c>
      <c r="CJ103" s="47">
        <f t="shared" si="218"/>
        <v>0</v>
      </c>
      <c r="CK103" s="47">
        <f t="shared" si="219"/>
        <v>0</v>
      </c>
      <c r="CL103" s="47">
        <f t="shared" si="220"/>
        <v>0</v>
      </c>
      <c r="CM103" s="47">
        <f t="shared" si="221"/>
        <v>0</v>
      </c>
      <c r="CN103" s="47">
        <f t="shared" si="222"/>
        <v>0</v>
      </c>
      <c r="CO103" s="47">
        <f t="shared" si="223"/>
        <v>0</v>
      </c>
      <c r="CP103" s="47">
        <f t="shared" si="224"/>
        <v>0</v>
      </c>
      <c r="CQ103" s="47">
        <f t="shared" si="225"/>
        <v>0</v>
      </c>
      <c r="CR103" s="47">
        <f t="shared" si="226"/>
        <v>0</v>
      </c>
      <c r="CS103" s="47">
        <f t="shared" si="227"/>
        <v>0</v>
      </c>
      <c r="CT103" s="47">
        <f t="shared" si="228"/>
        <v>0</v>
      </c>
      <c r="CU103" s="47">
        <f t="shared" si="229"/>
        <v>0</v>
      </c>
      <c r="CV103" s="20">
        <f t="shared" si="230"/>
        <v>4761.4397394552152</v>
      </c>
      <c r="CW103" s="20">
        <f t="shared" si="231"/>
        <v>4761.4396846322297</v>
      </c>
      <c r="CX103" s="20">
        <f t="shared" si="232"/>
        <v>57137.276858033954</v>
      </c>
      <c r="CY103" s="20">
        <f t="shared" si="233"/>
        <v>57137.276873462586</v>
      </c>
      <c r="CZ103" s="20">
        <f t="shared" si="234"/>
        <v>57137.276215586753</v>
      </c>
      <c r="DA103" s="21">
        <f t="shared" si="235"/>
        <v>57137.276649027765</v>
      </c>
      <c r="DB103" s="19">
        <f t="shared" si="258"/>
        <v>1428431.9162256941</v>
      </c>
      <c r="DC103" s="20">
        <f t="shared" si="236"/>
        <v>1428431.9152769316</v>
      </c>
      <c r="DD103" s="20">
        <f t="shared" si="237"/>
        <v>1428431.9032272256</v>
      </c>
      <c r="DE103" s="20">
        <f>DC103*G103</f>
        <v>0</v>
      </c>
      <c r="DF103" s="20">
        <f t="shared" si="268"/>
        <v>1500000</v>
      </c>
      <c r="DG103" s="20">
        <f t="shared" si="253"/>
        <v>393773.22793528816</v>
      </c>
      <c r="DH103" s="20">
        <f t="shared" si="238"/>
        <v>15750.929117411526</v>
      </c>
      <c r="DI103" s="20">
        <f t="shared" si="254"/>
        <v>1312.5774264509605</v>
      </c>
      <c r="DJ103" s="20">
        <f t="shared" si="239"/>
        <v>386535.67500929814</v>
      </c>
      <c r="DK103" s="24">
        <f t="shared" si="240"/>
        <v>0.27566818111799674</v>
      </c>
      <c r="DL103" s="124">
        <f t="shared" si="255"/>
        <v>0</v>
      </c>
      <c r="DM103" s="27">
        <f t="shared" si="256"/>
        <v>0</v>
      </c>
      <c r="DN103" s="27">
        <f t="shared" si="257"/>
        <v>0</v>
      </c>
      <c r="DO103" s="20">
        <f t="shared" si="249"/>
        <v>692790.28806224302</v>
      </c>
      <c r="DP103" s="20">
        <f t="shared" si="250"/>
        <v>295394.73756980529</v>
      </c>
      <c r="DQ103" s="21">
        <f t="shared" si="251"/>
        <v>238683.08088494808</v>
      </c>
      <c r="DR103" s="17"/>
      <c r="DS103" s="17"/>
      <c r="DT103" s="17"/>
      <c r="DU103" s="17"/>
      <c r="DV103" s="17"/>
      <c r="DW103" s="17"/>
      <c r="DX103" s="17"/>
      <c r="DY103" s="17"/>
      <c r="DZ103" s="17"/>
      <c r="EA103" s="17"/>
      <c r="EB103" s="28">
        <v>0</v>
      </c>
      <c r="EC103" s="17"/>
      <c r="ED103" s="17"/>
      <c r="EE103" s="17"/>
      <c r="EF103" s="17"/>
      <c r="EG103" s="17"/>
    </row>
    <row r="104" spans="1:137" ht="15.75" thickBot="1" x14ac:dyDescent="0.3">
      <c r="A104" s="5">
        <f t="shared" si="259"/>
        <v>32</v>
      </c>
      <c r="B104" s="5">
        <f t="shared" si="259"/>
        <v>30</v>
      </c>
      <c r="C104" s="1">
        <v>45352</v>
      </c>
      <c r="D104" s="4"/>
      <c r="E104" s="28"/>
      <c r="F104" s="28"/>
      <c r="G104" s="28">
        <f t="shared" si="245"/>
        <v>0</v>
      </c>
      <c r="H104" s="28"/>
      <c r="I104" s="10">
        <v>0</v>
      </c>
      <c r="J104" s="10">
        <v>69430.399999999994</v>
      </c>
      <c r="K104" s="94"/>
      <c r="L104" s="11">
        <f t="shared" si="201"/>
        <v>1541.6666666666667</v>
      </c>
      <c r="M104" s="11">
        <f t="shared" si="202"/>
        <v>458.33333333333331</v>
      </c>
      <c r="N104" s="11">
        <f t="shared" si="203"/>
        <v>575</v>
      </c>
      <c r="O104" s="11">
        <f t="shared" si="198"/>
        <v>552.97666666666669</v>
      </c>
      <c r="P104" s="11">
        <f t="shared" si="241"/>
        <v>2657.8899999999994</v>
      </c>
      <c r="Q104" s="11">
        <v>100000</v>
      </c>
      <c r="R104" s="94">
        <v>1</v>
      </c>
      <c r="S104" s="11">
        <f t="shared" si="205"/>
        <v>1541.6666666666667</v>
      </c>
      <c r="T104" s="11">
        <f t="shared" si="206"/>
        <v>458.33333333333331</v>
      </c>
      <c r="U104" s="11">
        <f t="shared" si="242"/>
        <v>833.33333333333348</v>
      </c>
      <c r="V104" s="11">
        <f t="shared" si="243"/>
        <v>5500</v>
      </c>
      <c r="W104" s="11">
        <f t="shared" si="244"/>
        <v>8157.8899999999994</v>
      </c>
      <c r="X104" s="11">
        <f t="shared" si="210"/>
        <v>97894.68</v>
      </c>
      <c r="Y104" s="110">
        <f t="shared" si="197"/>
        <v>0.22</v>
      </c>
      <c r="Z104" s="11">
        <f t="shared" si="261"/>
        <v>13415.829599999997</v>
      </c>
      <c r="AA104" s="11">
        <f t="shared" si="262"/>
        <v>4814.7339999999995</v>
      </c>
      <c r="AB104" s="11">
        <v>0</v>
      </c>
      <c r="AC104" s="11">
        <f t="shared" si="266"/>
        <v>79664.116399999999</v>
      </c>
      <c r="AD104" s="11">
        <f t="shared" si="263"/>
        <v>6638.6763666666666</v>
      </c>
      <c r="AE104" s="11">
        <v>55000</v>
      </c>
      <c r="AF104" s="11">
        <f t="shared" si="211"/>
        <v>2055.3430333333336</v>
      </c>
      <c r="AG104" s="11"/>
      <c r="AH104" s="92"/>
      <c r="AI104" s="91">
        <v>9000</v>
      </c>
      <c r="AJ104" s="11">
        <v>550</v>
      </c>
      <c r="AK104" s="54">
        <f t="shared" si="98"/>
        <v>9837.7378953926655</v>
      </c>
      <c r="AL104" s="11">
        <v>305</v>
      </c>
      <c r="AM104" s="54">
        <v>0</v>
      </c>
      <c r="AN104" s="11">
        <v>0</v>
      </c>
      <c r="AO104" s="11">
        <v>0</v>
      </c>
      <c r="AP104" s="52">
        <f t="shared" si="212"/>
        <v>59593.643972213387</v>
      </c>
      <c r="AQ104" s="54">
        <f t="shared" si="170"/>
        <v>6469.7549682525196</v>
      </c>
      <c r="AR104" s="54">
        <f t="shared" si="264"/>
        <v>5617.045195396604</v>
      </c>
      <c r="AS104" s="54">
        <f t="shared" si="267"/>
        <v>258434.80879558236</v>
      </c>
      <c r="AT104" s="54">
        <f t="shared" si="269"/>
        <v>33462.312712990235</v>
      </c>
      <c r="AU104" s="54">
        <v>3100</v>
      </c>
      <c r="AV104" s="54">
        <f t="shared" si="265"/>
        <v>37485.509942169163</v>
      </c>
      <c r="AW104" s="11">
        <v>0</v>
      </c>
      <c r="AX104" s="52">
        <f t="shared" si="213"/>
        <v>0</v>
      </c>
      <c r="AY104" s="54">
        <f>'Mortgage and Loans'!U65</f>
        <v>41499.340000000004</v>
      </c>
      <c r="AZ104" s="12">
        <f t="shared" si="252"/>
        <v>465355.15348199691</v>
      </c>
      <c r="BA104" s="52">
        <f t="shared" si="200"/>
        <v>750</v>
      </c>
      <c r="BB104" s="52">
        <f t="shared" si="200"/>
        <v>750</v>
      </c>
      <c r="BC104" s="52">
        <f t="shared" si="200"/>
        <v>750</v>
      </c>
      <c r="BD104" s="52">
        <f t="shared" si="200"/>
        <v>750</v>
      </c>
      <c r="BE104" s="52">
        <f t="shared" si="260"/>
        <v>261.43968463222933</v>
      </c>
      <c r="BF104" s="52">
        <f t="shared" si="200"/>
        <v>750</v>
      </c>
      <c r="BG104" s="52">
        <f>'Mortgage and Loans'!AF66</f>
        <v>34706.087741334202</v>
      </c>
      <c r="BH104" s="52">
        <f>'Mortgage and Loans'!AQ66</f>
        <v>11611.029084742964</v>
      </c>
      <c r="BI104" s="52">
        <f>'Mortgage and Loans'!BB66</f>
        <v>12583.297031748774</v>
      </c>
      <c r="BJ104" s="52">
        <f>'Mortgage and Loans'!BM66</f>
        <v>3167.0956576101116</v>
      </c>
      <c r="BK104" s="52">
        <f>'Mortgage and Loans'!T65</f>
        <v>138500.66</v>
      </c>
      <c r="BL104" s="12">
        <f t="shared" si="17"/>
        <v>-204579.60920006828</v>
      </c>
      <c r="BM104" s="69">
        <f t="shared" si="103"/>
        <v>260775.54428192863</v>
      </c>
      <c r="BN104" s="88">
        <f t="shared" si="247"/>
        <v>1</v>
      </c>
      <c r="BO104" s="88">
        <f t="shared" si="248"/>
        <v>1</v>
      </c>
      <c r="BP104" s="79">
        <f>'Mortgage and Loans'!G66</f>
        <v>2084.34</v>
      </c>
      <c r="BQ104" s="73">
        <f t="shared" si="214"/>
        <v>0</v>
      </c>
      <c r="BR104" s="80"/>
      <c r="BS104" s="20">
        <f t="shared" si="215"/>
        <v>4011.4396846322293</v>
      </c>
      <c r="BT104" s="20">
        <v>750</v>
      </c>
      <c r="BU104" s="20">
        <v>0</v>
      </c>
      <c r="BV104" s="20">
        <f t="shared" si="216"/>
        <v>4761.4396846322288</v>
      </c>
      <c r="BW104" s="20">
        <f t="shared" si="217"/>
        <v>4761.4404449343328</v>
      </c>
      <c r="BX104" s="47">
        <f>IF(D104=0,0,IF(MONTH($D104)=1,1,0))</f>
        <v>0</v>
      </c>
      <c r="BY104" s="47">
        <f t="shared" si="19"/>
        <v>0</v>
      </c>
      <c r="BZ104" s="47">
        <f t="shared" si="20"/>
        <v>0</v>
      </c>
      <c r="CA104" s="47">
        <f t="shared" si="21"/>
        <v>0</v>
      </c>
      <c r="CB104" s="47">
        <f t="shared" si="22"/>
        <v>0</v>
      </c>
      <c r="CC104" s="47">
        <f t="shared" si="23"/>
        <v>0</v>
      </c>
      <c r="CD104" s="47">
        <f t="shared" si="24"/>
        <v>0</v>
      </c>
      <c r="CE104" s="47">
        <f t="shared" si="25"/>
        <v>0</v>
      </c>
      <c r="CF104" s="47">
        <f t="shared" si="26"/>
        <v>0</v>
      </c>
      <c r="CG104" s="47">
        <f t="shared" si="27"/>
        <v>0</v>
      </c>
      <c r="CH104" s="47">
        <f t="shared" si="28"/>
        <v>0</v>
      </c>
      <c r="CI104" s="47">
        <f t="shared" si="29"/>
        <v>0</v>
      </c>
      <c r="CJ104" s="47">
        <f t="shared" si="218"/>
        <v>0</v>
      </c>
      <c r="CK104" s="47">
        <f t="shared" si="219"/>
        <v>0</v>
      </c>
      <c r="CL104" s="47">
        <f t="shared" si="220"/>
        <v>0</v>
      </c>
      <c r="CM104" s="47">
        <f t="shared" si="221"/>
        <v>0</v>
      </c>
      <c r="CN104" s="47">
        <f t="shared" si="222"/>
        <v>0</v>
      </c>
      <c r="CO104" s="47">
        <f t="shared" si="223"/>
        <v>0</v>
      </c>
      <c r="CP104" s="47">
        <f t="shared" si="224"/>
        <v>0</v>
      </c>
      <c r="CQ104" s="47">
        <f t="shared" si="225"/>
        <v>0</v>
      </c>
      <c r="CR104" s="47">
        <f t="shared" si="226"/>
        <v>0</v>
      </c>
      <c r="CS104" s="47">
        <f t="shared" si="227"/>
        <v>0</v>
      </c>
      <c r="CT104" s="47">
        <f t="shared" si="228"/>
        <v>0</v>
      </c>
      <c r="CU104" s="47">
        <f t="shared" si="229"/>
        <v>0</v>
      </c>
      <c r="CV104" s="20">
        <f t="shared" si="230"/>
        <v>4761.4397263663031</v>
      </c>
      <c r="CW104" s="20">
        <f t="shared" si="231"/>
        <v>4761.4396212737201</v>
      </c>
      <c r="CX104" s="20">
        <f t="shared" si="232"/>
        <v>57137.276215586746</v>
      </c>
      <c r="CY104" s="20">
        <f t="shared" si="233"/>
        <v>57137.276716395638</v>
      </c>
      <c r="CZ104" s="20">
        <f t="shared" si="234"/>
        <v>57137.275455284645</v>
      </c>
      <c r="DA104" s="21">
        <f t="shared" si="235"/>
        <v>57137.276129089005</v>
      </c>
      <c r="DB104" s="19">
        <f t="shared" si="258"/>
        <v>1428431.9032272252</v>
      </c>
      <c r="DC104" s="20">
        <f t="shared" si="236"/>
        <v>1428431.9131150197</v>
      </c>
      <c r="DD104" s="20">
        <f t="shared" si="237"/>
        <v>1428431.8878251326</v>
      </c>
      <c r="DE104" s="20">
        <f>DC104*G104</f>
        <v>0</v>
      </c>
      <c r="DF104" s="20">
        <f t="shared" si="268"/>
        <v>1500000</v>
      </c>
      <c r="DG104" s="20">
        <f t="shared" si="253"/>
        <v>401063.0755866043</v>
      </c>
      <c r="DH104" s="20">
        <f t="shared" si="238"/>
        <v>16042.523023464173</v>
      </c>
      <c r="DI104" s="20">
        <f t="shared" si="254"/>
        <v>1336.8769186220145</v>
      </c>
      <c r="DJ104" s="20">
        <f t="shared" si="239"/>
        <v>393786.31924893195</v>
      </c>
      <c r="DK104" s="24">
        <f t="shared" si="240"/>
        <v>0.2807715732925592</v>
      </c>
      <c r="DL104" s="124">
        <f t="shared" si="255"/>
        <v>0</v>
      </c>
      <c r="DM104" s="27">
        <f t="shared" si="256"/>
        <v>0</v>
      </c>
      <c r="DN104" s="27">
        <f t="shared" si="257"/>
        <v>0</v>
      </c>
      <c r="DO104" s="20">
        <f t="shared" si="249"/>
        <v>696542.9021225801</v>
      </c>
      <c r="DP104" s="20">
        <f t="shared" si="250"/>
        <v>300994.7923983084</v>
      </c>
      <c r="DQ104" s="21">
        <f t="shared" si="251"/>
        <v>244546.78090640821</v>
      </c>
      <c r="DR104" s="17"/>
      <c r="DS104" s="17"/>
      <c r="DT104" s="17"/>
      <c r="DU104" s="17"/>
      <c r="DV104" s="17"/>
      <c r="DW104" s="17"/>
      <c r="DX104" s="17"/>
      <c r="DY104" s="17"/>
      <c r="DZ104" s="17"/>
      <c r="EA104" s="17"/>
      <c r="EB104" s="28">
        <v>0</v>
      </c>
      <c r="EC104" s="17"/>
      <c r="ED104" s="17"/>
      <c r="EE104" s="17"/>
      <c r="EF104" s="17"/>
      <c r="EG104" s="17"/>
    </row>
    <row r="105" spans="1:137" ht="15.75" thickBot="1" x14ac:dyDescent="0.3">
      <c r="A105" s="5">
        <f t="shared" si="259"/>
        <v>32</v>
      </c>
      <c r="B105" s="5">
        <f t="shared" si="259"/>
        <v>30</v>
      </c>
      <c r="C105" s="1">
        <v>45383</v>
      </c>
      <c r="D105" s="4"/>
      <c r="E105" s="28"/>
      <c r="F105" s="28"/>
      <c r="G105" s="28">
        <f t="shared" si="245"/>
        <v>0</v>
      </c>
      <c r="H105" s="28"/>
      <c r="I105" s="10">
        <v>0</v>
      </c>
      <c r="J105" s="10">
        <v>69430.399999999994</v>
      </c>
      <c r="K105" s="94"/>
      <c r="L105" s="11">
        <f t="shared" si="201"/>
        <v>1541.6666666666667</v>
      </c>
      <c r="M105" s="11">
        <f t="shared" si="202"/>
        <v>458.33333333333331</v>
      </c>
      <c r="N105" s="11">
        <f t="shared" si="203"/>
        <v>575</v>
      </c>
      <c r="O105" s="11">
        <f t="shared" si="198"/>
        <v>552.97666666666669</v>
      </c>
      <c r="P105" s="11">
        <f t="shared" si="241"/>
        <v>2657.8899999999994</v>
      </c>
      <c r="Q105" s="11">
        <v>100000</v>
      </c>
      <c r="R105" s="94">
        <v>1</v>
      </c>
      <c r="S105" s="11">
        <f t="shared" si="205"/>
        <v>1541.6666666666667</v>
      </c>
      <c r="T105" s="11">
        <f t="shared" si="206"/>
        <v>458.33333333333331</v>
      </c>
      <c r="U105" s="11">
        <f t="shared" si="242"/>
        <v>833.33333333333348</v>
      </c>
      <c r="V105" s="11">
        <f t="shared" si="243"/>
        <v>5500</v>
      </c>
      <c r="W105" s="11">
        <f t="shared" si="244"/>
        <v>8157.8899999999994</v>
      </c>
      <c r="X105" s="11">
        <f t="shared" si="210"/>
        <v>97894.68</v>
      </c>
      <c r="Y105" s="110">
        <f t="shared" si="197"/>
        <v>0.22</v>
      </c>
      <c r="Z105" s="11">
        <f t="shared" si="261"/>
        <v>13415.829599999997</v>
      </c>
      <c r="AA105" s="11">
        <f t="shared" si="262"/>
        <v>4814.7339999999995</v>
      </c>
      <c r="AB105" s="11">
        <v>0</v>
      </c>
      <c r="AC105" s="11">
        <f t="shared" si="266"/>
        <v>79664.116399999999</v>
      </c>
      <c r="AD105" s="11">
        <f t="shared" si="263"/>
        <v>6638.6763666666666</v>
      </c>
      <c r="AE105" s="11">
        <v>55000</v>
      </c>
      <c r="AF105" s="11">
        <f t="shared" si="211"/>
        <v>2055.3430333333336</v>
      </c>
      <c r="AG105" s="11"/>
      <c r="AH105" s="92"/>
      <c r="AI105" s="91">
        <v>9000</v>
      </c>
      <c r="AJ105" s="11">
        <v>550</v>
      </c>
      <c r="AK105" s="54">
        <f t="shared" si="98"/>
        <v>9849.6251620162639</v>
      </c>
      <c r="AL105" s="11">
        <v>305</v>
      </c>
      <c r="AM105" s="54">
        <v>0</v>
      </c>
      <c r="AN105" s="11">
        <v>0</v>
      </c>
      <c r="AO105" s="11">
        <v>0</v>
      </c>
      <c r="AP105" s="52">
        <f t="shared" si="212"/>
        <v>60833.109543729544</v>
      </c>
      <c r="AQ105" s="54">
        <f t="shared" si="170"/>
        <v>6504.7994743305544</v>
      </c>
      <c r="AR105" s="54">
        <f t="shared" si="264"/>
        <v>5647.4708568716687</v>
      </c>
      <c r="AS105" s="54">
        <f t="shared" si="267"/>
        <v>263091.57334322511</v>
      </c>
      <c r="AT105" s="54">
        <f t="shared" si="269"/>
        <v>34051.900240185598</v>
      </c>
      <c r="AU105" s="54">
        <v>3100</v>
      </c>
      <c r="AV105" s="54">
        <f t="shared" si="265"/>
        <v>38263.556454355916</v>
      </c>
      <c r="AW105" s="11">
        <v>0</v>
      </c>
      <c r="AX105" s="52">
        <f t="shared" si="213"/>
        <v>0</v>
      </c>
      <c r="AY105" s="54">
        <f>'Mortgage and Loans'!U66</f>
        <v>41750.080000000002</v>
      </c>
      <c r="AZ105" s="12">
        <f t="shared" si="252"/>
        <v>472947.1150747147</v>
      </c>
      <c r="BA105" s="52">
        <f t="shared" si="200"/>
        <v>750</v>
      </c>
      <c r="BB105" s="52">
        <f t="shared" si="200"/>
        <v>750</v>
      </c>
      <c r="BC105" s="52">
        <f t="shared" si="200"/>
        <v>750</v>
      </c>
      <c r="BD105" s="52">
        <f t="shared" si="200"/>
        <v>750</v>
      </c>
      <c r="BE105" s="52">
        <f t="shared" si="260"/>
        <v>261.43962127372072</v>
      </c>
      <c r="BF105" s="52">
        <f t="shared" si="200"/>
        <v>750</v>
      </c>
      <c r="BG105" s="52">
        <f>'Mortgage and Loans'!AF67</f>
        <v>34314.877741334203</v>
      </c>
      <c r="BH105" s="52">
        <f>'Mortgage and Loans'!AQ67</f>
        <v>11483.049084742965</v>
      </c>
      <c r="BI105" s="52">
        <f>'Mortgage and Loans'!BB67</f>
        <v>12446.857031748774</v>
      </c>
      <c r="BJ105" s="52">
        <f>'Mortgage and Loans'!BM67</f>
        <v>2764.0556576101117</v>
      </c>
      <c r="BK105" s="52">
        <f>'Mortgage and Loans'!T66</f>
        <v>138249.92000000001</v>
      </c>
      <c r="BL105" s="12">
        <f t="shared" si="17"/>
        <v>-203270.19913670979</v>
      </c>
      <c r="BM105" s="69">
        <f t="shared" si="103"/>
        <v>269676.91593800491</v>
      </c>
      <c r="BN105" s="88">
        <f t="shared" si="247"/>
        <v>1</v>
      </c>
      <c r="BO105" s="88">
        <f t="shared" si="248"/>
        <v>1</v>
      </c>
      <c r="BP105" s="79">
        <f>'Mortgage and Loans'!G67</f>
        <v>2084.34</v>
      </c>
      <c r="BQ105" s="73">
        <f t="shared" si="214"/>
        <v>0</v>
      </c>
      <c r="BR105" s="80"/>
      <c r="BS105" s="20">
        <f t="shared" si="215"/>
        <v>4011.4396212737206</v>
      </c>
      <c r="BT105" s="20">
        <v>750</v>
      </c>
      <c r="BU105" s="20">
        <v>0</v>
      </c>
      <c r="BV105" s="20">
        <f t="shared" si="216"/>
        <v>4761.4396212737211</v>
      </c>
      <c r="BW105" s="20">
        <f t="shared" si="217"/>
        <v>4761.4401691289168</v>
      </c>
      <c r="BX105" s="47">
        <f>IF(D105=0,0,IF(MONTH($D105)=1,1,0))</f>
        <v>0</v>
      </c>
      <c r="BY105" s="47">
        <f t="shared" si="19"/>
        <v>0</v>
      </c>
      <c r="BZ105" s="47">
        <f t="shared" si="20"/>
        <v>0</v>
      </c>
      <c r="CA105" s="47">
        <f t="shared" si="21"/>
        <v>0</v>
      </c>
      <c r="CB105" s="47">
        <f t="shared" si="22"/>
        <v>0</v>
      </c>
      <c r="CC105" s="47">
        <f t="shared" si="23"/>
        <v>0</v>
      </c>
      <c r="CD105" s="47">
        <f t="shared" si="24"/>
        <v>0</v>
      </c>
      <c r="CE105" s="47">
        <f t="shared" si="25"/>
        <v>0</v>
      </c>
      <c r="CF105" s="47">
        <f t="shared" si="26"/>
        <v>0</v>
      </c>
      <c r="CG105" s="47">
        <f t="shared" si="27"/>
        <v>0</v>
      </c>
      <c r="CH105" s="47">
        <f t="shared" si="28"/>
        <v>0</v>
      </c>
      <c r="CI105" s="47">
        <f t="shared" si="29"/>
        <v>0</v>
      </c>
      <c r="CJ105" s="47">
        <f t="shared" si="218"/>
        <v>0</v>
      </c>
      <c r="CK105" s="47">
        <f t="shared" si="219"/>
        <v>0</v>
      </c>
      <c r="CL105" s="47">
        <f t="shared" si="220"/>
        <v>0</v>
      </c>
      <c r="CM105" s="47">
        <f t="shared" si="221"/>
        <v>0</v>
      </c>
      <c r="CN105" s="47">
        <f t="shared" si="222"/>
        <v>0</v>
      </c>
      <c r="CO105" s="47">
        <f t="shared" si="223"/>
        <v>0</v>
      </c>
      <c r="CP105" s="47">
        <f t="shared" si="224"/>
        <v>0</v>
      </c>
      <c r="CQ105" s="47">
        <f t="shared" si="225"/>
        <v>0</v>
      </c>
      <c r="CR105" s="47">
        <f t="shared" si="226"/>
        <v>0</v>
      </c>
      <c r="CS105" s="47">
        <f t="shared" si="227"/>
        <v>0</v>
      </c>
      <c r="CT105" s="47">
        <f t="shared" si="228"/>
        <v>0</v>
      </c>
      <c r="CU105" s="47">
        <f t="shared" si="229"/>
        <v>0</v>
      </c>
      <c r="CV105" s="20">
        <f t="shared" si="230"/>
        <v>4761.4396813584817</v>
      </c>
      <c r="CW105" s="20">
        <f t="shared" si="231"/>
        <v>4761.4395756191207</v>
      </c>
      <c r="CX105" s="20">
        <f t="shared" si="232"/>
        <v>57137.275455284653</v>
      </c>
      <c r="CY105" s="20">
        <f t="shared" si="233"/>
        <v>57137.276176301777</v>
      </c>
      <c r="CZ105" s="20">
        <f t="shared" si="234"/>
        <v>57137.274907429448</v>
      </c>
      <c r="DA105" s="21">
        <f t="shared" si="235"/>
        <v>57137.27551300529</v>
      </c>
      <c r="DB105" s="19">
        <f t="shared" si="258"/>
        <v>1428431.8878251321</v>
      </c>
      <c r="DC105" s="20">
        <f t="shared" si="236"/>
        <v>1428431.9024260172</v>
      </c>
      <c r="DD105" s="20">
        <f t="shared" si="237"/>
        <v>1428431.8759140109</v>
      </c>
      <c r="DE105" s="20">
        <f>DC105*G105</f>
        <v>0</v>
      </c>
      <c r="DF105" s="20">
        <f t="shared" si="268"/>
        <v>1500000</v>
      </c>
      <c r="DG105" s="20">
        <f t="shared" si="253"/>
        <v>408392.40991269838</v>
      </c>
      <c r="DH105" s="20">
        <f t="shared" si="238"/>
        <v>16335.696396507936</v>
      </c>
      <c r="DI105" s="20">
        <f t="shared" si="254"/>
        <v>1361.3080330423279</v>
      </c>
      <c r="DJ105" s="20">
        <f t="shared" si="239"/>
        <v>401076.2378115303</v>
      </c>
      <c r="DK105" s="24">
        <f t="shared" si="240"/>
        <v>0.28590261056133914</v>
      </c>
      <c r="DL105" s="124">
        <f t="shared" si="255"/>
        <v>0</v>
      </c>
      <c r="DM105" s="27">
        <f t="shared" si="256"/>
        <v>0</v>
      </c>
      <c r="DN105" s="27">
        <f t="shared" si="257"/>
        <v>0</v>
      </c>
      <c r="DO105" s="20">
        <f t="shared" si="249"/>
        <v>700315.84284241067</v>
      </c>
      <c r="DP105" s="20">
        <f t="shared" si="250"/>
        <v>306625.18085713254</v>
      </c>
      <c r="DQ105" s="21">
        <f t="shared" si="251"/>
        <v>250442.24263631791</v>
      </c>
      <c r="DR105" s="17"/>
      <c r="DS105" s="17"/>
      <c r="DT105" s="17"/>
      <c r="DU105" s="17"/>
      <c r="DV105" s="17"/>
      <c r="DW105" s="17"/>
      <c r="DX105" s="17"/>
      <c r="DY105" s="17"/>
      <c r="DZ105" s="17"/>
      <c r="EA105" s="17"/>
      <c r="EB105" s="28">
        <v>0</v>
      </c>
      <c r="EC105" s="17"/>
      <c r="ED105" s="17"/>
      <c r="EE105" s="17"/>
      <c r="EF105" s="17"/>
      <c r="EG105" s="17"/>
    </row>
    <row r="106" spans="1:137" ht="15.75" thickBot="1" x14ac:dyDescent="0.3">
      <c r="A106" s="5">
        <f t="shared" si="259"/>
        <v>32</v>
      </c>
      <c r="B106" s="5">
        <f t="shared" si="259"/>
        <v>30</v>
      </c>
      <c r="C106" s="1">
        <v>45413</v>
      </c>
      <c r="D106" s="4"/>
      <c r="E106" s="28"/>
      <c r="F106" s="28"/>
      <c r="G106" s="28">
        <f t="shared" si="245"/>
        <v>0</v>
      </c>
      <c r="H106" s="28"/>
      <c r="I106" s="10">
        <v>0</v>
      </c>
      <c r="J106" s="10">
        <v>69430.399999999994</v>
      </c>
      <c r="K106" s="94"/>
      <c r="L106" s="11">
        <f t="shared" si="201"/>
        <v>1541.6666666666667</v>
      </c>
      <c r="M106" s="11">
        <f t="shared" si="202"/>
        <v>458.33333333333331</v>
      </c>
      <c r="N106" s="11">
        <f t="shared" si="203"/>
        <v>575</v>
      </c>
      <c r="O106" s="11">
        <f t="shared" si="198"/>
        <v>552.97666666666669</v>
      </c>
      <c r="P106" s="11">
        <f t="shared" si="241"/>
        <v>2657.8899999999994</v>
      </c>
      <c r="Q106" s="11">
        <v>100000</v>
      </c>
      <c r="R106" s="94">
        <v>1</v>
      </c>
      <c r="S106" s="11">
        <f t="shared" si="205"/>
        <v>1541.6666666666667</v>
      </c>
      <c r="T106" s="11">
        <f t="shared" si="206"/>
        <v>458.33333333333331</v>
      </c>
      <c r="U106" s="11">
        <f t="shared" si="242"/>
        <v>833.33333333333348</v>
      </c>
      <c r="V106" s="11">
        <f t="shared" si="243"/>
        <v>5500</v>
      </c>
      <c r="W106" s="11">
        <f t="shared" si="244"/>
        <v>8157.8899999999994</v>
      </c>
      <c r="X106" s="11">
        <f t="shared" si="210"/>
        <v>97894.68</v>
      </c>
      <c r="Y106" s="110">
        <f t="shared" si="197"/>
        <v>0.22</v>
      </c>
      <c r="Z106" s="11">
        <f t="shared" si="261"/>
        <v>13415.829599999997</v>
      </c>
      <c r="AA106" s="11">
        <f t="shared" si="262"/>
        <v>4814.7339999999995</v>
      </c>
      <c r="AB106" s="11">
        <v>0</v>
      </c>
      <c r="AC106" s="11">
        <f t="shared" si="266"/>
        <v>79664.116399999999</v>
      </c>
      <c r="AD106" s="11">
        <f t="shared" si="263"/>
        <v>6638.6763666666666</v>
      </c>
      <c r="AE106" s="11">
        <v>55000</v>
      </c>
      <c r="AF106" s="11">
        <f t="shared" si="211"/>
        <v>2055.3430333333336</v>
      </c>
      <c r="AG106" s="11"/>
      <c r="AH106" s="92"/>
      <c r="AI106" s="91">
        <v>9000</v>
      </c>
      <c r="AJ106" s="11">
        <v>550</v>
      </c>
      <c r="AK106" s="54">
        <f t="shared" si="98"/>
        <v>9861.5267924203654</v>
      </c>
      <c r="AL106" s="11">
        <v>305</v>
      </c>
      <c r="AM106" s="54">
        <v>0</v>
      </c>
      <c r="AN106" s="11">
        <v>0</v>
      </c>
      <c r="AO106" s="11">
        <v>0</v>
      </c>
      <c r="AP106" s="52">
        <f t="shared" si="212"/>
        <v>62079.288887091418</v>
      </c>
      <c r="AQ106" s="54">
        <f t="shared" si="170"/>
        <v>6540.0338048165113</v>
      </c>
      <c r="AR106" s="54">
        <f t="shared" si="264"/>
        <v>5678.0613240130569</v>
      </c>
      <c r="AS106" s="54">
        <f t="shared" si="267"/>
        <v>267773.56203216763</v>
      </c>
      <c r="AT106" s="54">
        <f t="shared" si="269"/>
        <v>34644.681366486606</v>
      </c>
      <c r="AU106" s="54">
        <v>3100</v>
      </c>
      <c r="AV106" s="54">
        <f t="shared" si="265"/>
        <v>39045.817385150345</v>
      </c>
      <c r="AW106" s="11">
        <v>0</v>
      </c>
      <c r="AX106" s="52">
        <f t="shared" si="213"/>
        <v>0</v>
      </c>
      <c r="AY106" s="54">
        <f>'Mortgage and Loans'!U67</f>
        <v>42001.68</v>
      </c>
      <c r="AZ106" s="12">
        <f t="shared" si="252"/>
        <v>480579.65159214591</v>
      </c>
      <c r="BA106" s="52">
        <f t="shared" si="200"/>
        <v>750</v>
      </c>
      <c r="BB106" s="52">
        <f t="shared" si="200"/>
        <v>750</v>
      </c>
      <c r="BC106" s="52">
        <f t="shared" si="200"/>
        <v>750</v>
      </c>
      <c r="BD106" s="52">
        <f t="shared" si="200"/>
        <v>750</v>
      </c>
      <c r="BE106" s="52">
        <f t="shared" si="260"/>
        <v>261.43957561912106</v>
      </c>
      <c r="BF106" s="52">
        <f t="shared" si="200"/>
        <v>750</v>
      </c>
      <c r="BG106" s="52">
        <f>'Mortgage and Loans'!AF68</f>
        <v>33921.937741334201</v>
      </c>
      <c r="BH106" s="52">
        <f>'Mortgage and Loans'!AQ68</f>
        <v>11354.429084742964</v>
      </c>
      <c r="BI106" s="52">
        <f>'Mortgage and Loans'!BB68</f>
        <v>12309.677031748774</v>
      </c>
      <c r="BJ106" s="52">
        <f>'Mortgage and Loans'!BM68</f>
        <v>2358.6656576101118</v>
      </c>
      <c r="BK106" s="52">
        <f>'Mortgage and Loans'!T67</f>
        <v>137998.32</v>
      </c>
      <c r="BL106" s="12">
        <f t="shared" si="17"/>
        <v>-201954.46909105519</v>
      </c>
      <c r="BM106" s="69">
        <f t="shared" si="103"/>
        <v>278625.18250109069</v>
      </c>
      <c r="BN106" s="88">
        <f t="shared" si="247"/>
        <v>1</v>
      </c>
      <c r="BO106" s="88">
        <f t="shared" si="248"/>
        <v>1</v>
      </c>
      <c r="BP106" s="79">
        <f>'Mortgage and Loans'!G68</f>
        <v>2084.34</v>
      </c>
      <c r="BQ106" s="73">
        <f t="shared" si="214"/>
        <v>0</v>
      </c>
      <c r="BR106" s="80"/>
      <c r="BS106" s="20">
        <f t="shared" si="215"/>
        <v>4011.4395756191211</v>
      </c>
      <c r="BT106" s="20">
        <v>750</v>
      </c>
      <c r="BU106" s="20">
        <v>0</v>
      </c>
      <c r="BV106" s="20">
        <f t="shared" si="216"/>
        <v>4761.4395756191207</v>
      </c>
      <c r="BW106" s="20">
        <f t="shared" si="217"/>
        <v>4761.4398068970349</v>
      </c>
      <c r="BX106" s="47">
        <f>IF(D106=0,0,IF(MONTH($D106)=1,1,0))</f>
        <v>0</v>
      </c>
      <c r="BY106" s="47">
        <f t="shared" si="19"/>
        <v>0</v>
      </c>
      <c r="BZ106" s="47">
        <f t="shared" si="20"/>
        <v>0</v>
      </c>
      <c r="CA106" s="47">
        <f t="shared" si="21"/>
        <v>0</v>
      </c>
      <c r="CB106" s="47">
        <f t="shared" si="22"/>
        <v>0</v>
      </c>
      <c r="CC106" s="47">
        <f t="shared" si="23"/>
        <v>0</v>
      </c>
      <c r="CD106" s="47">
        <f t="shared" si="24"/>
        <v>0</v>
      </c>
      <c r="CE106" s="47">
        <f t="shared" si="25"/>
        <v>0</v>
      </c>
      <c r="CF106" s="47">
        <f t="shared" si="26"/>
        <v>0</v>
      </c>
      <c r="CG106" s="47">
        <f t="shared" si="27"/>
        <v>0</v>
      </c>
      <c r="CH106" s="47">
        <f t="shared" si="28"/>
        <v>0</v>
      </c>
      <c r="CI106" s="47">
        <f t="shared" si="29"/>
        <v>0</v>
      </c>
      <c r="CJ106" s="47">
        <f t="shared" si="218"/>
        <v>0</v>
      </c>
      <c r="CK106" s="47">
        <f t="shared" si="219"/>
        <v>0</v>
      </c>
      <c r="CL106" s="47">
        <f t="shared" si="220"/>
        <v>0</v>
      </c>
      <c r="CM106" s="47">
        <f t="shared" si="221"/>
        <v>0</v>
      </c>
      <c r="CN106" s="47">
        <f t="shared" si="222"/>
        <v>0</v>
      </c>
      <c r="CO106" s="47">
        <f t="shared" si="223"/>
        <v>0</v>
      </c>
      <c r="CP106" s="47">
        <f t="shared" si="224"/>
        <v>0</v>
      </c>
      <c r="CQ106" s="47">
        <f t="shared" si="225"/>
        <v>0</v>
      </c>
      <c r="CR106" s="47">
        <f t="shared" si="226"/>
        <v>0</v>
      </c>
      <c r="CS106" s="47">
        <f t="shared" si="227"/>
        <v>0</v>
      </c>
      <c r="CT106" s="47">
        <f t="shared" si="228"/>
        <v>0</v>
      </c>
      <c r="CU106" s="47">
        <f t="shared" si="229"/>
        <v>0</v>
      </c>
      <c r="CV106" s="20">
        <f t="shared" si="230"/>
        <v>4761.4396271750238</v>
      </c>
      <c r="CW106" s="20">
        <f t="shared" si="231"/>
        <v>4761.4395563459611</v>
      </c>
      <c r="CX106" s="20">
        <f t="shared" si="232"/>
        <v>57137.274907429448</v>
      </c>
      <c r="CY106" s="20">
        <f t="shared" si="233"/>
        <v>57137.275526100289</v>
      </c>
      <c r="CZ106" s="20">
        <f t="shared" si="234"/>
        <v>57137.27467615153</v>
      </c>
      <c r="DA106" s="21">
        <f t="shared" si="235"/>
        <v>57137.27503656043</v>
      </c>
      <c r="DB106" s="19">
        <f t="shared" si="258"/>
        <v>1428431.8759140107</v>
      </c>
      <c r="DC106" s="20">
        <f t="shared" si="236"/>
        <v>1428431.8889887892</v>
      </c>
      <c r="DD106" s="20">
        <f t="shared" si="237"/>
        <v>1428431.870180744</v>
      </c>
      <c r="DE106" s="20">
        <f>DC106*G106</f>
        <v>0</v>
      </c>
      <c r="DF106" s="20">
        <f t="shared" si="268"/>
        <v>1500000</v>
      </c>
      <c r="DG106" s="20">
        <f t="shared" si="253"/>
        <v>415761.44479972555</v>
      </c>
      <c r="DH106" s="20">
        <f t="shared" si="238"/>
        <v>16630.457791989022</v>
      </c>
      <c r="DI106" s="20">
        <f t="shared" si="254"/>
        <v>1385.8714826657517</v>
      </c>
      <c r="DJ106" s="20">
        <f t="shared" si="239"/>
        <v>408405.64343300945</v>
      </c>
      <c r="DK106" s="24">
        <f t="shared" si="240"/>
        <v>0.29106144157426367</v>
      </c>
      <c r="DL106" s="124">
        <f t="shared" si="255"/>
        <v>0</v>
      </c>
      <c r="DM106" s="27">
        <f t="shared" si="256"/>
        <v>0</v>
      </c>
      <c r="DN106" s="27">
        <f t="shared" si="257"/>
        <v>0</v>
      </c>
      <c r="DO106" s="20">
        <f t="shared" si="249"/>
        <v>704109.22032447369</v>
      </c>
      <c r="DP106" s="20">
        <f t="shared" si="250"/>
        <v>312286.06725344202</v>
      </c>
      <c r="DQ106" s="21">
        <f t="shared" si="251"/>
        <v>256369.63811726464</v>
      </c>
      <c r="DR106" s="17"/>
      <c r="DS106" s="17"/>
      <c r="DT106" s="17"/>
      <c r="DU106" s="17"/>
      <c r="DV106" s="17"/>
      <c r="DW106" s="17"/>
      <c r="DX106" s="17"/>
      <c r="DY106" s="17"/>
      <c r="DZ106" s="17"/>
      <c r="EA106" s="17"/>
      <c r="EB106" s="28">
        <v>0</v>
      </c>
      <c r="EC106" s="17"/>
      <c r="ED106" s="17"/>
      <c r="EE106" s="17"/>
      <c r="EF106" s="17"/>
      <c r="EG106" s="17"/>
    </row>
    <row r="107" spans="1:137" ht="15.75" thickBot="1" x14ac:dyDescent="0.3">
      <c r="A107" s="5">
        <f t="shared" si="259"/>
        <v>32</v>
      </c>
      <c r="B107" s="5">
        <f t="shared" si="259"/>
        <v>30</v>
      </c>
      <c r="C107" s="1">
        <v>45444</v>
      </c>
      <c r="D107" s="4"/>
      <c r="E107" s="28"/>
      <c r="F107" s="28"/>
      <c r="G107" s="28">
        <f t="shared" si="245"/>
        <v>0</v>
      </c>
      <c r="H107" s="28"/>
      <c r="I107" s="10">
        <v>0</v>
      </c>
      <c r="J107" s="10">
        <v>69430.399999999994</v>
      </c>
      <c r="K107" s="94"/>
      <c r="L107" s="11">
        <f t="shared" si="201"/>
        <v>1541.6666666666667</v>
      </c>
      <c r="M107" s="11">
        <f t="shared" si="202"/>
        <v>458.33333333333331</v>
      </c>
      <c r="N107" s="11">
        <f t="shared" si="203"/>
        <v>575</v>
      </c>
      <c r="O107" s="11">
        <f t="shared" si="198"/>
        <v>552.97666666666669</v>
      </c>
      <c r="P107" s="11">
        <f t="shared" si="241"/>
        <v>2657.8899999999994</v>
      </c>
      <c r="Q107" s="11">
        <v>100000</v>
      </c>
      <c r="R107" s="94">
        <v>1</v>
      </c>
      <c r="S107" s="11">
        <f t="shared" si="205"/>
        <v>1541.6666666666667</v>
      </c>
      <c r="T107" s="11">
        <f t="shared" si="206"/>
        <v>458.33333333333331</v>
      </c>
      <c r="U107" s="11">
        <f t="shared" si="242"/>
        <v>833.33333333333348</v>
      </c>
      <c r="V107" s="11">
        <f t="shared" si="243"/>
        <v>5500</v>
      </c>
      <c r="W107" s="11">
        <f t="shared" si="244"/>
        <v>8157.8899999999994</v>
      </c>
      <c r="X107" s="11">
        <f t="shared" si="210"/>
        <v>97894.68</v>
      </c>
      <c r="Y107" s="110">
        <f t="shared" si="197"/>
        <v>0.22</v>
      </c>
      <c r="Z107" s="11">
        <f t="shared" si="261"/>
        <v>13415.829599999997</v>
      </c>
      <c r="AA107" s="11">
        <f t="shared" si="262"/>
        <v>4814.7339999999995</v>
      </c>
      <c r="AB107" s="11">
        <v>0</v>
      </c>
      <c r="AC107" s="11">
        <f t="shared" si="266"/>
        <v>79664.116399999999</v>
      </c>
      <c r="AD107" s="11">
        <f t="shared" si="263"/>
        <v>6638.6763666666666</v>
      </c>
      <c r="AE107" s="11">
        <v>55000</v>
      </c>
      <c r="AF107" s="11">
        <f t="shared" si="211"/>
        <v>2055.3430333333336</v>
      </c>
      <c r="AG107" s="11"/>
      <c r="AH107" s="92"/>
      <c r="AI107" s="91">
        <v>9000</v>
      </c>
      <c r="AJ107" s="11">
        <v>550</v>
      </c>
      <c r="AK107" s="54">
        <f t="shared" si="98"/>
        <v>9873.4428039612067</v>
      </c>
      <c r="AL107" s="11">
        <v>305</v>
      </c>
      <c r="AM107" s="54">
        <v>0</v>
      </c>
      <c r="AN107" s="11">
        <v>0</v>
      </c>
      <c r="AO107" s="11">
        <v>0</v>
      </c>
      <c r="AP107" s="52">
        <f t="shared" si="212"/>
        <v>63332.218368563168</v>
      </c>
      <c r="AQ107" s="54">
        <f t="shared" si="170"/>
        <v>6575.4589879259338</v>
      </c>
      <c r="AR107" s="54">
        <f t="shared" si="264"/>
        <v>5708.8174895181273</v>
      </c>
      <c r="AS107" s="54">
        <f t="shared" si="267"/>
        <v>272480.91149317526</v>
      </c>
      <c r="AT107" s="54">
        <f t="shared" si="269"/>
        <v>35240.673390555079</v>
      </c>
      <c r="AU107" s="54">
        <v>3100</v>
      </c>
      <c r="AV107" s="54">
        <f t="shared" si="265"/>
        <v>39832.315562653246</v>
      </c>
      <c r="AW107" s="11">
        <v>0</v>
      </c>
      <c r="AX107" s="52">
        <f t="shared" si="213"/>
        <v>0</v>
      </c>
      <c r="AY107" s="54">
        <f>'Mortgage and Loans'!U68</f>
        <v>42254.15</v>
      </c>
      <c r="AZ107" s="12">
        <f t="shared" si="252"/>
        <v>488252.98809635203</v>
      </c>
      <c r="BA107" s="52">
        <f t="shared" si="200"/>
        <v>750</v>
      </c>
      <c r="BB107" s="52">
        <f t="shared" si="200"/>
        <v>750</v>
      </c>
      <c r="BC107" s="52">
        <f t="shared" si="200"/>
        <v>750</v>
      </c>
      <c r="BD107" s="52">
        <f t="shared" si="200"/>
        <v>750</v>
      </c>
      <c r="BE107" s="52">
        <f t="shared" si="260"/>
        <v>261.43955634596165</v>
      </c>
      <c r="BF107" s="52">
        <f t="shared" si="200"/>
        <v>750</v>
      </c>
      <c r="BG107" s="52">
        <f>'Mortgage and Loans'!AF69</f>
        <v>33527.257741334201</v>
      </c>
      <c r="BH107" s="52">
        <f>'Mortgage and Loans'!AQ69</f>
        <v>11225.159084742963</v>
      </c>
      <c r="BI107" s="52">
        <f>'Mortgage and Loans'!BB69</f>
        <v>12171.757031748773</v>
      </c>
      <c r="BJ107" s="52">
        <f>'Mortgage and Loans'!BM69</f>
        <v>1950.9156576101118</v>
      </c>
      <c r="BK107" s="52">
        <f>'Mortgage and Loans'!T68</f>
        <v>137745.85</v>
      </c>
      <c r="BL107" s="12">
        <f t="shared" si="17"/>
        <v>-200632.37907178199</v>
      </c>
      <c r="BM107" s="69">
        <f t="shared" si="103"/>
        <v>287620.60902457003</v>
      </c>
      <c r="BN107" s="88">
        <f t="shared" si="247"/>
        <v>1</v>
      </c>
      <c r="BO107" s="88">
        <f t="shared" si="248"/>
        <v>1</v>
      </c>
      <c r="BP107" s="79">
        <f>'Mortgage and Loans'!G69</f>
        <v>2084.34</v>
      </c>
      <c r="BQ107" s="73">
        <f t="shared" si="214"/>
        <v>0</v>
      </c>
      <c r="BR107" s="80"/>
      <c r="BS107" s="20">
        <f t="shared" si="215"/>
        <v>4011.4395563459616</v>
      </c>
      <c r="BT107" s="20">
        <v>750</v>
      </c>
      <c r="BU107" s="20">
        <v>0</v>
      </c>
      <c r="BV107" s="20">
        <f t="shared" si="216"/>
        <v>4761.439556345962</v>
      </c>
      <c r="BW107" s="20">
        <f t="shared" si="217"/>
        <v>4761.4394999149499</v>
      </c>
      <c r="BX107" s="47">
        <f>IF(D107=0,0,IF(MONTH($D107)=1,1,0))</f>
        <v>0</v>
      </c>
      <c r="BY107" s="47">
        <f t="shared" si="19"/>
        <v>0</v>
      </c>
      <c r="BZ107" s="47">
        <f t="shared" si="20"/>
        <v>0</v>
      </c>
      <c r="CA107" s="47">
        <f t="shared" si="21"/>
        <v>0</v>
      </c>
      <c r="CB107" s="47">
        <f t="shared" si="22"/>
        <v>0</v>
      </c>
      <c r="CC107" s="47">
        <f t="shared" si="23"/>
        <v>0</v>
      </c>
      <c r="CD107" s="47">
        <f t="shared" si="24"/>
        <v>0</v>
      </c>
      <c r="CE107" s="47">
        <f t="shared" si="25"/>
        <v>0</v>
      </c>
      <c r="CF107" s="47">
        <f t="shared" si="26"/>
        <v>0</v>
      </c>
      <c r="CG107" s="47">
        <f t="shared" si="27"/>
        <v>0</v>
      </c>
      <c r="CH107" s="47">
        <f t="shared" si="28"/>
        <v>0</v>
      </c>
      <c r="CI107" s="47">
        <f t="shared" si="29"/>
        <v>0</v>
      </c>
      <c r="CJ107" s="47">
        <f t="shared" si="218"/>
        <v>0</v>
      </c>
      <c r="CK107" s="47">
        <f t="shared" si="219"/>
        <v>0</v>
      </c>
      <c r="CL107" s="47">
        <f t="shared" si="220"/>
        <v>0</v>
      </c>
      <c r="CM107" s="47">
        <f t="shared" si="221"/>
        <v>0</v>
      </c>
      <c r="CN107" s="47">
        <f t="shared" si="222"/>
        <v>0</v>
      </c>
      <c r="CO107" s="47">
        <f t="shared" si="223"/>
        <v>0</v>
      </c>
      <c r="CP107" s="47">
        <f t="shared" si="224"/>
        <v>0</v>
      </c>
      <c r="CQ107" s="47">
        <f t="shared" si="225"/>
        <v>0</v>
      </c>
      <c r="CR107" s="47">
        <f t="shared" si="226"/>
        <v>0</v>
      </c>
      <c r="CS107" s="47">
        <f t="shared" si="227"/>
        <v>0</v>
      </c>
      <c r="CT107" s="47">
        <f t="shared" si="228"/>
        <v>0</v>
      </c>
      <c r="CU107" s="47">
        <f t="shared" si="229"/>
        <v>0</v>
      </c>
      <c r="CV107" s="20">
        <f t="shared" si="230"/>
        <v>4761.4395844129349</v>
      </c>
      <c r="CW107" s="20">
        <f t="shared" si="231"/>
        <v>4761.4395610485453</v>
      </c>
      <c r="CX107" s="20">
        <f t="shared" si="232"/>
        <v>57137.274676151545</v>
      </c>
      <c r="CY107" s="20">
        <f t="shared" si="233"/>
        <v>57137.275012955215</v>
      </c>
      <c r="CZ107" s="20">
        <f t="shared" si="234"/>
        <v>57137.274732582548</v>
      </c>
      <c r="DA107" s="21">
        <f t="shared" si="235"/>
        <v>57137.274807229776</v>
      </c>
      <c r="DB107" s="19">
        <f t="shared" si="258"/>
        <v>1428431.8701807444</v>
      </c>
      <c r="DC107" s="20">
        <f t="shared" si="236"/>
        <v>1428431.8779732957</v>
      </c>
      <c r="DD107" s="20">
        <f t="shared" si="237"/>
        <v>1428431.8706660494</v>
      </c>
      <c r="DE107" s="20">
        <f>DC107*G107</f>
        <v>0</v>
      </c>
      <c r="DF107" s="20">
        <f t="shared" si="268"/>
        <v>1500000</v>
      </c>
      <c r="DG107" s="20">
        <f t="shared" si="253"/>
        <v>423170.39529239084</v>
      </c>
      <c r="DH107" s="20">
        <f t="shared" si="238"/>
        <v>16926.815811695633</v>
      </c>
      <c r="DI107" s="20">
        <f t="shared" si="254"/>
        <v>1410.5679843079695</v>
      </c>
      <c r="DJ107" s="20">
        <f t="shared" si="239"/>
        <v>415774.7500016049</v>
      </c>
      <c r="DK107" s="24">
        <f t="shared" si="240"/>
        <v>0.29624821583567457</v>
      </c>
      <c r="DL107" s="124">
        <f t="shared" si="255"/>
        <v>0</v>
      </c>
      <c r="DM107" s="27">
        <f t="shared" si="256"/>
        <v>0</v>
      </c>
      <c r="DN107" s="27">
        <f t="shared" si="257"/>
        <v>0</v>
      </c>
      <c r="DO107" s="20">
        <f t="shared" si="249"/>
        <v>707923.14526789787</v>
      </c>
      <c r="DP107" s="20">
        <f t="shared" si="250"/>
        <v>317977.61678439815</v>
      </c>
      <c r="DQ107" s="21">
        <f t="shared" si="251"/>
        <v>262329.14032373315</v>
      </c>
      <c r="DR107" s="17"/>
      <c r="DS107" s="17"/>
      <c r="DT107" s="17"/>
      <c r="DU107" s="17"/>
      <c r="DV107" s="17"/>
      <c r="DW107" s="17"/>
      <c r="DX107" s="17"/>
      <c r="DY107" s="17"/>
      <c r="DZ107" s="17"/>
      <c r="EA107" s="17"/>
      <c r="EB107" s="28">
        <v>0</v>
      </c>
      <c r="EC107" s="17"/>
      <c r="ED107" s="17"/>
      <c r="EE107" s="17"/>
      <c r="EF107" s="17"/>
      <c r="EG107" s="17"/>
    </row>
    <row r="108" spans="1:137" ht="15.75" thickBot="1" x14ac:dyDescent="0.3">
      <c r="A108" s="5">
        <f t="shared" si="259"/>
        <v>32</v>
      </c>
      <c r="B108" s="5">
        <f t="shared" si="259"/>
        <v>30</v>
      </c>
      <c r="C108" s="1">
        <v>45474</v>
      </c>
      <c r="D108" s="4"/>
      <c r="E108" s="28"/>
      <c r="F108" s="28"/>
      <c r="G108" s="28">
        <f t="shared" si="245"/>
        <v>0</v>
      </c>
      <c r="H108" s="28"/>
      <c r="I108" s="10">
        <v>0</v>
      </c>
      <c r="J108" s="10">
        <v>69430.399999999994</v>
      </c>
      <c r="K108" s="94"/>
      <c r="L108" s="11">
        <f t="shared" si="201"/>
        <v>1541.6666666666667</v>
      </c>
      <c r="M108" s="11">
        <f t="shared" si="202"/>
        <v>458.33333333333331</v>
      </c>
      <c r="N108" s="11">
        <f t="shared" si="203"/>
        <v>575</v>
      </c>
      <c r="O108" s="11">
        <f t="shared" si="198"/>
        <v>552.97666666666669</v>
      </c>
      <c r="P108" s="11">
        <f t="shared" si="241"/>
        <v>2657.8899999999994</v>
      </c>
      <c r="Q108" s="11">
        <v>100000</v>
      </c>
      <c r="R108" s="94">
        <v>1</v>
      </c>
      <c r="S108" s="11">
        <f t="shared" si="205"/>
        <v>1541.6666666666667</v>
      </c>
      <c r="T108" s="11">
        <f t="shared" si="206"/>
        <v>458.33333333333331</v>
      </c>
      <c r="U108" s="11">
        <f t="shared" si="242"/>
        <v>833.33333333333348</v>
      </c>
      <c r="V108" s="11">
        <f t="shared" si="243"/>
        <v>5500</v>
      </c>
      <c r="W108" s="11">
        <f t="shared" si="244"/>
        <v>8157.8899999999994</v>
      </c>
      <c r="X108" s="11">
        <f t="shared" si="210"/>
        <v>97894.68</v>
      </c>
      <c r="Y108" s="110">
        <f t="shared" si="197"/>
        <v>0.22</v>
      </c>
      <c r="Z108" s="11">
        <f t="shared" si="261"/>
        <v>13415.829599999997</v>
      </c>
      <c r="AA108" s="11">
        <f t="shared" si="262"/>
        <v>4814.7339999999995</v>
      </c>
      <c r="AB108" s="11">
        <v>0</v>
      </c>
      <c r="AC108" s="11">
        <f t="shared" si="266"/>
        <v>79664.116399999999</v>
      </c>
      <c r="AD108" s="11">
        <f t="shared" si="263"/>
        <v>6638.6763666666666</v>
      </c>
      <c r="AE108" s="11">
        <v>55000</v>
      </c>
      <c r="AF108" s="11">
        <f t="shared" si="211"/>
        <v>2055.3430333333336</v>
      </c>
      <c r="AG108" s="11"/>
      <c r="AH108" s="92"/>
      <c r="AI108" s="91">
        <v>9000</v>
      </c>
      <c r="AJ108" s="11">
        <v>550</v>
      </c>
      <c r="AK108" s="54">
        <f t="shared" si="98"/>
        <v>9885.3732140159918</v>
      </c>
      <c r="AL108" s="11">
        <v>305</v>
      </c>
      <c r="AM108" s="54">
        <v>0</v>
      </c>
      <c r="AN108" s="11">
        <v>0</v>
      </c>
      <c r="AO108" s="11">
        <v>0</v>
      </c>
      <c r="AP108" s="52">
        <f t="shared" si="212"/>
        <v>64591.934551392893</v>
      </c>
      <c r="AQ108" s="54">
        <f t="shared" si="170"/>
        <v>6611.0760574438664</v>
      </c>
      <c r="AR108" s="54">
        <f t="shared" si="264"/>
        <v>5739.7402509196836</v>
      </c>
      <c r="AS108" s="54">
        <f t="shared" si="267"/>
        <v>277213.75909709668</v>
      </c>
      <c r="AT108" s="54">
        <f t="shared" si="269"/>
        <v>35839.893704753922</v>
      </c>
      <c r="AU108" s="54">
        <v>3100</v>
      </c>
      <c r="AV108" s="54">
        <f t="shared" si="265"/>
        <v>40623.073938617621</v>
      </c>
      <c r="AW108" s="11">
        <v>0</v>
      </c>
      <c r="AX108" s="52">
        <f t="shared" si="213"/>
        <v>0</v>
      </c>
      <c r="AY108" s="54">
        <f>'Mortgage and Loans'!U69</f>
        <v>42507.48</v>
      </c>
      <c r="AZ108" s="12">
        <f t="shared" si="252"/>
        <v>495967.33081424062</v>
      </c>
      <c r="BA108" s="52">
        <f t="shared" si="200"/>
        <v>750</v>
      </c>
      <c r="BB108" s="52">
        <f t="shared" si="200"/>
        <v>750</v>
      </c>
      <c r="BC108" s="52">
        <f t="shared" si="200"/>
        <v>750</v>
      </c>
      <c r="BD108" s="52">
        <f t="shared" si="200"/>
        <v>750</v>
      </c>
      <c r="BE108" s="52">
        <f t="shared" si="260"/>
        <v>261.43956104854595</v>
      </c>
      <c r="BF108" s="52">
        <f t="shared" si="200"/>
        <v>750</v>
      </c>
      <c r="BG108" s="52">
        <f>'Mortgage and Loans'!AF70</f>
        <v>33130.837741334202</v>
      </c>
      <c r="BH108" s="52">
        <f>'Mortgage and Loans'!AQ70</f>
        <v>11095.249084742964</v>
      </c>
      <c r="BI108" s="52">
        <f>'Mortgage and Loans'!BB70</f>
        <v>12033.087031748773</v>
      </c>
      <c r="BJ108" s="52">
        <f>'Mortgage and Loans'!BM70</f>
        <v>1540.7856576101117</v>
      </c>
      <c r="BK108" s="52">
        <f>'Mortgage and Loans'!T69</f>
        <v>137492.52000000002</v>
      </c>
      <c r="BL108" s="12">
        <f t="shared" si="17"/>
        <v>-199303.91907648463</v>
      </c>
      <c r="BM108" s="69">
        <f t="shared" si="103"/>
        <v>296663.41173775599</v>
      </c>
      <c r="BN108" s="88">
        <f t="shared" si="247"/>
        <v>1</v>
      </c>
      <c r="BO108" s="88">
        <f t="shared" si="248"/>
        <v>1</v>
      </c>
      <c r="BP108" s="79">
        <f>'Mortgage and Loans'!G70</f>
        <v>2084.34</v>
      </c>
      <c r="BQ108" s="73">
        <f t="shared" si="214"/>
        <v>0</v>
      </c>
      <c r="BR108" s="80"/>
      <c r="BS108" s="20">
        <f t="shared" si="215"/>
        <v>4011.4395610485458</v>
      </c>
      <c r="BT108" s="20">
        <v>750</v>
      </c>
      <c r="BU108" s="20">
        <v>0</v>
      </c>
      <c r="BV108" s="20">
        <f t="shared" si="216"/>
        <v>4761.4395610485462</v>
      </c>
      <c r="BW108" s="20">
        <f t="shared" si="217"/>
        <v>4761.4393183422289</v>
      </c>
      <c r="BX108" s="47">
        <f>IF(D108=0,0,IF(MONTH($D108)=1,1,0))</f>
        <v>0</v>
      </c>
      <c r="BY108" s="47">
        <f t="shared" si="19"/>
        <v>0</v>
      </c>
      <c r="BZ108" s="47">
        <f t="shared" si="20"/>
        <v>0</v>
      </c>
      <c r="CA108" s="47">
        <f t="shared" si="21"/>
        <v>0</v>
      </c>
      <c r="CB108" s="47">
        <f t="shared" si="22"/>
        <v>0</v>
      </c>
      <c r="CC108" s="47">
        <f t="shared" si="23"/>
        <v>0</v>
      </c>
      <c r="CD108" s="47">
        <f t="shared" si="24"/>
        <v>0</v>
      </c>
      <c r="CE108" s="47">
        <f t="shared" si="25"/>
        <v>0</v>
      </c>
      <c r="CF108" s="47">
        <f t="shared" si="26"/>
        <v>0</v>
      </c>
      <c r="CG108" s="47">
        <f t="shared" si="27"/>
        <v>0</v>
      </c>
      <c r="CH108" s="47">
        <f t="shared" si="28"/>
        <v>0</v>
      </c>
      <c r="CI108" s="47">
        <f t="shared" si="29"/>
        <v>0</v>
      </c>
      <c r="CJ108" s="47">
        <f t="shared" si="218"/>
        <v>0</v>
      </c>
      <c r="CK108" s="47">
        <f t="shared" si="219"/>
        <v>0</v>
      </c>
      <c r="CL108" s="47">
        <f t="shared" si="220"/>
        <v>0</v>
      </c>
      <c r="CM108" s="47">
        <f t="shared" si="221"/>
        <v>0</v>
      </c>
      <c r="CN108" s="47">
        <f t="shared" si="222"/>
        <v>0</v>
      </c>
      <c r="CO108" s="47">
        <f t="shared" si="223"/>
        <v>0</v>
      </c>
      <c r="CP108" s="47">
        <f t="shared" si="224"/>
        <v>0</v>
      </c>
      <c r="CQ108" s="47">
        <f t="shared" si="225"/>
        <v>0</v>
      </c>
      <c r="CR108" s="47">
        <f t="shared" si="226"/>
        <v>0</v>
      </c>
      <c r="CS108" s="47">
        <f t="shared" si="227"/>
        <v>0</v>
      </c>
      <c r="CT108" s="47">
        <f t="shared" si="228"/>
        <v>0</v>
      </c>
      <c r="CU108" s="47">
        <f t="shared" si="229"/>
        <v>0</v>
      </c>
      <c r="CV108" s="20">
        <f t="shared" si="230"/>
        <v>4761.4395643378766</v>
      </c>
      <c r="CW108" s="20">
        <f t="shared" si="231"/>
        <v>4761.4395812740722</v>
      </c>
      <c r="CX108" s="20">
        <f t="shared" si="232"/>
        <v>57137.274732582555</v>
      </c>
      <c r="CY108" s="20">
        <f t="shared" si="233"/>
        <v>57137.274772054516</v>
      </c>
      <c r="CZ108" s="20">
        <f t="shared" si="234"/>
        <v>57137.274975288863</v>
      </c>
      <c r="DA108" s="21">
        <f t="shared" si="235"/>
        <v>57137.27482664198</v>
      </c>
      <c r="DB108" s="19">
        <f t="shared" si="258"/>
        <v>1428431.8706660494</v>
      </c>
      <c r="DC108" s="20">
        <f t="shared" si="236"/>
        <v>1428431.8722536014</v>
      </c>
      <c r="DD108" s="20">
        <f t="shared" si="237"/>
        <v>1428431.8754073698</v>
      </c>
      <c r="DE108" s="20">
        <f>DC108*G108</f>
        <v>0</v>
      </c>
      <c r="DF108" s="20">
        <f t="shared" si="268"/>
        <v>1500000</v>
      </c>
      <c r="DG108" s="20">
        <f t="shared" si="253"/>
        <v>430619.47760022467</v>
      </c>
      <c r="DH108" s="20">
        <f t="shared" si="238"/>
        <v>17224.779104008987</v>
      </c>
      <c r="DI108" s="20">
        <f t="shared" si="254"/>
        <v>1435.3982586674156</v>
      </c>
      <c r="DJ108" s="20">
        <f t="shared" si="239"/>
        <v>423183.77256411366</v>
      </c>
      <c r="DK108" s="24">
        <f t="shared" si="240"/>
        <v>0.30146308407473926</v>
      </c>
      <c r="DL108" s="124">
        <f t="shared" si="255"/>
        <v>0</v>
      </c>
      <c r="DM108" s="27">
        <f t="shared" si="256"/>
        <v>0</v>
      </c>
      <c r="DN108" s="27">
        <f t="shared" si="257"/>
        <v>0</v>
      </c>
      <c r="DO108" s="20">
        <f t="shared" si="249"/>
        <v>711757.72897143231</v>
      </c>
      <c r="DP108" s="20">
        <f t="shared" si="250"/>
        <v>323699.99554198032</v>
      </c>
      <c r="DQ108" s="21">
        <f t="shared" si="251"/>
        <v>268320.92316715332</v>
      </c>
      <c r="DR108" s="17"/>
      <c r="DS108" s="17"/>
      <c r="DT108" s="17"/>
      <c r="DU108" s="17"/>
      <c r="DV108" s="17"/>
      <c r="DW108" s="17"/>
      <c r="DX108" s="17"/>
      <c r="DY108" s="17"/>
      <c r="DZ108" s="17"/>
      <c r="EA108" s="17"/>
      <c r="EB108" s="28">
        <v>0</v>
      </c>
      <c r="EC108" s="17"/>
      <c r="ED108" s="17"/>
      <c r="EE108" s="17"/>
      <c r="EF108" s="17"/>
      <c r="EG108" s="17"/>
    </row>
    <row r="109" spans="1:137" ht="15.75" thickBot="1" x14ac:dyDescent="0.3">
      <c r="A109" s="5">
        <f t="shared" si="259"/>
        <v>32</v>
      </c>
      <c r="B109" s="5">
        <f t="shared" si="259"/>
        <v>30</v>
      </c>
      <c r="C109" s="1">
        <v>45505</v>
      </c>
      <c r="D109" s="4"/>
      <c r="E109" s="28"/>
      <c r="F109" s="28"/>
      <c r="G109" s="28">
        <f t="shared" si="245"/>
        <v>0</v>
      </c>
      <c r="H109" s="28"/>
      <c r="I109" s="10">
        <v>0</v>
      </c>
      <c r="J109" s="10">
        <v>69430.399999999994</v>
      </c>
      <c r="K109" s="94"/>
      <c r="L109" s="11">
        <f t="shared" si="201"/>
        <v>1541.6666666666667</v>
      </c>
      <c r="M109" s="11">
        <f t="shared" si="202"/>
        <v>458.33333333333331</v>
      </c>
      <c r="N109" s="11">
        <f t="shared" si="203"/>
        <v>575</v>
      </c>
      <c r="O109" s="11">
        <f t="shared" si="198"/>
        <v>552.97666666666669</v>
      </c>
      <c r="P109" s="11">
        <f t="shared" si="241"/>
        <v>2657.8899999999994</v>
      </c>
      <c r="Q109" s="11">
        <v>100000</v>
      </c>
      <c r="R109" s="94">
        <v>1</v>
      </c>
      <c r="S109" s="11">
        <f t="shared" si="205"/>
        <v>1541.6666666666667</v>
      </c>
      <c r="T109" s="11">
        <f t="shared" si="206"/>
        <v>458.33333333333331</v>
      </c>
      <c r="U109" s="11">
        <f t="shared" si="242"/>
        <v>833.33333333333348</v>
      </c>
      <c r="V109" s="11">
        <f t="shared" si="243"/>
        <v>5500</v>
      </c>
      <c r="W109" s="11">
        <f t="shared" si="244"/>
        <v>8157.8899999999994</v>
      </c>
      <c r="X109" s="11">
        <f t="shared" si="210"/>
        <v>97894.68</v>
      </c>
      <c r="Y109" s="110">
        <f t="shared" si="197"/>
        <v>0.22</v>
      </c>
      <c r="Z109" s="11">
        <f t="shared" si="261"/>
        <v>13415.829599999997</v>
      </c>
      <c r="AA109" s="11">
        <f t="shared" si="262"/>
        <v>4814.7339999999995</v>
      </c>
      <c r="AB109" s="11">
        <v>0</v>
      </c>
      <c r="AC109" s="11">
        <f t="shared" si="266"/>
        <v>79664.116399999999</v>
      </c>
      <c r="AD109" s="11">
        <f t="shared" si="263"/>
        <v>6638.6763666666666</v>
      </c>
      <c r="AE109" s="11">
        <v>55000</v>
      </c>
      <c r="AF109" s="11">
        <f t="shared" si="211"/>
        <v>2055.3430333333336</v>
      </c>
      <c r="AG109" s="11"/>
      <c r="AH109" s="92"/>
      <c r="AI109" s="91">
        <v>9000</v>
      </c>
      <c r="AJ109" s="11">
        <v>550</v>
      </c>
      <c r="AK109" s="54">
        <f t="shared" si="98"/>
        <v>9897.3180399829271</v>
      </c>
      <c r="AL109" s="11">
        <v>305</v>
      </c>
      <c r="AM109" s="54">
        <v>0</v>
      </c>
      <c r="AN109" s="11">
        <v>0</v>
      </c>
      <c r="AO109" s="11">
        <v>0</v>
      </c>
      <c r="AP109" s="52">
        <f t="shared" si="212"/>
        <v>65858.474196879601</v>
      </c>
      <c r="AQ109" s="54">
        <f t="shared" si="170"/>
        <v>6646.8860527550205</v>
      </c>
      <c r="AR109" s="54">
        <f t="shared" si="264"/>
        <v>5770.8305106121652</v>
      </c>
      <c r="AS109" s="54">
        <f t="shared" si="267"/>
        <v>281972.24295887264</v>
      </c>
      <c r="AT109" s="54">
        <f t="shared" si="269"/>
        <v>36442.359795654673</v>
      </c>
      <c r="AU109" s="54">
        <v>3100</v>
      </c>
      <c r="AV109" s="54">
        <f t="shared" si="265"/>
        <v>41418.115589118468</v>
      </c>
      <c r="AW109" s="11">
        <v>0</v>
      </c>
      <c r="AX109" s="52">
        <f t="shared" si="213"/>
        <v>0</v>
      </c>
      <c r="AY109" s="54">
        <f>'Mortgage and Loans'!U70</f>
        <v>42761.69</v>
      </c>
      <c r="AZ109" s="12">
        <f t="shared" si="252"/>
        <v>503722.91714387544</v>
      </c>
      <c r="BA109" s="52">
        <f t="shared" si="200"/>
        <v>750</v>
      </c>
      <c r="BB109" s="52">
        <f t="shared" si="200"/>
        <v>750</v>
      </c>
      <c r="BC109" s="52">
        <f t="shared" si="200"/>
        <v>750</v>
      </c>
      <c r="BD109" s="52">
        <f t="shared" si="200"/>
        <v>750</v>
      </c>
      <c r="BE109" s="52">
        <f t="shared" si="260"/>
        <v>261.43958127407234</v>
      </c>
      <c r="BF109" s="52">
        <f t="shared" si="200"/>
        <v>750</v>
      </c>
      <c r="BG109" s="52">
        <f>'Mortgage and Loans'!AF71</f>
        <v>32732.657741334202</v>
      </c>
      <c r="BH109" s="52">
        <f>'Mortgage and Loans'!AQ71</f>
        <v>10964.689084742964</v>
      </c>
      <c r="BI109" s="52">
        <f>'Mortgage and Loans'!BB71</f>
        <v>11893.667031748773</v>
      </c>
      <c r="BJ109" s="52">
        <f>'Mortgage and Loans'!BM71</f>
        <v>1128.2656576101117</v>
      </c>
      <c r="BK109" s="52">
        <f>'Mortgage and Loans'!T70</f>
        <v>137238.31000000003</v>
      </c>
      <c r="BL109" s="12">
        <f t="shared" si="17"/>
        <v>-197969.02909671015</v>
      </c>
      <c r="BM109" s="69">
        <f t="shared" si="103"/>
        <v>305753.8880471653</v>
      </c>
      <c r="BN109" s="88">
        <f t="shared" si="247"/>
        <v>1</v>
      </c>
      <c r="BO109" s="88">
        <f t="shared" si="248"/>
        <v>1</v>
      </c>
      <c r="BP109" s="79">
        <f>'Mortgage and Loans'!G71</f>
        <v>2084.34</v>
      </c>
      <c r="BQ109" s="73">
        <f t="shared" si="214"/>
        <v>0</v>
      </c>
      <c r="BR109" s="80"/>
      <c r="BS109" s="20">
        <f t="shared" si="215"/>
        <v>4011.4395812740722</v>
      </c>
      <c r="BT109" s="20">
        <v>750</v>
      </c>
      <c r="BU109" s="20">
        <v>0</v>
      </c>
      <c r="BV109" s="20">
        <f t="shared" si="216"/>
        <v>4761.4395812740722</v>
      </c>
      <c r="BW109" s="20">
        <f t="shared" si="217"/>
        <v>4761.4392776417562</v>
      </c>
      <c r="BX109" s="47">
        <f>IF(D109=0,0,IF(MONTH($D109)=1,1,0))</f>
        <v>0</v>
      </c>
      <c r="BY109" s="47">
        <f t="shared" si="19"/>
        <v>0</v>
      </c>
      <c r="BZ109" s="47">
        <f t="shared" si="20"/>
        <v>0</v>
      </c>
      <c r="CA109" s="47">
        <f t="shared" si="21"/>
        <v>0</v>
      </c>
      <c r="CB109" s="47">
        <f t="shared" si="22"/>
        <v>0</v>
      </c>
      <c r="CC109" s="47">
        <f t="shared" si="23"/>
        <v>0</v>
      </c>
      <c r="CD109" s="47">
        <f t="shared" si="24"/>
        <v>0</v>
      </c>
      <c r="CE109" s="47">
        <f t="shared" si="25"/>
        <v>0</v>
      </c>
      <c r="CF109" s="47">
        <f t="shared" si="26"/>
        <v>0</v>
      </c>
      <c r="CG109" s="47">
        <f t="shared" si="27"/>
        <v>0</v>
      </c>
      <c r="CH109" s="47">
        <f t="shared" si="28"/>
        <v>0</v>
      </c>
      <c r="CI109" s="47">
        <f t="shared" si="29"/>
        <v>0</v>
      </c>
      <c r="CJ109" s="47">
        <f t="shared" si="218"/>
        <v>0</v>
      </c>
      <c r="CK109" s="47">
        <f t="shared" si="219"/>
        <v>0</v>
      </c>
      <c r="CL109" s="47">
        <f t="shared" si="220"/>
        <v>0</v>
      </c>
      <c r="CM109" s="47">
        <f t="shared" si="221"/>
        <v>0</v>
      </c>
      <c r="CN109" s="47">
        <f t="shared" si="222"/>
        <v>0</v>
      </c>
      <c r="CO109" s="47">
        <f t="shared" si="223"/>
        <v>0</v>
      </c>
      <c r="CP109" s="47">
        <f t="shared" si="224"/>
        <v>0</v>
      </c>
      <c r="CQ109" s="47">
        <f t="shared" si="225"/>
        <v>0</v>
      </c>
      <c r="CR109" s="47">
        <f t="shared" si="226"/>
        <v>0</v>
      </c>
      <c r="CS109" s="47">
        <f t="shared" si="227"/>
        <v>0</v>
      </c>
      <c r="CT109" s="47">
        <f t="shared" si="228"/>
        <v>0</v>
      </c>
      <c r="CU109" s="47">
        <f t="shared" si="229"/>
        <v>0</v>
      </c>
      <c r="CV109" s="20">
        <f t="shared" si="230"/>
        <v>4761.4395662228599</v>
      </c>
      <c r="CW109" s="20">
        <f t="shared" si="231"/>
        <v>4761.4396065767651</v>
      </c>
      <c r="CX109" s="20">
        <f t="shared" si="232"/>
        <v>57137.274975288863</v>
      </c>
      <c r="CY109" s="20">
        <f t="shared" si="233"/>
        <v>57137.274794674318</v>
      </c>
      <c r="CZ109" s="20">
        <f t="shared" si="234"/>
        <v>57137.275278921181</v>
      </c>
      <c r="DA109" s="21">
        <f t="shared" si="235"/>
        <v>57137.275016294792</v>
      </c>
      <c r="DB109" s="19">
        <f t="shared" si="258"/>
        <v>1428431.8754073698</v>
      </c>
      <c r="DC109" s="20">
        <f t="shared" si="236"/>
        <v>1428431.8720847212</v>
      </c>
      <c r="DD109" s="20">
        <f t="shared" si="237"/>
        <v>1428431.8817213017</v>
      </c>
      <c r="DE109" s="20">
        <f>DC109*G109</f>
        <v>0</v>
      </c>
      <c r="DF109" s="20">
        <f t="shared" si="268"/>
        <v>1500000</v>
      </c>
      <c r="DG109" s="20">
        <f t="shared" si="253"/>
        <v>438108.90910389251</v>
      </c>
      <c r="DH109" s="20">
        <f t="shared" si="238"/>
        <v>17524.356364155701</v>
      </c>
      <c r="DI109" s="20">
        <f t="shared" si="254"/>
        <v>1460.3630303463085</v>
      </c>
      <c r="DJ109" s="20">
        <f t="shared" si="239"/>
        <v>430632.92733216938</v>
      </c>
      <c r="DK109" s="24">
        <f t="shared" si="240"/>
        <v>0.30670619836037094</v>
      </c>
      <c r="DL109" s="124">
        <f t="shared" si="255"/>
        <v>0</v>
      </c>
      <c r="DM109" s="27">
        <f t="shared" si="256"/>
        <v>0</v>
      </c>
      <c r="DN109" s="27">
        <f t="shared" si="257"/>
        <v>0</v>
      </c>
      <c r="DO109" s="20">
        <f t="shared" si="249"/>
        <v>715613.08333669417</v>
      </c>
      <c r="DP109" s="20">
        <f t="shared" si="250"/>
        <v>329453.37051783269</v>
      </c>
      <c r="DQ109" s="21">
        <f t="shared" si="251"/>
        <v>274345.16150097537</v>
      </c>
      <c r="DR109" s="17"/>
      <c r="DS109" s="17"/>
      <c r="DT109" s="17"/>
      <c r="DU109" s="17"/>
      <c r="DV109" s="17"/>
      <c r="DW109" s="17"/>
      <c r="DX109" s="17"/>
      <c r="DY109" s="17"/>
      <c r="DZ109" s="17"/>
      <c r="EA109" s="17"/>
      <c r="EB109" s="28">
        <v>0</v>
      </c>
      <c r="EC109" s="17"/>
      <c r="ED109" s="17"/>
      <c r="EE109" s="17"/>
      <c r="EF109" s="17"/>
      <c r="EG109" s="17"/>
    </row>
    <row r="110" spans="1:137" ht="15.75" thickBot="1" x14ac:dyDescent="0.3">
      <c r="A110" s="5">
        <f t="shared" si="259"/>
        <v>32</v>
      </c>
      <c r="B110" s="5">
        <f t="shared" si="259"/>
        <v>30</v>
      </c>
      <c r="C110" s="1">
        <v>45536</v>
      </c>
      <c r="D110" s="4"/>
      <c r="E110" s="28"/>
      <c r="F110" s="28"/>
      <c r="G110" s="28">
        <f t="shared" si="245"/>
        <v>0</v>
      </c>
      <c r="H110" s="28"/>
      <c r="I110" s="10">
        <v>0</v>
      </c>
      <c r="J110" s="10">
        <v>69430.399999999994</v>
      </c>
      <c r="K110" s="94"/>
      <c r="L110" s="11">
        <f t="shared" si="201"/>
        <v>1541.6666666666667</v>
      </c>
      <c r="M110" s="11">
        <f t="shared" si="202"/>
        <v>458.33333333333331</v>
      </c>
      <c r="N110" s="11">
        <f t="shared" si="203"/>
        <v>575</v>
      </c>
      <c r="O110" s="11">
        <f t="shared" si="198"/>
        <v>552.97666666666669</v>
      </c>
      <c r="P110" s="11">
        <f t="shared" si="241"/>
        <v>2657.8899999999994</v>
      </c>
      <c r="Q110" s="11">
        <v>100000</v>
      </c>
      <c r="R110" s="94">
        <v>1</v>
      </c>
      <c r="S110" s="11">
        <f t="shared" si="205"/>
        <v>1541.6666666666667</v>
      </c>
      <c r="T110" s="11">
        <f t="shared" si="206"/>
        <v>458.33333333333331</v>
      </c>
      <c r="U110" s="11">
        <f t="shared" si="242"/>
        <v>833.33333333333348</v>
      </c>
      <c r="V110" s="11">
        <f t="shared" si="243"/>
        <v>5500</v>
      </c>
      <c r="W110" s="11">
        <f t="shared" si="244"/>
        <v>8157.8899999999994</v>
      </c>
      <c r="X110" s="11">
        <f t="shared" si="210"/>
        <v>97894.68</v>
      </c>
      <c r="Y110" s="110">
        <f t="shared" si="197"/>
        <v>0.22</v>
      </c>
      <c r="Z110" s="11">
        <f t="shared" si="261"/>
        <v>13415.829599999997</v>
      </c>
      <c r="AA110" s="11">
        <f t="shared" si="262"/>
        <v>4814.7339999999995</v>
      </c>
      <c r="AB110" s="11">
        <v>0</v>
      </c>
      <c r="AC110" s="11">
        <f t="shared" si="266"/>
        <v>79664.116399999999</v>
      </c>
      <c r="AD110" s="11">
        <f t="shared" si="263"/>
        <v>6638.6763666666666</v>
      </c>
      <c r="AE110" s="11">
        <v>55000</v>
      </c>
      <c r="AF110" s="11">
        <f t="shared" si="211"/>
        <v>2055.3430333333336</v>
      </c>
      <c r="AG110" s="11"/>
      <c r="AH110" s="92"/>
      <c r="AI110" s="91">
        <v>9000</v>
      </c>
      <c r="AJ110" s="11">
        <v>550</v>
      </c>
      <c r="AK110" s="54">
        <f t="shared" si="98"/>
        <v>9909.2772992812388</v>
      </c>
      <c r="AL110" s="11">
        <v>305</v>
      </c>
      <c r="AM110" s="54">
        <v>0</v>
      </c>
      <c r="AN110" s="11">
        <v>0</v>
      </c>
      <c r="AO110" s="11">
        <v>0</v>
      </c>
      <c r="AP110" s="52">
        <f t="shared" si="212"/>
        <v>67131.874265446022</v>
      </c>
      <c r="AQ110" s="54">
        <f t="shared" si="170"/>
        <v>6682.89001887411</v>
      </c>
      <c r="AR110" s="54">
        <f t="shared" si="264"/>
        <v>5802.0891758779808</v>
      </c>
      <c r="AS110" s="54">
        <f t="shared" si="267"/>
        <v>286756.50194156659</v>
      </c>
      <c r="AT110" s="54">
        <f t="shared" si="269"/>
        <v>37048.089244547802</v>
      </c>
      <c r="AU110" s="54">
        <v>3100</v>
      </c>
      <c r="AV110" s="54">
        <f t="shared" si="265"/>
        <v>42217.463715226193</v>
      </c>
      <c r="AW110" s="11">
        <v>0</v>
      </c>
      <c r="AX110" s="52">
        <f t="shared" si="213"/>
        <v>0</v>
      </c>
      <c r="AY110" s="54">
        <f>'Mortgage and Loans'!U71</f>
        <v>43016.770000000004</v>
      </c>
      <c r="AZ110" s="12">
        <f t="shared" si="252"/>
        <v>511519.95566082001</v>
      </c>
      <c r="BA110" s="52">
        <f t="shared" si="200"/>
        <v>750</v>
      </c>
      <c r="BB110" s="52">
        <f t="shared" si="200"/>
        <v>750</v>
      </c>
      <c r="BC110" s="52">
        <f t="shared" si="200"/>
        <v>750</v>
      </c>
      <c r="BD110" s="52">
        <f t="shared" si="200"/>
        <v>750</v>
      </c>
      <c r="BE110" s="52">
        <f t="shared" si="260"/>
        <v>261.43960657676536</v>
      </c>
      <c r="BF110" s="52">
        <f t="shared" si="200"/>
        <v>750</v>
      </c>
      <c r="BG110" s="52">
        <f>'Mortgage and Loans'!AF72</f>
        <v>32332.717741334203</v>
      </c>
      <c r="BH110" s="52">
        <f>'Mortgage and Loans'!AQ72</f>
        <v>10833.469084742965</v>
      </c>
      <c r="BI110" s="52">
        <f>'Mortgage and Loans'!BB72</f>
        <v>11753.487031748773</v>
      </c>
      <c r="BJ110" s="52">
        <f>'Mortgage and Loans'!BM72</f>
        <v>713.33565761011175</v>
      </c>
      <c r="BK110" s="52">
        <f>'Mortgage and Loans'!T71</f>
        <v>136983.23000000004</v>
      </c>
      <c r="BL110" s="12">
        <f t="shared" si="17"/>
        <v>-196627.67912201287</v>
      </c>
      <c r="BM110" s="69">
        <f t="shared" si="103"/>
        <v>314892.27653880714</v>
      </c>
      <c r="BN110" s="88">
        <f t="shared" si="247"/>
        <v>1</v>
      </c>
      <c r="BO110" s="88">
        <f t="shared" si="248"/>
        <v>1</v>
      </c>
      <c r="BP110" s="79">
        <f>'Mortgage and Loans'!G72</f>
        <v>2084.34</v>
      </c>
      <c r="BQ110" s="73">
        <f t="shared" si="214"/>
        <v>0</v>
      </c>
      <c r="BR110" s="80"/>
      <c r="BS110" s="20">
        <f t="shared" si="215"/>
        <v>4011.4396065767655</v>
      </c>
      <c r="BT110" s="20">
        <v>750</v>
      </c>
      <c r="BU110" s="20">
        <v>0</v>
      </c>
      <c r="BV110" s="20">
        <f t="shared" si="216"/>
        <v>4761.4396065767651</v>
      </c>
      <c r="BW110" s="20">
        <f t="shared" si="217"/>
        <v>4761.4393534604724</v>
      </c>
      <c r="BX110" s="47">
        <f>IF(D110=0,0,IF(MONTH($D110)=1,1,0))</f>
        <v>0</v>
      </c>
      <c r="BY110" s="47">
        <f t="shared" si="19"/>
        <v>0</v>
      </c>
      <c r="BZ110" s="47">
        <f t="shared" si="20"/>
        <v>0</v>
      </c>
      <c r="CA110" s="47">
        <f t="shared" si="21"/>
        <v>0</v>
      </c>
      <c r="CB110" s="47">
        <f t="shared" si="22"/>
        <v>0</v>
      </c>
      <c r="CC110" s="47">
        <f t="shared" si="23"/>
        <v>0</v>
      </c>
      <c r="CD110" s="47">
        <f t="shared" si="24"/>
        <v>0</v>
      </c>
      <c r="CE110" s="47">
        <f t="shared" si="25"/>
        <v>0</v>
      </c>
      <c r="CF110" s="47">
        <f t="shared" si="26"/>
        <v>0</v>
      </c>
      <c r="CG110" s="47">
        <f t="shared" si="27"/>
        <v>0</v>
      </c>
      <c r="CH110" s="47">
        <f t="shared" si="28"/>
        <v>0</v>
      </c>
      <c r="CI110" s="47">
        <f t="shared" si="29"/>
        <v>0</v>
      </c>
      <c r="CJ110" s="47">
        <f t="shared" si="218"/>
        <v>0</v>
      </c>
      <c r="CK110" s="47">
        <f t="shared" si="219"/>
        <v>0</v>
      </c>
      <c r="CL110" s="47">
        <f t="shared" si="220"/>
        <v>0</v>
      </c>
      <c r="CM110" s="47">
        <f t="shared" si="221"/>
        <v>0</v>
      </c>
      <c r="CN110" s="47">
        <f t="shared" si="222"/>
        <v>0</v>
      </c>
      <c r="CO110" s="47">
        <f t="shared" si="223"/>
        <v>0</v>
      </c>
      <c r="CP110" s="47">
        <f t="shared" si="224"/>
        <v>0</v>
      </c>
      <c r="CQ110" s="47">
        <f t="shared" si="225"/>
        <v>0</v>
      </c>
      <c r="CR110" s="47">
        <f t="shared" si="226"/>
        <v>0</v>
      </c>
      <c r="CS110" s="47">
        <f t="shared" si="227"/>
        <v>0</v>
      </c>
      <c r="CT110" s="47">
        <f t="shared" si="228"/>
        <v>0</v>
      </c>
      <c r="CU110" s="47">
        <f t="shared" si="229"/>
        <v>0</v>
      </c>
      <c r="CV110" s="20">
        <f t="shared" si="230"/>
        <v>4761.4395829664609</v>
      </c>
      <c r="CW110" s="20">
        <f t="shared" si="231"/>
        <v>4761.4396276697889</v>
      </c>
      <c r="CX110" s="20">
        <f t="shared" si="232"/>
        <v>57137.275278921181</v>
      </c>
      <c r="CY110" s="20">
        <f t="shared" si="233"/>
        <v>57137.274995597531</v>
      </c>
      <c r="CZ110" s="20">
        <f t="shared" si="234"/>
        <v>57137.275532037471</v>
      </c>
      <c r="DA110" s="21">
        <f t="shared" si="235"/>
        <v>57137.275268852063</v>
      </c>
      <c r="DB110" s="19">
        <f t="shared" si="258"/>
        <v>1428431.8817213015</v>
      </c>
      <c r="DC110" s="20">
        <f t="shared" si="236"/>
        <v>1428431.8759315733</v>
      </c>
      <c r="DD110" s="20">
        <f t="shared" si="237"/>
        <v>1428431.8871674489</v>
      </c>
      <c r="DE110" s="20">
        <f>DC110*G110</f>
        <v>0</v>
      </c>
      <c r="DF110" s="20">
        <f t="shared" si="268"/>
        <v>1500000</v>
      </c>
      <c r="DG110" s="20">
        <f t="shared" si="253"/>
        <v>445638.90836153872</v>
      </c>
      <c r="DH110" s="20">
        <f t="shared" si="238"/>
        <v>17825.556334461548</v>
      </c>
      <c r="DI110" s="20">
        <f t="shared" si="254"/>
        <v>1485.4630278717957</v>
      </c>
      <c r="DJ110" s="20">
        <f t="shared" si="239"/>
        <v>438122.43168855197</v>
      </c>
      <c r="DK110" s="24">
        <f t="shared" si="240"/>
        <v>0.31197771197237434</v>
      </c>
      <c r="DL110" s="124">
        <f t="shared" si="255"/>
        <v>0</v>
      </c>
      <c r="DM110" s="27">
        <f t="shared" si="256"/>
        <v>0</v>
      </c>
      <c r="DN110" s="27">
        <f t="shared" si="257"/>
        <v>0</v>
      </c>
      <c r="DO110" s="20">
        <f t="shared" si="249"/>
        <v>719489.32087143452</v>
      </c>
      <c r="DP110" s="20">
        <f t="shared" si="250"/>
        <v>335237.90960813762</v>
      </c>
      <c r="DQ110" s="21">
        <f t="shared" si="251"/>
        <v>280402.03112577228</v>
      </c>
      <c r="DR110" s="17"/>
      <c r="DS110" s="17"/>
      <c r="DT110" s="17"/>
      <c r="DU110" s="17"/>
      <c r="DV110" s="17"/>
      <c r="DW110" s="17"/>
      <c r="DX110" s="17"/>
      <c r="DY110" s="17"/>
      <c r="DZ110" s="17"/>
      <c r="EA110" s="17"/>
      <c r="EB110" s="28">
        <v>0</v>
      </c>
      <c r="EC110" s="17"/>
      <c r="ED110" s="17"/>
      <c r="EE110" s="17"/>
      <c r="EF110" s="17"/>
      <c r="EG110" s="17"/>
    </row>
    <row r="111" spans="1:137" ht="15.75" thickBot="1" x14ac:dyDescent="0.3">
      <c r="A111" s="5">
        <f t="shared" si="259"/>
        <v>32</v>
      </c>
      <c r="B111" s="5">
        <f t="shared" si="259"/>
        <v>31</v>
      </c>
      <c r="C111" s="1">
        <v>45566</v>
      </c>
      <c r="D111" s="4"/>
      <c r="E111" s="28"/>
      <c r="F111" s="28"/>
      <c r="G111" s="28">
        <f t="shared" si="245"/>
        <v>0</v>
      </c>
      <c r="H111" s="28"/>
      <c r="I111" s="10">
        <v>0</v>
      </c>
      <c r="J111" s="10">
        <v>69430.399999999994</v>
      </c>
      <c r="K111" s="94"/>
      <c r="L111" s="11">
        <f t="shared" si="201"/>
        <v>1541.6666666666667</v>
      </c>
      <c r="M111" s="11">
        <f t="shared" si="202"/>
        <v>458.33333333333331</v>
      </c>
      <c r="N111" s="11">
        <f t="shared" si="203"/>
        <v>575</v>
      </c>
      <c r="O111" s="11">
        <f t="shared" si="198"/>
        <v>552.97666666666669</v>
      </c>
      <c r="P111" s="11">
        <f t="shared" si="241"/>
        <v>2657.8899999999994</v>
      </c>
      <c r="Q111" s="11">
        <v>100000</v>
      </c>
      <c r="R111" s="94">
        <v>1</v>
      </c>
      <c r="S111" s="11">
        <f t="shared" si="205"/>
        <v>1541.6666666666667</v>
      </c>
      <c r="T111" s="11">
        <f t="shared" si="206"/>
        <v>458.33333333333331</v>
      </c>
      <c r="U111" s="11">
        <f t="shared" si="242"/>
        <v>833.33333333333348</v>
      </c>
      <c r="V111" s="11">
        <f t="shared" si="243"/>
        <v>5500</v>
      </c>
      <c r="W111" s="11">
        <f t="shared" si="244"/>
        <v>8157.8899999999994</v>
      </c>
      <c r="X111" s="11">
        <f t="shared" si="210"/>
        <v>97894.68</v>
      </c>
      <c r="Y111" s="110">
        <f t="shared" si="197"/>
        <v>0.22</v>
      </c>
      <c r="Z111" s="11">
        <f t="shared" si="261"/>
        <v>13415.829599999997</v>
      </c>
      <c r="AA111" s="11">
        <f t="shared" si="262"/>
        <v>4814.7339999999995</v>
      </c>
      <c r="AB111" s="11">
        <v>0</v>
      </c>
      <c r="AC111" s="11">
        <f t="shared" si="266"/>
        <v>79664.116399999999</v>
      </c>
      <c r="AD111" s="11">
        <f t="shared" si="263"/>
        <v>6638.6763666666666</v>
      </c>
      <c r="AE111" s="11">
        <v>55000</v>
      </c>
      <c r="AF111" s="11">
        <f t="shared" si="211"/>
        <v>2055.3430333333336</v>
      </c>
      <c r="AG111" s="11"/>
      <c r="AH111" s="92"/>
      <c r="AI111" s="91">
        <v>9000</v>
      </c>
      <c r="AJ111" s="11">
        <v>550</v>
      </c>
      <c r="AK111" s="54">
        <f t="shared" si="98"/>
        <v>9921.2510093512028</v>
      </c>
      <c r="AL111" s="11">
        <v>305</v>
      </c>
      <c r="AM111" s="54">
        <v>0</v>
      </c>
      <c r="AN111" s="11">
        <v>0</v>
      </c>
      <c r="AO111" s="11">
        <v>0</v>
      </c>
      <c r="AP111" s="52">
        <f t="shared" si="212"/>
        <v>68412.171917717176</v>
      </c>
      <c r="AQ111" s="54">
        <f t="shared" si="170"/>
        <v>6719.0890064763444</v>
      </c>
      <c r="AR111" s="54">
        <f t="shared" si="264"/>
        <v>5833.5171589139863</v>
      </c>
      <c r="AS111" s="54">
        <f t="shared" si="267"/>
        <v>291566.67566041677</v>
      </c>
      <c r="AT111" s="54">
        <f t="shared" si="269"/>
        <v>37657.099727955771</v>
      </c>
      <c r="AU111" s="54">
        <v>3100</v>
      </c>
      <c r="AV111" s="54">
        <f t="shared" si="265"/>
        <v>43021.141643683666</v>
      </c>
      <c r="AW111" s="11">
        <v>0</v>
      </c>
      <c r="AX111" s="52">
        <f t="shared" si="213"/>
        <v>0</v>
      </c>
      <c r="AY111" s="54">
        <f>'Mortgage and Loans'!U72</f>
        <v>43272.729999999996</v>
      </c>
      <c r="AZ111" s="12">
        <f t="shared" si="252"/>
        <v>519358.6761245149</v>
      </c>
      <c r="BA111" s="52">
        <f t="shared" ref="BA111:BF161" si="270">$BB$1/5</f>
        <v>750</v>
      </c>
      <c r="BB111" s="52">
        <f t="shared" si="270"/>
        <v>750</v>
      </c>
      <c r="BC111" s="52">
        <f t="shared" si="270"/>
        <v>750</v>
      </c>
      <c r="BD111" s="52">
        <f t="shared" si="270"/>
        <v>750</v>
      </c>
      <c r="BE111" s="52">
        <f t="shared" si="260"/>
        <v>261.43962766978979</v>
      </c>
      <c r="BF111" s="52">
        <f t="shared" si="270"/>
        <v>750</v>
      </c>
      <c r="BG111" s="52">
        <f>'Mortgage and Loans'!AF73</f>
        <v>31931.007741334204</v>
      </c>
      <c r="BH111" s="52">
        <f>'Mortgage and Loans'!AQ73</f>
        <v>10701.599084742964</v>
      </c>
      <c r="BI111" s="52">
        <f>'Mortgage and Loans'!BB73</f>
        <v>11612.547031748772</v>
      </c>
      <c r="BJ111" s="52">
        <f>'Mortgage and Loans'!BM73</f>
        <v>295.98565761011173</v>
      </c>
      <c r="BK111" s="52">
        <f>'Mortgage and Loans'!T72</f>
        <v>136727.27000000005</v>
      </c>
      <c r="BL111" s="12">
        <f t="shared" si="17"/>
        <v>-195279.84914310588</v>
      </c>
      <c r="BM111" s="69">
        <f t="shared" si="103"/>
        <v>324078.82698140899</v>
      </c>
      <c r="BN111" s="88">
        <f t="shared" si="247"/>
        <v>1</v>
      </c>
      <c r="BO111" s="88">
        <f t="shared" si="248"/>
        <v>1</v>
      </c>
      <c r="BP111" s="79">
        <f>'Mortgage and Loans'!G73</f>
        <v>2084.34</v>
      </c>
      <c r="BQ111" s="73">
        <f t="shared" si="214"/>
        <v>0</v>
      </c>
      <c r="BR111" s="80"/>
      <c r="BS111" s="20">
        <f t="shared" si="215"/>
        <v>4011.4396276697898</v>
      </c>
      <c r="BT111" s="20">
        <v>750</v>
      </c>
      <c r="BU111" s="20">
        <v>0</v>
      </c>
      <c r="BV111" s="20">
        <f t="shared" si="216"/>
        <v>4761.4396276697898</v>
      </c>
      <c r="BW111" s="20">
        <f t="shared" si="217"/>
        <v>4761.4394937334237</v>
      </c>
      <c r="BX111" s="47">
        <f>IF(D111=0,0,IF(MONTH($D111)=1,1,0))</f>
        <v>0</v>
      </c>
      <c r="BY111" s="47">
        <f t="shared" si="19"/>
        <v>0</v>
      </c>
      <c r="BZ111" s="47">
        <f t="shared" si="20"/>
        <v>0</v>
      </c>
      <c r="CA111" s="47">
        <f t="shared" si="21"/>
        <v>0</v>
      </c>
      <c r="CB111" s="47">
        <f t="shared" si="22"/>
        <v>0</v>
      </c>
      <c r="CC111" s="47">
        <f t="shared" si="23"/>
        <v>0</v>
      </c>
      <c r="CD111" s="47">
        <f t="shared" si="24"/>
        <v>0</v>
      </c>
      <c r="CE111" s="47">
        <f t="shared" si="25"/>
        <v>0</v>
      </c>
      <c r="CF111" s="47">
        <f t="shared" si="26"/>
        <v>0</v>
      </c>
      <c r="CG111" s="47">
        <f t="shared" si="27"/>
        <v>0</v>
      </c>
      <c r="CH111" s="47">
        <f t="shared" si="28"/>
        <v>0</v>
      </c>
      <c r="CI111" s="47">
        <f t="shared" si="29"/>
        <v>0</v>
      </c>
      <c r="CJ111" s="47">
        <f t="shared" si="218"/>
        <v>0</v>
      </c>
      <c r="CK111" s="47">
        <f t="shared" si="219"/>
        <v>0</v>
      </c>
      <c r="CL111" s="47">
        <f t="shared" si="220"/>
        <v>0</v>
      </c>
      <c r="CM111" s="47">
        <f t="shared" si="221"/>
        <v>0</v>
      </c>
      <c r="CN111" s="47">
        <f t="shared" si="222"/>
        <v>0</v>
      </c>
      <c r="CO111" s="47">
        <f t="shared" si="223"/>
        <v>0</v>
      </c>
      <c r="CP111" s="47">
        <f t="shared" si="224"/>
        <v>0</v>
      </c>
      <c r="CQ111" s="47">
        <f t="shared" si="225"/>
        <v>0</v>
      </c>
      <c r="CR111" s="47">
        <f t="shared" si="226"/>
        <v>0</v>
      </c>
      <c r="CS111" s="47">
        <f t="shared" si="227"/>
        <v>0</v>
      </c>
      <c r="CT111" s="47">
        <f t="shared" si="228"/>
        <v>0</v>
      </c>
      <c r="CU111" s="47">
        <f t="shared" si="229"/>
        <v>0</v>
      </c>
      <c r="CV111" s="20">
        <f t="shared" si="230"/>
        <v>4761.439605173543</v>
      </c>
      <c r="CW111" s="20">
        <f t="shared" si="231"/>
        <v>4761.4396388311534</v>
      </c>
      <c r="CX111" s="20">
        <f t="shared" si="232"/>
        <v>57137.275532037478</v>
      </c>
      <c r="CY111" s="20">
        <f t="shared" si="233"/>
        <v>57137.275262082519</v>
      </c>
      <c r="CZ111" s="20">
        <f t="shared" si="234"/>
        <v>57137.275665973837</v>
      </c>
      <c r="DA111" s="21">
        <f t="shared" si="235"/>
        <v>57137.275486697945</v>
      </c>
      <c r="DB111" s="19">
        <f t="shared" si="258"/>
        <v>1428431.8871674486</v>
      </c>
      <c r="DC111" s="20">
        <f t="shared" si="236"/>
        <v>1428431.8814320399</v>
      </c>
      <c r="DD111" s="20">
        <f t="shared" si="237"/>
        <v>1428431.8902493473</v>
      </c>
      <c r="DE111" s="20">
        <f>DC111*G111</f>
        <v>0</v>
      </c>
      <c r="DF111" s="20">
        <f t="shared" si="268"/>
        <v>1500000</v>
      </c>
      <c r="DG111" s="20">
        <f t="shared" si="253"/>
        <v>453209.69511516369</v>
      </c>
      <c r="DH111" s="20">
        <f t="shared" si="238"/>
        <v>18128.387804606547</v>
      </c>
      <c r="DI111" s="20">
        <f t="shared" si="254"/>
        <v>1510.6989837172123</v>
      </c>
      <c r="DJ111" s="20">
        <f t="shared" si="239"/>
        <v>445652.50419353164</v>
      </c>
      <c r="DK111" s="24">
        <f t="shared" si="240"/>
        <v>0.31727777922515232</v>
      </c>
      <c r="DL111" s="124">
        <f t="shared" si="255"/>
        <v>0</v>
      </c>
      <c r="DM111" s="27">
        <f t="shared" si="256"/>
        <v>0</v>
      </c>
      <c r="DN111" s="27">
        <f t="shared" si="257"/>
        <v>0</v>
      </c>
      <c r="DO111" s="20">
        <f t="shared" si="249"/>
        <v>723386.55469282146</v>
      </c>
      <c r="DP111" s="20">
        <f t="shared" si="250"/>
        <v>341053.78161851503</v>
      </c>
      <c r="DQ111" s="21">
        <f t="shared" si="251"/>
        <v>286491.70879437018</v>
      </c>
      <c r="DR111" s="17"/>
      <c r="DS111" s="17"/>
      <c r="DT111" s="17"/>
      <c r="DU111" s="17"/>
      <c r="DV111" s="17"/>
      <c r="DW111" s="17"/>
      <c r="DX111" s="17"/>
      <c r="DY111" s="17"/>
      <c r="DZ111" s="17"/>
      <c r="EA111" s="17"/>
      <c r="EB111" s="28">
        <v>0</v>
      </c>
      <c r="EC111" s="17"/>
      <c r="ED111" s="17"/>
      <c r="EE111" s="17"/>
      <c r="EF111" s="17"/>
      <c r="EG111" s="17"/>
    </row>
    <row r="112" spans="1:137" ht="15.75" thickBot="1" x14ac:dyDescent="0.3">
      <c r="A112" s="5">
        <f t="shared" si="259"/>
        <v>32</v>
      </c>
      <c r="B112" s="5">
        <f t="shared" si="259"/>
        <v>31</v>
      </c>
      <c r="C112" s="1">
        <v>45597</v>
      </c>
      <c r="D112" s="4"/>
      <c r="E112" s="28"/>
      <c r="F112" s="28"/>
      <c r="G112" s="28">
        <f t="shared" si="245"/>
        <v>0</v>
      </c>
      <c r="H112" s="28"/>
      <c r="I112" s="10">
        <v>0</v>
      </c>
      <c r="J112" s="10">
        <v>69430.399999999994</v>
      </c>
      <c r="K112" s="94"/>
      <c r="L112" s="11">
        <f t="shared" si="201"/>
        <v>1541.6666666666667</v>
      </c>
      <c r="M112" s="11">
        <f t="shared" si="202"/>
        <v>458.33333333333331</v>
      </c>
      <c r="N112" s="11">
        <f t="shared" si="203"/>
        <v>575</v>
      </c>
      <c r="O112" s="11">
        <f t="shared" si="198"/>
        <v>552.97666666666669</v>
      </c>
      <c r="P112" s="11">
        <f t="shared" si="241"/>
        <v>2657.8899999999994</v>
      </c>
      <c r="Q112" s="11">
        <v>100000</v>
      </c>
      <c r="R112" s="94">
        <v>1</v>
      </c>
      <c r="S112" s="11">
        <f t="shared" si="205"/>
        <v>1541.6666666666667</v>
      </c>
      <c r="T112" s="11">
        <f t="shared" si="206"/>
        <v>458.33333333333331</v>
      </c>
      <c r="U112" s="11">
        <f t="shared" si="242"/>
        <v>833.33333333333348</v>
      </c>
      <c r="V112" s="11">
        <f t="shared" si="243"/>
        <v>5500</v>
      </c>
      <c r="W112" s="11">
        <f t="shared" si="244"/>
        <v>8157.8899999999994</v>
      </c>
      <c r="X112" s="11">
        <f t="shared" si="210"/>
        <v>97894.68</v>
      </c>
      <c r="Y112" s="110">
        <f t="shared" si="197"/>
        <v>0.22</v>
      </c>
      <c r="Z112" s="11">
        <f t="shared" si="261"/>
        <v>13415.829599999997</v>
      </c>
      <c r="AA112" s="11">
        <f t="shared" si="262"/>
        <v>4814.7339999999995</v>
      </c>
      <c r="AB112" s="11">
        <v>0</v>
      </c>
      <c r="AC112" s="11">
        <f t="shared" si="266"/>
        <v>79664.116399999999</v>
      </c>
      <c r="AD112" s="11">
        <f t="shared" si="263"/>
        <v>6638.6763666666666</v>
      </c>
      <c r="AE112" s="11">
        <v>55000</v>
      </c>
      <c r="AF112" s="11">
        <f t="shared" si="211"/>
        <v>2055.3430333333336</v>
      </c>
      <c r="AG112" s="11"/>
      <c r="AH112" s="92"/>
      <c r="AI112" s="91">
        <v>9000</v>
      </c>
      <c r="AJ112" s="11">
        <v>550</v>
      </c>
      <c r="AK112" s="54">
        <f t="shared" si="98"/>
        <v>9933.2391876541678</v>
      </c>
      <c r="AL112" s="11">
        <v>305</v>
      </c>
      <c r="AM112" s="54">
        <v>0</v>
      </c>
      <c r="AN112" s="11">
        <v>0</v>
      </c>
      <c r="AO112" s="11">
        <v>0</v>
      </c>
      <c r="AP112" s="52">
        <f t="shared" si="212"/>
        <v>69699.404515604794</v>
      </c>
      <c r="AQ112" s="54">
        <f t="shared" si="170"/>
        <v>6755.484071928091</v>
      </c>
      <c r="AR112" s="54">
        <f t="shared" si="264"/>
        <v>5865.1153768581034</v>
      </c>
      <c r="AS112" s="54">
        <f t="shared" si="267"/>
        <v>296402.90448691073</v>
      </c>
      <c r="AT112" s="54">
        <f t="shared" si="269"/>
        <v>38269.409018148865</v>
      </c>
      <c r="AU112" s="54">
        <v>3100</v>
      </c>
      <c r="AV112" s="54">
        <f t="shared" si="265"/>
        <v>43829.172827586954</v>
      </c>
      <c r="AW112" s="11">
        <v>0</v>
      </c>
      <c r="AX112" s="52">
        <f t="shared" si="213"/>
        <v>0</v>
      </c>
      <c r="AY112" s="54">
        <f>'Mortgage and Loans'!U73</f>
        <v>43529.57</v>
      </c>
      <c r="AZ112" s="12">
        <f t="shared" si="252"/>
        <v>527239.29948469158</v>
      </c>
      <c r="BA112" s="52">
        <f t="shared" si="270"/>
        <v>750</v>
      </c>
      <c r="BB112" s="52">
        <f t="shared" si="270"/>
        <v>750</v>
      </c>
      <c r="BC112" s="52">
        <f t="shared" si="270"/>
        <v>750</v>
      </c>
      <c r="BD112" s="52">
        <f t="shared" si="270"/>
        <v>750</v>
      </c>
      <c r="BE112" s="52">
        <f t="shared" si="260"/>
        <v>261.43963883115362</v>
      </c>
      <c r="BF112" s="52">
        <f t="shared" si="270"/>
        <v>750</v>
      </c>
      <c r="BG112" s="52">
        <f>'Mortgage and Loans'!AF74</f>
        <v>31527.517741334203</v>
      </c>
      <c r="BH112" s="52">
        <f>'Mortgage and Loans'!AQ74</f>
        <v>10569.069084742963</v>
      </c>
      <c r="BI112" s="52">
        <f>'Mortgage and Loans'!BB74</f>
        <v>11430.847031748772</v>
      </c>
      <c r="BJ112" s="52">
        <f>'Mortgage and Loans'!BM74</f>
        <v>-4.3423898882650747E-3</v>
      </c>
      <c r="BK112" s="52">
        <f>'Mortgage and Loans'!T73</f>
        <v>136470.43000000005</v>
      </c>
      <c r="BL112" s="12">
        <f t="shared" si="17"/>
        <v>-194009.29915426724</v>
      </c>
      <c r="BM112" s="69">
        <f t="shared" si="103"/>
        <v>333230.00033042434</v>
      </c>
      <c r="BN112" s="88">
        <f t="shared" si="247"/>
        <v>1</v>
      </c>
      <c r="BO112" s="88">
        <f t="shared" si="248"/>
        <v>1</v>
      </c>
      <c r="BP112" s="79">
        <f>'Mortgage and Loans'!G74</f>
        <v>2000.55</v>
      </c>
      <c r="BQ112" s="73">
        <f t="shared" si="214"/>
        <v>0</v>
      </c>
      <c r="BR112" s="80"/>
      <c r="BS112" s="20">
        <f t="shared" si="215"/>
        <v>4011.4396388311534</v>
      </c>
      <c r="BT112" s="20">
        <v>750</v>
      </c>
      <c r="BU112" s="20">
        <v>0</v>
      </c>
      <c r="BV112" s="20">
        <f t="shared" si="216"/>
        <v>4761.4396388311534</v>
      </c>
      <c r="BW112" s="20">
        <f t="shared" si="217"/>
        <v>4761.4396331679936</v>
      </c>
      <c r="BX112" s="47">
        <f>IF(D112=0,0,IF(MONTH($D112)=1,1,0))</f>
        <v>0</v>
      </c>
      <c r="BY112" s="47">
        <f t="shared" si="19"/>
        <v>0</v>
      </c>
      <c r="BZ112" s="47">
        <f t="shared" si="20"/>
        <v>0</v>
      </c>
      <c r="CA112" s="47">
        <f t="shared" si="21"/>
        <v>0</v>
      </c>
      <c r="CB112" s="47">
        <f t="shared" si="22"/>
        <v>0</v>
      </c>
      <c r="CC112" s="47">
        <f t="shared" si="23"/>
        <v>0</v>
      </c>
      <c r="CD112" s="47">
        <f t="shared" si="24"/>
        <v>0</v>
      </c>
      <c r="CE112" s="47">
        <f t="shared" si="25"/>
        <v>0</v>
      </c>
      <c r="CF112" s="47">
        <f t="shared" si="26"/>
        <v>0</v>
      </c>
      <c r="CG112" s="47">
        <f t="shared" si="27"/>
        <v>0</v>
      </c>
      <c r="CH112" s="47">
        <f t="shared" si="28"/>
        <v>0</v>
      </c>
      <c r="CI112" s="47">
        <f t="shared" si="29"/>
        <v>0</v>
      </c>
      <c r="CJ112" s="47">
        <f t="shared" si="218"/>
        <v>0</v>
      </c>
      <c r="CK112" s="47">
        <f t="shared" si="219"/>
        <v>0</v>
      </c>
      <c r="CL112" s="47">
        <f t="shared" si="220"/>
        <v>0</v>
      </c>
      <c r="CM112" s="47">
        <f t="shared" si="221"/>
        <v>0</v>
      </c>
      <c r="CN112" s="47">
        <f t="shared" si="222"/>
        <v>0</v>
      </c>
      <c r="CO112" s="47">
        <f t="shared" si="223"/>
        <v>0</v>
      </c>
      <c r="CP112" s="47">
        <f t="shared" si="224"/>
        <v>0</v>
      </c>
      <c r="CQ112" s="47">
        <f t="shared" si="225"/>
        <v>0</v>
      </c>
      <c r="CR112" s="47">
        <f t="shared" si="226"/>
        <v>0</v>
      </c>
      <c r="CS112" s="47">
        <f t="shared" si="227"/>
        <v>0</v>
      </c>
      <c r="CT112" s="47">
        <f t="shared" si="228"/>
        <v>0</v>
      </c>
      <c r="CU112" s="47">
        <f t="shared" si="229"/>
        <v>0</v>
      </c>
      <c r="CV112" s="20">
        <f t="shared" si="230"/>
        <v>4761.4396243592355</v>
      </c>
      <c r="CW112" s="20">
        <f t="shared" si="231"/>
        <v>4761.4396393030829</v>
      </c>
      <c r="CX112" s="20">
        <f t="shared" si="232"/>
        <v>57137.275665973837</v>
      </c>
      <c r="CY112" s="20">
        <f t="shared" si="233"/>
        <v>57137.27549231083</v>
      </c>
      <c r="CZ112" s="20">
        <f t="shared" si="234"/>
        <v>57137.275671636991</v>
      </c>
      <c r="DA112" s="21">
        <f t="shared" si="235"/>
        <v>57137.275609973884</v>
      </c>
      <c r="DB112" s="19">
        <f t="shared" si="258"/>
        <v>1428431.8902493471</v>
      </c>
      <c r="DC112" s="20">
        <f t="shared" si="236"/>
        <v>1428431.8863793658</v>
      </c>
      <c r="DD112" s="20">
        <f t="shared" si="237"/>
        <v>1428431.8906824517</v>
      </c>
      <c r="DE112" s="20">
        <f>DC112*G112</f>
        <v>0</v>
      </c>
      <c r="DF112" s="20">
        <f t="shared" si="268"/>
        <v>1500000</v>
      </c>
      <c r="DG112" s="20">
        <f t="shared" si="253"/>
        <v>460821.49029703753</v>
      </c>
      <c r="DH112" s="20">
        <f t="shared" si="238"/>
        <v>18432.8596118815</v>
      </c>
      <c r="DI112" s="20">
        <f t="shared" si="254"/>
        <v>1536.0716343234583</v>
      </c>
      <c r="DJ112" s="20">
        <f t="shared" si="239"/>
        <v>453223.36459124665</v>
      </c>
      <c r="DK112" s="24">
        <f t="shared" si="240"/>
        <v>0.3226065552660532</v>
      </c>
      <c r="DL112" s="124">
        <f t="shared" si="255"/>
        <v>0</v>
      </c>
      <c r="DM112" s="27">
        <f t="shared" si="256"/>
        <v>0</v>
      </c>
      <c r="DN112" s="27">
        <f t="shared" si="257"/>
        <v>0</v>
      </c>
      <c r="DO112" s="20">
        <f t="shared" si="249"/>
        <v>727304.89853074087</v>
      </c>
      <c r="DP112" s="20">
        <f t="shared" si="250"/>
        <v>346901.15626894863</v>
      </c>
      <c r="DQ112" s="21">
        <f t="shared" si="251"/>
        <v>292614.37221700634</v>
      </c>
      <c r="DR112" s="17"/>
      <c r="DS112" s="17"/>
      <c r="DT112" s="17"/>
      <c r="DU112" s="17"/>
      <c r="DV112" s="17"/>
      <c r="DW112" s="17"/>
      <c r="DX112" s="17"/>
      <c r="DY112" s="17"/>
      <c r="DZ112" s="17"/>
      <c r="EA112" s="17"/>
      <c r="EB112" s="28">
        <v>0</v>
      </c>
      <c r="EC112" s="17"/>
      <c r="ED112" s="17"/>
      <c r="EE112" s="17"/>
      <c r="EF112" s="17"/>
      <c r="EG112" s="17"/>
    </row>
    <row r="113" spans="1:137" ht="15.75" thickBot="1" x14ac:dyDescent="0.3">
      <c r="A113" s="5">
        <f t="shared" si="259"/>
        <v>33</v>
      </c>
      <c r="B113" s="5">
        <f t="shared" si="259"/>
        <v>31</v>
      </c>
      <c r="C113" s="1">
        <v>45627</v>
      </c>
      <c r="D113" s="4"/>
      <c r="E113" s="28"/>
      <c r="F113" s="28"/>
      <c r="G113" s="28">
        <f t="shared" si="245"/>
        <v>0</v>
      </c>
      <c r="H113" s="28"/>
      <c r="I113" s="10">
        <v>0</v>
      </c>
      <c r="J113" s="10">
        <v>69430.399999999994</v>
      </c>
      <c r="K113" s="94"/>
      <c r="L113" s="11">
        <f t="shared" si="201"/>
        <v>1541.6666666666667</v>
      </c>
      <c r="M113" s="11">
        <f t="shared" si="202"/>
        <v>458.33333333333331</v>
      </c>
      <c r="N113" s="11">
        <f t="shared" si="203"/>
        <v>575</v>
      </c>
      <c r="O113" s="11">
        <f t="shared" si="198"/>
        <v>552.97666666666669</v>
      </c>
      <c r="P113" s="11">
        <f t="shared" si="241"/>
        <v>2657.8899999999994</v>
      </c>
      <c r="Q113" s="11">
        <v>100000</v>
      </c>
      <c r="R113" s="94">
        <v>1</v>
      </c>
      <c r="S113" s="11">
        <f t="shared" si="205"/>
        <v>1541.6666666666667</v>
      </c>
      <c r="T113" s="11">
        <f t="shared" si="206"/>
        <v>458.33333333333331</v>
      </c>
      <c r="U113" s="11">
        <f t="shared" si="242"/>
        <v>833.33333333333348</v>
      </c>
      <c r="V113" s="11">
        <f t="shared" si="243"/>
        <v>5500</v>
      </c>
      <c r="W113" s="11">
        <f t="shared" si="244"/>
        <v>8157.8899999999994</v>
      </c>
      <c r="X113" s="11">
        <f t="shared" si="210"/>
        <v>97894.68</v>
      </c>
      <c r="Y113" s="110">
        <f t="shared" si="197"/>
        <v>0.22</v>
      </c>
      <c r="Z113" s="11">
        <f t="shared" si="261"/>
        <v>13415.829599999997</v>
      </c>
      <c r="AA113" s="11">
        <f t="shared" si="262"/>
        <v>4814.7339999999995</v>
      </c>
      <c r="AB113" s="11">
        <v>0</v>
      </c>
      <c r="AC113" s="11">
        <f t="shared" si="266"/>
        <v>79664.116399999999</v>
      </c>
      <c r="AD113" s="11">
        <f t="shared" si="263"/>
        <v>6638.6763666666666</v>
      </c>
      <c r="AE113" s="11">
        <v>55000</v>
      </c>
      <c r="AF113" s="11">
        <f t="shared" si="211"/>
        <v>2055.3430333333336</v>
      </c>
      <c r="AG113" s="11"/>
      <c r="AH113" s="92"/>
      <c r="AI113" s="91">
        <v>9000</v>
      </c>
      <c r="AJ113" s="11">
        <v>550</v>
      </c>
      <c r="AK113" s="54">
        <f t="shared" si="98"/>
        <v>9945.2418516725829</v>
      </c>
      <c r="AL113" s="11">
        <v>305</v>
      </c>
      <c r="AM113" s="54">
        <v>0</v>
      </c>
      <c r="AN113" s="11">
        <v>0</v>
      </c>
      <c r="AO113" s="11">
        <v>0</v>
      </c>
      <c r="AP113" s="52">
        <f t="shared" si="212"/>
        <v>70993.609623397642</v>
      </c>
      <c r="AQ113" s="54">
        <f t="shared" si="170"/>
        <v>6792.0762773177012</v>
      </c>
      <c r="AR113" s="54">
        <f t="shared" si="264"/>
        <v>5896.8847518160846</v>
      </c>
      <c r="AS113" s="54">
        <f t="shared" si="267"/>
        <v>301265.32955288154</v>
      </c>
      <c r="AT113" s="54">
        <f t="shared" si="269"/>
        <v>38885.034983663842</v>
      </c>
      <c r="AU113" s="54">
        <v>3100</v>
      </c>
      <c r="AV113" s="54">
        <f t="shared" si="265"/>
        <v>44641.580847069716</v>
      </c>
      <c r="AW113" s="11">
        <v>0</v>
      </c>
      <c r="AX113" s="52">
        <f t="shared" si="213"/>
        <v>0</v>
      </c>
      <c r="AY113" s="54">
        <f>'Mortgage and Loans'!U74</f>
        <v>43787.29</v>
      </c>
      <c r="AZ113" s="12">
        <f t="shared" si="252"/>
        <v>535162.04788781912</v>
      </c>
      <c r="BA113" s="52">
        <f t="shared" si="270"/>
        <v>750</v>
      </c>
      <c r="BB113" s="52">
        <f t="shared" si="270"/>
        <v>750</v>
      </c>
      <c r="BC113" s="52">
        <f t="shared" si="270"/>
        <v>750</v>
      </c>
      <c r="BD113" s="52">
        <f t="shared" si="270"/>
        <v>750</v>
      </c>
      <c r="BE113" s="52">
        <f t="shared" si="260"/>
        <v>261.4396393030836</v>
      </c>
      <c r="BF113" s="52">
        <f t="shared" si="270"/>
        <v>750</v>
      </c>
      <c r="BG113" s="52">
        <f>'Mortgage and Loans'!AF75</f>
        <v>31122.247741334202</v>
      </c>
      <c r="BH113" s="52">
        <f>'Mortgage and Loans'!AQ75</f>
        <v>10435.879084742963</v>
      </c>
      <c r="BI113" s="52">
        <f>'Mortgage and Loans'!BB75</f>
        <v>10938.167031748771</v>
      </c>
      <c r="BJ113" s="52">
        <f>'Mortgage and Loans'!BM75</f>
        <v>0</v>
      </c>
      <c r="BK113" s="52">
        <f>'Mortgage and Loans'!T74</f>
        <v>136212.71000000005</v>
      </c>
      <c r="BL113" s="12">
        <f t="shared" si="17"/>
        <v>-192720.44349712908</v>
      </c>
      <c r="BM113" s="69">
        <f t="shared" si="103"/>
        <v>342441.60439069004</v>
      </c>
      <c r="BN113" s="88">
        <f t="shared" si="247"/>
        <v>1</v>
      </c>
      <c r="BO113" s="88">
        <f t="shared" si="248"/>
        <v>1</v>
      </c>
      <c r="BP113" s="79">
        <f>'Mortgage and Loans'!G75</f>
        <v>2012.83</v>
      </c>
      <c r="BQ113" s="73">
        <f t="shared" si="214"/>
        <v>0</v>
      </c>
      <c r="BR113" s="80"/>
      <c r="BS113" s="20">
        <f t="shared" si="215"/>
        <v>4011.4396393030838</v>
      </c>
      <c r="BT113" s="20">
        <v>750</v>
      </c>
      <c r="BU113" s="20">
        <v>0</v>
      </c>
      <c r="BV113" s="20">
        <f t="shared" si="216"/>
        <v>4761.4396393030838</v>
      </c>
      <c r="BW113" s="20">
        <f t="shared" si="217"/>
        <v>4761.4397238989641</v>
      </c>
      <c r="BX113" s="47">
        <f>IF(D113=0,0,IF(MONTH($D113)=1,1,0))</f>
        <v>0</v>
      </c>
      <c r="BY113" s="47">
        <f t="shared" si="19"/>
        <v>0</v>
      </c>
      <c r="BZ113" s="47">
        <f t="shared" si="20"/>
        <v>0</v>
      </c>
      <c r="CA113" s="47">
        <f t="shared" si="21"/>
        <v>0</v>
      </c>
      <c r="CB113" s="47">
        <f t="shared" si="22"/>
        <v>0</v>
      </c>
      <c r="CC113" s="47">
        <f t="shared" si="23"/>
        <v>0</v>
      </c>
      <c r="CD113" s="47">
        <f t="shared" si="24"/>
        <v>0</v>
      </c>
      <c r="CE113" s="47">
        <f t="shared" si="25"/>
        <v>0</v>
      </c>
      <c r="CF113" s="47">
        <f t="shared" si="26"/>
        <v>0</v>
      </c>
      <c r="CG113" s="47">
        <f t="shared" si="27"/>
        <v>0</v>
      </c>
      <c r="CH113" s="47">
        <f t="shared" si="28"/>
        <v>0</v>
      </c>
      <c r="CI113" s="47">
        <f t="shared" si="29"/>
        <v>0</v>
      </c>
      <c r="CJ113" s="47">
        <f t="shared" si="218"/>
        <v>0</v>
      </c>
      <c r="CK113" s="47">
        <f t="shared" si="219"/>
        <v>0</v>
      </c>
      <c r="CL113" s="47">
        <f t="shared" si="220"/>
        <v>0</v>
      </c>
      <c r="CM113" s="47">
        <f t="shared" si="221"/>
        <v>0</v>
      </c>
      <c r="CN113" s="47">
        <f t="shared" si="222"/>
        <v>0</v>
      </c>
      <c r="CO113" s="47">
        <f t="shared" si="223"/>
        <v>0</v>
      </c>
      <c r="CP113" s="47">
        <f t="shared" si="224"/>
        <v>0</v>
      </c>
      <c r="CQ113" s="47">
        <f t="shared" si="225"/>
        <v>0</v>
      </c>
      <c r="CR113" s="47">
        <f t="shared" si="226"/>
        <v>0</v>
      </c>
      <c r="CS113" s="47">
        <f t="shared" si="227"/>
        <v>0</v>
      </c>
      <c r="CT113" s="47">
        <f t="shared" si="228"/>
        <v>0</v>
      </c>
      <c r="CU113" s="47">
        <f t="shared" si="229"/>
        <v>0</v>
      </c>
      <c r="CV113" s="20">
        <f t="shared" si="230"/>
        <v>4761.4396352680087</v>
      </c>
      <c r="CW113" s="20">
        <f t="shared" si="231"/>
        <v>4761.4396322534258</v>
      </c>
      <c r="CX113" s="20">
        <f t="shared" si="232"/>
        <v>57137.275671637006</v>
      </c>
      <c r="CY113" s="20">
        <f t="shared" si="233"/>
        <v>57137.275623216105</v>
      </c>
      <c r="CZ113" s="20">
        <f t="shared" si="234"/>
        <v>57137.275587041106</v>
      </c>
      <c r="DA113" s="21">
        <f t="shared" si="235"/>
        <v>57137.27562729807</v>
      </c>
      <c r="DB113" s="19">
        <f t="shared" si="258"/>
        <v>1428431.8906824517</v>
      </c>
      <c r="DC113" s="20">
        <f t="shared" si="236"/>
        <v>1428431.8893664156</v>
      </c>
      <c r="DD113" s="20">
        <f t="shared" si="237"/>
        <v>1428431.889096576</v>
      </c>
      <c r="DE113" s="20">
        <f>DC113*G113</f>
        <v>0</v>
      </c>
      <c r="DF113" s="20">
        <f t="shared" si="268"/>
        <v>1500000</v>
      </c>
      <c r="DG113" s="20">
        <f t="shared" si="253"/>
        <v>468474.51603614655</v>
      </c>
      <c r="DH113" s="20">
        <f t="shared" si="238"/>
        <v>18738.980641445862</v>
      </c>
      <c r="DI113" s="20">
        <f t="shared" si="254"/>
        <v>1561.5817201204884</v>
      </c>
      <c r="DJ113" s="20">
        <f t="shared" si="239"/>
        <v>460835.23381611594</v>
      </c>
      <c r="DK113" s="24">
        <f t="shared" si="240"/>
        <v>0.32796419592952353</v>
      </c>
      <c r="DL113" s="124">
        <f t="shared" si="255"/>
        <v>0</v>
      </c>
      <c r="DM113" s="27">
        <f t="shared" si="256"/>
        <v>0</v>
      </c>
      <c r="DN113" s="27">
        <f t="shared" si="257"/>
        <v>0</v>
      </c>
      <c r="DO113" s="20">
        <f t="shared" si="249"/>
        <v>731244.46673111571</v>
      </c>
      <c r="DP113" s="20">
        <f t="shared" si="250"/>
        <v>352780.20419873873</v>
      </c>
      <c r="DQ113" s="21">
        <f t="shared" si="251"/>
        <v>298770.20006651507</v>
      </c>
      <c r="DR113" s="17"/>
      <c r="DS113" s="17"/>
      <c r="DT113" s="17"/>
      <c r="DU113" s="17"/>
      <c r="DV113" s="17"/>
      <c r="DW113" s="17"/>
      <c r="DX113" s="17"/>
      <c r="DY113" s="17"/>
      <c r="DZ113" s="17"/>
      <c r="EA113" s="17"/>
      <c r="EB113" s="28">
        <v>0</v>
      </c>
      <c r="EC113" s="17"/>
      <c r="ED113" s="17"/>
      <c r="EE113" s="17"/>
      <c r="EF113" s="17"/>
      <c r="EG113" s="17"/>
    </row>
    <row r="114" spans="1:137" ht="15.75" thickBot="1" x14ac:dyDescent="0.3">
      <c r="A114" s="5">
        <f t="shared" si="259"/>
        <v>33</v>
      </c>
      <c r="B114" s="5">
        <f t="shared" si="259"/>
        <v>31</v>
      </c>
      <c r="C114" s="1">
        <v>45658</v>
      </c>
      <c r="D114" s="4"/>
      <c r="E114" s="28"/>
      <c r="F114" s="28"/>
      <c r="G114" s="28">
        <f t="shared" si="245"/>
        <v>0</v>
      </c>
      <c r="H114" s="28"/>
      <c r="I114" s="10">
        <v>0</v>
      </c>
      <c r="J114" s="10">
        <v>69430.399999999994</v>
      </c>
      <c r="K114" s="94"/>
      <c r="L114" s="11">
        <f t="shared" si="201"/>
        <v>1541.6666666666667</v>
      </c>
      <c r="M114" s="11">
        <f t="shared" si="202"/>
        <v>458.33333333333331</v>
      </c>
      <c r="N114" s="11">
        <f t="shared" si="203"/>
        <v>575</v>
      </c>
      <c r="O114" s="11">
        <f t="shared" si="198"/>
        <v>552.97666666666669</v>
      </c>
      <c r="P114" s="11">
        <f t="shared" si="241"/>
        <v>2657.8899999999994</v>
      </c>
      <c r="Q114" s="11">
        <v>100000</v>
      </c>
      <c r="R114" s="94">
        <v>1</v>
      </c>
      <c r="S114" s="11">
        <f t="shared" si="205"/>
        <v>1541.6666666666667</v>
      </c>
      <c r="T114" s="11">
        <f t="shared" si="206"/>
        <v>458.33333333333331</v>
      </c>
      <c r="U114" s="11">
        <f t="shared" si="242"/>
        <v>833.33333333333348</v>
      </c>
      <c r="V114" s="11">
        <f t="shared" si="243"/>
        <v>5500</v>
      </c>
      <c r="W114" s="11">
        <f t="shared" si="244"/>
        <v>8157.8899999999994</v>
      </c>
      <c r="X114" s="11">
        <f t="shared" si="210"/>
        <v>97894.68</v>
      </c>
      <c r="Y114" s="110">
        <f t="shared" si="197"/>
        <v>0.22</v>
      </c>
      <c r="Z114" s="11">
        <f t="shared" si="261"/>
        <v>13415.829599999997</v>
      </c>
      <c r="AA114" s="11">
        <f t="shared" si="262"/>
        <v>4814.7339999999995</v>
      </c>
      <c r="AB114" s="11">
        <v>0</v>
      </c>
      <c r="AC114" s="11">
        <f t="shared" si="266"/>
        <v>79664.116399999999</v>
      </c>
      <c r="AD114" s="11">
        <f t="shared" si="263"/>
        <v>6638.6763666666666</v>
      </c>
      <c r="AE114" s="11">
        <v>55000</v>
      </c>
      <c r="AF114" s="11">
        <f t="shared" si="211"/>
        <v>2055.3430333333336</v>
      </c>
      <c r="AG114" s="11"/>
      <c r="AH114" s="92"/>
      <c r="AI114" s="91">
        <v>9000</v>
      </c>
      <c r="AJ114" s="11">
        <v>550</v>
      </c>
      <c r="AK114" s="54">
        <f t="shared" si="98"/>
        <v>9957.2590189100192</v>
      </c>
      <c r="AL114" s="11">
        <v>305</v>
      </c>
      <c r="AM114" s="54">
        <v>0</v>
      </c>
      <c r="AN114" s="11">
        <v>0</v>
      </c>
      <c r="AO114" s="11">
        <v>0</v>
      </c>
      <c r="AP114" s="52">
        <f t="shared" si="212"/>
        <v>72294.825008857704</v>
      </c>
      <c r="AQ114" s="54">
        <f t="shared" si="170"/>
        <v>6828.8666904865058</v>
      </c>
      <c r="AR114" s="54">
        <f t="shared" si="264"/>
        <v>5928.8262108884219</v>
      </c>
      <c r="AS114" s="54">
        <f t="shared" si="267"/>
        <v>306154.09275462636</v>
      </c>
      <c r="AT114" s="54">
        <f t="shared" si="269"/>
        <v>39503.995589825354</v>
      </c>
      <c r="AU114" s="54">
        <v>3100</v>
      </c>
      <c r="AV114" s="54">
        <f t="shared" si="265"/>
        <v>45458.389409991345</v>
      </c>
      <c r="AW114" s="11">
        <v>0</v>
      </c>
      <c r="AX114" s="52">
        <f t="shared" si="213"/>
        <v>0</v>
      </c>
      <c r="AY114" s="54">
        <f>'Mortgage and Loans'!U75</f>
        <v>44045.9</v>
      </c>
      <c r="AZ114" s="12">
        <f t="shared" si="252"/>
        <v>543127.15468358574</v>
      </c>
      <c r="BA114" s="52">
        <f t="shared" si="270"/>
        <v>750</v>
      </c>
      <c r="BB114" s="52">
        <f t="shared" si="270"/>
        <v>750</v>
      </c>
      <c r="BC114" s="52">
        <f t="shared" si="270"/>
        <v>750</v>
      </c>
      <c r="BD114" s="52">
        <f t="shared" si="270"/>
        <v>750</v>
      </c>
      <c r="BE114" s="52">
        <f t="shared" si="260"/>
        <v>261.43963225342696</v>
      </c>
      <c r="BF114" s="52">
        <f t="shared" si="270"/>
        <v>750</v>
      </c>
      <c r="BG114" s="52">
        <f>'Mortgage and Loans'!AF76</f>
        <v>30715.187741334201</v>
      </c>
      <c r="BH114" s="52">
        <f>'Mortgage and Loans'!AQ76</f>
        <v>10302.019084742962</v>
      </c>
      <c r="BI114" s="52">
        <f>'Mortgage and Loans'!BB76</f>
        <v>10442.817031748771</v>
      </c>
      <c r="BJ114" s="52">
        <f>'Mortgage and Loans'!BM76</f>
        <v>0</v>
      </c>
      <c r="BK114" s="52">
        <f>'Mortgage and Loans'!T75</f>
        <v>135954.10000000006</v>
      </c>
      <c r="BL114" s="12">
        <f t="shared" si="17"/>
        <v>-191425.56349007942</v>
      </c>
      <c r="BM114" s="69">
        <f t="shared" si="103"/>
        <v>351701.59119350632</v>
      </c>
      <c r="BN114" s="88">
        <f t="shared" si="247"/>
        <v>1</v>
      </c>
      <c r="BO114" s="88">
        <f>IF(SUM(BG114,BH114,BI114,BJ114)&lt;=0,0,1)</f>
        <v>1</v>
      </c>
      <c r="BP114" s="79">
        <f>'Mortgage and Loans'!G76</f>
        <v>2012.83</v>
      </c>
      <c r="BQ114" s="73">
        <f t="shared" si="214"/>
        <v>0</v>
      </c>
      <c r="BR114" s="80"/>
      <c r="BS114" s="20">
        <f t="shared" si="215"/>
        <v>4011.4396322534271</v>
      </c>
      <c r="BT114" s="20">
        <v>750</v>
      </c>
      <c r="BU114" s="20">
        <v>0</v>
      </c>
      <c r="BV114" s="20">
        <f t="shared" si="216"/>
        <v>4761.4396322534267</v>
      </c>
      <c r="BW114" s="20">
        <f t="shared" si="217"/>
        <v>4761.4397562971835</v>
      </c>
      <c r="BX114" s="47">
        <f>IF(D114=0,0,IF(MONTH($D114)=1,1,0))</f>
        <v>0</v>
      </c>
      <c r="BY114" s="47">
        <f t="shared" si="19"/>
        <v>0</v>
      </c>
      <c r="BZ114" s="47">
        <f t="shared" si="20"/>
        <v>0</v>
      </c>
      <c r="CA114" s="47">
        <f t="shared" si="21"/>
        <v>0</v>
      </c>
      <c r="CB114" s="47">
        <f t="shared" si="22"/>
        <v>0</v>
      </c>
      <c r="CC114" s="47">
        <f t="shared" si="23"/>
        <v>0</v>
      </c>
      <c r="CD114" s="47">
        <f t="shared" si="24"/>
        <v>0</v>
      </c>
      <c r="CE114" s="47">
        <f t="shared" si="25"/>
        <v>0</v>
      </c>
      <c r="CF114" s="47">
        <f t="shared" si="26"/>
        <v>0</v>
      </c>
      <c r="CG114" s="47">
        <f t="shared" si="27"/>
        <v>0</v>
      </c>
      <c r="CH114" s="47">
        <f t="shared" si="28"/>
        <v>0</v>
      </c>
      <c r="CI114" s="47">
        <f t="shared" si="29"/>
        <v>0</v>
      </c>
      <c r="CJ114" s="47">
        <f t="shared" si="218"/>
        <v>0</v>
      </c>
      <c r="CK114" s="47">
        <f t="shared" si="219"/>
        <v>0</v>
      </c>
      <c r="CL114" s="47">
        <f t="shared" si="220"/>
        <v>0</v>
      </c>
      <c r="CM114" s="47">
        <f t="shared" si="221"/>
        <v>0</v>
      </c>
      <c r="CN114" s="47">
        <f t="shared" si="222"/>
        <v>0</v>
      </c>
      <c r="CO114" s="47">
        <f t="shared" si="223"/>
        <v>0</v>
      </c>
      <c r="CP114" s="47">
        <f t="shared" si="224"/>
        <v>0</v>
      </c>
      <c r="CQ114" s="47">
        <f t="shared" si="225"/>
        <v>0</v>
      </c>
      <c r="CR114" s="47">
        <f t="shared" si="226"/>
        <v>0</v>
      </c>
      <c r="CS114" s="47">
        <f t="shared" si="227"/>
        <v>0</v>
      </c>
      <c r="CT114" s="47">
        <f t="shared" si="228"/>
        <v>0</v>
      </c>
      <c r="CU114" s="47">
        <f t="shared" si="229"/>
        <v>0</v>
      </c>
      <c r="CV114" s="20">
        <f t="shared" si="230"/>
        <v>4761.439636795888</v>
      </c>
      <c r="CW114" s="20">
        <f t="shared" si="231"/>
        <v>4761.4396219164473</v>
      </c>
      <c r="CX114" s="20">
        <f t="shared" si="232"/>
        <v>57137.27558704112</v>
      </c>
      <c r="CY114" s="20">
        <f t="shared" si="233"/>
        <v>57137.275641550659</v>
      </c>
      <c r="CZ114" s="20">
        <f t="shared" si="234"/>
        <v>57137.275462997364</v>
      </c>
      <c r="DA114" s="21">
        <f t="shared" si="235"/>
        <v>57137.275563863048</v>
      </c>
      <c r="DB114" s="19">
        <f t="shared" si="258"/>
        <v>1428431.8890965763</v>
      </c>
      <c r="DC114" s="20">
        <f t="shared" si="236"/>
        <v>1428431.8900094584</v>
      </c>
      <c r="DD114" s="20">
        <f t="shared" si="237"/>
        <v>1428431.8865302792</v>
      </c>
      <c r="DE114" s="20">
        <f>DC114*G114</f>
        <v>0</v>
      </c>
      <c r="DF114" s="20">
        <f t="shared" si="268"/>
        <v>1500000</v>
      </c>
      <c r="DG114" s="20">
        <f t="shared" si="253"/>
        <v>476168.99566467572</v>
      </c>
      <c r="DH114" s="20">
        <f t="shared" si="238"/>
        <v>19046.759826587029</v>
      </c>
      <c r="DI114" s="20">
        <f t="shared" si="254"/>
        <v>1587.2299855489191</v>
      </c>
      <c r="DJ114" s="20">
        <f t="shared" si="239"/>
        <v>468488.33399928658</v>
      </c>
      <c r="DK114" s="24">
        <f t="shared" si="240"/>
        <v>0.333350857674791</v>
      </c>
      <c r="DL114" s="124">
        <f t="shared" si="255"/>
        <v>1</v>
      </c>
      <c r="DM114" s="27">
        <f t="shared" si="256"/>
        <v>0</v>
      </c>
      <c r="DN114" s="27">
        <f t="shared" si="257"/>
        <v>0</v>
      </c>
      <c r="DO114" s="20">
        <f t="shared" si="249"/>
        <v>735205.37425924256</v>
      </c>
      <c r="DP114" s="20">
        <f t="shared" si="250"/>
        <v>358691.09697148186</v>
      </c>
      <c r="DQ114" s="21">
        <f t="shared" si="251"/>
        <v>304959.37198354199</v>
      </c>
      <c r="DR114" s="17"/>
      <c r="DS114" s="17"/>
      <c r="DT114" s="17"/>
      <c r="DU114" s="17"/>
      <c r="DV114" s="17"/>
      <c r="DW114" s="17"/>
      <c r="DX114" s="17"/>
      <c r="DY114" s="17"/>
      <c r="DZ114" s="17"/>
      <c r="EA114" s="17"/>
      <c r="EB114" s="28">
        <v>0</v>
      </c>
      <c r="EC114" s="17"/>
      <c r="ED114" s="17"/>
      <c r="EE114" s="17"/>
      <c r="EF114" s="17"/>
      <c r="EG114" s="17"/>
    </row>
    <row r="115" spans="1:137" ht="15.75" thickBot="1" x14ac:dyDescent="0.3">
      <c r="A115" s="5">
        <f t="shared" si="259"/>
        <v>33</v>
      </c>
      <c r="B115" s="5">
        <f t="shared" si="259"/>
        <v>31</v>
      </c>
      <c r="C115" s="1">
        <v>45689</v>
      </c>
      <c r="D115" s="4"/>
      <c r="E115" s="28"/>
      <c r="F115" s="28"/>
      <c r="G115" s="28">
        <f t="shared" si="245"/>
        <v>0</v>
      </c>
      <c r="H115" s="28"/>
      <c r="I115" s="10">
        <v>0</v>
      </c>
      <c r="J115" s="10">
        <v>69430.399999999994</v>
      </c>
      <c r="K115" s="94"/>
      <c r="L115" s="11">
        <f t="shared" si="201"/>
        <v>1541.6666666666667</v>
      </c>
      <c r="M115" s="11">
        <f t="shared" si="202"/>
        <v>458.33333333333331</v>
      </c>
      <c r="N115" s="11">
        <f t="shared" si="203"/>
        <v>575</v>
      </c>
      <c r="O115" s="11">
        <f t="shared" si="198"/>
        <v>552.97666666666669</v>
      </c>
      <c r="P115" s="11">
        <f t="shared" si="241"/>
        <v>2657.8899999999994</v>
      </c>
      <c r="Q115" s="11">
        <v>100000</v>
      </c>
      <c r="R115" s="94">
        <v>1</v>
      </c>
      <c r="S115" s="11">
        <f t="shared" si="205"/>
        <v>1541.6666666666667</v>
      </c>
      <c r="T115" s="11">
        <f t="shared" si="206"/>
        <v>458.33333333333331</v>
      </c>
      <c r="U115" s="11">
        <f t="shared" si="242"/>
        <v>833.33333333333348</v>
      </c>
      <c r="V115" s="11">
        <f t="shared" si="243"/>
        <v>5500</v>
      </c>
      <c r="W115" s="11">
        <f t="shared" si="244"/>
        <v>8157.8899999999994</v>
      </c>
      <c r="X115" s="11">
        <f t="shared" si="210"/>
        <v>97894.68</v>
      </c>
      <c r="Y115" s="110">
        <f t="shared" si="197"/>
        <v>0.22</v>
      </c>
      <c r="Z115" s="11">
        <f t="shared" si="261"/>
        <v>13415.829599999997</v>
      </c>
      <c r="AA115" s="11">
        <f t="shared" si="262"/>
        <v>4814.7339999999995</v>
      </c>
      <c r="AB115" s="11">
        <v>0</v>
      </c>
      <c r="AC115" s="11">
        <f t="shared" si="266"/>
        <v>79664.116399999999</v>
      </c>
      <c r="AD115" s="11">
        <f t="shared" si="263"/>
        <v>6638.6763666666666</v>
      </c>
      <c r="AE115" s="11">
        <v>55000</v>
      </c>
      <c r="AF115" s="11">
        <f t="shared" si="211"/>
        <v>2055.3430333333336</v>
      </c>
      <c r="AG115" s="11"/>
      <c r="AH115" s="92"/>
      <c r="AI115" s="91">
        <v>9000</v>
      </c>
      <c r="AJ115" s="11">
        <v>550</v>
      </c>
      <c r="AK115" s="54">
        <f t="shared" si="98"/>
        <v>9969.2907068912009</v>
      </c>
      <c r="AL115" s="11">
        <v>305</v>
      </c>
      <c r="AM115" s="54">
        <v>0</v>
      </c>
      <c r="AN115" s="11">
        <v>0</v>
      </c>
      <c r="AO115" s="11">
        <v>0</v>
      </c>
      <c r="AP115" s="52">
        <f t="shared" si="212"/>
        <v>73603.088644322343</v>
      </c>
      <c r="AQ115" s="54">
        <f t="shared" si="170"/>
        <v>6865.8563850599749</v>
      </c>
      <c r="AR115" s="54">
        <f t="shared" si="264"/>
        <v>5960.9406861974012</v>
      </c>
      <c r="AS115" s="54">
        <f t="shared" si="267"/>
        <v>311069.33675704728</v>
      </c>
      <c r="AT115" s="54">
        <f t="shared" si="269"/>
        <v>40126.308899270247</v>
      </c>
      <c r="AU115" s="54">
        <v>3100</v>
      </c>
      <c r="AV115" s="54">
        <f t="shared" si="265"/>
        <v>46279.622352628801</v>
      </c>
      <c r="AW115" s="11">
        <v>0</v>
      </c>
      <c r="AX115" s="52">
        <f t="shared" si="213"/>
        <v>0</v>
      </c>
      <c r="AY115" s="54">
        <f>'Mortgage and Loans'!U76</f>
        <v>44305.4</v>
      </c>
      <c r="AZ115" s="12">
        <f t="shared" si="252"/>
        <v>551134.84443141718</v>
      </c>
      <c r="BA115" s="52">
        <f t="shared" si="270"/>
        <v>750</v>
      </c>
      <c r="BB115" s="52">
        <f t="shared" si="270"/>
        <v>750</v>
      </c>
      <c r="BC115" s="52">
        <f t="shared" si="270"/>
        <v>750</v>
      </c>
      <c r="BD115" s="52">
        <f t="shared" si="270"/>
        <v>750</v>
      </c>
      <c r="BE115" s="52">
        <f t="shared" si="260"/>
        <v>261.43962191644721</v>
      </c>
      <c r="BF115" s="52">
        <f t="shared" si="270"/>
        <v>750</v>
      </c>
      <c r="BG115" s="52">
        <f>'Mortgage and Loans'!AF77</f>
        <v>30306.317741334202</v>
      </c>
      <c r="BH115" s="52">
        <f>'Mortgage and Loans'!AQ77</f>
        <v>10167.489084742961</v>
      </c>
      <c r="BI115" s="52">
        <f>'Mortgage and Loans'!BB77</f>
        <v>9944.7870317487705</v>
      </c>
      <c r="BJ115" s="52">
        <f>'Mortgage and Loans'!BM77</f>
        <v>0</v>
      </c>
      <c r="BK115" s="52">
        <f>'Mortgage and Loans'!T76</f>
        <v>135694.60000000006</v>
      </c>
      <c r="BL115" s="12">
        <f t="shared" si="17"/>
        <v>-190124.63347974245</v>
      </c>
      <c r="BM115" s="69">
        <f t="shared" si="103"/>
        <v>361010.21095167473</v>
      </c>
      <c r="BN115" s="88">
        <f t="shared" si="247"/>
        <v>1</v>
      </c>
      <c r="BO115" s="88">
        <f>IF(SUM(BG115,BH115,BI115,BJ115)&lt;=0,0,1)</f>
        <v>1</v>
      </c>
      <c r="BP115" s="79">
        <f>'Mortgage and Loans'!G77</f>
        <v>2012.83</v>
      </c>
      <c r="BQ115" s="73">
        <f t="shared" si="214"/>
        <v>0</v>
      </c>
      <c r="BR115" s="80"/>
      <c r="BS115" s="20">
        <f t="shared" si="215"/>
        <v>4011.4396219164473</v>
      </c>
      <c r="BT115" s="20">
        <v>750</v>
      </c>
      <c r="BU115" s="20">
        <v>0</v>
      </c>
      <c r="BV115" s="20">
        <f t="shared" si="216"/>
        <v>4761.4396219164473</v>
      </c>
      <c r="BW115" s="20">
        <f t="shared" si="217"/>
        <v>4761.4397381694962</v>
      </c>
      <c r="BX115" s="47">
        <f>IF(D115=0,0,IF(MONTH($D115)=1,1,0))</f>
        <v>0</v>
      </c>
      <c r="BY115" s="47">
        <f t="shared" si="19"/>
        <v>0</v>
      </c>
      <c r="BZ115" s="47">
        <f t="shared" si="20"/>
        <v>0</v>
      </c>
      <c r="CA115" s="47">
        <f t="shared" si="21"/>
        <v>0</v>
      </c>
      <c r="CB115" s="47">
        <f t="shared" si="22"/>
        <v>0</v>
      </c>
      <c r="CC115" s="47">
        <f t="shared" si="23"/>
        <v>0</v>
      </c>
      <c r="CD115" s="47">
        <f t="shared" si="24"/>
        <v>0</v>
      </c>
      <c r="CE115" s="47">
        <f t="shared" si="25"/>
        <v>0</v>
      </c>
      <c r="CF115" s="47">
        <f t="shared" si="26"/>
        <v>0</v>
      </c>
      <c r="CG115" s="47">
        <f t="shared" si="27"/>
        <v>0</v>
      </c>
      <c r="CH115" s="47">
        <f t="shared" si="28"/>
        <v>0</v>
      </c>
      <c r="CI115" s="47">
        <f t="shared" si="29"/>
        <v>0</v>
      </c>
      <c r="CJ115" s="47">
        <f t="shared" si="218"/>
        <v>0</v>
      </c>
      <c r="CK115" s="47">
        <f t="shared" si="219"/>
        <v>0</v>
      </c>
      <c r="CL115" s="47">
        <f t="shared" si="220"/>
        <v>0</v>
      </c>
      <c r="CM115" s="47">
        <f t="shared" si="221"/>
        <v>0</v>
      </c>
      <c r="CN115" s="47">
        <f t="shared" si="222"/>
        <v>0</v>
      </c>
      <c r="CO115" s="47">
        <f t="shared" si="223"/>
        <v>0</v>
      </c>
      <c r="CP115" s="47">
        <f t="shared" si="224"/>
        <v>0</v>
      </c>
      <c r="CQ115" s="47">
        <f t="shared" si="225"/>
        <v>0</v>
      </c>
      <c r="CR115" s="47">
        <f t="shared" si="226"/>
        <v>0</v>
      </c>
      <c r="CS115" s="47">
        <f t="shared" si="227"/>
        <v>0</v>
      </c>
      <c r="CT115" s="47">
        <f t="shared" si="228"/>
        <v>0</v>
      </c>
      <c r="CU115" s="47">
        <f t="shared" si="229"/>
        <v>0</v>
      </c>
      <c r="CV115" s="20">
        <f t="shared" si="230"/>
        <v>4761.4396311576529</v>
      </c>
      <c r="CW115" s="20">
        <f t="shared" si="231"/>
        <v>4761.4396122286926</v>
      </c>
      <c r="CX115" s="20">
        <f t="shared" si="232"/>
        <v>57137.275462997364</v>
      </c>
      <c r="CY115" s="20">
        <f t="shared" si="233"/>
        <v>57137.275573891835</v>
      </c>
      <c r="CZ115" s="20">
        <f t="shared" si="234"/>
        <v>57137.275346744311</v>
      </c>
      <c r="DA115" s="21">
        <f t="shared" si="235"/>
        <v>57137.275461211168</v>
      </c>
      <c r="DB115" s="19">
        <f t="shared" si="258"/>
        <v>1428431.8865302792</v>
      </c>
      <c r="DC115" s="20">
        <f t="shared" si="236"/>
        <v>1428431.8887697691</v>
      </c>
      <c r="DD115" s="20">
        <f t="shared" si="237"/>
        <v>1428431.8840556613</v>
      </c>
      <c r="DE115" s="20">
        <f>DC115*G115</f>
        <v>0</v>
      </c>
      <c r="DF115" s="20">
        <f t="shared" si="268"/>
        <v>1500000</v>
      </c>
      <c r="DG115" s="20">
        <f t="shared" si="253"/>
        <v>483905.15372452606</v>
      </c>
      <c r="DH115" s="20">
        <f t="shared" si="238"/>
        <v>19356.206148981044</v>
      </c>
      <c r="DI115" s="20">
        <f t="shared" si="254"/>
        <v>1613.0171790817537</v>
      </c>
      <c r="DJ115" s="20">
        <f t="shared" si="239"/>
        <v>476182.88847511611</v>
      </c>
      <c r="DK115" s="24">
        <f t="shared" si="240"/>
        <v>0.33876669761362393</v>
      </c>
      <c r="DL115" s="124">
        <f t="shared" si="255"/>
        <v>0</v>
      </c>
      <c r="DM115" s="27">
        <f t="shared" si="256"/>
        <v>0</v>
      </c>
      <c r="DN115" s="27">
        <f t="shared" si="257"/>
        <v>0</v>
      </c>
      <c r="DO115" s="20">
        <f t="shared" si="249"/>
        <v>739187.73670314671</v>
      </c>
      <c r="DP115" s="20">
        <f t="shared" si="250"/>
        <v>364634.00708007737</v>
      </c>
      <c r="DQ115" s="21">
        <f t="shared" si="251"/>
        <v>311182.06858178612</v>
      </c>
      <c r="DR115" s="17"/>
      <c r="DS115" s="17"/>
      <c r="DT115" s="17"/>
      <c r="DU115" s="17"/>
      <c r="DV115" s="17"/>
      <c r="DW115" s="17"/>
      <c r="DX115" s="17"/>
      <c r="DY115" s="17"/>
      <c r="DZ115" s="17"/>
      <c r="EA115" s="17"/>
      <c r="EB115" s="28">
        <v>0</v>
      </c>
      <c r="EC115" s="17"/>
      <c r="ED115" s="17"/>
      <c r="EE115" s="17"/>
      <c r="EF115" s="17"/>
      <c r="EG115" s="17"/>
    </row>
    <row r="116" spans="1:137" ht="15.75" thickBot="1" x14ac:dyDescent="0.3">
      <c r="A116" s="5">
        <f t="shared" si="259"/>
        <v>33</v>
      </c>
      <c r="B116" s="5">
        <f t="shared" si="259"/>
        <v>31</v>
      </c>
      <c r="C116" s="1">
        <v>45717</v>
      </c>
      <c r="D116" s="4"/>
      <c r="E116" s="28"/>
      <c r="F116" s="28"/>
      <c r="G116" s="28">
        <f t="shared" si="245"/>
        <v>0</v>
      </c>
      <c r="H116" s="28"/>
      <c r="I116" s="10">
        <v>0</v>
      </c>
      <c r="J116" s="10">
        <v>69430.399999999994</v>
      </c>
      <c r="K116" s="94"/>
      <c r="L116" s="11">
        <f t="shared" si="201"/>
        <v>1541.6666666666667</v>
      </c>
      <c r="M116" s="11">
        <f t="shared" si="202"/>
        <v>458.33333333333331</v>
      </c>
      <c r="N116" s="11">
        <f t="shared" si="203"/>
        <v>575</v>
      </c>
      <c r="O116" s="11">
        <f t="shared" si="198"/>
        <v>552.97666666666669</v>
      </c>
      <c r="P116" s="11">
        <f t="shared" si="241"/>
        <v>2657.8899999999994</v>
      </c>
      <c r="Q116" s="11">
        <v>100000</v>
      </c>
      <c r="R116" s="94">
        <v>1</v>
      </c>
      <c r="S116" s="11">
        <f t="shared" si="205"/>
        <v>1541.6666666666667</v>
      </c>
      <c r="T116" s="11">
        <f t="shared" si="206"/>
        <v>458.33333333333331</v>
      </c>
      <c r="U116" s="11">
        <f t="shared" si="242"/>
        <v>833.33333333333348</v>
      </c>
      <c r="V116" s="11">
        <f t="shared" si="243"/>
        <v>5500</v>
      </c>
      <c r="W116" s="11">
        <f t="shared" si="244"/>
        <v>8157.8899999999994</v>
      </c>
      <c r="X116" s="11">
        <f t="shared" si="210"/>
        <v>97894.68</v>
      </c>
      <c r="Y116" s="110">
        <f t="shared" si="197"/>
        <v>0.22</v>
      </c>
      <c r="Z116" s="11">
        <f t="shared" si="261"/>
        <v>13415.829599999997</v>
      </c>
      <c r="AA116" s="11">
        <f t="shared" si="262"/>
        <v>4814.7339999999995</v>
      </c>
      <c r="AB116" s="11">
        <v>0</v>
      </c>
      <c r="AC116" s="11">
        <f t="shared" si="266"/>
        <v>79664.116399999999</v>
      </c>
      <c r="AD116" s="11">
        <f t="shared" si="263"/>
        <v>6638.6763666666666</v>
      </c>
      <c r="AE116" s="11">
        <v>55000</v>
      </c>
      <c r="AF116" s="11">
        <f t="shared" si="211"/>
        <v>2055.3430333333336</v>
      </c>
      <c r="AG116" s="11"/>
      <c r="AH116" s="92"/>
      <c r="AI116" s="91">
        <v>9000</v>
      </c>
      <c r="AJ116" s="11">
        <v>550</v>
      </c>
      <c r="AK116" s="54">
        <f t="shared" si="98"/>
        <v>9981.336933162027</v>
      </c>
      <c r="AL116" s="11">
        <v>305</v>
      </c>
      <c r="AM116" s="54">
        <v>0</v>
      </c>
      <c r="AN116" s="11">
        <v>0</v>
      </c>
      <c r="AO116" s="11">
        <v>0</v>
      </c>
      <c r="AP116" s="52">
        <f t="shared" si="212"/>
        <v>74918.438707812413</v>
      </c>
      <c r="AQ116" s="54">
        <f t="shared" si="170"/>
        <v>6903.04644047905</v>
      </c>
      <c r="AR116" s="54">
        <f t="shared" si="264"/>
        <v>5993.2291149143039</v>
      </c>
      <c r="AS116" s="54">
        <f t="shared" si="267"/>
        <v>316011.20499781467</v>
      </c>
      <c r="AT116" s="54">
        <f t="shared" si="269"/>
        <v>40751.99307247463</v>
      </c>
      <c r="AU116" s="54">
        <v>3100</v>
      </c>
      <c r="AV116" s="54">
        <f t="shared" si="265"/>
        <v>47105.303640372207</v>
      </c>
      <c r="AW116" s="11">
        <v>0</v>
      </c>
      <c r="AX116" s="52">
        <f t="shared" si="213"/>
        <v>0</v>
      </c>
      <c r="AY116" s="54">
        <f>'Mortgage and Loans'!U77</f>
        <v>44565.79</v>
      </c>
      <c r="AZ116" s="12">
        <f t="shared" si="252"/>
        <v>559185.34290702932</v>
      </c>
      <c r="BA116" s="52">
        <f t="shared" si="270"/>
        <v>750</v>
      </c>
      <c r="BB116" s="52">
        <f t="shared" si="270"/>
        <v>750</v>
      </c>
      <c r="BC116" s="52">
        <f t="shared" si="270"/>
        <v>750</v>
      </c>
      <c r="BD116" s="52">
        <f t="shared" si="270"/>
        <v>750</v>
      </c>
      <c r="BE116" s="52">
        <f t="shared" si="260"/>
        <v>261.43961222869314</v>
      </c>
      <c r="BF116" s="52">
        <f t="shared" si="270"/>
        <v>750</v>
      </c>
      <c r="BG116" s="52">
        <f>'Mortgage and Loans'!AF78</f>
        <v>29895.647741334204</v>
      </c>
      <c r="BH116" s="52">
        <f>'Mortgage and Loans'!AQ78</f>
        <v>10032.289084742961</v>
      </c>
      <c r="BI116" s="52">
        <f>'Mortgage and Loans'!BB78</f>
        <v>9444.0570317487709</v>
      </c>
      <c r="BJ116" s="52">
        <f>'Mortgage and Loans'!BM78</f>
        <v>0</v>
      </c>
      <c r="BK116" s="52">
        <f>'Mortgage and Loans'!T77</f>
        <v>135434.21000000005</v>
      </c>
      <c r="BL116" s="12">
        <f t="shared" si="17"/>
        <v>-188817.64347005467</v>
      </c>
      <c r="BM116" s="69">
        <f t="shared" si="103"/>
        <v>370367.69943697465</v>
      </c>
      <c r="BN116" s="88">
        <f t="shared" si="247"/>
        <v>1</v>
      </c>
      <c r="BO116" s="88">
        <f t="shared" ref="BO116:BO179" si="271">IF(SUM(BG116,BH116,BI116,BJ116)&lt;=0,0,1)</f>
        <v>1</v>
      </c>
      <c r="BP116" s="79">
        <f>'Mortgage and Loans'!G78</f>
        <v>2012.83</v>
      </c>
      <c r="BQ116" s="73">
        <f t="shared" si="214"/>
        <v>0</v>
      </c>
      <c r="BR116" s="80"/>
      <c r="BS116" s="20">
        <f t="shared" si="215"/>
        <v>4011.439612228693</v>
      </c>
      <c r="BT116" s="20">
        <v>750</v>
      </c>
      <c r="BU116" s="20">
        <v>0</v>
      </c>
      <c r="BV116" s="20">
        <f t="shared" si="216"/>
        <v>4761.4396122286926</v>
      </c>
      <c r="BW116" s="20">
        <f t="shared" si="217"/>
        <v>4761.4396846322288</v>
      </c>
      <c r="BX116" s="47">
        <f>IF(D116=0,0,IF(MONTH($D116)=1,1,0))</f>
        <v>0</v>
      </c>
      <c r="BY116" s="47">
        <f t="shared" si="19"/>
        <v>0</v>
      </c>
      <c r="BZ116" s="47">
        <f t="shared" si="20"/>
        <v>0</v>
      </c>
      <c r="CA116" s="47">
        <f t="shared" si="21"/>
        <v>0</v>
      </c>
      <c r="CB116" s="47">
        <f t="shared" si="22"/>
        <v>0</v>
      </c>
      <c r="CC116" s="47">
        <f t="shared" si="23"/>
        <v>0</v>
      </c>
      <c r="CD116" s="47">
        <f t="shared" si="24"/>
        <v>0</v>
      </c>
      <c r="CE116" s="47">
        <f t="shared" si="25"/>
        <v>0</v>
      </c>
      <c r="CF116" s="47">
        <f t="shared" si="26"/>
        <v>0</v>
      </c>
      <c r="CG116" s="47">
        <f t="shared" si="27"/>
        <v>0</v>
      </c>
      <c r="CH116" s="47">
        <f t="shared" si="28"/>
        <v>0</v>
      </c>
      <c r="CI116" s="47">
        <f t="shared" si="29"/>
        <v>0</v>
      </c>
      <c r="CJ116" s="47">
        <f t="shared" si="218"/>
        <v>0</v>
      </c>
      <c r="CK116" s="47">
        <f t="shared" si="219"/>
        <v>0</v>
      </c>
      <c r="CL116" s="47">
        <f t="shared" si="220"/>
        <v>0</v>
      </c>
      <c r="CM116" s="47">
        <f t="shared" si="221"/>
        <v>0</v>
      </c>
      <c r="CN116" s="47">
        <f t="shared" si="222"/>
        <v>0</v>
      </c>
      <c r="CO116" s="47">
        <f t="shared" si="223"/>
        <v>0</v>
      </c>
      <c r="CP116" s="47">
        <f t="shared" si="224"/>
        <v>0</v>
      </c>
      <c r="CQ116" s="47">
        <f t="shared" si="225"/>
        <v>0</v>
      </c>
      <c r="CR116" s="47">
        <f t="shared" si="226"/>
        <v>0</v>
      </c>
      <c r="CS116" s="47">
        <f t="shared" si="227"/>
        <v>0</v>
      </c>
      <c r="CT116" s="47">
        <f t="shared" si="228"/>
        <v>0</v>
      </c>
      <c r="CU116" s="47">
        <f t="shared" si="229"/>
        <v>0</v>
      </c>
      <c r="CV116" s="20">
        <f t="shared" si="230"/>
        <v>4761.4396221328561</v>
      </c>
      <c r="CW116" s="20">
        <f t="shared" si="231"/>
        <v>4761.4396061950656</v>
      </c>
      <c r="CX116" s="20">
        <f t="shared" si="232"/>
        <v>57137.275346744311</v>
      </c>
      <c r="CY116" s="20">
        <f t="shared" si="233"/>
        <v>57137.27546559427</v>
      </c>
      <c r="CZ116" s="20">
        <f t="shared" si="234"/>
        <v>57137.275274340791</v>
      </c>
      <c r="DA116" s="21">
        <f t="shared" si="235"/>
        <v>57137.27536222645</v>
      </c>
      <c r="DB116" s="19">
        <f t="shared" si="258"/>
        <v>1428431.8840556613</v>
      </c>
      <c r="DC116" s="20">
        <f t="shared" si="236"/>
        <v>1428431.8865608389</v>
      </c>
      <c r="DD116" s="20">
        <f t="shared" si="237"/>
        <v>1428431.8824580312</v>
      </c>
      <c r="DE116" s="20">
        <f>DC116*G116</f>
        <v>0</v>
      </c>
      <c r="DF116" s="20">
        <f t="shared" si="268"/>
        <v>1500000</v>
      </c>
      <c r="DG116" s="20">
        <f t="shared" si="253"/>
        <v>491683.21597386722</v>
      </c>
      <c r="DH116" s="20">
        <f t="shared" si="238"/>
        <v>19667.328638954688</v>
      </c>
      <c r="DI116" s="20">
        <f t="shared" si="254"/>
        <v>1638.944053246224</v>
      </c>
      <c r="DJ116" s="20">
        <f t="shared" si="239"/>
        <v>483919.12178768963</v>
      </c>
      <c r="DK116" s="24">
        <f t="shared" si="240"/>
        <v>0.3442118735935441</v>
      </c>
      <c r="DL116" s="124">
        <f t="shared" si="255"/>
        <v>0</v>
      </c>
      <c r="DM116" s="27">
        <f t="shared" si="256"/>
        <v>0</v>
      </c>
      <c r="DN116" s="27">
        <f t="shared" si="257"/>
        <v>0</v>
      </c>
      <c r="DO116" s="20">
        <f t="shared" si="249"/>
        <v>743191.67027695535</v>
      </c>
      <c r="DP116" s="20">
        <f t="shared" si="250"/>
        <v>370609.10795176111</v>
      </c>
      <c r="DQ116" s="21">
        <f t="shared" si="251"/>
        <v>317438.47145327076</v>
      </c>
      <c r="DR116" s="17"/>
      <c r="DS116" s="17"/>
      <c r="DT116" s="17"/>
      <c r="DU116" s="17"/>
      <c r="DV116" s="17"/>
      <c r="DW116" s="17"/>
      <c r="DX116" s="17"/>
      <c r="DY116" s="17"/>
      <c r="DZ116" s="17"/>
      <c r="EA116" s="17"/>
      <c r="EB116" s="28">
        <v>0</v>
      </c>
      <c r="EC116" s="17"/>
      <c r="ED116" s="17"/>
      <c r="EE116" s="17"/>
      <c r="EF116" s="17"/>
      <c r="EG116" s="17"/>
    </row>
    <row r="117" spans="1:137" ht="15.75" thickBot="1" x14ac:dyDescent="0.3">
      <c r="A117" s="5">
        <f t="shared" si="259"/>
        <v>33</v>
      </c>
      <c r="B117" s="5">
        <f t="shared" si="259"/>
        <v>31</v>
      </c>
      <c r="C117" s="1">
        <v>45748</v>
      </c>
      <c r="D117" s="4"/>
      <c r="E117" s="28"/>
      <c r="F117" s="28"/>
      <c r="G117" s="28">
        <f t="shared" si="245"/>
        <v>0</v>
      </c>
      <c r="H117" s="28"/>
      <c r="I117" s="10">
        <v>0</v>
      </c>
      <c r="J117" s="10">
        <v>69430.399999999994</v>
      </c>
      <c r="K117" s="94"/>
      <c r="L117" s="11">
        <f t="shared" si="201"/>
        <v>1541.6666666666667</v>
      </c>
      <c r="M117" s="11">
        <f t="shared" si="202"/>
        <v>458.33333333333331</v>
      </c>
      <c r="N117" s="11">
        <f t="shared" si="203"/>
        <v>575</v>
      </c>
      <c r="O117" s="11">
        <f t="shared" si="198"/>
        <v>552.97666666666669</v>
      </c>
      <c r="P117" s="11">
        <f t="shared" si="241"/>
        <v>2657.8899999999994</v>
      </c>
      <c r="Q117" s="11">
        <v>100000</v>
      </c>
      <c r="R117" s="94">
        <v>1</v>
      </c>
      <c r="S117" s="11">
        <f t="shared" si="205"/>
        <v>1541.6666666666667</v>
      </c>
      <c r="T117" s="11">
        <f t="shared" si="206"/>
        <v>458.33333333333331</v>
      </c>
      <c r="U117" s="11">
        <f t="shared" si="242"/>
        <v>833.33333333333348</v>
      </c>
      <c r="V117" s="11">
        <f t="shared" si="243"/>
        <v>5500</v>
      </c>
      <c r="W117" s="11">
        <f t="shared" si="244"/>
        <v>8157.8899999999994</v>
      </c>
      <c r="X117" s="11">
        <f t="shared" si="210"/>
        <v>97894.68</v>
      </c>
      <c r="Y117" s="110">
        <f t="shared" si="197"/>
        <v>0.22</v>
      </c>
      <c r="Z117" s="11">
        <f t="shared" si="261"/>
        <v>13415.829599999997</v>
      </c>
      <c r="AA117" s="11">
        <f t="shared" si="262"/>
        <v>4814.7339999999995</v>
      </c>
      <c r="AB117" s="11">
        <v>0</v>
      </c>
      <c r="AC117" s="11">
        <f t="shared" si="266"/>
        <v>79664.116399999999</v>
      </c>
      <c r="AD117" s="11">
        <f t="shared" si="263"/>
        <v>6638.6763666666666</v>
      </c>
      <c r="AE117" s="11">
        <v>55000</v>
      </c>
      <c r="AF117" s="11">
        <f t="shared" si="211"/>
        <v>2055.3430333333336</v>
      </c>
      <c r="AG117" s="11"/>
      <c r="AH117" s="92"/>
      <c r="AI117" s="91">
        <v>9000</v>
      </c>
      <c r="AJ117" s="11">
        <v>550</v>
      </c>
      <c r="AK117" s="54">
        <f t="shared" si="98"/>
        <v>9993.3977152895968</v>
      </c>
      <c r="AL117" s="11">
        <v>305</v>
      </c>
      <c r="AM117" s="54">
        <v>0</v>
      </c>
      <c r="AN117" s="11">
        <v>0</v>
      </c>
      <c r="AO117" s="11">
        <v>0</v>
      </c>
      <c r="AP117" s="52">
        <f t="shared" si="212"/>
        <v>76240.913584146387</v>
      </c>
      <c r="AQ117" s="54">
        <f t="shared" si="170"/>
        <v>6940.4379420316445</v>
      </c>
      <c r="AR117" s="54">
        <f t="shared" si="264"/>
        <v>6025.6924392867568</v>
      </c>
      <c r="AS117" s="54">
        <f t="shared" si="267"/>
        <v>320979.84169155289</v>
      </c>
      <c r="AT117" s="54">
        <f t="shared" si="269"/>
        <v>41381.066368283871</v>
      </c>
      <c r="AU117" s="54">
        <v>3100</v>
      </c>
      <c r="AV117" s="54">
        <f t="shared" si="265"/>
        <v>47935.45736842422</v>
      </c>
      <c r="AW117" s="11">
        <v>0</v>
      </c>
      <c r="AX117" s="52">
        <f t="shared" si="213"/>
        <v>0</v>
      </c>
      <c r="AY117" s="54">
        <f>'Mortgage and Loans'!U78</f>
        <v>44827.08</v>
      </c>
      <c r="AZ117" s="12">
        <f t="shared" si="252"/>
        <v>567278.88710901537</v>
      </c>
      <c r="BA117" s="52">
        <f t="shared" si="270"/>
        <v>750</v>
      </c>
      <c r="BB117" s="52">
        <f t="shared" si="270"/>
        <v>750</v>
      </c>
      <c r="BC117" s="52">
        <f t="shared" si="270"/>
        <v>750</v>
      </c>
      <c r="BD117" s="52">
        <f t="shared" si="270"/>
        <v>750</v>
      </c>
      <c r="BE117" s="52">
        <f t="shared" si="260"/>
        <v>261.43960619506515</v>
      </c>
      <c r="BF117" s="52">
        <f t="shared" si="270"/>
        <v>750</v>
      </c>
      <c r="BG117" s="52">
        <f>'Mortgage and Loans'!AF79</f>
        <v>29483.157741334202</v>
      </c>
      <c r="BH117" s="52">
        <f>'Mortgage and Loans'!AQ79</f>
        <v>9896.4090847429616</v>
      </c>
      <c r="BI117" s="52">
        <f>'Mortgage and Loans'!BB79</f>
        <v>8940.6170317487704</v>
      </c>
      <c r="BJ117" s="52">
        <f>'Mortgage and Loans'!BM79</f>
        <v>0</v>
      </c>
      <c r="BK117" s="52">
        <f>'Mortgage and Loans'!T78</f>
        <v>135172.92000000004</v>
      </c>
      <c r="BL117" s="12">
        <f t="shared" si="17"/>
        <v>-187504.54346402106</v>
      </c>
      <c r="BM117" s="69">
        <f t="shared" si="103"/>
        <v>379774.34364499431</v>
      </c>
      <c r="BN117" s="88">
        <f t="shared" si="247"/>
        <v>1</v>
      </c>
      <c r="BO117" s="88">
        <f t="shared" si="271"/>
        <v>1</v>
      </c>
      <c r="BP117" s="79">
        <f>'Mortgage and Loans'!G79</f>
        <v>2012.83</v>
      </c>
      <c r="BQ117" s="73">
        <f t="shared" si="214"/>
        <v>0</v>
      </c>
      <c r="BR117" s="80"/>
      <c r="BS117" s="20">
        <f t="shared" si="215"/>
        <v>4011.4396061950652</v>
      </c>
      <c r="BT117" s="20">
        <v>750</v>
      </c>
      <c r="BU117" s="20">
        <v>0</v>
      </c>
      <c r="BV117" s="20">
        <f t="shared" si="216"/>
        <v>4761.4396061950647</v>
      </c>
      <c r="BW117" s="20">
        <f t="shared" si="217"/>
        <v>4761.4396212737211</v>
      </c>
      <c r="BX117" s="47">
        <f>IF(D117=0,0,IF(MONTH($D117)=1,1,0))</f>
        <v>0</v>
      </c>
      <c r="BY117" s="47">
        <f t="shared" si="19"/>
        <v>0</v>
      </c>
      <c r="BZ117" s="47">
        <f t="shared" si="20"/>
        <v>0</v>
      </c>
      <c r="CA117" s="47">
        <f t="shared" si="21"/>
        <v>0</v>
      </c>
      <c r="CB117" s="47">
        <f t="shared" si="22"/>
        <v>0</v>
      </c>
      <c r="CC117" s="47">
        <f t="shared" si="23"/>
        <v>0</v>
      </c>
      <c r="CD117" s="47">
        <f t="shared" si="24"/>
        <v>0</v>
      </c>
      <c r="CE117" s="47">
        <f t="shared" si="25"/>
        <v>0</v>
      </c>
      <c r="CF117" s="47">
        <f t="shared" si="26"/>
        <v>0</v>
      </c>
      <c r="CG117" s="47">
        <f t="shared" si="27"/>
        <v>0</v>
      </c>
      <c r="CH117" s="47">
        <f t="shared" si="28"/>
        <v>0</v>
      </c>
      <c r="CI117" s="47">
        <f t="shared" si="29"/>
        <v>0</v>
      </c>
      <c r="CJ117" s="47">
        <f t="shared" si="218"/>
        <v>0</v>
      </c>
      <c r="CK117" s="47">
        <f t="shared" si="219"/>
        <v>0</v>
      </c>
      <c r="CL117" s="47">
        <f t="shared" si="220"/>
        <v>0</v>
      </c>
      <c r="CM117" s="47">
        <f t="shared" si="221"/>
        <v>0</v>
      </c>
      <c r="CN117" s="47">
        <f t="shared" si="222"/>
        <v>0</v>
      </c>
      <c r="CO117" s="47">
        <f t="shared" si="223"/>
        <v>0</v>
      </c>
      <c r="CP117" s="47">
        <f t="shared" si="224"/>
        <v>0</v>
      </c>
      <c r="CQ117" s="47">
        <f t="shared" si="225"/>
        <v>0</v>
      </c>
      <c r="CR117" s="47">
        <f t="shared" si="226"/>
        <v>0</v>
      </c>
      <c r="CS117" s="47">
        <f t="shared" si="227"/>
        <v>0</v>
      </c>
      <c r="CT117" s="47">
        <f t="shared" si="228"/>
        <v>0</v>
      </c>
      <c r="CU117" s="47">
        <f t="shared" si="229"/>
        <v>0</v>
      </c>
      <c r="CV117" s="20">
        <f t="shared" si="230"/>
        <v>4761.4396134467352</v>
      </c>
      <c r="CW117" s="20">
        <f t="shared" si="231"/>
        <v>4761.4396049385105</v>
      </c>
      <c r="CX117" s="20">
        <f t="shared" si="232"/>
        <v>57137.275274340776</v>
      </c>
      <c r="CY117" s="20">
        <f t="shared" si="233"/>
        <v>57137.275361360822</v>
      </c>
      <c r="CZ117" s="20">
        <f t="shared" si="234"/>
        <v>57137.275259262125</v>
      </c>
      <c r="DA117" s="21">
        <f t="shared" si="235"/>
        <v>57137.275298321241</v>
      </c>
      <c r="DB117" s="19">
        <f t="shared" si="258"/>
        <v>1428431.8824580309</v>
      </c>
      <c r="DC117" s="20">
        <f t="shared" si="236"/>
        <v>1428431.8843479904</v>
      </c>
      <c r="DD117" s="20">
        <f t="shared" si="237"/>
        <v>1428431.8820107726</v>
      </c>
      <c r="DE117" s="20">
        <f>DC117*G117</f>
        <v>0</v>
      </c>
      <c r="DF117" s="20">
        <f t="shared" si="268"/>
        <v>1500000</v>
      </c>
      <c r="DG117" s="20">
        <f t="shared" si="253"/>
        <v>499503.4093937258</v>
      </c>
      <c r="DH117" s="20">
        <f t="shared" si="238"/>
        <v>19980.136375749033</v>
      </c>
      <c r="DI117" s="20">
        <f t="shared" si="254"/>
        <v>1665.0113646457528</v>
      </c>
      <c r="DJ117" s="20">
        <f t="shared" si="239"/>
        <v>491697.25969737303</v>
      </c>
      <c r="DK117" s="24">
        <f t="shared" si="240"/>
        <v>0.34968654429169704</v>
      </c>
      <c r="DL117" s="124">
        <f t="shared" si="255"/>
        <v>0</v>
      </c>
      <c r="DM117" s="27">
        <f t="shared" si="256"/>
        <v>0</v>
      </c>
      <c r="DN117" s="27">
        <f t="shared" si="257"/>
        <v>0</v>
      </c>
      <c r="DO117" s="20">
        <f t="shared" si="249"/>
        <v>747217.29182428878</v>
      </c>
      <c r="DP117" s="20">
        <f t="shared" si="250"/>
        <v>376616.57395316649</v>
      </c>
      <c r="DQ117" s="21">
        <f t="shared" si="251"/>
        <v>323728.76317364263</v>
      </c>
      <c r="DR117" s="17"/>
      <c r="DS117" s="17"/>
      <c r="DT117" s="17"/>
      <c r="DU117" s="17"/>
      <c r="DV117" s="17"/>
      <c r="DW117" s="17"/>
      <c r="DX117" s="17"/>
      <c r="DY117" s="17"/>
      <c r="DZ117" s="17"/>
      <c r="EA117" s="17"/>
      <c r="EB117" s="28">
        <v>0</v>
      </c>
      <c r="EC117" s="17"/>
      <c r="ED117" s="17"/>
      <c r="EE117" s="17"/>
      <c r="EF117" s="17"/>
      <c r="EG117" s="17"/>
    </row>
    <row r="118" spans="1:137" ht="15.75" thickBot="1" x14ac:dyDescent="0.3">
      <c r="A118" s="5">
        <f t="shared" si="259"/>
        <v>33</v>
      </c>
      <c r="B118" s="5">
        <f t="shared" si="259"/>
        <v>31</v>
      </c>
      <c r="C118" s="1">
        <v>45778</v>
      </c>
      <c r="D118" s="4"/>
      <c r="E118" s="28"/>
      <c r="F118" s="28"/>
      <c r="G118" s="28">
        <f t="shared" si="245"/>
        <v>0</v>
      </c>
      <c r="H118" s="28"/>
      <c r="I118" s="10">
        <v>0</v>
      </c>
      <c r="J118" s="10">
        <v>69430.399999999994</v>
      </c>
      <c r="K118" s="94"/>
      <c r="L118" s="11">
        <f t="shared" si="201"/>
        <v>1541.6666666666667</v>
      </c>
      <c r="M118" s="11">
        <f t="shared" si="202"/>
        <v>458.33333333333331</v>
      </c>
      <c r="N118" s="11">
        <f t="shared" si="203"/>
        <v>575</v>
      </c>
      <c r="O118" s="11">
        <f t="shared" si="198"/>
        <v>552.97666666666669</v>
      </c>
      <c r="P118" s="11">
        <f t="shared" si="241"/>
        <v>2657.8899999999994</v>
      </c>
      <c r="Q118" s="11">
        <v>100000</v>
      </c>
      <c r="R118" s="94">
        <v>1</v>
      </c>
      <c r="S118" s="11">
        <f t="shared" si="205"/>
        <v>1541.6666666666667</v>
      </c>
      <c r="T118" s="11">
        <f t="shared" si="206"/>
        <v>458.33333333333331</v>
      </c>
      <c r="U118" s="11">
        <f t="shared" si="242"/>
        <v>833.33333333333348</v>
      </c>
      <c r="V118" s="11">
        <f t="shared" si="243"/>
        <v>5500</v>
      </c>
      <c r="W118" s="11">
        <f t="shared" si="244"/>
        <v>8157.8899999999994</v>
      </c>
      <c r="X118" s="11">
        <f t="shared" si="210"/>
        <v>97894.68</v>
      </c>
      <c r="Y118" s="110">
        <f t="shared" si="197"/>
        <v>0.22</v>
      </c>
      <c r="Z118" s="11">
        <f t="shared" si="261"/>
        <v>13415.829599999997</v>
      </c>
      <c r="AA118" s="11">
        <f t="shared" si="262"/>
        <v>4814.7339999999995</v>
      </c>
      <c r="AB118" s="11">
        <v>0</v>
      </c>
      <c r="AC118" s="11">
        <f t="shared" si="266"/>
        <v>79664.116399999999</v>
      </c>
      <c r="AD118" s="11">
        <f t="shared" si="263"/>
        <v>6638.6763666666666</v>
      </c>
      <c r="AE118" s="11">
        <v>55000</v>
      </c>
      <c r="AF118" s="11">
        <f t="shared" si="211"/>
        <v>2055.3430333333336</v>
      </c>
      <c r="AG118" s="11"/>
      <c r="AH118" s="92"/>
      <c r="AI118" s="91">
        <v>9000</v>
      </c>
      <c r="AJ118" s="11">
        <v>550</v>
      </c>
      <c r="AK118" s="54">
        <f t="shared" si="98"/>
        <v>10005.473070862237</v>
      </c>
      <c r="AL118" s="11">
        <v>305</v>
      </c>
      <c r="AM118" s="54">
        <v>0</v>
      </c>
      <c r="AN118" s="11">
        <v>0</v>
      </c>
      <c r="AO118" s="11">
        <v>0</v>
      </c>
      <c r="AP118" s="52">
        <f t="shared" si="212"/>
        <v>77570.551866060501</v>
      </c>
      <c r="AQ118" s="54">
        <f t="shared" si="170"/>
        <v>6978.031980884316</v>
      </c>
      <c r="AR118" s="54">
        <f t="shared" si="264"/>
        <v>6058.3316066662264</v>
      </c>
      <c r="AS118" s="54">
        <f t="shared" si="267"/>
        <v>325975.39183404885</v>
      </c>
      <c r="AT118" s="54">
        <f t="shared" si="269"/>
        <v>42013.547144445409</v>
      </c>
      <c r="AU118" s="54">
        <v>3100</v>
      </c>
      <c r="AV118" s="54">
        <f t="shared" si="265"/>
        <v>48770.107762503183</v>
      </c>
      <c r="AW118" s="11">
        <v>0</v>
      </c>
      <c r="AX118" s="52">
        <f t="shared" si="213"/>
        <v>0</v>
      </c>
      <c r="AY118" s="54">
        <f>'Mortgage and Loans'!U79</f>
        <v>45089.27</v>
      </c>
      <c r="AZ118" s="12">
        <f t="shared" si="252"/>
        <v>575415.70526547078</v>
      </c>
      <c r="BA118" s="52">
        <f t="shared" si="270"/>
        <v>750</v>
      </c>
      <c r="BB118" s="52">
        <f t="shared" si="270"/>
        <v>750</v>
      </c>
      <c r="BC118" s="52">
        <f t="shared" si="270"/>
        <v>750</v>
      </c>
      <c r="BD118" s="52">
        <f t="shared" si="270"/>
        <v>750</v>
      </c>
      <c r="BE118" s="52">
        <f t="shared" si="260"/>
        <v>261.43960493851051</v>
      </c>
      <c r="BF118" s="52">
        <f t="shared" si="270"/>
        <v>750</v>
      </c>
      <c r="BG118" s="52">
        <f>'Mortgage and Loans'!AF80</f>
        <v>29068.837741334202</v>
      </c>
      <c r="BH118" s="52">
        <f>'Mortgage and Loans'!AQ80</f>
        <v>9759.8490847429621</v>
      </c>
      <c r="BI118" s="52">
        <f>'Mortgage and Loans'!BB80</f>
        <v>8434.4470317487703</v>
      </c>
      <c r="BJ118" s="52">
        <f>'Mortgage and Loans'!BM80</f>
        <v>0</v>
      </c>
      <c r="BK118" s="52">
        <f>'Mortgage and Loans'!T79</f>
        <v>134910.73000000004</v>
      </c>
      <c r="BL118" s="12">
        <f t="shared" si="17"/>
        <v>-186185.30346276448</v>
      </c>
      <c r="BM118" s="69">
        <f t="shared" si="103"/>
        <v>389230.4018027063</v>
      </c>
      <c r="BN118" s="88">
        <f t="shared" si="247"/>
        <v>1</v>
      </c>
      <c r="BO118" s="88">
        <f t="shared" si="271"/>
        <v>1</v>
      </c>
      <c r="BP118" s="79">
        <f>'Mortgage and Loans'!G80</f>
        <v>2012.83</v>
      </c>
      <c r="BQ118" s="73">
        <f t="shared" si="214"/>
        <v>0</v>
      </c>
      <c r="BR118" s="80"/>
      <c r="BS118" s="20">
        <f t="shared" si="215"/>
        <v>4011.4396049385105</v>
      </c>
      <c r="BT118" s="20">
        <v>750</v>
      </c>
      <c r="BU118" s="20">
        <v>0</v>
      </c>
      <c r="BV118" s="20">
        <f t="shared" si="216"/>
        <v>4761.4396049385105</v>
      </c>
      <c r="BW118" s="20">
        <f t="shared" si="217"/>
        <v>4761.4395756191207</v>
      </c>
      <c r="BX118" s="47">
        <f>IF(D118=0,0,IF(MONTH($D118)=1,1,0))</f>
        <v>0</v>
      </c>
      <c r="BY118" s="47">
        <f t="shared" si="19"/>
        <v>0</v>
      </c>
      <c r="BZ118" s="47">
        <f t="shared" si="20"/>
        <v>0</v>
      </c>
      <c r="CA118" s="47">
        <f t="shared" si="21"/>
        <v>0</v>
      </c>
      <c r="CB118" s="47">
        <f t="shared" si="22"/>
        <v>0</v>
      </c>
      <c r="CC118" s="47">
        <f t="shared" si="23"/>
        <v>0</v>
      </c>
      <c r="CD118" s="47">
        <f t="shared" si="24"/>
        <v>0</v>
      </c>
      <c r="CE118" s="47">
        <f t="shared" si="25"/>
        <v>0</v>
      </c>
      <c r="CF118" s="47">
        <f t="shared" si="26"/>
        <v>0</v>
      </c>
      <c r="CG118" s="47">
        <f t="shared" si="27"/>
        <v>0</v>
      </c>
      <c r="CH118" s="47">
        <f t="shared" si="28"/>
        <v>0</v>
      </c>
      <c r="CI118" s="47">
        <f t="shared" si="29"/>
        <v>0</v>
      </c>
      <c r="CJ118" s="47">
        <f t="shared" si="218"/>
        <v>0</v>
      </c>
      <c r="CK118" s="47">
        <f t="shared" si="219"/>
        <v>0</v>
      </c>
      <c r="CL118" s="47">
        <f t="shared" si="220"/>
        <v>0</v>
      </c>
      <c r="CM118" s="47">
        <f t="shared" si="221"/>
        <v>0</v>
      </c>
      <c r="CN118" s="47">
        <f t="shared" si="222"/>
        <v>0</v>
      </c>
      <c r="CO118" s="47">
        <f t="shared" si="223"/>
        <v>0</v>
      </c>
      <c r="CP118" s="47">
        <f t="shared" si="224"/>
        <v>0</v>
      </c>
      <c r="CQ118" s="47">
        <f t="shared" si="225"/>
        <v>0</v>
      </c>
      <c r="CR118" s="47">
        <f t="shared" si="226"/>
        <v>0</v>
      </c>
      <c r="CS118" s="47">
        <f t="shared" si="227"/>
        <v>0</v>
      </c>
      <c r="CT118" s="47">
        <f t="shared" si="228"/>
        <v>0</v>
      </c>
      <c r="CU118" s="47">
        <f t="shared" si="229"/>
        <v>0</v>
      </c>
      <c r="CV118" s="20">
        <f t="shared" si="230"/>
        <v>4761.4396077874226</v>
      </c>
      <c r="CW118" s="20">
        <f t="shared" si="231"/>
        <v>4761.4396073817925</v>
      </c>
      <c r="CX118" s="20">
        <f t="shared" si="232"/>
        <v>57137.275259262125</v>
      </c>
      <c r="CY118" s="20">
        <f t="shared" si="233"/>
        <v>57137.275293449071</v>
      </c>
      <c r="CZ118" s="20">
        <f t="shared" si="234"/>
        <v>57137.275288581513</v>
      </c>
      <c r="DA118" s="21">
        <f t="shared" si="235"/>
        <v>57137.275280430906</v>
      </c>
      <c r="DB118" s="19">
        <f t="shared" si="258"/>
        <v>1428431.8820107726</v>
      </c>
      <c r="DC118" s="20">
        <f t="shared" si="236"/>
        <v>1428431.8828414883</v>
      </c>
      <c r="DD118" s="20">
        <f t="shared" si="237"/>
        <v>1428431.8825188361</v>
      </c>
      <c r="DE118" s="20">
        <f>DC118*G118</f>
        <v>0</v>
      </c>
      <c r="DF118" s="20">
        <f t="shared" si="268"/>
        <v>1500000</v>
      </c>
      <c r="DG118" s="20">
        <f t="shared" si="253"/>
        <v>507365.96219460852</v>
      </c>
      <c r="DH118" s="20">
        <f t="shared" si="238"/>
        <v>20294.638487784341</v>
      </c>
      <c r="DI118" s="20">
        <f t="shared" si="254"/>
        <v>1691.2198739820285</v>
      </c>
      <c r="DJ118" s="20">
        <f t="shared" si="239"/>
        <v>499517.52918740053</v>
      </c>
      <c r="DK118" s="24">
        <f t="shared" si="240"/>
        <v>0.35519086929461263</v>
      </c>
      <c r="DL118" s="124">
        <f t="shared" si="255"/>
        <v>0</v>
      </c>
      <c r="DM118" s="27">
        <f t="shared" si="256"/>
        <v>0</v>
      </c>
      <c r="DN118" s="27">
        <f t="shared" si="257"/>
        <v>0</v>
      </c>
      <c r="DO118" s="20">
        <f t="shared" si="249"/>
        <v>751264.71882167028</v>
      </c>
      <c r="DP118" s="20">
        <f t="shared" si="250"/>
        <v>382656.58039541281</v>
      </c>
      <c r="DQ118" s="21">
        <f t="shared" si="251"/>
        <v>330053.12730749982</v>
      </c>
      <c r="DR118" s="17"/>
      <c r="DS118" s="17"/>
      <c r="DT118" s="17"/>
      <c r="DU118" s="17"/>
      <c r="DV118" s="17"/>
      <c r="DW118" s="17"/>
      <c r="DX118" s="17"/>
      <c r="DY118" s="17"/>
      <c r="DZ118" s="17"/>
      <c r="EA118" s="17"/>
      <c r="EB118" s="28">
        <v>0</v>
      </c>
      <c r="EC118" s="17"/>
      <c r="ED118" s="17"/>
      <c r="EE118" s="17"/>
      <c r="EF118" s="17"/>
      <c r="EG118" s="17"/>
    </row>
    <row r="119" spans="1:137" ht="15.75" thickBot="1" x14ac:dyDescent="0.3">
      <c r="A119" s="5">
        <f t="shared" si="259"/>
        <v>33</v>
      </c>
      <c r="B119" s="5">
        <f t="shared" si="259"/>
        <v>31</v>
      </c>
      <c r="C119" s="1">
        <v>45809</v>
      </c>
      <c r="D119" s="4"/>
      <c r="E119" s="28"/>
      <c r="F119" s="28"/>
      <c r="G119" s="28">
        <f t="shared" si="245"/>
        <v>0</v>
      </c>
      <c r="H119" s="28"/>
      <c r="I119" s="10">
        <v>0</v>
      </c>
      <c r="J119" s="10">
        <v>69430.399999999994</v>
      </c>
      <c r="K119" s="94"/>
      <c r="L119" s="11">
        <f t="shared" si="201"/>
        <v>1541.6666666666667</v>
      </c>
      <c r="M119" s="11">
        <f t="shared" si="202"/>
        <v>458.33333333333331</v>
      </c>
      <c r="N119" s="11">
        <f t="shared" si="203"/>
        <v>575</v>
      </c>
      <c r="O119" s="11">
        <f t="shared" si="198"/>
        <v>552.97666666666669</v>
      </c>
      <c r="P119" s="11">
        <f t="shared" si="241"/>
        <v>2657.8899999999994</v>
      </c>
      <c r="Q119" s="11">
        <v>100000</v>
      </c>
      <c r="R119" s="94">
        <v>1</v>
      </c>
      <c r="S119" s="11">
        <f t="shared" si="205"/>
        <v>1541.6666666666667</v>
      </c>
      <c r="T119" s="11">
        <f t="shared" si="206"/>
        <v>458.33333333333331</v>
      </c>
      <c r="U119" s="11">
        <f t="shared" si="242"/>
        <v>833.33333333333348</v>
      </c>
      <c r="V119" s="11">
        <f t="shared" si="243"/>
        <v>5500</v>
      </c>
      <c r="W119" s="11">
        <f t="shared" si="244"/>
        <v>8157.8899999999994</v>
      </c>
      <c r="X119" s="11">
        <f t="shared" si="210"/>
        <v>97894.68</v>
      </c>
      <c r="Y119" s="110">
        <f t="shared" si="197"/>
        <v>0.22</v>
      </c>
      <c r="Z119" s="11">
        <f t="shared" si="261"/>
        <v>13415.829599999997</v>
      </c>
      <c r="AA119" s="11">
        <f t="shared" si="262"/>
        <v>4814.7339999999995</v>
      </c>
      <c r="AB119" s="11">
        <v>0</v>
      </c>
      <c r="AC119" s="11">
        <f t="shared" si="266"/>
        <v>79664.116399999999</v>
      </c>
      <c r="AD119" s="11">
        <f t="shared" si="263"/>
        <v>6638.6763666666666</v>
      </c>
      <c r="AE119" s="11">
        <v>55000</v>
      </c>
      <c r="AF119" s="11">
        <f t="shared" si="211"/>
        <v>2055.3430333333336</v>
      </c>
      <c r="AG119" s="11"/>
      <c r="AH119" s="92"/>
      <c r="AI119" s="91">
        <v>9000</v>
      </c>
      <c r="AJ119" s="11">
        <v>550</v>
      </c>
      <c r="AK119" s="54">
        <f t="shared" si="98"/>
        <v>10017.563017489529</v>
      </c>
      <c r="AL119" s="11">
        <v>305</v>
      </c>
      <c r="AM119" s="54">
        <v>0</v>
      </c>
      <c r="AN119" s="11">
        <v>0</v>
      </c>
      <c r="AO119" s="11">
        <v>0</v>
      </c>
      <c r="AP119" s="52">
        <f t="shared" si="212"/>
        <v>78907.392355334989</v>
      </c>
      <c r="AQ119" s="54">
        <f t="shared" ref="AQ119:AQ182" si="272">(AQ118*($AJ$1/12))+AQ118</f>
        <v>7015.8296541141062</v>
      </c>
      <c r="AR119" s="54">
        <f t="shared" si="264"/>
        <v>6091.1475695356685</v>
      </c>
      <c r="AS119" s="54">
        <f t="shared" si="267"/>
        <v>330998.00120648334</v>
      </c>
      <c r="AT119" s="54">
        <f t="shared" si="269"/>
        <v>42649.453858144494</v>
      </c>
      <c r="AU119" s="54">
        <v>3100</v>
      </c>
      <c r="AV119" s="54">
        <f t="shared" si="265"/>
        <v>49609.279179550074</v>
      </c>
      <c r="AW119" s="11">
        <v>0</v>
      </c>
      <c r="AX119" s="52">
        <f t="shared" si="213"/>
        <v>0</v>
      </c>
      <c r="AY119" s="54">
        <f>'Mortgage and Loans'!U80</f>
        <v>45352.36</v>
      </c>
      <c r="AZ119" s="12">
        <f t="shared" si="252"/>
        <v>583596.02684065222</v>
      </c>
      <c r="BA119" s="52">
        <f t="shared" si="270"/>
        <v>750</v>
      </c>
      <c r="BB119" s="52">
        <f t="shared" si="270"/>
        <v>750</v>
      </c>
      <c r="BC119" s="52">
        <f t="shared" si="270"/>
        <v>750</v>
      </c>
      <c r="BD119" s="52">
        <f t="shared" si="270"/>
        <v>750</v>
      </c>
      <c r="BE119" s="52">
        <f t="shared" si="260"/>
        <v>261.43960738179294</v>
      </c>
      <c r="BF119" s="52">
        <f t="shared" si="270"/>
        <v>750</v>
      </c>
      <c r="BG119" s="52">
        <f>'Mortgage and Loans'!AF81</f>
        <v>28652.687741334201</v>
      </c>
      <c r="BH119" s="52">
        <f>'Mortgage and Loans'!AQ81</f>
        <v>9622.6090847429623</v>
      </c>
      <c r="BI119" s="52">
        <f>'Mortgage and Loans'!BB81</f>
        <v>7925.5370317487705</v>
      </c>
      <c r="BJ119" s="52">
        <f>'Mortgage and Loans'!BM81</f>
        <v>0</v>
      </c>
      <c r="BK119" s="52">
        <f>'Mortgage and Loans'!T80</f>
        <v>134647.64000000004</v>
      </c>
      <c r="BL119" s="12">
        <f t="shared" si="17"/>
        <v>-184859.91346520776</v>
      </c>
      <c r="BM119" s="69">
        <f t="shared" si="103"/>
        <v>398736.11337544443</v>
      </c>
      <c r="BN119" s="88">
        <f t="shared" si="247"/>
        <v>1</v>
      </c>
      <c r="BO119" s="88">
        <f t="shared" si="271"/>
        <v>1</v>
      </c>
      <c r="BP119" s="79">
        <f>'Mortgage and Loans'!G81</f>
        <v>2012.83</v>
      </c>
      <c r="BQ119" s="73">
        <f t="shared" si="214"/>
        <v>0</v>
      </c>
      <c r="BR119" s="80"/>
      <c r="BS119" s="20">
        <f t="shared" si="215"/>
        <v>4011.4396073817929</v>
      </c>
      <c r="BT119" s="20">
        <v>750</v>
      </c>
      <c r="BU119" s="20">
        <v>0</v>
      </c>
      <c r="BV119" s="20">
        <f t="shared" si="216"/>
        <v>4761.4396073817934</v>
      </c>
      <c r="BW119" s="20">
        <f t="shared" si="217"/>
        <v>4761.439556345962</v>
      </c>
      <c r="BX119" s="47">
        <f>IF(D119=0,0,IF(MONTH($D119)=1,1,0))</f>
        <v>0</v>
      </c>
      <c r="BY119" s="47">
        <f t="shared" si="19"/>
        <v>0</v>
      </c>
      <c r="BZ119" s="47">
        <f t="shared" si="20"/>
        <v>0</v>
      </c>
      <c r="CA119" s="47">
        <f t="shared" si="21"/>
        <v>0</v>
      </c>
      <c r="CB119" s="47">
        <f t="shared" si="22"/>
        <v>0</v>
      </c>
      <c r="CC119" s="47">
        <f t="shared" si="23"/>
        <v>0</v>
      </c>
      <c r="CD119" s="47">
        <f t="shared" si="24"/>
        <v>0</v>
      </c>
      <c r="CE119" s="47">
        <f t="shared" si="25"/>
        <v>0</v>
      </c>
      <c r="CF119" s="47">
        <f t="shared" si="26"/>
        <v>0</v>
      </c>
      <c r="CG119" s="47">
        <f t="shared" si="27"/>
        <v>0</v>
      </c>
      <c r="CH119" s="47">
        <f t="shared" si="28"/>
        <v>0</v>
      </c>
      <c r="CI119" s="47">
        <f t="shared" si="29"/>
        <v>0</v>
      </c>
      <c r="CJ119" s="47">
        <f t="shared" si="218"/>
        <v>0</v>
      </c>
      <c r="CK119" s="47">
        <f t="shared" si="219"/>
        <v>0</v>
      </c>
      <c r="CL119" s="47">
        <f t="shared" si="220"/>
        <v>0</v>
      </c>
      <c r="CM119" s="47">
        <f t="shared" si="221"/>
        <v>0</v>
      </c>
      <c r="CN119" s="47">
        <f t="shared" si="222"/>
        <v>0</v>
      </c>
      <c r="CO119" s="47">
        <f t="shared" si="223"/>
        <v>0</v>
      </c>
      <c r="CP119" s="47">
        <f t="shared" si="224"/>
        <v>0</v>
      </c>
      <c r="CQ119" s="47">
        <f t="shared" si="225"/>
        <v>0</v>
      </c>
      <c r="CR119" s="47">
        <f t="shared" si="226"/>
        <v>0</v>
      </c>
      <c r="CS119" s="47">
        <f t="shared" si="227"/>
        <v>0</v>
      </c>
      <c r="CT119" s="47">
        <f t="shared" si="228"/>
        <v>0</v>
      </c>
      <c r="CU119" s="47">
        <f t="shared" si="229"/>
        <v>0</v>
      </c>
      <c r="CV119" s="20">
        <f t="shared" si="230"/>
        <v>4761.4396061717898</v>
      </c>
      <c r="CW119" s="20">
        <f t="shared" si="231"/>
        <v>4761.4396116347789</v>
      </c>
      <c r="CX119" s="20">
        <f t="shared" si="232"/>
        <v>57137.275288581521</v>
      </c>
      <c r="CY119" s="20">
        <f t="shared" si="233"/>
        <v>57137.275274061481</v>
      </c>
      <c r="CZ119" s="20">
        <f t="shared" si="234"/>
        <v>57137.27533961735</v>
      </c>
      <c r="DA119" s="21">
        <f t="shared" si="235"/>
        <v>57137.275300753456</v>
      </c>
      <c r="DB119" s="19">
        <f t="shared" si="258"/>
        <v>1428431.8825188363</v>
      </c>
      <c r="DC119" s="20">
        <f t="shared" si="236"/>
        <v>1428431.8823292132</v>
      </c>
      <c r="DD119" s="20">
        <f t="shared" si="237"/>
        <v>1428431.8835470106</v>
      </c>
      <c r="DE119" s="20">
        <f>DC119*G119</f>
        <v>0</v>
      </c>
      <c r="DF119" s="20">
        <f t="shared" si="268"/>
        <v>1500000</v>
      </c>
      <c r="DG119" s="20">
        <f t="shared" si="253"/>
        <v>515271.10382316262</v>
      </c>
      <c r="DH119" s="20">
        <f t="shared" si="238"/>
        <v>20610.844152926504</v>
      </c>
      <c r="DI119" s="20">
        <f t="shared" si="254"/>
        <v>1717.5703460772086</v>
      </c>
      <c r="DJ119" s="20">
        <f t="shared" si="239"/>
        <v>507380.15847049904</v>
      </c>
      <c r="DK119" s="24">
        <f t="shared" si="240"/>
        <v>0.36072500914986383</v>
      </c>
      <c r="DL119" s="124">
        <f t="shared" si="255"/>
        <v>0</v>
      </c>
      <c r="DM119" s="27">
        <f t="shared" si="256"/>
        <v>0</v>
      </c>
      <c r="DN119" s="27">
        <f t="shared" si="257"/>
        <v>0</v>
      </c>
      <c r="DO119" s="20">
        <f t="shared" si="249"/>
        <v>755334.06938195426</v>
      </c>
      <c r="DP119" s="20">
        <f t="shared" si="250"/>
        <v>388729.30353922129</v>
      </c>
      <c r="DQ119" s="21">
        <f t="shared" si="251"/>
        <v>336411.74841374875</v>
      </c>
      <c r="DR119" s="17"/>
      <c r="DS119" s="17"/>
      <c r="DT119" s="17"/>
      <c r="DU119" s="17"/>
      <c r="DV119" s="17"/>
      <c r="DW119" s="17"/>
      <c r="DX119" s="17"/>
      <c r="DY119" s="17"/>
      <c r="DZ119" s="17"/>
      <c r="EA119" s="17"/>
      <c r="EB119" s="28">
        <v>0</v>
      </c>
      <c r="EC119" s="17"/>
      <c r="ED119" s="17"/>
      <c r="EE119" s="17"/>
      <c r="EF119" s="17"/>
      <c r="EG119" s="17"/>
    </row>
    <row r="120" spans="1:137" ht="15.75" thickBot="1" x14ac:dyDescent="0.3">
      <c r="A120" s="5">
        <f t="shared" si="259"/>
        <v>33</v>
      </c>
      <c r="B120" s="5">
        <f t="shared" si="259"/>
        <v>31</v>
      </c>
      <c r="C120" s="1">
        <v>45839</v>
      </c>
      <c r="D120" s="4"/>
      <c r="E120" s="28"/>
      <c r="F120" s="28"/>
      <c r="G120" s="28">
        <f t="shared" si="245"/>
        <v>0</v>
      </c>
      <c r="H120" s="28"/>
      <c r="I120" s="10">
        <v>0</v>
      </c>
      <c r="J120" s="10">
        <v>69430.399999999994</v>
      </c>
      <c r="K120" s="94"/>
      <c r="L120" s="11">
        <f t="shared" si="201"/>
        <v>1541.6666666666667</v>
      </c>
      <c r="M120" s="11">
        <f t="shared" si="202"/>
        <v>458.33333333333331</v>
      </c>
      <c r="N120" s="11">
        <f t="shared" si="203"/>
        <v>575</v>
      </c>
      <c r="O120" s="11">
        <f t="shared" si="198"/>
        <v>552.97666666666669</v>
      </c>
      <c r="P120" s="11">
        <f t="shared" si="241"/>
        <v>2657.8899999999994</v>
      </c>
      <c r="Q120" s="11">
        <v>100000</v>
      </c>
      <c r="R120" s="94">
        <v>1</v>
      </c>
      <c r="S120" s="11">
        <f t="shared" si="205"/>
        <v>1541.6666666666667</v>
      </c>
      <c r="T120" s="11">
        <f t="shared" si="206"/>
        <v>458.33333333333331</v>
      </c>
      <c r="U120" s="11">
        <f t="shared" si="242"/>
        <v>833.33333333333348</v>
      </c>
      <c r="V120" s="11">
        <f t="shared" si="243"/>
        <v>5500</v>
      </c>
      <c r="W120" s="11">
        <f t="shared" si="244"/>
        <v>8157.8899999999994</v>
      </c>
      <c r="X120" s="11">
        <f t="shared" si="210"/>
        <v>97894.68</v>
      </c>
      <c r="Y120" s="110">
        <f t="shared" si="197"/>
        <v>0.22</v>
      </c>
      <c r="Z120" s="11">
        <f t="shared" si="261"/>
        <v>13415.829599999997</v>
      </c>
      <c r="AA120" s="11">
        <f t="shared" si="262"/>
        <v>4814.7339999999995</v>
      </c>
      <c r="AB120" s="11">
        <v>0</v>
      </c>
      <c r="AC120" s="11">
        <f t="shared" si="266"/>
        <v>79664.116399999999</v>
      </c>
      <c r="AD120" s="11">
        <f t="shared" si="263"/>
        <v>6638.6763666666666</v>
      </c>
      <c r="AE120" s="11">
        <v>55000</v>
      </c>
      <c r="AF120" s="11">
        <f t="shared" si="211"/>
        <v>2055.3430333333336</v>
      </c>
      <c r="AG120" s="11"/>
      <c r="AH120" s="92"/>
      <c r="AI120" s="91">
        <v>9000</v>
      </c>
      <c r="AJ120" s="11">
        <v>550</v>
      </c>
      <c r="AK120" s="54">
        <f t="shared" si="98"/>
        <v>10029.667572802327</v>
      </c>
      <c r="AL120" s="11">
        <v>305</v>
      </c>
      <c r="AM120" s="54">
        <v>0</v>
      </c>
      <c r="AN120" s="11">
        <v>0</v>
      </c>
      <c r="AO120" s="11">
        <v>0</v>
      </c>
      <c r="AP120" s="52">
        <f t="shared" si="212"/>
        <v>80251.474063926376</v>
      </c>
      <c r="AQ120" s="54">
        <f t="shared" si="272"/>
        <v>7053.8320647405581</v>
      </c>
      <c r="AR120" s="54">
        <f t="shared" si="264"/>
        <v>6124.1412855373201</v>
      </c>
      <c r="AS120" s="54">
        <f t="shared" si="267"/>
        <v>336047.81637968519</v>
      </c>
      <c r="AT120" s="54">
        <f t="shared" si="269"/>
        <v>43288.80506654278</v>
      </c>
      <c r="AU120" s="54">
        <v>3100</v>
      </c>
      <c r="AV120" s="54">
        <f t="shared" si="265"/>
        <v>50452.996108439307</v>
      </c>
      <c r="AW120" s="11">
        <v>0</v>
      </c>
      <c r="AX120" s="52">
        <f t="shared" si="213"/>
        <v>0</v>
      </c>
      <c r="AY120" s="54">
        <f>'Mortgage and Loans'!U81</f>
        <v>45616.36</v>
      </c>
      <c r="AZ120" s="12">
        <f t="shared" si="252"/>
        <v>591820.0925416738</v>
      </c>
      <c r="BA120" s="52">
        <f t="shared" si="270"/>
        <v>750</v>
      </c>
      <c r="BB120" s="52">
        <f t="shared" si="270"/>
        <v>750</v>
      </c>
      <c r="BC120" s="52">
        <f t="shared" si="270"/>
        <v>750</v>
      </c>
      <c r="BD120" s="52">
        <f t="shared" si="270"/>
        <v>750</v>
      </c>
      <c r="BE120" s="52">
        <f t="shared" si="260"/>
        <v>261.43961163477883</v>
      </c>
      <c r="BF120" s="52">
        <f t="shared" si="270"/>
        <v>750</v>
      </c>
      <c r="BG120" s="52">
        <f>'Mortgage and Loans'!AF82</f>
        <v>28234.697741334199</v>
      </c>
      <c r="BH120" s="52">
        <f>'Mortgage and Loans'!AQ82</f>
        <v>9484.679084742962</v>
      </c>
      <c r="BI120" s="52">
        <f>'Mortgage and Loans'!BB82</f>
        <v>7413.8670317487704</v>
      </c>
      <c r="BJ120" s="52">
        <f>'Mortgage and Loans'!BM82</f>
        <v>0</v>
      </c>
      <c r="BK120" s="52">
        <f>'Mortgage and Loans'!T81</f>
        <v>134383.64000000004</v>
      </c>
      <c r="BL120" s="12">
        <f t="shared" si="17"/>
        <v>-183528.32346946077</v>
      </c>
      <c r="BM120" s="69">
        <f t="shared" si="103"/>
        <v>408291.76907221304</v>
      </c>
      <c r="BN120" s="88">
        <f t="shared" si="247"/>
        <v>1</v>
      </c>
      <c r="BO120" s="88">
        <f t="shared" si="271"/>
        <v>1</v>
      </c>
      <c r="BP120" s="79">
        <f>'Mortgage and Loans'!G82</f>
        <v>2012.83</v>
      </c>
      <c r="BQ120" s="73">
        <f t="shared" si="214"/>
        <v>0</v>
      </c>
      <c r="BR120" s="80"/>
      <c r="BS120" s="20">
        <f t="shared" si="215"/>
        <v>4011.4396116347789</v>
      </c>
      <c r="BT120" s="20">
        <v>750</v>
      </c>
      <c r="BU120" s="20">
        <v>0</v>
      </c>
      <c r="BV120" s="20">
        <f t="shared" si="216"/>
        <v>4761.4396116347789</v>
      </c>
      <c r="BW120" s="20">
        <f t="shared" si="217"/>
        <v>4761.4395610485462</v>
      </c>
      <c r="BX120" s="47">
        <f>IF(D120=0,0,IF(MONTH($D120)=1,1,0))</f>
        <v>0</v>
      </c>
      <c r="BY120" s="47">
        <f t="shared" si="19"/>
        <v>0</v>
      </c>
      <c r="BZ120" s="47">
        <f t="shared" si="20"/>
        <v>0</v>
      </c>
      <c r="CA120" s="47">
        <f t="shared" si="21"/>
        <v>0</v>
      </c>
      <c r="CB120" s="47">
        <f t="shared" si="22"/>
        <v>0</v>
      </c>
      <c r="CC120" s="47">
        <f t="shared" si="23"/>
        <v>0</v>
      </c>
      <c r="CD120" s="47">
        <f t="shared" si="24"/>
        <v>0</v>
      </c>
      <c r="CE120" s="47">
        <f t="shared" si="25"/>
        <v>0</v>
      </c>
      <c r="CF120" s="47">
        <f t="shared" si="26"/>
        <v>0</v>
      </c>
      <c r="CG120" s="47">
        <f t="shared" si="27"/>
        <v>0</v>
      </c>
      <c r="CH120" s="47">
        <f t="shared" si="28"/>
        <v>0</v>
      </c>
      <c r="CI120" s="47">
        <f t="shared" si="29"/>
        <v>0</v>
      </c>
      <c r="CJ120" s="47">
        <f t="shared" si="218"/>
        <v>0</v>
      </c>
      <c r="CK120" s="47">
        <f t="shared" si="219"/>
        <v>0</v>
      </c>
      <c r="CL120" s="47">
        <f t="shared" si="220"/>
        <v>0</v>
      </c>
      <c r="CM120" s="47">
        <f t="shared" si="221"/>
        <v>0</v>
      </c>
      <c r="CN120" s="47">
        <f t="shared" si="222"/>
        <v>0</v>
      </c>
      <c r="CO120" s="47">
        <f t="shared" si="223"/>
        <v>0</v>
      </c>
      <c r="CP120" s="47">
        <f t="shared" si="224"/>
        <v>0</v>
      </c>
      <c r="CQ120" s="47">
        <f t="shared" si="225"/>
        <v>0</v>
      </c>
      <c r="CR120" s="47">
        <f t="shared" si="226"/>
        <v>0</v>
      </c>
      <c r="CS120" s="47">
        <f t="shared" si="227"/>
        <v>0</v>
      </c>
      <c r="CT120" s="47">
        <f t="shared" si="228"/>
        <v>0</v>
      </c>
      <c r="CU120" s="47">
        <f t="shared" si="229"/>
        <v>0</v>
      </c>
      <c r="CV120" s="20">
        <f t="shared" si="230"/>
        <v>4761.4396079850276</v>
      </c>
      <c r="CW120" s="20">
        <f t="shared" si="231"/>
        <v>4761.4396158502977</v>
      </c>
      <c r="CX120" s="20">
        <f t="shared" si="232"/>
        <v>57137.27533961735</v>
      </c>
      <c r="CY120" s="20">
        <f t="shared" si="233"/>
        <v>57137.275295820335</v>
      </c>
      <c r="CZ120" s="20">
        <f t="shared" si="234"/>
        <v>57137.275390203577</v>
      </c>
      <c r="DA120" s="21">
        <f t="shared" si="235"/>
        <v>57137.27534188042</v>
      </c>
      <c r="DB120" s="19">
        <f t="shared" si="258"/>
        <v>1428431.8835470104</v>
      </c>
      <c r="DC120" s="20">
        <f t="shared" si="236"/>
        <v>1428431.8826922067</v>
      </c>
      <c r="DD120" s="20">
        <f t="shared" si="237"/>
        <v>1428431.8846204241</v>
      </c>
      <c r="DE120" s="20">
        <f>DC120*G120</f>
        <v>0</v>
      </c>
      <c r="DF120" s="20">
        <f t="shared" si="268"/>
        <v>1500000</v>
      </c>
      <c r="DG120" s="20">
        <f t="shared" si="253"/>
        <v>523219.06496887148</v>
      </c>
      <c r="DH120" s="20">
        <f t="shared" si="238"/>
        <v>20928.76259875486</v>
      </c>
      <c r="DI120" s="20">
        <f t="shared" si="254"/>
        <v>1744.0635498962383</v>
      </c>
      <c r="DJ120" s="20">
        <f t="shared" si="239"/>
        <v>515285.3769955475</v>
      </c>
      <c r="DK120" s="24">
        <f t="shared" si="240"/>
        <v>0.36628912537484493</v>
      </c>
      <c r="DL120" s="124">
        <f t="shared" si="255"/>
        <v>0</v>
      </c>
      <c r="DM120" s="27">
        <f t="shared" si="256"/>
        <v>0</v>
      </c>
      <c r="DN120" s="27">
        <f t="shared" si="257"/>
        <v>0</v>
      </c>
      <c r="DO120" s="20">
        <f t="shared" si="249"/>
        <v>759425.46225777315</v>
      </c>
      <c r="DP120" s="20">
        <f t="shared" si="250"/>
        <v>394834.92060005874</v>
      </c>
      <c r="DQ120" s="21">
        <f t="shared" si="251"/>
        <v>342804.81205098983</v>
      </c>
      <c r="DR120" s="17"/>
      <c r="DS120" s="17"/>
      <c r="DT120" s="17"/>
      <c r="DU120" s="17"/>
      <c r="DV120" s="17"/>
      <c r="DW120" s="17"/>
      <c r="DX120" s="17"/>
      <c r="DY120" s="17"/>
      <c r="DZ120" s="17"/>
      <c r="EA120" s="17"/>
      <c r="EB120" s="28">
        <v>0</v>
      </c>
      <c r="EC120" s="17"/>
      <c r="ED120" s="17"/>
      <c r="EE120" s="17"/>
      <c r="EF120" s="17"/>
      <c r="EG120" s="17"/>
    </row>
    <row r="121" spans="1:137" ht="15.75" thickBot="1" x14ac:dyDescent="0.3">
      <c r="A121" s="5">
        <f t="shared" si="259"/>
        <v>33</v>
      </c>
      <c r="B121" s="5">
        <f t="shared" si="259"/>
        <v>31</v>
      </c>
      <c r="C121" s="1">
        <v>45870</v>
      </c>
      <c r="D121" s="4"/>
      <c r="E121" s="28"/>
      <c r="F121" s="28"/>
      <c r="G121" s="28">
        <f t="shared" si="245"/>
        <v>0</v>
      </c>
      <c r="H121" s="28"/>
      <c r="I121" s="10">
        <v>0</v>
      </c>
      <c r="J121" s="10">
        <v>69430.399999999994</v>
      </c>
      <c r="K121" s="94"/>
      <c r="L121" s="11">
        <f t="shared" si="201"/>
        <v>1541.6666666666667</v>
      </c>
      <c r="M121" s="11">
        <f t="shared" si="202"/>
        <v>458.33333333333331</v>
      </c>
      <c r="N121" s="11">
        <f t="shared" si="203"/>
        <v>575</v>
      </c>
      <c r="O121" s="11">
        <f t="shared" si="198"/>
        <v>552.97666666666669</v>
      </c>
      <c r="P121" s="11">
        <f t="shared" si="241"/>
        <v>2657.8899999999994</v>
      </c>
      <c r="Q121" s="11">
        <v>100000</v>
      </c>
      <c r="R121" s="94">
        <v>1</v>
      </c>
      <c r="S121" s="11">
        <f t="shared" si="205"/>
        <v>1541.6666666666667</v>
      </c>
      <c r="T121" s="11">
        <f t="shared" si="206"/>
        <v>458.33333333333331</v>
      </c>
      <c r="U121" s="11">
        <f t="shared" si="242"/>
        <v>833.33333333333348</v>
      </c>
      <c r="V121" s="11">
        <f t="shared" si="243"/>
        <v>5500</v>
      </c>
      <c r="W121" s="11">
        <f t="shared" si="244"/>
        <v>8157.8899999999994</v>
      </c>
      <c r="X121" s="11">
        <f t="shared" si="210"/>
        <v>97894.68</v>
      </c>
      <c r="Y121" s="110">
        <f t="shared" si="197"/>
        <v>0.22</v>
      </c>
      <c r="Z121" s="11">
        <f t="shared" si="261"/>
        <v>13415.829599999997</v>
      </c>
      <c r="AA121" s="11">
        <f t="shared" si="262"/>
        <v>4814.7339999999995</v>
      </c>
      <c r="AB121" s="11">
        <v>0</v>
      </c>
      <c r="AC121" s="11">
        <f t="shared" si="266"/>
        <v>79664.116399999999</v>
      </c>
      <c r="AD121" s="11">
        <f t="shared" si="263"/>
        <v>6638.6763666666666</v>
      </c>
      <c r="AE121" s="11">
        <v>55000</v>
      </c>
      <c r="AF121" s="11">
        <f t="shared" si="211"/>
        <v>2055.3430333333336</v>
      </c>
      <c r="AG121" s="11"/>
      <c r="AH121" s="92"/>
      <c r="AI121" s="91">
        <v>9000</v>
      </c>
      <c r="AJ121" s="11">
        <v>550</v>
      </c>
      <c r="AK121" s="54">
        <f t="shared" si="98"/>
        <v>10041.786754452796</v>
      </c>
      <c r="AL121" s="11">
        <v>305</v>
      </c>
      <c r="AM121" s="54">
        <v>0</v>
      </c>
      <c r="AN121" s="11">
        <v>0</v>
      </c>
      <c r="AO121" s="11">
        <v>0</v>
      </c>
      <c r="AP121" s="52">
        <f t="shared" si="212"/>
        <v>81602.83621510597</v>
      </c>
      <c r="AQ121" s="54">
        <f t="shared" si="272"/>
        <v>7092.0403217579023</v>
      </c>
      <c r="AR121" s="54">
        <f t="shared" si="264"/>
        <v>6157.3137175006468</v>
      </c>
      <c r="AS121" s="54">
        <f t="shared" si="267"/>
        <v>341124.98471840849</v>
      </c>
      <c r="AT121" s="54">
        <f t="shared" si="269"/>
        <v>43931.619427319893</v>
      </c>
      <c r="AU121" s="54">
        <v>3100</v>
      </c>
      <c r="AV121" s="54">
        <f t="shared" si="265"/>
        <v>51301.28317069335</v>
      </c>
      <c r="AW121" s="11">
        <v>0</v>
      </c>
      <c r="AX121" s="52">
        <f t="shared" si="213"/>
        <v>0</v>
      </c>
      <c r="AY121" s="54">
        <f>'Mortgage and Loans'!U82</f>
        <v>45881.27</v>
      </c>
      <c r="AZ121" s="12">
        <f t="shared" si="252"/>
        <v>600088.13432523911</v>
      </c>
      <c r="BA121" s="52">
        <f t="shared" si="270"/>
        <v>750</v>
      </c>
      <c r="BB121" s="52">
        <f t="shared" si="270"/>
        <v>750</v>
      </c>
      <c r="BC121" s="52">
        <f t="shared" si="270"/>
        <v>750</v>
      </c>
      <c r="BD121" s="52">
        <f t="shared" si="270"/>
        <v>750</v>
      </c>
      <c r="BE121" s="52">
        <f t="shared" si="260"/>
        <v>261.43961585029825</v>
      </c>
      <c r="BF121" s="52">
        <f t="shared" si="270"/>
        <v>750</v>
      </c>
      <c r="BG121" s="52">
        <f>'Mortgage and Loans'!AF83</f>
        <v>27814.857741334199</v>
      </c>
      <c r="BH121" s="52">
        <f>'Mortgage and Loans'!AQ83</f>
        <v>9346.0590847429612</v>
      </c>
      <c r="BI121" s="52">
        <f>'Mortgage and Loans'!BB83</f>
        <v>6899.4270317487708</v>
      </c>
      <c r="BJ121" s="52">
        <f>'Mortgage and Loans'!BM83</f>
        <v>0</v>
      </c>
      <c r="BK121" s="52">
        <f>'Mortgage and Loans'!T82</f>
        <v>134118.73000000004</v>
      </c>
      <c r="BL121" s="12">
        <f t="shared" si="17"/>
        <v>-182190.51347367626</v>
      </c>
      <c r="BM121" s="69">
        <f t="shared" si="103"/>
        <v>417897.62085156282</v>
      </c>
      <c r="BN121" s="88">
        <f t="shared" si="247"/>
        <v>1</v>
      </c>
      <c r="BO121" s="88">
        <f t="shared" si="271"/>
        <v>1</v>
      </c>
      <c r="BP121" s="79">
        <f>'Mortgage and Loans'!G83</f>
        <v>2012.83</v>
      </c>
      <c r="BQ121" s="73">
        <f t="shared" si="214"/>
        <v>0</v>
      </c>
      <c r="BR121" s="80"/>
      <c r="BS121" s="20">
        <f t="shared" si="215"/>
        <v>4011.4396158502982</v>
      </c>
      <c r="BT121" s="20">
        <v>750</v>
      </c>
      <c r="BU121" s="20">
        <v>0</v>
      </c>
      <c r="BV121" s="20">
        <f t="shared" si="216"/>
        <v>4761.4396158502987</v>
      </c>
      <c r="BW121" s="20">
        <f t="shared" si="217"/>
        <v>4761.4395812740722</v>
      </c>
      <c r="BX121" s="47">
        <f>IF(D121=0,0,IF(MONTH($D121)=1,1,0))</f>
        <v>0</v>
      </c>
      <c r="BY121" s="47">
        <f t="shared" si="19"/>
        <v>0</v>
      </c>
      <c r="BZ121" s="47">
        <f t="shared" si="20"/>
        <v>0</v>
      </c>
      <c r="CA121" s="47">
        <f t="shared" si="21"/>
        <v>0</v>
      </c>
      <c r="CB121" s="47">
        <f t="shared" si="22"/>
        <v>0</v>
      </c>
      <c r="CC121" s="47">
        <f t="shared" si="23"/>
        <v>0</v>
      </c>
      <c r="CD121" s="47">
        <f t="shared" si="24"/>
        <v>0</v>
      </c>
      <c r="CE121" s="47">
        <f t="shared" si="25"/>
        <v>0</v>
      </c>
      <c r="CF121" s="47">
        <f t="shared" si="26"/>
        <v>0</v>
      </c>
      <c r="CG121" s="47">
        <f t="shared" si="27"/>
        <v>0</v>
      </c>
      <c r="CH121" s="47">
        <f t="shared" si="28"/>
        <v>0</v>
      </c>
      <c r="CI121" s="47">
        <f t="shared" si="29"/>
        <v>0</v>
      </c>
      <c r="CJ121" s="47">
        <f t="shared" si="218"/>
        <v>0</v>
      </c>
      <c r="CK121" s="47">
        <f t="shared" si="219"/>
        <v>0</v>
      </c>
      <c r="CL121" s="47">
        <f t="shared" si="220"/>
        <v>0</v>
      </c>
      <c r="CM121" s="47">
        <f t="shared" si="221"/>
        <v>0</v>
      </c>
      <c r="CN121" s="47">
        <f t="shared" si="222"/>
        <v>0</v>
      </c>
      <c r="CO121" s="47">
        <f t="shared" si="223"/>
        <v>0</v>
      </c>
      <c r="CP121" s="47">
        <f t="shared" si="224"/>
        <v>0</v>
      </c>
      <c r="CQ121" s="47">
        <f t="shared" si="225"/>
        <v>0</v>
      </c>
      <c r="CR121" s="47">
        <f t="shared" si="226"/>
        <v>0</v>
      </c>
      <c r="CS121" s="47">
        <f t="shared" si="227"/>
        <v>0</v>
      </c>
      <c r="CT121" s="47">
        <f t="shared" si="228"/>
        <v>0</v>
      </c>
      <c r="CU121" s="47">
        <f t="shared" si="229"/>
        <v>0</v>
      </c>
      <c r="CV121" s="20">
        <f t="shared" si="230"/>
        <v>4761.4396116222906</v>
      </c>
      <c r="CW121" s="20">
        <f t="shared" si="231"/>
        <v>4761.4396187316506</v>
      </c>
      <c r="CX121" s="20">
        <f t="shared" si="232"/>
        <v>57137.275390203584</v>
      </c>
      <c r="CY121" s="20">
        <f t="shared" si="233"/>
        <v>57137.275339467487</v>
      </c>
      <c r="CZ121" s="20">
        <f t="shared" si="234"/>
        <v>57137.275424779808</v>
      </c>
      <c r="DA121" s="21">
        <f t="shared" si="235"/>
        <v>57137.27538481696</v>
      </c>
      <c r="DB121" s="19">
        <f t="shared" si="258"/>
        <v>1428431.8846204239</v>
      </c>
      <c r="DC121" s="20">
        <f t="shared" si="236"/>
        <v>1428431.8835620901</v>
      </c>
      <c r="DD121" s="20">
        <f t="shared" si="237"/>
        <v>1428431.8853881781</v>
      </c>
      <c r="DE121" s="20">
        <f>DC121*G121</f>
        <v>0</v>
      </c>
      <c r="DF121" s="20">
        <f t="shared" si="268"/>
        <v>1500000</v>
      </c>
      <c r="DG121" s="20">
        <f t="shared" si="253"/>
        <v>531210.07757078623</v>
      </c>
      <c r="DH121" s="20">
        <f t="shared" si="238"/>
        <v>21248.403102831449</v>
      </c>
      <c r="DI121" s="20">
        <f t="shared" si="254"/>
        <v>1770.7002585692874</v>
      </c>
      <c r="DJ121" s="20">
        <f t="shared" si="239"/>
        <v>523233.4154542734</v>
      </c>
      <c r="DK121" s="24">
        <f t="shared" si="240"/>
        <v>0.37188338042840663</v>
      </c>
      <c r="DL121" s="124">
        <f t="shared" si="255"/>
        <v>0</v>
      </c>
      <c r="DM121" s="27">
        <f t="shared" si="256"/>
        <v>0</v>
      </c>
      <c r="DN121" s="27">
        <f t="shared" si="257"/>
        <v>0</v>
      </c>
      <c r="DO121" s="20">
        <f t="shared" si="249"/>
        <v>763539.01684500277</v>
      </c>
      <c r="DP121" s="20">
        <f t="shared" si="250"/>
        <v>400973.60975330905</v>
      </c>
      <c r="DQ121" s="21">
        <f t="shared" si="251"/>
        <v>349232.50478293264</v>
      </c>
      <c r="DR121" s="17"/>
      <c r="DS121" s="17"/>
      <c r="DT121" s="17"/>
      <c r="DU121" s="17"/>
      <c r="DV121" s="17"/>
      <c r="DW121" s="17"/>
      <c r="DX121" s="17"/>
      <c r="DY121" s="17"/>
      <c r="DZ121" s="17"/>
      <c r="EA121" s="17"/>
      <c r="EB121" s="28">
        <v>0</v>
      </c>
      <c r="EC121" s="17"/>
      <c r="ED121" s="17"/>
      <c r="EE121" s="17"/>
      <c r="EF121" s="17"/>
      <c r="EG121" s="17"/>
    </row>
    <row r="122" spans="1:137" ht="15.75" thickBot="1" x14ac:dyDescent="0.3">
      <c r="A122" s="5">
        <f t="shared" si="259"/>
        <v>33</v>
      </c>
      <c r="B122" s="5">
        <f t="shared" si="259"/>
        <v>31</v>
      </c>
      <c r="C122" s="1">
        <v>45901</v>
      </c>
      <c r="D122" s="4"/>
      <c r="E122" s="28"/>
      <c r="F122" s="28"/>
      <c r="G122" s="28">
        <f t="shared" si="245"/>
        <v>0</v>
      </c>
      <c r="H122" s="28"/>
      <c r="I122" s="10">
        <v>0</v>
      </c>
      <c r="J122" s="10">
        <v>69430.399999999994</v>
      </c>
      <c r="K122" s="94"/>
      <c r="L122" s="11">
        <f t="shared" si="201"/>
        <v>1541.6666666666667</v>
      </c>
      <c r="M122" s="11">
        <f t="shared" si="202"/>
        <v>458.33333333333331</v>
      </c>
      <c r="N122" s="11">
        <f t="shared" si="203"/>
        <v>575</v>
      </c>
      <c r="O122" s="11">
        <f t="shared" si="198"/>
        <v>552.97666666666669</v>
      </c>
      <c r="P122" s="11">
        <f t="shared" si="241"/>
        <v>2657.8899999999994</v>
      </c>
      <c r="Q122" s="11">
        <v>100000</v>
      </c>
      <c r="R122" s="94">
        <v>1</v>
      </c>
      <c r="S122" s="11">
        <f t="shared" si="205"/>
        <v>1541.6666666666667</v>
      </c>
      <c r="T122" s="11">
        <f t="shared" si="206"/>
        <v>458.33333333333331</v>
      </c>
      <c r="U122" s="11">
        <f t="shared" si="242"/>
        <v>833.33333333333348</v>
      </c>
      <c r="V122" s="11">
        <f t="shared" si="243"/>
        <v>5500</v>
      </c>
      <c r="W122" s="11">
        <f t="shared" si="244"/>
        <v>8157.8899999999994</v>
      </c>
      <c r="X122" s="11">
        <f t="shared" si="210"/>
        <v>97894.68</v>
      </c>
      <c r="Y122" s="110">
        <f t="shared" ref="Y122:Y185" si="273">IF(X122&lt;19050,10,IF(X122&lt;77400,12,IF(X122&lt;165000,22,IF(X122&lt;315000,24,IF(X122&lt;400000,32,100)))))/100</f>
        <v>0.22</v>
      </c>
      <c r="Z122" s="11">
        <f t="shared" si="261"/>
        <v>13415.829599999997</v>
      </c>
      <c r="AA122" s="11">
        <f t="shared" si="262"/>
        <v>4814.7339999999995</v>
      </c>
      <c r="AB122" s="11">
        <v>0</v>
      </c>
      <c r="AC122" s="11">
        <f t="shared" si="266"/>
        <v>79664.116399999999</v>
      </c>
      <c r="AD122" s="11">
        <f t="shared" si="263"/>
        <v>6638.6763666666666</v>
      </c>
      <c r="AE122" s="11">
        <v>55000</v>
      </c>
      <c r="AF122" s="11">
        <f t="shared" si="211"/>
        <v>2055.3430333333336</v>
      </c>
      <c r="AG122" s="11"/>
      <c r="AH122" s="92"/>
      <c r="AI122" s="91">
        <v>9000</v>
      </c>
      <c r="AJ122" s="11">
        <v>550</v>
      </c>
      <c r="AK122" s="54">
        <f t="shared" si="98"/>
        <v>10053.920580114425</v>
      </c>
      <c r="AL122" s="11">
        <v>305</v>
      </c>
      <c r="AM122" s="54">
        <v>0</v>
      </c>
      <c r="AN122" s="11">
        <v>0</v>
      </c>
      <c r="AO122" s="11">
        <v>0</v>
      </c>
      <c r="AP122" s="52">
        <f t="shared" si="212"/>
        <v>82961.518244604449</v>
      </c>
      <c r="AQ122" s="54">
        <f t="shared" si="272"/>
        <v>7130.4555401674243</v>
      </c>
      <c r="AR122" s="54">
        <f t="shared" si="264"/>
        <v>6190.6658334704416</v>
      </c>
      <c r="AS122" s="54">
        <f t="shared" si="267"/>
        <v>346229.65438563324</v>
      </c>
      <c r="AT122" s="54">
        <f t="shared" si="269"/>
        <v>44577.915699217876</v>
      </c>
      <c r="AU122" s="54">
        <v>3100</v>
      </c>
      <c r="AV122" s="54">
        <f t="shared" si="265"/>
        <v>52154.165121201273</v>
      </c>
      <c r="AW122" s="11">
        <v>0</v>
      </c>
      <c r="AX122" s="52">
        <f t="shared" si="213"/>
        <v>0</v>
      </c>
      <c r="AY122" s="54">
        <f>'Mortgage and Loans'!U83</f>
        <v>46147.09</v>
      </c>
      <c r="AZ122" s="12">
        <f t="shared" si="252"/>
        <v>608400.38540440914</v>
      </c>
      <c r="BA122" s="52">
        <f t="shared" si="270"/>
        <v>750</v>
      </c>
      <c r="BB122" s="52">
        <f t="shared" si="270"/>
        <v>750</v>
      </c>
      <c r="BC122" s="52">
        <f t="shared" si="270"/>
        <v>750</v>
      </c>
      <c r="BD122" s="52">
        <f t="shared" si="270"/>
        <v>750</v>
      </c>
      <c r="BE122" s="52">
        <f t="shared" si="260"/>
        <v>261.43961873165046</v>
      </c>
      <c r="BF122" s="52">
        <f t="shared" si="270"/>
        <v>750</v>
      </c>
      <c r="BG122" s="52">
        <f>'Mortgage and Loans'!AF84</f>
        <v>27393.157741334198</v>
      </c>
      <c r="BH122" s="52">
        <f>'Mortgage and Loans'!AQ84</f>
        <v>9206.7490847429617</v>
      </c>
      <c r="BI122" s="52">
        <f>'Mortgage and Loans'!BB84</f>
        <v>6382.1970317487712</v>
      </c>
      <c r="BJ122" s="52">
        <f>'Mortgage and Loans'!BM84</f>
        <v>0</v>
      </c>
      <c r="BK122" s="52">
        <f>'Mortgage and Loans'!T83</f>
        <v>133852.91000000003</v>
      </c>
      <c r="BL122" s="12">
        <f t="shared" si="17"/>
        <v>-180846.45347655762</v>
      </c>
      <c r="BM122" s="69">
        <f t="shared" si="103"/>
        <v>427553.93192785152</v>
      </c>
      <c r="BN122" s="88">
        <f t="shared" si="247"/>
        <v>1</v>
      </c>
      <c r="BO122" s="88">
        <f t="shared" si="271"/>
        <v>1</v>
      </c>
      <c r="BP122" s="79">
        <f>'Mortgage and Loans'!G84</f>
        <v>2012.83</v>
      </c>
      <c r="BQ122" s="73">
        <f t="shared" si="214"/>
        <v>0</v>
      </c>
      <c r="BR122" s="80"/>
      <c r="BS122" s="20">
        <f t="shared" si="215"/>
        <v>4011.4396187316506</v>
      </c>
      <c r="BT122" s="20">
        <v>750</v>
      </c>
      <c r="BU122" s="20">
        <v>0</v>
      </c>
      <c r="BV122" s="20">
        <f t="shared" si="216"/>
        <v>4761.4396187316506</v>
      </c>
      <c r="BW122" s="20">
        <f t="shared" si="217"/>
        <v>4761.4396065767651</v>
      </c>
      <c r="BX122" s="47">
        <f>IF(D122=0,0,IF(MONTH($D122)=1,1,0))</f>
        <v>0</v>
      </c>
      <c r="BY122" s="47">
        <f t="shared" si="19"/>
        <v>0</v>
      </c>
      <c r="BZ122" s="47">
        <f t="shared" si="20"/>
        <v>0</v>
      </c>
      <c r="CA122" s="47">
        <f t="shared" si="21"/>
        <v>0</v>
      </c>
      <c r="CB122" s="47">
        <f t="shared" si="22"/>
        <v>0</v>
      </c>
      <c r="CC122" s="47">
        <f t="shared" si="23"/>
        <v>0</v>
      </c>
      <c r="CD122" s="47">
        <f t="shared" si="24"/>
        <v>0</v>
      </c>
      <c r="CE122" s="47">
        <f t="shared" si="25"/>
        <v>0</v>
      </c>
      <c r="CF122" s="47">
        <f t="shared" si="26"/>
        <v>0</v>
      </c>
      <c r="CG122" s="47">
        <f t="shared" si="27"/>
        <v>0</v>
      </c>
      <c r="CH122" s="47">
        <f t="shared" si="28"/>
        <v>0</v>
      </c>
      <c r="CI122" s="47">
        <f t="shared" si="29"/>
        <v>0</v>
      </c>
      <c r="CJ122" s="47">
        <f t="shared" si="218"/>
        <v>0</v>
      </c>
      <c r="CK122" s="47">
        <f t="shared" si="219"/>
        <v>0</v>
      </c>
      <c r="CL122" s="47">
        <f t="shared" si="220"/>
        <v>0</v>
      </c>
      <c r="CM122" s="47">
        <f t="shared" si="221"/>
        <v>0</v>
      </c>
      <c r="CN122" s="47">
        <f t="shared" si="222"/>
        <v>0</v>
      </c>
      <c r="CO122" s="47">
        <f t="shared" si="223"/>
        <v>0</v>
      </c>
      <c r="CP122" s="47">
        <f t="shared" si="224"/>
        <v>0</v>
      </c>
      <c r="CQ122" s="47">
        <f t="shared" si="225"/>
        <v>0</v>
      </c>
      <c r="CR122" s="47">
        <f t="shared" si="226"/>
        <v>0</v>
      </c>
      <c r="CS122" s="47">
        <f t="shared" si="227"/>
        <v>0</v>
      </c>
      <c r="CT122" s="47">
        <f t="shared" si="228"/>
        <v>0</v>
      </c>
      <c r="CU122" s="47">
        <f t="shared" si="229"/>
        <v>0</v>
      </c>
      <c r="CV122" s="20">
        <f t="shared" si="230"/>
        <v>4761.4396154055767</v>
      </c>
      <c r="CW122" s="20">
        <f t="shared" si="231"/>
        <v>4761.4396197445576</v>
      </c>
      <c r="CX122" s="20">
        <f t="shared" si="232"/>
        <v>57137.275424779808</v>
      </c>
      <c r="CY122" s="20">
        <f t="shared" si="233"/>
        <v>57137.275384866924</v>
      </c>
      <c r="CZ122" s="20">
        <f t="shared" si="234"/>
        <v>57137.275436934695</v>
      </c>
      <c r="DA122" s="21">
        <f t="shared" si="235"/>
        <v>57137.27541552714</v>
      </c>
      <c r="DB122" s="19">
        <f t="shared" si="258"/>
        <v>1428431.8853881785</v>
      </c>
      <c r="DC122" s="20">
        <f t="shared" si="236"/>
        <v>1428431.8845185377</v>
      </c>
      <c r="DD122" s="20">
        <f t="shared" si="237"/>
        <v>1428431.8856937515</v>
      </c>
      <c r="DE122" s="20">
        <f>DC122*G122</f>
        <v>0</v>
      </c>
      <c r="DF122" s="20">
        <f t="shared" si="268"/>
        <v>1500000</v>
      </c>
      <c r="DG122" s="20">
        <f t="shared" si="253"/>
        <v>539244.3748242947</v>
      </c>
      <c r="DH122" s="20">
        <f t="shared" si="238"/>
        <v>21569.77499297179</v>
      </c>
      <c r="DI122" s="20">
        <f t="shared" si="254"/>
        <v>1797.4812494143159</v>
      </c>
      <c r="DJ122" s="20">
        <f t="shared" si="239"/>
        <v>531224.50578798412</v>
      </c>
      <c r="DK122" s="24">
        <f t="shared" si="240"/>
        <v>0.37750793766834079</v>
      </c>
      <c r="DL122" s="124">
        <f t="shared" si="255"/>
        <v>0</v>
      </c>
      <c r="DM122" s="27">
        <f t="shared" si="256"/>
        <v>0</v>
      </c>
      <c r="DN122" s="27">
        <f t="shared" si="257"/>
        <v>0</v>
      </c>
      <c r="DO122" s="20">
        <f t="shared" si="249"/>
        <v>767674.85318624647</v>
      </c>
      <c r="DP122" s="20">
        <f t="shared" si="250"/>
        <v>407145.55013947282</v>
      </c>
      <c r="DQ122" s="21">
        <f t="shared" si="251"/>
        <v>355695.01418384013</v>
      </c>
      <c r="DR122" s="17"/>
      <c r="DS122" s="17"/>
      <c r="DT122" s="17"/>
      <c r="DU122" s="17"/>
      <c r="DV122" s="17"/>
      <c r="DW122" s="17"/>
      <c r="DX122" s="17"/>
      <c r="DY122" s="17"/>
      <c r="DZ122" s="17"/>
      <c r="EA122" s="17"/>
      <c r="EB122" s="28">
        <v>0</v>
      </c>
      <c r="EC122" s="17"/>
      <c r="ED122" s="17"/>
      <c r="EE122" s="17"/>
      <c r="EF122" s="17"/>
      <c r="EG122" s="17"/>
    </row>
    <row r="123" spans="1:137" ht="15.75" thickBot="1" x14ac:dyDescent="0.3">
      <c r="A123" s="5">
        <f t="shared" si="259"/>
        <v>33</v>
      </c>
      <c r="B123" s="5">
        <f t="shared" si="259"/>
        <v>32</v>
      </c>
      <c r="C123" s="1">
        <v>45931</v>
      </c>
      <c r="D123" s="4"/>
      <c r="E123" s="28"/>
      <c r="F123" s="28"/>
      <c r="G123" s="28">
        <f t="shared" si="245"/>
        <v>0</v>
      </c>
      <c r="H123" s="28"/>
      <c r="I123" s="10">
        <v>0</v>
      </c>
      <c r="J123" s="10">
        <v>69430.399999999994</v>
      </c>
      <c r="K123" s="94"/>
      <c r="L123" s="11">
        <f t="shared" si="201"/>
        <v>1541.6666666666667</v>
      </c>
      <c r="M123" s="11">
        <f t="shared" si="202"/>
        <v>458.33333333333331</v>
      </c>
      <c r="N123" s="11">
        <f t="shared" si="203"/>
        <v>575</v>
      </c>
      <c r="O123" s="11">
        <f t="shared" si="198"/>
        <v>552.97666666666669</v>
      </c>
      <c r="P123" s="11">
        <f t="shared" si="241"/>
        <v>2657.8899999999994</v>
      </c>
      <c r="Q123" s="11">
        <v>100000</v>
      </c>
      <c r="R123" s="94">
        <v>1</v>
      </c>
      <c r="S123" s="11">
        <f t="shared" si="205"/>
        <v>1541.6666666666667</v>
      </c>
      <c r="T123" s="11">
        <f t="shared" si="206"/>
        <v>458.33333333333331</v>
      </c>
      <c r="U123" s="11">
        <f t="shared" si="242"/>
        <v>833.33333333333348</v>
      </c>
      <c r="V123" s="11">
        <f t="shared" si="243"/>
        <v>5500</v>
      </c>
      <c r="W123" s="11">
        <f t="shared" si="244"/>
        <v>8157.8899999999994</v>
      </c>
      <c r="X123" s="11">
        <f t="shared" si="210"/>
        <v>97894.68</v>
      </c>
      <c r="Y123" s="110">
        <f t="shared" si="273"/>
        <v>0.22</v>
      </c>
      <c r="Z123" s="11">
        <f t="shared" si="261"/>
        <v>13415.829599999997</v>
      </c>
      <c r="AA123" s="11">
        <f t="shared" si="262"/>
        <v>4814.7339999999995</v>
      </c>
      <c r="AB123" s="11">
        <v>0</v>
      </c>
      <c r="AC123" s="11">
        <f t="shared" si="266"/>
        <v>79664.116399999999</v>
      </c>
      <c r="AD123" s="11">
        <f t="shared" si="263"/>
        <v>6638.6763666666666</v>
      </c>
      <c r="AE123" s="11">
        <v>55000</v>
      </c>
      <c r="AF123" s="11">
        <f t="shared" si="211"/>
        <v>2055.3430333333336</v>
      </c>
      <c r="AG123" s="11"/>
      <c r="AH123" s="92"/>
      <c r="AI123" s="91">
        <v>9000</v>
      </c>
      <c r="AJ123" s="11">
        <v>550</v>
      </c>
      <c r="AK123" s="54">
        <f t="shared" si="98"/>
        <v>10066.069067482063</v>
      </c>
      <c r="AL123" s="11">
        <v>305</v>
      </c>
      <c r="AM123" s="54">
        <v>0</v>
      </c>
      <c r="AN123" s="11">
        <v>0</v>
      </c>
      <c r="AO123" s="11">
        <v>0</v>
      </c>
      <c r="AP123" s="52">
        <f t="shared" si="212"/>
        <v>84327.55980176272</v>
      </c>
      <c r="AQ123" s="54">
        <f t="shared" si="272"/>
        <v>7169.0788410099976</v>
      </c>
      <c r="AR123" s="54">
        <f t="shared" si="264"/>
        <v>6224.1986067350736</v>
      </c>
      <c r="AS123" s="54">
        <f t="shared" si="267"/>
        <v>351361.97434688878</v>
      </c>
      <c r="AT123" s="54">
        <f t="shared" si="269"/>
        <v>45227.712742588643</v>
      </c>
      <c r="AU123" s="54">
        <v>3100</v>
      </c>
      <c r="AV123" s="54">
        <f t="shared" si="265"/>
        <v>53011.666848941117</v>
      </c>
      <c r="AW123" s="11">
        <v>0</v>
      </c>
      <c r="AX123" s="52">
        <f t="shared" si="213"/>
        <v>0</v>
      </c>
      <c r="AY123" s="54">
        <f>'Mortgage and Loans'!U84</f>
        <v>46413.82</v>
      </c>
      <c r="AZ123" s="12">
        <f t="shared" si="252"/>
        <v>616757.08025540831</v>
      </c>
      <c r="BA123" s="52">
        <f t="shared" si="270"/>
        <v>750</v>
      </c>
      <c r="BB123" s="52">
        <f t="shared" si="270"/>
        <v>750</v>
      </c>
      <c r="BC123" s="52">
        <f t="shared" si="270"/>
        <v>750</v>
      </c>
      <c r="BD123" s="52">
        <f t="shared" si="270"/>
        <v>750</v>
      </c>
      <c r="BE123" s="52">
        <f t="shared" si="260"/>
        <v>261.43961974455755</v>
      </c>
      <c r="BF123" s="52">
        <f t="shared" si="270"/>
        <v>750</v>
      </c>
      <c r="BG123" s="52">
        <f>'Mortgage and Loans'!AF85</f>
        <v>26969.587741334199</v>
      </c>
      <c r="BH123" s="52">
        <f>'Mortgage and Loans'!AQ85</f>
        <v>9066.7390847429615</v>
      </c>
      <c r="BI123" s="52">
        <f>'Mortgage and Loans'!BB85</f>
        <v>5862.1670317487715</v>
      </c>
      <c r="BJ123" s="52">
        <f>'Mortgage and Loans'!BM85</f>
        <v>0</v>
      </c>
      <c r="BK123" s="52">
        <f>'Mortgage and Loans'!T84</f>
        <v>133586.18000000002</v>
      </c>
      <c r="BL123" s="12">
        <f t="shared" si="17"/>
        <v>-179496.11347757053</v>
      </c>
      <c r="BM123" s="69">
        <f t="shared" si="103"/>
        <v>437260.96677783778</v>
      </c>
      <c r="BN123" s="88">
        <f t="shared" si="247"/>
        <v>1</v>
      </c>
      <c r="BO123" s="88">
        <f t="shared" si="271"/>
        <v>1</v>
      </c>
      <c r="BP123" s="79">
        <f>'Mortgage and Loans'!G85</f>
        <v>2012.83</v>
      </c>
      <c r="BQ123" s="73">
        <f t="shared" si="214"/>
        <v>0</v>
      </c>
      <c r="BR123" s="80"/>
      <c r="BS123" s="20">
        <f t="shared" si="215"/>
        <v>4011.4396197445576</v>
      </c>
      <c r="BT123" s="20">
        <v>750</v>
      </c>
      <c r="BU123" s="20">
        <v>0</v>
      </c>
      <c r="BV123" s="20">
        <f t="shared" si="216"/>
        <v>4761.4396197445576</v>
      </c>
      <c r="BW123" s="20">
        <f t="shared" si="217"/>
        <v>4761.4396276697898</v>
      </c>
      <c r="BX123" s="47">
        <f>IF(D123=0,0,IF(MONTH($D123)=1,1,0))</f>
        <v>0</v>
      </c>
      <c r="BY123" s="47">
        <f t="shared" si="19"/>
        <v>0</v>
      </c>
      <c r="BZ123" s="47">
        <f t="shared" si="20"/>
        <v>0</v>
      </c>
      <c r="CA123" s="47">
        <f t="shared" si="21"/>
        <v>0</v>
      </c>
      <c r="CB123" s="47">
        <f t="shared" si="22"/>
        <v>0</v>
      </c>
      <c r="CC123" s="47">
        <f t="shared" si="23"/>
        <v>0</v>
      </c>
      <c r="CD123" s="47">
        <f t="shared" si="24"/>
        <v>0</v>
      </c>
      <c r="CE123" s="47">
        <f t="shared" si="25"/>
        <v>0</v>
      </c>
      <c r="CF123" s="47">
        <f t="shared" si="26"/>
        <v>0</v>
      </c>
      <c r="CG123" s="47">
        <f t="shared" si="27"/>
        <v>0</v>
      </c>
      <c r="CH123" s="47">
        <f t="shared" si="28"/>
        <v>0</v>
      </c>
      <c r="CI123" s="47">
        <f t="shared" si="29"/>
        <v>0</v>
      </c>
      <c r="CJ123" s="47">
        <f t="shared" si="218"/>
        <v>0</v>
      </c>
      <c r="CK123" s="47">
        <f t="shared" si="219"/>
        <v>0</v>
      </c>
      <c r="CL123" s="47">
        <f t="shared" si="220"/>
        <v>0</v>
      </c>
      <c r="CM123" s="47">
        <f t="shared" si="221"/>
        <v>0</v>
      </c>
      <c r="CN123" s="47">
        <f t="shared" si="222"/>
        <v>0</v>
      </c>
      <c r="CO123" s="47">
        <f t="shared" si="223"/>
        <v>0</v>
      </c>
      <c r="CP123" s="47">
        <f t="shared" si="224"/>
        <v>0</v>
      </c>
      <c r="CQ123" s="47">
        <f t="shared" si="225"/>
        <v>0</v>
      </c>
      <c r="CR123" s="47">
        <f t="shared" si="226"/>
        <v>0</v>
      </c>
      <c r="CS123" s="47">
        <f t="shared" si="227"/>
        <v>0</v>
      </c>
      <c r="CT123" s="47">
        <f t="shared" si="228"/>
        <v>0</v>
      </c>
      <c r="CU123" s="47">
        <f t="shared" si="229"/>
        <v>0</v>
      </c>
      <c r="CV123" s="20">
        <f t="shared" si="230"/>
        <v>4761.439618108835</v>
      </c>
      <c r="CW123" s="20">
        <f t="shared" si="231"/>
        <v>4761.4396190841217</v>
      </c>
      <c r="CX123" s="20">
        <f t="shared" si="232"/>
        <v>57137.275436934695</v>
      </c>
      <c r="CY123" s="20">
        <f t="shared" si="233"/>
        <v>57137.275417306024</v>
      </c>
      <c r="CZ123" s="20">
        <f t="shared" si="234"/>
        <v>57137.27542900946</v>
      </c>
      <c r="DA123" s="21">
        <f t="shared" si="235"/>
        <v>57137.275427750057</v>
      </c>
      <c r="DB123" s="19">
        <f t="shared" si="258"/>
        <v>1428431.8856937515</v>
      </c>
      <c r="DC123" s="20">
        <f t="shared" si="236"/>
        <v>1428431.8852341177</v>
      </c>
      <c r="DD123" s="20">
        <f t="shared" si="237"/>
        <v>1428431.8855709434</v>
      </c>
      <c r="DE123" s="20">
        <f>DC123*G123</f>
        <v>0</v>
      </c>
      <c r="DF123" s="20">
        <f t="shared" si="268"/>
        <v>1500000</v>
      </c>
      <c r="DG123" s="20">
        <f t="shared" si="253"/>
        <v>547322.19118792634</v>
      </c>
      <c r="DH123" s="20">
        <f t="shared" si="238"/>
        <v>21892.887647517055</v>
      </c>
      <c r="DI123" s="20">
        <f t="shared" si="254"/>
        <v>1824.4073039597545</v>
      </c>
      <c r="DJ123" s="20">
        <f t="shared" si="239"/>
        <v>539258.88119433576</v>
      </c>
      <c r="DK123" s="24">
        <f t="shared" si="240"/>
        <v>0.38316296131839783</v>
      </c>
      <c r="DL123" s="124">
        <f t="shared" si="255"/>
        <v>0</v>
      </c>
      <c r="DM123" s="27">
        <f t="shared" si="256"/>
        <v>0</v>
      </c>
      <c r="DN123" s="27">
        <f t="shared" si="257"/>
        <v>0</v>
      </c>
      <c r="DO123" s="20">
        <f t="shared" si="249"/>
        <v>771833.09197433863</v>
      </c>
      <c r="DP123" s="20">
        <f t="shared" si="250"/>
        <v>413350.92186939495</v>
      </c>
      <c r="DQ123" s="21">
        <f t="shared" si="251"/>
        <v>362192.52884400258</v>
      </c>
      <c r="DR123" s="17"/>
      <c r="DS123" s="17"/>
      <c r="DT123" s="17"/>
      <c r="DU123" s="17"/>
      <c r="DV123" s="17"/>
      <c r="DW123" s="17"/>
      <c r="DX123" s="17"/>
      <c r="DY123" s="17"/>
      <c r="DZ123" s="17"/>
      <c r="EA123" s="17"/>
      <c r="EB123" s="28">
        <v>0</v>
      </c>
      <c r="EC123" s="17"/>
      <c r="ED123" s="17"/>
      <c r="EE123" s="17"/>
      <c r="EF123" s="17"/>
      <c r="EG123" s="17"/>
    </row>
    <row r="124" spans="1:137" ht="15.75" thickBot="1" x14ac:dyDescent="0.3">
      <c r="A124" s="5">
        <f t="shared" si="259"/>
        <v>33</v>
      </c>
      <c r="B124" s="5">
        <f t="shared" si="259"/>
        <v>32</v>
      </c>
      <c r="C124" s="1">
        <v>45962</v>
      </c>
      <c r="D124" s="4"/>
      <c r="E124" s="28"/>
      <c r="F124" s="28"/>
      <c r="G124" s="28">
        <f t="shared" ref="G124:G187" si="274">IF(F124=0,IF(F388=1,1,0),0)</f>
        <v>0</v>
      </c>
      <c r="H124" s="28"/>
      <c r="I124" s="10">
        <v>0</v>
      </c>
      <c r="J124" s="10">
        <v>69430.399999999994</v>
      </c>
      <c r="K124" s="94"/>
      <c r="L124" s="11">
        <f t="shared" si="201"/>
        <v>1541.6666666666667</v>
      </c>
      <c r="M124" s="11">
        <f t="shared" si="202"/>
        <v>458.33333333333331</v>
      </c>
      <c r="N124" s="11">
        <f t="shared" si="203"/>
        <v>575</v>
      </c>
      <c r="O124" s="11">
        <f t="shared" ref="O124:O187" si="275">255.22*26/12</f>
        <v>552.97666666666669</v>
      </c>
      <c r="P124" s="11">
        <f t="shared" si="241"/>
        <v>2657.8899999999994</v>
      </c>
      <c r="Q124" s="11">
        <v>100000</v>
      </c>
      <c r="R124" s="94">
        <v>1</v>
      </c>
      <c r="S124" s="11">
        <f t="shared" si="205"/>
        <v>1541.6666666666667</v>
      </c>
      <c r="T124" s="11">
        <f t="shared" si="206"/>
        <v>458.33333333333331</v>
      </c>
      <c r="U124" s="11">
        <f t="shared" si="242"/>
        <v>833.33333333333348</v>
      </c>
      <c r="V124" s="11">
        <f t="shared" si="243"/>
        <v>5500</v>
      </c>
      <c r="W124" s="11">
        <f t="shared" si="244"/>
        <v>8157.8899999999994</v>
      </c>
      <c r="X124" s="11">
        <f t="shared" si="210"/>
        <v>97894.68</v>
      </c>
      <c r="Y124" s="110">
        <f t="shared" si="273"/>
        <v>0.22</v>
      </c>
      <c r="Z124" s="11">
        <f t="shared" si="261"/>
        <v>13415.829599999997</v>
      </c>
      <c r="AA124" s="11">
        <f t="shared" si="262"/>
        <v>4814.7339999999995</v>
      </c>
      <c r="AB124" s="11">
        <v>0</v>
      </c>
      <c r="AC124" s="11">
        <f t="shared" si="266"/>
        <v>79664.116399999999</v>
      </c>
      <c r="AD124" s="11">
        <f t="shared" si="263"/>
        <v>6638.6763666666666</v>
      </c>
      <c r="AE124" s="11">
        <v>55000</v>
      </c>
      <c r="AF124" s="11">
        <f t="shared" si="211"/>
        <v>2055.3430333333336</v>
      </c>
      <c r="AG124" s="11"/>
      <c r="AH124" s="92"/>
      <c r="AI124" s="91">
        <v>9000</v>
      </c>
      <c r="AJ124" s="11">
        <v>550</v>
      </c>
      <c r="AK124" s="54">
        <f t="shared" si="98"/>
        <v>10078.232234271936</v>
      </c>
      <c r="AL124" s="11">
        <v>305</v>
      </c>
      <c r="AM124" s="54">
        <v>0</v>
      </c>
      <c r="AN124" s="11">
        <v>0</v>
      </c>
      <c r="AO124" s="11">
        <v>0</v>
      </c>
      <c r="AP124" s="52">
        <f t="shared" si="212"/>
        <v>85701.000750688923</v>
      </c>
      <c r="AQ124" s="54">
        <f t="shared" si="272"/>
        <v>7207.9113513988013</v>
      </c>
      <c r="AR124" s="54">
        <f t="shared" si="264"/>
        <v>6257.9130158548887</v>
      </c>
      <c r="AS124" s="54">
        <f t="shared" si="267"/>
        <v>356522.09437460115</v>
      </c>
      <c r="AT124" s="54">
        <f t="shared" si="269"/>
        <v>45881.029519944335</v>
      </c>
      <c r="AU124" s="54">
        <v>3100</v>
      </c>
      <c r="AV124" s="54">
        <f t="shared" si="265"/>
        <v>53873.813377706218</v>
      </c>
      <c r="AW124" s="11">
        <v>0</v>
      </c>
      <c r="AX124" s="52">
        <f t="shared" si="213"/>
        <v>0</v>
      </c>
      <c r="AY124" s="54">
        <f>'Mortgage and Loans'!U85</f>
        <v>46681.47</v>
      </c>
      <c r="AZ124" s="12">
        <f t="shared" si="252"/>
        <v>625158.46462446626</v>
      </c>
      <c r="BA124" s="52">
        <f t="shared" si="270"/>
        <v>750</v>
      </c>
      <c r="BB124" s="52">
        <f t="shared" si="270"/>
        <v>750</v>
      </c>
      <c r="BC124" s="52">
        <f t="shared" si="270"/>
        <v>750</v>
      </c>
      <c r="BD124" s="52">
        <f t="shared" si="270"/>
        <v>750</v>
      </c>
      <c r="BE124" s="52">
        <f t="shared" si="260"/>
        <v>261.43961908412149</v>
      </c>
      <c r="BF124" s="52">
        <f t="shared" si="270"/>
        <v>750</v>
      </c>
      <c r="BG124" s="52">
        <f>'Mortgage and Loans'!AF86</f>
        <v>26544.1477413342</v>
      </c>
      <c r="BH124" s="52">
        <f>'Mortgage and Loans'!AQ86</f>
        <v>8926.0290847429624</v>
      </c>
      <c r="BI124" s="52">
        <f>'Mortgage and Loans'!BB86</f>
        <v>5339.3170317487711</v>
      </c>
      <c r="BJ124" s="52">
        <f>'Mortgage and Loans'!BM86</f>
        <v>0</v>
      </c>
      <c r="BK124" s="52">
        <f>'Mortgage and Loans'!T85</f>
        <v>133318.53000000003</v>
      </c>
      <c r="BL124" s="12">
        <f t="shared" si="17"/>
        <v>-178139.46347691008</v>
      </c>
      <c r="BM124" s="69">
        <f t="shared" si="103"/>
        <v>447019.00114755618</v>
      </c>
      <c r="BN124" s="88">
        <f t="shared" si="247"/>
        <v>1</v>
      </c>
      <c r="BO124" s="88">
        <f t="shared" si="271"/>
        <v>1</v>
      </c>
      <c r="BP124" s="79">
        <f>'Mortgage and Loans'!G86</f>
        <v>2012.83</v>
      </c>
      <c r="BQ124" s="73">
        <f t="shared" si="214"/>
        <v>0</v>
      </c>
      <c r="BR124" s="80"/>
      <c r="BS124" s="20">
        <f t="shared" si="215"/>
        <v>4011.4396190841217</v>
      </c>
      <c r="BT124" s="20">
        <v>750</v>
      </c>
      <c r="BU124" s="20">
        <v>0</v>
      </c>
      <c r="BV124" s="20">
        <f t="shared" si="216"/>
        <v>4761.4396190841217</v>
      </c>
      <c r="BW124" s="20">
        <f t="shared" si="217"/>
        <v>4761.4396388311534</v>
      </c>
      <c r="BX124" s="47">
        <f>IF(D124=0,0,IF(MONTH($D124)=1,1,0))</f>
        <v>0</v>
      </c>
      <c r="BY124" s="47">
        <f t="shared" si="19"/>
        <v>0</v>
      </c>
      <c r="BZ124" s="47">
        <f t="shared" si="20"/>
        <v>0</v>
      </c>
      <c r="CA124" s="47">
        <f t="shared" si="21"/>
        <v>0</v>
      </c>
      <c r="CB124" s="47">
        <f t="shared" si="22"/>
        <v>0</v>
      </c>
      <c r="CC124" s="47">
        <f t="shared" si="23"/>
        <v>0</v>
      </c>
      <c r="CD124" s="47">
        <f t="shared" si="24"/>
        <v>0</v>
      </c>
      <c r="CE124" s="47">
        <f t="shared" si="25"/>
        <v>0</v>
      </c>
      <c r="CF124" s="47">
        <f t="shared" si="26"/>
        <v>0</v>
      </c>
      <c r="CG124" s="47">
        <f t="shared" si="27"/>
        <v>0</v>
      </c>
      <c r="CH124" s="47">
        <f t="shared" si="28"/>
        <v>0</v>
      </c>
      <c r="CI124" s="47">
        <f t="shared" si="29"/>
        <v>0</v>
      </c>
      <c r="CJ124" s="47">
        <f t="shared" si="218"/>
        <v>0</v>
      </c>
      <c r="CK124" s="47">
        <f t="shared" si="219"/>
        <v>0</v>
      </c>
      <c r="CL124" s="47">
        <f t="shared" si="220"/>
        <v>0</v>
      </c>
      <c r="CM124" s="47">
        <f t="shared" si="221"/>
        <v>0</v>
      </c>
      <c r="CN124" s="47">
        <f t="shared" si="222"/>
        <v>0</v>
      </c>
      <c r="CO124" s="47">
        <f t="shared" si="223"/>
        <v>0</v>
      </c>
      <c r="CP124" s="47">
        <f t="shared" si="224"/>
        <v>0</v>
      </c>
      <c r="CQ124" s="47">
        <f t="shared" si="225"/>
        <v>0</v>
      </c>
      <c r="CR124" s="47">
        <f t="shared" si="226"/>
        <v>0</v>
      </c>
      <c r="CS124" s="47">
        <f t="shared" si="227"/>
        <v>0</v>
      </c>
      <c r="CT124" s="47">
        <f t="shared" si="228"/>
        <v>0</v>
      </c>
      <c r="CU124" s="47">
        <f t="shared" si="229"/>
        <v>0</v>
      </c>
      <c r="CV124" s="20">
        <f t="shared" si="230"/>
        <v>4761.4396191867772</v>
      </c>
      <c r="CW124" s="20">
        <f t="shared" si="231"/>
        <v>4761.4396174385356</v>
      </c>
      <c r="CX124" s="20">
        <f t="shared" si="232"/>
        <v>57137.27542900946</v>
      </c>
      <c r="CY124" s="20">
        <f t="shared" si="233"/>
        <v>57137.275430241323</v>
      </c>
      <c r="CZ124" s="20">
        <f t="shared" si="234"/>
        <v>57137.275409262424</v>
      </c>
      <c r="DA124" s="21">
        <f t="shared" si="235"/>
        <v>57137.275422837738</v>
      </c>
      <c r="DB124" s="19">
        <f t="shared" si="258"/>
        <v>1428431.8855709434</v>
      </c>
      <c r="DC124" s="20">
        <f t="shared" si="236"/>
        <v>1428431.8855509579</v>
      </c>
      <c r="DD124" s="20">
        <f t="shared" si="237"/>
        <v>1428431.8851810761</v>
      </c>
      <c r="DE124" s="20">
        <f>DC124*G124</f>
        <v>0</v>
      </c>
      <c r="DF124" s="20">
        <f t="shared" si="268"/>
        <v>1500000</v>
      </c>
      <c r="DG124" s="20">
        <f t="shared" si="253"/>
        <v>555443.76239019434</v>
      </c>
      <c r="DH124" s="20">
        <f t="shared" si="238"/>
        <v>22217.750495607776</v>
      </c>
      <c r="DI124" s="20">
        <f t="shared" si="254"/>
        <v>1851.4792079673146</v>
      </c>
      <c r="DJ124" s="20">
        <f t="shared" si="239"/>
        <v>547336.77613413846</v>
      </c>
      <c r="DK124" s="24">
        <f t="shared" si="240"/>
        <v>0.38884861645044777</v>
      </c>
      <c r="DL124" s="124">
        <f t="shared" si="255"/>
        <v>0</v>
      </c>
      <c r="DM124" s="27">
        <f t="shared" si="256"/>
        <v>0</v>
      </c>
      <c r="DN124" s="27">
        <f t="shared" si="257"/>
        <v>0</v>
      </c>
      <c r="DO124" s="20">
        <f t="shared" si="249"/>
        <v>776013.85455586622</v>
      </c>
      <c r="DP124" s="20">
        <f t="shared" si="250"/>
        <v>419589.90602952085</v>
      </c>
      <c r="DQ124" s="21">
        <f t="shared" si="251"/>
        <v>368725.23837524088</v>
      </c>
      <c r="DR124" s="17"/>
      <c r="DS124" s="17"/>
      <c r="DT124" s="17"/>
      <c r="DU124" s="17"/>
      <c r="DV124" s="17"/>
      <c r="DW124" s="17"/>
      <c r="DX124" s="17"/>
      <c r="DY124" s="17"/>
      <c r="DZ124" s="17"/>
      <c r="EA124" s="17"/>
      <c r="EB124" s="28">
        <v>0</v>
      </c>
      <c r="EC124" s="17"/>
      <c r="ED124" s="17"/>
      <c r="EE124" s="17"/>
      <c r="EF124" s="17"/>
      <c r="EG124" s="17"/>
    </row>
    <row r="125" spans="1:137" ht="15.75" thickBot="1" x14ac:dyDescent="0.3">
      <c r="A125" s="5">
        <f t="shared" si="259"/>
        <v>34</v>
      </c>
      <c r="B125" s="5">
        <f t="shared" si="259"/>
        <v>32</v>
      </c>
      <c r="C125" s="1">
        <v>45992</v>
      </c>
      <c r="D125" s="4"/>
      <c r="E125" s="28"/>
      <c r="F125" s="28"/>
      <c r="G125" s="28">
        <f t="shared" si="274"/>
        <v>0</v>
      </c>
      <c r="H125" s="28"/>
      <c r="I125" s="10">
        <v>0</v>
      </c>
      <c r="J125" s="10">
        <v>69430.399999999994</v>
      </c>
      <c r="K125" s="94"/>
      <c r="L125" s="11">
        <f t="shared" ref="L125:L188" si="276">18500/12</f>
        <v>1541.6666666666667</v>
      </c>
      <c r="M125" s="11">
        <f t="shared" ref="M125:M188" si="277">5500/12</f>
        <v>458.33333333333331</v>
      </c>
      <c r="N125" s="11">
        <f t="shared" ref="N125:N188" si="278">6900/12</f>
        <v>575</v>
      </c>
      <c r="O125" s="11">
        <f t="shared" si="275"/>
        <v>552.97666666666669</v>
      </c>
      <c r="P125" s="11">
        <f t="shared" si="241"/>
        <v>2657.8899999999994</v>
      </c>
      <c r="Q125" s="11">
        <v>100000</v>
      </c>
      <c r="R125" s="94">
        <v>1</v>
      </c>
      <c r="S125" s="11">
        <f t="shared" ref="S125:S188" si="279">18500/12</f>
        <v>1541.6666666666667</v>
      </c>
      <c r="T125" s="11">
        <f t="shared" ref="T125:T188" si="280">5500/12</f>
        <v>458.33333333333331</v>
      </c>
      <c r="U125" s="11">
        <f t="shared" si="242"/>
        <v>833.33333333333348</v>
      </c>
      <c r="V125" s="11">
        <f t="shared" si="243"/>
        <v>5500</v>
      </c>
      <c r="W125" s="11">
        <f t="shared" si="244"/>
        <v>8157.8899999999994</v>
      </c>
      <c r="X125" s="11">
        <f t="shared" ref="X125:X188" si="281">W125*12</f>
        <v>97894.68</v>
      </c>
      <c r="Y125" s="110">
        <f t="shared" si="273"/>
        <v>0.22</v>
      </c>
      <c r="Z125" s="11">
        <f t="shared" si="261"/>
        <v>13415.829599999997</v>
      </c>
      <c r="AA125" s="11">
        <f t="shared" si="262"/>
        <v>4814.7339999999995</v>
      </c>
      <c r="AB125" s="11">
        <v>0</v>
      </c>
      <c r="AC125" s="11">
        <f t="shared" si="266"/>
        <v>79664.116399999999</v>
      </c>
      <c r="AD125" s="11">
        <f t="shared" si="263"/>
        <v>6638.6763666666666</v>
      </c>
      <c r="AE125" s="11">
        <v>55000</v>
      </c>
      <c r="AF125" s="11">
        <f t="shared" si="211"/>
        <v>2055.3430333333336</v>
      </c>
      <c r="AG125" s="11"/>
      <c r="AH125" s="92"/>
      <c r="AI125" s="91">
        <v>9000</v>
      </c>
      <c r="AJ125" s="11">
        <v>550</v>
      </c>
      <c r="AK125" s="54">
        <f t="shared" si="98"/>
        <v>10090.410098221681</v>
      </c>
      <c r="AL125" s="11">
        <v>305</v>
      </c>
      <c r="AM125" s="54">
        <v>0</v>
      </c>
      <c r="AN125" s="11">
        <v>0</v>
      </c>
      <c r="AO125" s="11">
        <v>0</v>
      </c>
      <c r="AP125" s="52">
        <f t="shared" si="212"/>
        <v>87081.881171421817</v>
      </c>
      <c r="AQ125" s="54">
        <f t="shared" si="272"/>
        <v>7246.9542045522112</v>
      </c>
      <c r="AR125" s="54">
        <f t="shared" si="264"/>
        <v>6291.8100446907692</v>
      </c>
      <c r="AS125" s="54">
        <f t="shared" si="267"/>
        <v>361710.16505246359</v>
      </c>
      <c r="AT125" s="54">
        <f t="shared" si="269"/>
        <v>46537.885096510705</v>
      </c>
      <c r="AU125" s="54">
        <v>3100</v>
      </c>
      <c r="AV125" s="54">
        <f t="shared" si="265"/>
        <v>54740.629866835458</v>
      </c>
      <c r="AW125" s="11">
        <v>0</v>
      </c>
      <c r="AX125" s="52">
        <f t="shared" si="213"/>
        <v>0</v>
      </c>
      <c r="AY125" s="54">
        <f>'Mortgage and Loans'!U86</f>
        <v>46950.04</v>
      </c>
      <c r="AZ125" s="12">
        <f t="shared" si="252"/>
        <v>633604.77553469629</v>
      </c>
      <c r="BA125" s="52">
        <f t="shared" si="270"/>
        <v>750</v>
      </c>
      <c r="BB125" s="52">
        <f t="shared" si="270"/>
        <v>750</v>
      </c>
      <c r="BC125" s="52">
        <f t="shared" si="270"/>
        <v>750</v>
      </c>
      <c r="BD125" s="52">
        <f t="shared" si="270"/>
        <v>750</v>
      </c>
      <c r="BE125" s="52">
        <f t="shared" si="260"/>
        <v>261.43961743853555</v>
      </c>
      <c r="BF125" s="52">
        <f t="shared" si="270"/>
        <v>750</v>
      </c>
      <c r="BG125" s="52">
        <f>'Mortgage and Loans'!AF87</f>
        <v>26116.8277413342</v>
      </c>
      <c r="BH125" s="52">
        <f>'Mortgage and Loans'!AQ87</f>
        <v>8784.6190847429625</v>
      </c>
      <c r="BI125" s="52">
        <f>'Mortgage and Loans'!BB87</f>
        <v>4813.6370317487708</v>
      </c>
      <c r="BJ125" s="52">
        <f>'Mortgage and Loans'!BM87</f>
        <v>0</v>
      </c>
      <c r="BK125" s="52">
        <f>'Mortgage and Loans'!T86</f>
        <v>133049.96000000002</v>
      </c>
      <c r="BL125" s="12">
        <f t="shared" si="17"/>
        <v>-176776.48347526451</v>
      </c>
      <c r="BM125" s="69">
        <f t="shared" si="103"/>
        <v>456828.29205943178</v>
      </c>
      <c r="BN125" s="88">
        <f t="shared" si="247"/>
        <v>1</v>
      </c>
      <c r="BO125" s="88">
        <f t="shared" si="271"/>
        <v>1</v>
      </c>
      <c r="BP125" s="79">
        <f>'Mortgage and Loans'!G87</f>
        <v>2012.83</v>
      </c>
      <c r="BQ125" s="73">
        <f t="shared" si="214"/>
        <v>0</v>
      </c>
      <c r="BR125" s="80"/>
      <c r="BS125" s="20">
        <f t="shared" si="215"/>
        <v>4011.4396174385356</v>
      </c>
      <c r="BT125" s="20">
        <v>750</v>
      </c>
      <c r="BU125" s="20">
        <v>0</v>
      </c>
      <c r="BV125" s="20">
        <f t="shared" si="216"/>
        <v>4761.4396174385356</v>
      </c>
      <c r="BW125" s="20">
        <f t="shared" si="217"/>
        <v>4761.4396393030838</v>
      </c>
      <c r="BX125" s="47">
        <f>IF(D125=0,0,IF(MONTH($D125)=1,1,0))</f>
        <v>0</v>
      </c>
      <c r="BY125" s="47">
        <f t="shared" si="19"/>
        <v>0</v>
      </c>
      <c r="BZ125" s="47">
        <f t="shared" si="20"/>
        <v>0</v>
      </c>
      <c r="CA125" s="47">
        <f t="shared" si="21"/>
        <v>0</v>
      </c>
      <c r="CB125" s="47">
        <f t="shared" si="22"/>
        <v>0</v>
      </c>
      <c r="CC125" s="47">
        <f t="shared" si="23"/>
        <v>0</v>
      </c>
      <c r="CD125" s="47">
        <f t="shared" si="24"/>
        <v>0</v>
      </c>
      <c r="CE125" s="47">
        <f t="shared" si="25"/>
        <v>0</v>
      </c>
      <c r="CF125" s="47">
        <f t="shared" si="26"/>
        <v>0</v>
      </c>
      <c r="CG125" s="47">
        <f t="shared" si="27"/>
        <v>0</v>
      </c>
      <c r="CH125" s="47">
        <f t="shared" si="28"/>
        <v>0</v>
      </c>
      <c r="CI125" s="47">
        <f t="shared" si="29"/>
        <v>0</v>
      </c>
      <c r="CJ125" s="47">
        <f t="shared" si="218"/>
        <v>0</v>
      </c>
      <c r="CK125" s="47">
        <f t="shared" si="219"/>
        <v>0</v>
      </c>
      <c r="CL125" s="47">
        <f t="shared" si="220"/>
        <v>0</v>
      </c>
      <c r="CM125" s="47">
        <f t="shared" si="221"/>
        <v>0</v>
      </c>
      <c r="CN125" s="47">
        <f t="shared" si="222"/>
        <v>0</v>
      </c>
      <c r="CO125" s="47">
        <f t="shared" si="223"/>
        <v>0</v>
      </c>
      <c r="CP125" s="47">
        <f t="shared" si="224"/>
        <v>0</v>
      </c>
      <c r="CQ125" s="47">
        <f t="shared" si="225"/>
        <v>0</v>
      </c>
      <c r="CR125" s="47">
        <f t="shared" si="226"/>
        <v>0</v>
      </c>
      <c r="CS125" s="47">
        <f t="shared" si="227"/>
        <v>0</v>
      </c>
      <c r="CT125" s="47">
        <f t="shared" si="228"/>
        <v>0</v>
      </c>
      <c r="CU125" s="47">
        <f t="shared" si="229"/>
        <v>0</v>
      </c>
      <c r="CV125" s="20">
        <f t="shared" si="230"/>
        <v>4761.4396187557386</v>
      </c>
      <c r="CW125" s="20">
        <f t="shared" si="231"/>
        <v>4761.4396156164903</v>
      </c>
      <c r="CX125" s="20">
        <f t="shared" si="232"/>
        <v>57137.275409262424</v>
      </c>
      <c r="CY125" s="20">
        <f t="shared" si="233"/>
        <v>57137.275425068859</v>
      </c>
      <c r="CZ125" s="20">
        <f t="shared" si="234"/>
        <v>57137.27538739788</v>
      </c>
      <c r="DA125" s="21">
        <f t="shared" si="235"/>
        <v>57137.275407243054</v>
      </c>
      <c r="DB125" s="19">
        <f t="shared" si="258"/>
        <v>1428431.8851810764</v>
      </c>
      <c r="DC125" s="20">
        <f t="shared" si="236"/>
        <v>1428431.8854819238</v>
      </c>
      <c r="DD125" s="20">
        <f t="shared" si="237"/>
        <v>1428431.8847226284</v>
      </c>
      <c r="DE125" s="20">
        <f>DC125*G125</f>
        <v>0</v>
      </c>
      <c r="DF125" s="20">
        <f t="shared" si="268"/>
        <v>1500000</v>
      </c>
      <c r="DG125" s="20">
        <f t="shared" si="253"/>
        <v>563609.32543647464</v>
      </c>
      <c r="DH125" s="20">
        <f t="shared" si="238"/>
        <v>22544.373017458987</v>
      </c>
      <c r="DI125" s="20">
        <f t="shared" si="254"/>
        <v>1878.6977514549155</v>
      </c>
      <c r="DJ125" s="20">
        <f t="shared" si="239"/>
        <v>555458.42633819848</v>
      </c>
      <c r="DK125" s="24">
        <f t="shared" si="240"/>
        <v>0.39456506898564808</v>
      </c>
      <c r="DL125" s="124">
        <f t="shared" si="255"/>
        <v>0</v>
      </c>
      <c r="DM125" s="27">
        <f t="shared" si="256"/>
        <v>0</v>
      </c>
      <c r="DN125" s="27">
        <f t="shared" si="257"/>
        <v>0</v>
      </c>
      <c r="DO125" s="20">
        <f t="shared" si="249"/>
        <v>780217.26293471048</v>
      </c>
      <c r="DP125" s="20">
        <f t="shared" si="250"/>
        <v>425862.68468718074</v>
      </c>
      <c r="DQ125" s="21">
        <f t="shared" si="251"/>
        <v>375293.33341644006</v>
      </c>
      <c r="DR125" s="17"/>
      <c r="DS125" s="17"/>
      <c r="DT125" s="17"/>
      <c r="DU125" s="17"/>
      <c r="DV125" s="17"/>
      <c r="DW125" s="17"/>
      <c r="DX125" s="17"/>
      <c r="DY125" s="17"/>
      <c r="DZ125" s="17"/>
      <c r="EA125" s="17"/>
      <c r="EB125" s="28">
        <v>0</v>
      </c>
      <c r="EC125" s="17"/>
      <c r="ED125" s="17"/>
      <c r="EE125" s="17"/>
      <c r="EF125" s="17"/>
      <c r="EG125" s="17"/>
    </row>
    <row r="126" spans="1:137" ht="15.75" thickBot="1" x14ac:dyDescent="0.3">
      <c r="A126" s="5">
        <f t="shared" si="259"/>
        <v>34</v>
      </c>
      <c r="B126" s="5">
        <f t="shared" si="259"/>
        <v>32</v>
      </c>
      <c r="C126" s="1">
        <v>46023</v>
      </c>
      <c r="D126" s="4"/>
      <c r="E126" s="28"/>
      <c r="F126" s="28"/>
      <c r="G126" s="28">
        <f t="shared" si="274"/>
        <v>0</v>
      </c>
      <c r="H126" s="28"/>
      <c r="I126" s="10">
        <v>0</v>
      </c>
      <c r="J126" s="10">
        <v>69430.399999999994</v>
      </c>
      <c r="K126" s="94"/>
      <c r="L126" s="11">
        <f t="shared" si="276"/>
        <v>1541.6666666666667</v>
      </c>
      <c r="M126" s="11">
        <f t="shared" si="277"/>
        <v>458.33333333333331</v>
      </c>
      <c r="N126" s="11">
        <f t="shared" si="278"/>
        <v>575</v>
      </c>
      <c r="O126" s="11">
        <f t="shared" si="275"/>
        <v>552.97666666666669</v>
      </c>
      <c r="P126" s="11">
        <f t="shared" si="241"/>
        <v>2657.8899999999994</v>
      </c>
      <c r="Q126" s="11">
        <v>100000</v>
      </c>
      <c r="R126" s="94">
        <v>1</v>
      </c>
      <c r="S126" s="11">
        <f t="shared" si="279"/>
        <v>1541.6666666666667</v>
      </c>
      <c r="T126" s="11">
        <f t="shared" si="280"/>
        <v>458.33333333333331</v>
      </c>
      <c r="U126" s="11">
        <f t="shared" si="242"/>
        <v>833.33333333333348</v>
      </c>
      <c r="V126" s="11">
        <f t="shared" si="243"/>
        <v>5500</v>
      </c>
      <c r="W126" s="11">
        <f t="shared" si="244"/>
        <v>8157.8899999999994</v>
      </c>
      <c r="X126" s="11">
        <f t="shared" si="281"/>
        <v>97894.68</v>
      </c>
      <c r="Y126" s="110">
        <f t="shared" si="273"/>
        <v>0.22</v>
      </c>
      <c r="Z126" s="11">
        <f t="shared" si="261"/>
        <v>13415.829599999997</v>
      </c>
      <c r="AA126" s="11">
        <f t="shared" si="262"/>
        <v>4814.7339999999995</v>
      </c>
      <c r="AB126" s="11">
        <v>0</v>
      </c>
      <c r="AC126" s="11">
        <f t="shared" si="266"/>
        <v>79664.116399999999</v>
      </c>
      <c r="AD126" s="11">
        <f t="shared" si="263"/>
        <v>6638.6763666666666</v>
      </c>
      <c r="AE126" s="11">
        <v>55000</v>
      </c>
      <c r="AF126" s="11">
        <f t="shared" ref="AF126:AF189" si="282">AD126-(AE126/12)</f>
        <v>2055.3430333333336</v>
      </c>
      <c r="AG126" s="11"/>
      <c r="AH126" s="92"/>
      <c r="AI126" s="91">
        <v>9000</v>
      </c>
      <c r="AJ126" s="11">
        <v>550</v>
      </c>
      <c r="AK126" s="54">
        <f t="shared" si="98"/>
        <v>10102.602677090365</v>
      </c>
      <c r="AL126" s="11">
        <v>305</v>
      </c>
      <c r="AM126" s="54">
        <v>0</v>
      </c>
      <c r="AN126" s="11">
        <v>0</v>
      </c>
      <c r="AO126" s="11">
        <v>0</v>
      </c>
      <c r="AP126" s="52">
        <f t="shared" ref="AP126:AP189" si="283">(AP125*($AJ$1/12))+AP125 + M126+T126</f>
        <v>88470.241361100343</v>
      </c>
      <c r="AQ126" s="54">
        <f t="shared" si="272"/>
        <v>7286.2085398268691</v>
      </c>
      <c r="AR126" s="54">
        <f t="shared" si="264"/>
        <v>6325.8906824328442</v>
      </c>
      <c r="AS126" s="54">
        <f t="shared" si="267"/>
        <v>366926.33777983114</v>
      </c>
      <c r="AT126" s="54">
        <f t="shared" si="269"/>
        <v>47198.298640783476</v>
      </c>
      <c r="AU126" s="54">
        <v>3100</v>
      </c>
      <c r="AV126" s="54">
        <f t="shared" si="265"/>
        <v>55612.141611947482</v>
      </c>
      <c r="AW126" s="11">
        <v>0</v>
      </c>
      <c r="AX126" s="52">
        <f t="shared" ref="AX126:AX189" si="284">(AX125*($AJ$1/12))+AX125+BQ126</f>
        <v>0</v>
      </c>
      <c r="AY126" s="54">
        <f>'Mortgage and Loans'!U87</f>
        <v>47219.54</v>
      </c>
      <c r="AZ126" s="12">
        <f t="shared" si="252"/>
        <v>642096.26129301253</v>
      </c>
      <c r="BA126" s="52">
        <f t="shared" si="270"/>
        <v>750</v>
      </c>
      <c r="BB126" s="52">
        <f t="shared" si="270"/>
        <v>750</v>
      </c>
      <c r="BC126" s="52">
        <f t="shared" si="270"/>
        <v>750</v>
      </c>
      <c r="BD126" s="52">
        <f t="shared" si="270"/>
        <v>750</v>
      </c>
      <c r="BE126" s="52">
        <f t="shared" si="260"/>
        <v>261.4396156164899</v>
      </c>
      <c r="BF126" s="52">
        <f t="shared" si="270"/>
        <v>750</v>
      </c>
      <c r="BG126" s="52">
        <f>'Mortgage and Loans'!AF88</f>
        <v>25687.617741334201</v>
      </c>
      <c r="BH126" s="52">
        <f>'Mortgage and Loans'!AQ88</f>
        <v>8642.4990847429617</v>
      </c>
      <c r="BI126" s="52">
        <f>'Mortgage and Loans'!BB88</f>
        <v>4285.1070317487711</v>
      </c>
      <c r="BJ126" s="52">
        <f>'Mortgage and Loans'!BM88</f>
        <v>0</v>
      </c>
      <c r="BK126" s="52">
        <f>'Mortgage and Loans'!T87</f>
        <v>132780.46000000002</v>
      </c>
      <c r="BL126" s="12">
        <f t="shared" si="17"/>
        <v>-175407.12347344245</v>
      </c>
      <c r="BM126" s="69">
        <f t="shared" si="103"/>
        <v>466689.13781957008</v>
      </c>
      <c r="BN126" s="88">
        <f t="shared" si="247"/>
        <v>1</v>
      </c>
      <c r="BO126" s="88">
        <f t="shared" si="271"/>
        <v>1</v>
      </c>
      <c r="BP126" s="79">
        <f>'Mortgage and Loans'!G88</f>
        <v>2012.83</v>
      </c>
      <c r="BQ126" s="73">
        <f t="shared" ref="BQ126:BQ189" si="285">IF((AF126-BP126)&gt;-100,IF((AF126-BP126)&lt;100,0,(AF126-BP126)),(AF126-BP126))</f>
        <v>0</v>
      </c>
      <c r="BR126" s="80"/>
      <c r="BS126" s="20">
        <f t="shared" ref="BS126:BS189" si="286">SUM(BA126:BF126)</f>
        <v>4011.4396156164898</v>
      </c>
      <c r="BT126" s="20">
        <v>750</v>
      </c>
      <c r="BU126" s="20">
        <v>0</v>
      </c>
      <c r="BV126" s="20">
        <f t="shared" ref="BV126:BV189" si="287">SUM(BS126:BU126)</f>
        <v>4761.4396156164894</v>
      </c>
      <c r="BW126" s="20">
        <f t="shared" ref="BW126:BW189" si="288">BV114</f>
        <v>4761.4396322534267</v>
      </c>
      <c r="BX126" s="47">
        <f>IF(D126=0,0,IF(MONTH($D126)=1,1,0))</f>
        <v>0</v>
      </c>
      <c r="BY126" s="47">
        <f t="shared" si="19"/>
        <v>0</v>
      </c>
      <c r="BZ126" s="47">
        <f t="shared" si="20"/>
        <v>0</v>
      </c>
      <c r="CA126" s="47">
        <f t="shared" si="21"/>
        <v>0</v>
      </c>
      <c r="CB126" s="47">
        <f t="shared" si="22"/>
        <v>0</v>
      </c>
      <c r="CC126" s="47">
        <f t="shared" si="23"/>
        <v>0</v>
      </c>
      <c r="CD126" s="47">
        <f t="shared" si="24"/>
        <v>0</v>
      </c>
      <c r="CE126" s="47">
        <f t="shared" si="25"/>
        <v>0</v>
      </c>
      <c r="CF126" s="47">
        <f t="shared" si="26"/>
        <v>0</v>
      </c>
      <c r="CG126" s="47">
        <f t="shared" si="27"/>
        <v>0</v>
      </c>
      <c r="CH126" s="47">
        <f t="shared" si="28"/>
        <v>0</v>
      </c>
      <c r="CI126" s="47">
        <f t="shared" si="29"/>
        <v>0</v>
      </c>
      <c r="CJ126" s="47">
        <f t="shared" ref="CJ126:CJ189" si="289">$BV126*BX126</f>
        <v>0</v>
      </c>
      <c r="CK126" s="47">
        <f t="shared" ref="CK126:CK189" si="290">$BV126*BY126</f>
        <v>0</v>
      </c>
      <c r="CL126" s="47">
        <f t="shared" ref="CL126:CL189" si="291">$BV126*BZ126</f>
        <v>0</v>
      </c>
      <c r="CM126" s="47">
        <f t="shared" ref="CM126:CM189" si="292">$BV126*CA126</f>
        <v>0</v>
      </c>
      <c r="CN126" s="47">
        <f t="shared" ref="CN126:CN189" si="293">$BV126*CB126</f>
        <v>0</v>
      </c>
      <c r="CO126" s="47">
        <f t="shared" ref="CO126:CO189" si="294">$BV126*CC126</f>
        <v>0</v>
      </c>
      <c r="CP126" s="47">
        <f t="shared" ref="CP126:CP189" si="295">$BV126*CD126</f>
        <v>0</v>
      </c>
      <c r="CQ126" s="47">
        <f t="shared" ref="CQ126:CQ189" si="296">$BV126*CE126</f>
        <v>0</v>
      </c>
      <c r="CR126" s="47">
        <f t="shared" ref="CR126:CR189" si="297">$BV126*CF126</f>
        <v>0</v>
      </c>
      <c r="CS126" s="47">
        <f t="shared" ref="CS126:CS189" si="298">$BV126*CG126</f>
        <v>0</v>
      </c>
      <c r="CT126" s="47">
        <f t="shared" ref="CT126:CT189" si="299">$BV126*CH126</f>
        <v>0</v>
      </c>
      <c r="CU126" s="47">
        <f t="shared" ref="CU126:CU189" si="300">$BV126*CI126</f>
        <v>0</v>
      </c>
      <c r="CV126" s="20">
        <f t="shared" ref="CV126:CV189" si="301">AVERAGE(BV124:BV126)</f>
        <v>4761.4396173797159</v>
      </c>
      <c r="CW126" s="20">
        <f t="shared" ref="CW126:CW189" si="302">AVERAGE(BV115:BV126)</f>
        <v>4761.4396142300784</v>
      </c>
      <c r="CX126" s="20">
        <f t="shared" ref="CX126:CX189" si="303">BV126*12</f>
        <v>57137.275387397873</v>
      </c>
      <c r="CY126" s="20">
        <f t="shared" ref="CY126:CY189" si="304">CV126*12</f>
        <v>57137.27540855659</v>
      </c>
      <c r="CZ126" s="20">
        <f t="shared" ref="CZ126:CZ189" si="305">CW126*12</f>
        <v>57137.275370760937</v>
      </c>
      <c r="DA126" s="21">
        <f t="shared" ref="DA126:DA189" si="306">IF(CZ126&gt;0,AVERAGE(CX126:CZ126), IF(CY126&gt;0,AVERAGE(CX126:CY126), CX126))</f>
        <v>57137.275388905138</v>
      </c>
      <c r="DB126" s="19">
        <f t="shared" si="258"/>
        <v>1428431.8847226284</v>
      </c>
      <c r="DC126" s="20">
        <f t="shared" ref="DC126:DC189" si="307">AVERAGE(DB124:DB126)</f>
        <v>1428431.8851582159</v>
      </c>
      <c r="DD126" s="20">
        <f t="shared" ref="DD126:DD189" si="308">AVERAGE(DB115:DB126)</f>
        <v>1428431.884358133</v>
      </c>
      <c r="DE126" s="20">
        <f>DC126*G126</f>
        <v>0</v>
      </c>
      <c r="DF126" s="20">
        <f t="shared" si="268"/>
        <v>1500000</v>
      </c>
      <c r="DG126" s="20">
        <f t="shared" si="253"/>
        <v>571819.11861592217</v>
      </c>
      <c r="DH126" s="20">
        <f t="shared" ref="DH126:DH189" si="309">DB$11*DG126</f>
        <v>22872.764744636886</v>
      </c>
      <c r="DI126" s="20">
        <f t="shared" si="254"/>
        <v>1906.0637287197405</v>
      </c>
      <c r="DJ126" s="20">
        <f t="shared" ref="DJ126:DJ189" si="310">AVERAGE(DG124:DG126)</f>
        <v>563624.06881419709</v>
      </c>
      <c r="DK126" s="24">
        <f t="shared" ref="DK126:DK189" si="311">DG126/DC126</f>
        <v>0.40031248571057093</v>
      </c>
      <c r="DL126" s="124">
        <f t="shared" si="255"/>
        <v>1</v>
      </c>
      <c r="DM126" s="27">
        <f t="shared" si="256"/>
        <v>0</v>
      </c>
      <c r="DN126" s="27">
        <f t="shared" si="257"/>
        <v>0</v>
      </c>
      <c r="DO126" s="20">
        <f t="shared" si="249"/>
        <v>784443.43977560685</v>
      </c>
      <c r="DP126" s="20">
        <f t="shared" si="250"/>
        <v>432169.44089590292</v>
      </c>
      <c r="DQ126" s="21">
        <f t="shared" si="251"/>
        <v>381897.00563911238</v>
      </c>
      <c r="DR126" s="17"/>
      <c r="DS126" s="17"/>
      <c r="DT126" s="17"/>
      <c r="DU126" s="17"/>
      <c r="DV126" s="17"/>
      <c r="DW126" s="17"/>
      <c r="DX126" s="17"/>
      <c r="DY126" s="17"/>
      <c r="DZ126" s="17"/>
      <c r="EA126" s="17"/>
      <c r="EB126" s="28">
        <v>0</v>
      </c>
      <c r="EC126" s="17"/>
      <c r="ED126" s="17"/>
      <c r="EE126" s="17"/>
      <c r="EF126" s="17"/>
      <c r="EG126" s="17"/>
    </row>
    <row r="127" spans="1:137" ht="15.75" thickBot="1" x14ac:dyDescent="0.3">
      <c r="A127" s="5">
        <f t="shared" si="259"/>
        <v>34</v>
      </c>
      <c r="B127" s="5">
        <f t="shared" si="259"/>
        <v>32</v>
      </c>
      <c r="C127" s="1">
        <v>46054</v>
      </c>
      <c r="D127" s="4"/>
      <c r="E127" s="28"/>
      <c r="F127" s="28"/>
      <c r="G127" s="28">
        <f t="shared" si="274"/>
        <v>0</v>
      </c>
      <c r="H127" s="28"/>
      <c r="I127" s="10">
        <v>0</v>
      </c>
      <c r="J127" s="10">
        <v>69430.399999999994</v>
      </c>
      <c r="K127" s="94"/>
      <c r="L127" s="11">
        <f t="shared" si="276"/>
        <v>1541.6666666666667</v>
      </c>
      <c r="M127" s="11">
        <f t="shared" si="277"/>
        <v>458.33333333333331</v>
      </c>
      <c r="N127" s="11">
        <f t="shared" si="278"/>
        <v>575</v>
      </c>
      <c r="O127" s="11">
        <f t="shared" si="275"/>
        <v>552.97666666666669</v>
      </c>
      <c r="P127" s="11">
        <f t="shared" si="241"/>
        <v>2657.8899999999994</v>
      </c>
      <c r="Q127" s="11">
        <v>100000</v>
      </c>
      <c r="R127" s="94">
        <v>1</v>
      </c>
      <c r="S127" s="11">
        <f t="shared" si="279"/>
        <v>1541.6666666666667</v>
      </c>
      <c r="T127" s="11">
        <f t="shared" si="280"/>
        <v>458.33333333333331</v>
      </c>
      <c r="U127" s="11">
        <f t="shared" si="242"/>
        <v>833.33333333333348</v>
      </c>
      <c r="V127" s="11">
        <f t="shared" si="243"/>
        <v>5500</v>
      </c>
      <c r="W127" s="11">
        <f t="shared" si="244"/>
        <v>8157.8899999999994</v>
      </c>
      <c r="X127" s="11">
        <f t="shared" si="281"/>
        <v>97894.68</v>
      </c>
      <c r="Y127" s="110">
        <f t="shared" si="273"/>
        <v>0.22</v>
      </c>
      <c r="Z127" s="11">
        <f t="shared" si="261"/>
        <v>13415.829599999997</v>
      </c>
      <c r="AA127" s="11">
        <f t="shared" si="262"/>
        <v>4814.7339999999995</v>
      </c>
      <c r="AB127" s="11">
        <v>0</v>
      </c>
      <c r="AC127" s="11">
        <f t="shared" si="266"/>
        <v>79664.116399999999</v>
      </c>
      <c r="AD127" s="11">
        <f t="shared" si="263"/>
        <v>6638.6763666666666</v>
      </c>
      <c r="AE127" s="11">
        <v>55000</v>
      </c>
      <c r="AF127" s="11">
        <f t="shared" si="282"/>
        <v>2055.3430333333336</v>
      </c>
      <c r="AG127" s="11"/>
      <c r="AH127" s="92"/>
      <c r="AI127" s="91">
        <v>9000</v>
      </c>
      <c r="AJ127" s="11">
        <v>550</v>
      </c>
      <c r="AK127" s="54">
        <f t="shared" si="98"/>
        <v>10114.809988658515</v>
      </c>
      <c r="AL127" s="11">
        <v>305</v>
      </c>
      <c r="AM127" s="54">
        <v>0</v>
      </c>
      <c r="AN127" s="11">
        <v>0</v>
      </c>
      <c r="AO127" s="11">
        <v>0</v>
      </c>
      <c r="AP127" s="52">
        <f t="shared" si="283"/>
        <v>89866.121835139624</v>
      </c>
      <c r="AQ127" s="54">
        <f t="shared" si="272"/>
        <v>7325.6755027509316</v>
      </c>
      <c r="AR127" s="54">
        <f t="shared" si="264"/>
        <v>6360.1559236293551</v>
      </c>
      <c r="AS127" s="54">
        <f t="shared" si="267"/>
        <v>372170.76477613859</v>
      </c>
      <c r="AT127" s="54">
        <f t="shared" si="269"/>
        <v>47862.289425087722</v>
      </c>
      <c r="AU127" s="54">
        <v>3100</v>
      </c>
      <c r="AV127" s="54">
        <f t="shared" si="265"/>
        <v>56488.374045678866</v>
      </c>
      <c r="AW127" s="11">
        <v>0</v>
      </c>
      <c r="AX127" s="52">
        <f t="shared" si="284"/>
        <v>0</v>
      </c>
      <c r="AY127" s="54">
        <f>'Mortgage and Loans'!U88</f>
        <v>47489.96</v>
      </c>
      <c r="AZ127" s="12">
        <f t="shared" si="252"/>
        <v>650633.1514970836</v>
      </c>
      <c r="BA127" s="52">
        <f t="shared" si="270"/>
        <v>750</v>
      </c>
      <c r="BB127" s="52">
        <f t="shared" si="270"/>
        <v>750</v>
      </c>
      <c r="BC127" s="52">
        <f t="shared" si="270"/>
        <v>750</v>
      </c>
      <c r="BD127" s="52">
        <f t="shared" si="270"/>
        <v>750</v>
      </c>
      <c r="BE127" s="52">
        <f t="shared" si="260"/>
        <v>261.43961423007846</v>
      </c>
      <c r="BF127" s="52">
        <f t="shared" si="270"/>
        <v>750</v>
      </c>
      <c r="BG127" s="52">
        <f>'Mortgage and Loans'!AF89</f>
        <v>25256.507741334201</v>
      </c>
      <c r="BH127" s="52">
        <f>'Mortgage and Loans'!AQ89</f>
        <v>8499.6690847429618</v>
      </c>
      <c r="BI127" s="52">
        <f>'Mortgage and Loans'!BB89</f>
        <v>3753.7170317487708</v>
      </c>
      <c r="BJ127" s="52">
        <f>'Mortgage and Loans'!BM89</f>
        <v>0</v>
      </c>
      <c r="BK127" s="52">
        <f>'Mortgage and Loans'!T88</f>
        <v>132510.04</v>
      </c>
      <c r="BL127" s="12">
        <f t="shared" si="17"/>
        <v>-174031.373472056</v>
      </c>
      <c r="BM127" s="69">
        <f t="shared" si="103"/>
        <v>476601.7780250276</v>
      </c>
      <c r="BN127" s="88">
        <f t="shared" si="247"/>
        <v>1</v>
      </c>
      <c r="BO127" s="88">
        <f t="shared" si="271"/>
        <v>1</v>
      </c>
      <c r="BP127" s="79">
        <f>'Mortgage and Loans'!G89</f>
        <v>2012.83</v>
      </c>
      <c r="BQ127" s="73">
        <f t="shared" si="285"/>
        <v>0</v>
      </c>
      <c r="BR127" s="80"/>
      <c r="BS127" s="20">
        <f t="shared" si="286"/>
        <v>4011.4396142300784</v>
      </c>
      <c r="BT127" s="20">
        <v>750</v>
      </c>
      <c r="BU127" s="20">
        <v>0</v>
      </c>
      <c r="BV127" s="20">
        <f t="shared" si="287"/>
        <v>4761.4396142300784</v>
      </c>
      <c r="BW127" s="20">
        <f t="shared" si="288"/>
        <v>4761.4396219164473</v>
      </c>
      <c r="BX127" s="47">
        <f>IF(D127=0,0,IF(MONTH($D127)=1,1,0))</f>
        <v>0</v>
      </c>
      <c r="BY127" s="47">
        <f t="shared" si="19"/>
        <v>0</v>
      </c>
      <c r="BZ127" s="47">
        <f t="shared" si="20"/>
        <v>0</v>
      </c>
      <c r="CA127" s="47">
        <f t="shared" si="21"/>
        <v>0</v>
      </c>
      <c r="CB127" s="47">
        <f t="shared" si="22"/>
        <v>0</v>
      </c>
      <c r="CC127" s="47">
        <f t="shared" si="23"/>
        <v>0</v>
      </c>
      <c r="CD127" s="47">
        <f t="shared" si="24"/>
        <v>0</v>
      </c>
      <c r="CE127" s="47">
        <f t="shared" si="25"/>
        <v>0</v>
      </c>
      <c r="CF127" s="47">
        <f t="shared" si="26"/>
        <v>0</v>
      </c>
      <c r="CG127" s="47">
        <f t="shared" si="27"/>
        <v>0</v>
      </c>
      <c r="CH127" s="47">
        <f t="shared" si="28"/>
        <v>0</v>
      </c>
      <c r="CI127" s="47">
        <f t="shared" si="29"/>
        <v>0</v>
      </c>
      <c r="CJ127" s="47">
        <f t="shared" si="289"/>
        <v>0</v>
      </c>
      <c r="CK127" s="47">
        <f t="shared" si="290"/>
        <v>0</v>
      </c>
      <c r="CL127" s="47">
        <f t="shared" si="291"/>
        <v>0</v>
      </c>
      <c r="CM127" s="47">
        <f t="shared" si="292"/>
        <v>0</v>
      </c>
      <c r="CN127" s="47">
        <f t="shared" si="293"/>
        <v>0</v>
      </c>
      <c r="CO127" s="47">
        <f t="shared" si="294"/>
        <v>0</v>
      </c>
      <c r="CP127" s="47">
        <f t="shared" si="295"/>
        <v>0</v>
      </c>
      <c r="CQ127" s="47">
        <f t="shared" si="296"/>
        <v>0</v>
      </c>
      <c r="CR127" s="47">
        <f t="shared" si="297"/>
        <v>0</v>
      </c>
      <c r="CS127" s="47">
        <f t="shared" si="298"/>
        <v>0</v>
      </c>
      <c r="CT127" s="47">
        <f t="shared" si="299"/>
        <v>0</v>
      </c>
      <c r="CU127" s="47">
        <f t="shared" si="300"/>
        <v>0</v>
      </c>
      <c r="CV127" s="20">
        <f t="shared" si="301"/>
        <v>4761.4396157617011</v>
      </c>
      <c r="CW127" s="20">
        <f t="shared" si="302"/>
        <v>4761.4396135895477</v>
      </c>
      <c r="CX127" s="20">
        <f t="shared" si="303"/>
        <v>57137.275370760937</v>
      </c>
      <c r="CY127" s="20">
        <f t="shared" si="304"/>
        <v>57137.275389140414</v>
      </c>
      <c r="CZ127" s="20">
        <f t="shared" si="305"/>
        <v>57137.275363074572</v>
      </c>
      <c r="DA127" s="21">
        <f t="shared" si="306"/>
        <v>57137.275374325305</v>
      </c>
      <c r="DB127" s="19">
        <f t="shared" si="258"/>
        <v>1428431.8843581325</v>
      </c>
      <c r="DC127" s="20">
        <f t="shared" si="307"/>
        <v>1428431.8847539455</v>
      </c>
      <c r="DD127" s="20">
        <f t="shared" si="308"/>
        <v>1428431.8841771206</v>
      </c>
      <c r="DE127" s="20">
        <f>DC127*G127</f>
        <v>0</v>
      </c>
      <c r="DF127" s="20">
        <f t="shared" si="268"/>
        <v>1500000</v>
      </c>
      <c r="DG127" s="20">
        <f t="shared" si="253"/>
        <v>580073.38150842511</v>
      </c>
      <c r="DH127" s="20">
        <f t="shared" si="309"/>
        <v>23202.935260337006</v>
      </c>
      <c r="DI127" s="20">
        <f t="shared" si="254"/>
        <v>1933.5779383614172</v>
      </c>
      <c r="DJ127" s="20">
        <f t="shared" si="310"/>
        <v>571833.94185360731</v>
      </c>
      <c r="DK127" s="24">
        <f t="shared" si="311"/>
        <v>0.40609103430111798</v>
      </c>
      <c r="DL127" s="124">
        <f t="shared" si="255"/>
        <v>0</v>
      </c>
      <c r="DM127" s="27">
        <f t="shared" si="256"/>
        <v>0</v>
      </c>
      <c r="DN127" s="27">
        <f t="shared" si="257"/>
        <v>0</v>
      </c>
      <c r="DO127" s="20">
        <f t="shared" si="249"/>
        <v>788692.50840772467</v>
      </c>
      <c r="DP127" s="20">
        <f t="shared" si="250"/>
        <v>438510.35870075569</v>
      </c>
      <c r="DQ127" s="21">
        <f t="shared" si="251"/>
        <v>388536.44775299088</v>
      </c>
      <c r="DR127" s="17"/>
      <c r="DS127" s="17"/>
      <c r="DT127" s="17"/>
      <c r="DU127" s="17"/>
      <c r="DV127" s="17"/>
      <c r="DW127" s="17"/>
      <c r="DX127" s="17"/>
      <c r="DY127" s="17"/>
      <c r="DZ127" s="17"/>
      <c r="EA127" s="17"/>
      <c r="EB127" s="28">
        <v>0</v>
      </c>
      <c r="EC127" s="17"/>
      <c r="ED127" s="17"/>
      <c r="EE127" s="17"/>
      <c r="EF127" s="17"/>
      <c r="EG127" s="17"/>
    </row>
    <row r="128" spans="1:137" ht="15.75" thickBot="1" x14ac:dyDescent="0.3">
      <c r="A128" s="5">
        <f t="shared" si="259"/>
        <v>34</v>
      </c>
      <c r="B128" s="5">
        <f t="shared" si="259"/>
        <v>32</v>
      </c>
      <c r="C128" s="1">
        <v>46082</v>
      </c>
      <c r="D128" s="4"/>
      <c r="E128" s="28"/>
      <c r="F128" s="28"/>
      <c r="G128" s="28">
        <f t="shared" si="274"/>
        <v>0</v>
      </c>
      <c r="H128" s="28"/>
      <c r="I128" s="10">
        <v>0</v>
      </c>
      <c r="J128" s="10">
        <v>69430.399999999994</v>
      </c>
      <c r="K128" s="94"/>
      <c r="L128" s="11">
        <f t="shared" si="276"/>
        <v>1541.6666666666667</v>
      </c>
      <c r="M128" s="11">
        <f t="shared" si="277"/>
        <v>458.33333333333331</v>
      </c>
      <c r="N128" s="11">
        <f t="shared" si="278"/>
        <v>575</v>
      </c>
      <c r="O128" s="11">
        <f t="shared" si="275"/>
        <v>552.97666666666669</v>
      </c>
      <c r="P128" s="11">
        <f t="shared" ref="P128:P191" si="312">(J128/12)-SUM(L128:O128)</f>
        <v>2657.8899999999994</v>
      </c>
      <c r="Q128" s="11">
        <v>100000</v>
      </c>
      <c r="R128" s="94">
        <v>1</v>
      </c>
      <c r="S128" s="11">
        <f t="shared" si="279"/>
        <v>1541.6666666666667</v>
      </c>
      <c r="T128" s="11">
        <f t="shared" si="280"/>
        <v>458.33333333333331</v>
      </c>
      <c r="U128" s="11">
        <f t="shared" ref="U128:U191" si="313">Q128/12*0.1</f>
        <v>833.33333333333348</v>
      </c>
      <c r="V128" s="11">
        <f t="shared" ref="V128:V191" si="314">(Q128/12)-SUM(S128:U128)</f>
        <v>5500</v>
      </c>
      <c r="W128" s="11">
        <f t="shared" ref="W128:W191" si="315">P128+V128</f>
        <v>8157.8899999999994</v>
      </c>
      <c r="X128" s="11">
        <f t="shared" si="281"/>
        <v>97894.68</v>
      </c>
      <c r="Y128" s="110">
        <f t="shared" si="273"/>
        <v>0.22</v>
      </c>
      <c r="Z128" s="11">
        <f t="shared" si="261"/>
        <v>13415.829599999997</v>
      </c>
      <c r="AA128" s="11">
        <f t="shared" si="262"/>
        <v>4814.7339999999995</v>
      </c>
      <c r="AB128" s="11">
        <v>0</v>
      </c>
      <c r="AC128" s="11">
        <f t="shared" si="266"/>
        <v>79664.116399999999</v>
      </c>
      <c r="AD128" s="11">
        <f t="shared" si="263"/>
        <v>6638.6763666666666</v>
      </c>
      <c r="AE128" s="11">
        <v>55000</v>
      </c>
      <c r="AF128" s="11">
        <f t="shared" si="282"/>
        <v>2055.3430333333336</v>
      </c>
      <c r="AG128" s="11"/>
      <c r="AH128" s="92"/>
      <c r="AI128" s="91">
        <v>9000</v>
      </c>
      <c r="AJ128" s="11">
        <v>550</v>
      </c>
      <c r="AK128" s="54">
        <f t="shared" si="98"/>
        <v>10127.032050728143</v>
      </c>
      <c r="AL128" s="11">
        <v>305</v>
      </c>
      <c r="AM128" s="54">
        <v>0</v>
      </c>
      <c r="AN128" s="11">
        <v>0</v>
      </c>
      <c r="AO128" s="11">
        <v>0</v>
      </c>
      <c r="AP128" s="52">
        <f t="shared" si="283"/>
        <v>91269.563328413293</v>
      </c>
      <c r="AQ128" s="54">
        <f t="shared" si="272"/>
        <v>7365.3562450574991</v>
      </c>
      <c r="AR128" s="54">
        <f t="shared" si="264"/>
        <v>6394.6067682156809</v>
      </c>
      <c r="AS128" s="54">
        <f t="shared" si="267"/>
        <v>377443.59908534272</v>
      </c>
      <c r="AT128" s="54">
        <f t="shared" si="269"/>
        <v>48529.87682614028</v>
      </c>
      <c r="AU128" s="54">
        <v>3100</v>
      </c>
      <c r="AV128" s="54">
        <f t="shared" si="265"/>
        <v>57369.352738426292</v>
      </c>
      <c r="AW128" s="11">
        <v>0</v>
      </c>
      <c r="AX128" s="52">
        <f t="shared" si="284"/>
        <v>0</v>
      </c>
      <c r="AY128" s="54">
        <f>'Mortgage and Loans'!U89</f>
        <v>47761.31</v>
      </c>
      <c r="AZ128" s="12">
        <f t="shared" si="252"/>
        <v>659215.69704232388</v>
      </c>
      <c r="BA128" s="52">
        <f t="shared" si="270"/>
        <v>750</v>
      </c>
      <c r="BB128" s="52">
        <f t="shared" si="270"/>
        <v>750</v>
      </c>
      <c r="BC128" s="52">
        <f t="shared" si="270"/>
        <v>750</v>
      </c>
      <c r="BD128" s="52">
        <f t="shared" si="270"/>
        <v>750</v>
      </c>
      <c r="BE128" s="52">
        <f t="shared" si="260"/>
        <v>261.43961358954772</v>
      </c>
      <c r="BF128" s="52">
        <f t="shared" si="270"/>
        <v>750</v>
      </c>
      <c r="BG128" s="52">
        <f>'Mortgage and Loans'!AF90</f>
        <v>24823.4877413342</v>
      </c>
      <c r="BH128" s="52">
        <f>'Mortgage and Loans'!AQ90</f>
        <v>8356.1290847429609</v>
      </c>
      <c r="BI128" s="52">
        <f>'Mortgage and Loans'!BB90</f>
        <v>3219.4470317487708</v>
      </c>
      <c r="BJ128" s="52">
        <f>'Mortgage and Loans'!BM90</f>
        <v>0</v>
      </c>
      <c r="BK128" s="52">
        <f>'Mortgage and Loans'!T89</f>
        <v>132238.69</v>
      </c>
      <c r="BL128" s="12">
        <f t="shared" si="17"/>
        <v>-172649.19347141549</v>
      </c>
      <c r="BM128" s="69">
        <f t="shared" si="103"/>
        <v>486566.50357090839</v>
      </c>
      <c r="BN128" s="88">
        <f t="shared" si="247"/>
        <v>1</v>
      </c>
      <c r="BO128" s="88">
        <f t="shared" si="271"/>
        <v>1</v>
      </c>
      <c r="BP128" s="79">
        <f>'Mortgage and Loans'!G90</f>
        <v>2012.83</v>
      </c>
      <c r="BQ128" s="73">
        <f t="shared" si="285"/>
        <v>0</v>
      </c>
      <c r="BR128" s="80"/>
      <c r="BS128" s="20">
        <f t="shared" si="286"/>
        <v>4011.4396135895477</v>
      </c>
      <c r="BT128" s="20">
        <v>750</v>
      </c>
      <c r="BU128" s="20">
        <v>0</v>
      </c>
      <c r="BV128" s="20">
        <f t="shared" si="287"/>
        <v>4761.4396135895477</v>
      </c>
      <c r="BW128" s="20">
        <f t="shared" si="288"/>
        <v>4761.4396122286926</v>
      </c>
      <c r="BX128" s="47">
        <f>IF(D128=0,0,IF(MONTH($D128)=1,1,0))</f>
        <v>0</v>
      </c>
      <c r="BY128" s="47">
        <f t="shared" si="19"/>
        <v>0</v>
      </c>
      <c r="BZ128" s="47">
        <f t="shared" si="20"/>
        <v>0</v>
      </c>
      <c r="CA128" s="47">
        <f t="shared" si="21"/>
        <v>0</v>
      </c>
      <c r="CB128" s="47">
        <f t="shared" si="22"/>
        <v>0</v>
      </c>
      <c r="CC128" s="47">
        <f t="shared" si="23"/>
        <v>0</v>
      </c>
      <c r="CD128" s="47">
        <f t="shared" si="24"/>
        <v>0</v>
      </c>
      <c r="CE128" s="47">
        <f t="shared" si="25"/>
        <v>0</v>
      </c>
      <c r="CF128" s="47">
        <f t="shared" si="26"/>
        <v>0</v>
      </c>
      <c r="CG128" s="47">
        <f t="shared" si="27"/>
        <v>0</v>
      </c>
      <c r="CH128" s="47">
        <f t="shared" si="28"/>
        <v>0</v>
      </c>
      <c r="CI128" s="47">
        <f t="shared" si="29"/>
        <v>0</v>
      </c>
      <c r="CJ128" s="47">
        <f t="shared" si="289"/>
        <v>0</v>
      </c>
      <c r="CK128" s="47">
        <f t="shared" si="290"/>
        <v>0</v>
      </c>
      <c r="CL128" s="47">
        <f t="shared" si="291"/>
        <v>0</v>
      </c>
      <c r="CM128" s="47">
        <f t="shared" si="292"/>
        <v>0</v>
      </c>
      <c r="CN128" s="47">
        <f t="shared" si="293"/>
        <v>0</v>
      </c>
      <c r="CO128" s="47">
        <f t="shared" si="294"/>
        <v>0</v>
      </c>
      <c r="CP128" s="47">
        <f t="shared" si="295"/>
        <v>0</v>
      </c>
      <c r="CQ128" s="47">
        <f t="shared" si="296"/>
        <v>0</v>
      </c>
      <c r="CR128" s="47">
        <f t="shared" si="297"/>
        <v>0</v>
      </c>
      <c r="CS128" s="47">
        <f t="shared" si="298"/>
        <v>0</v>
      </c>
      <c r="CT128" s="47">
        <f t="shared" si="299"/>
        <v>0</v>
      </c>
      <c r="CU128" s="47">
        <f t="shared" si="300"/>
        <v>0</v>
      </c>
      <c r="CV128" s="20">
        <f t="shared" si="301"/>
        <v>4761.4396144787052</v>
      </c>
      <c r="CW128" s="20">
        <f t="shared" si="302"/>
        <v>4761.4396137029516</v>
      </c>
      <c r="CX128" s="20">
        <f t="shared" si="303"/>
        <v>57137.275363074572</v>
      </c>
      <c r="CY128" s="20">
        <f t="shared" si="304"/>
        <v>57137.275373744458</v>
      </c>
      <c r="CZ128" s="20">
        <f t="shared" si="305"/>
        <v>57137.275364435423</v>
      </c>
      <c r="DA128" s="21">
        <f t="shared" si="306"/>
        <v>57137.275367084811</v>
      </c>
      <c r="DB128" s="19">
        <f t="shared" si="258"/>
        <v>1428431.8841771202</v>
      </c>
      <c r="DC128" s="20">
        <f t="shared" si="307"/>
        <v>1428431.8844192938</v>
      </c>
      <c r="DD128" s="20">
        <f t="shared" si="308"/>
        <v>1428431.884187242</v>
      </c>
      <c r="DE128" s="20">
        <f>DC128*G128</f>
        <v>0</v>
      </c>
      <c r="DF128" s="20">
        <f t="shared" si="268"/>
        <v>1500000</v>
      </c>
      <c r="DG128" s="20">
        <f t="shared" si="253"/>
        <v>588372.35499159584</v>
      </c>
      <c r="DH128" s="20">
        <f t="shared" si="309"/>
        <v>23534.894199663835</v>
      </c>
      <c r="DI128" s="20">
        <f t="shared" si="254"/>
        <v>1961.2411833053195</v>
      </c>
      <c r="DJ128" s="20">
        <f t="shared" si="310"/>
        <v>580088.28503864771</v>
      </c>
      <c r="DK128" s="24">
        <f t="shared" si="311"/>
        <v>0.41190088334578812</v>
      </c>
      <c r="DL128" s="124">
        <f t="shared" si="255"/>
        <v>0</v>
      </c>
      <c r="DM128" s="27">
        <f t="shared" si="256"/>
        <v>0</v>
      </c>
      <c r="DN128" s="27">
        <f t="shared" si="257"/>
        <v>0</v>
      </c>
      <c r="DO128" s="20">
        <f t="shared" si="249"/>
        <v>792964.59282826644</v>
      </c>
      <c r="DP128" s="20">
        <f t="shared" si="250"/>
        <v>444885.62314371811</v>
      </c>
      <c r="DQ128" s="21">
        <f t="shared" si="251"/>
        <v>395211.85351165285</v>
      </c>
      <c r="DR128" s="17"/>
      <c r="DS128" s="17"/>
      <c r="DT128" s="17"/>
      <c r="DU128" s="17"/>
      <c r="DV128" s="17"/>
      <c r="DW128" s="17"/>
      <c r="DX128" s="17"/>
      <c r="DY128" s="17"/>
      <c r="DZ128" s="17"/>
      <c r="EA128" s="17"/>
      <c r="EB128" s="28">
        <v>0</v>
      </c>
      <c r="EC128" s="17"/>
      <c r="ED128" s="17"/>
      <c r="EE128" s="17"/>
      <c r="EF128" s="17"/>
      <c r="EG128" s="17"/>
    </row>
    <row r="129" spans="1:137" ht="15.75" thickBot="1" x14ac:dyDescent="0.3">
      <c r="A129" s="5">
        <f t="shared" si="259"/>
        <v>34</v>
      </c>
      <c r="B129" s="5">
        <f t="shared" si="259"/>
        <v>32</v>
      </c>
      <c r="C129" s="1">
        <v>46113</v>
      </c>
      <c r="D129" s="4"/>
      <c r="E129" s="28"/>
      <c r="F129" s="28"/>
      <c r="G129" s="28">
        <f t="shared" si="274"/>
        <v>0</v>
      </c>
      <c r="H129" s="28"/>
      <c r="I129" s="10">
        <v>0</v>
      </c>
      <c r="J129" s="10">
        <v>69430.399999999994</v>
      </c>
      <c r="K129" s="94"/>
      <c r="L129" s="11">
        <f t="shared" si="276"/>
        <v>1541.6666666666667</v>
      </c>
      <c r="M129" s="11">
        <f t="shared" si="277"/>
        <v>458.33333333333331</v>
      </c>
      <c r="N129" s="11">
        <f t="shared" si="278"/>
        <v>575</v>
      </c>
      <c r="O129" s="11">
        <f t="shared" si="275"/>
        <v>552.97666666666669</v>
      </c>
      <c r="P129" s="11">
        <f t="shared" si="312"/>
        <v>2657.8899999999994</v>
      </c>
      <c r="Q129" s="11">
        <v>100000</v>
      </c>
      <c r="R129" s="94">
        <v>1</v>
      </c>
      <c r="S129" s="11">
        <f t="shared" si="279"/>
        <v>1541.6666666666667</v>
      </c>
      <c r="T129" s="11">
        <f t="shared" si="280"/>
        <v>458.33333333333331</v>
      </c>
      <c r="U129" s="11">
        <f t="shared" si="313"/>
        <v>833.33333333333348</v>
      </c>
      <c r="V129" s="11">
        <f t="shared" si="314"/>
        <v>5500</v>
      </c>
      <c r="W129" s="11">
        <f t="shared" si="315"/>
        <v>8157.8899999999994</v>
      </c>
      <c r="X129" s="11">
        <f t="shared" si="281"/>
        <v>97894.68</v>
      </c>
      <c r="Y129" s="110">
        <f t="shared" si="273"/>
        <v>0.22</v>
      </c>
      <c r="Z129" s="11">
        <f t="shared" si="261"/>
        <v>13415.829599999997</v>
      </c>
      <c r="AA129" s="11">
        <f t="shared" si="262"/>
        <v>4814.7339999999995</v>
      </c>
      <c r="AB129" s="11">
        <v>0</v>
      </c>
      <c r="AC129" s="11">
        <f t="shared" si="266"/>
        <v>79664.116399999999</v>
      </c>
      <c r="AD129" s="11">
        <f t="shared" si="263"/>
        <v>6638.6763666666666</v>
      </c>
      <c r="AE129" s="11">
        <v>55000</v>
      </c>
      <c r="AF129" s="11">
        <f t="shared" si="282"/>
        <v>2055.3430333333336</v>
      </c>
      <c r="AG129" s="11"/>
      <c r="AH129" s="92"/>
      <c r="AI129" s="91">
        <v>9000</v>
      </c>
      <c r="AJ129" s="11">
        <v>550</v>
      </c>
      <c r="AK129" s="54">
        <f t="shared" si="98"/>
        <v>10139.268881122773</v>
      </c>
      <c r="AL129" s="11">
        <v>305</v>
      </c>
      <c r="AM129" s="54">
        <v>0</v>
      </c>
      <c r="AN129" s="11">
        <v>0</v>
      </c>
      <c r="AO129" s="11">
        <v>0</v>
      </c>
      <c r="AP129" s="52">
        <f t="shared" si="283"/>
        <v>92680.606796442182</v>
      </c>
      <c r="AQ129" s="54">
        <f t="shared" si="272"/>
        <v>7405.2519247182272</v>
      </c>
      <c r="AR129" s="54">
        <f t="shared" si="264"/>
        <v>6429.2442215435158</v>
      </c>
      <c r="AS129" s="54">
        <f t="shared" si="267"/>
        <v>382744.99458038836</v>
      </c>
      <c r="AT129" s="54">
        <f t="shared" si="269"/>
        <v>49201.080325615207</v>
      </c>
      <c r="AU129" s="54">
        <v>3100</v>
      </c>
      <c r="AV129" s="54">
        <f t="shared" si="265"/>
        <v>58255.103399092768</v>
      </c>
      <c r="AW129" s="11">
        <v>0</v>
      </c>
      <c r="AX129" s="52">
        <f t="shared" si="284"/>
        <v>0</v>
      </c>
      <c r="AY129" s="54">
        <f>'Mortgage and Loans'!U90</f>
        <v>48033.599999999999</v>
      </c>
      <c r="AZ129" s="12">
        <f t="shared" si="252"/>
        <v>667844.15012892301</v>
      </c>
      <c r="BA129" s="52">
        <f t="shared" si="270"/>
        <v>750</v>
      </c>
      <c r="BB129" s="52">
        <f t="shared" si="270"/>
        <v>750</v>
      </c>
      <c r="BC129" s="52">
        <f t="shared" si="270"/>
        <v>750</v>
      </c>
      <c r="BD129" s="52">
        <f t="shared" si="270"/>
        <v>750</v>
      </c>
      <c r="BE129" s="52">
        <f t="shared" si="260"/>
        <v>261.43961370295222</v>
      </c>
      <c r="BF129" s="52">
        <f t="shared" si="270"/>
        <v>750</v>
      </c>
      <c r="BG129" s="52">
        <f>'Mortgage and Loans'!AF91</f>
        <v>24388.547741334201</v>
      </c>
      <c r="BH129" s="52">
        <f>'Mortgage and Loans'!AQ91</f>
        <v>8211.8690847429607</v>
      </c>
      <c r="BI129" s="52">
        <f>'Mortgage and Loans'!BB91</f>
        <v>2682.2870317487709</v>
      </c>
      <c r="BJ129" s="52">
        <f>'Mortgage and Loans'!BM91</f>
        <v>0</v>
      </c>
      <c r="BK129" s="52">
        <f>'Mortgage and Loans'!T90</f>
        <v>131966.39999999999</v>
      </c>
      <c r="BL129" s="12">
        <f t="shared" si="17"/>
        <v>-171260.54347152886</v>
      </c>
      <c r="BM129" s="69">
        <f t="shared" si="103"/>
        <v>496583.60665739415</v>
      </c>
      <c r="BN129" s="88">
        <f t="shared" si="247"/>
        <v>1</v>
      </c>
      <c r="BO129" s="88">
        <f t="shared" si="271"/>
        <v>1</v>
      </c>
      <c r="BP129" s="79">
        <f>'Mortgage and Loans'!G91</f>
        <v>2012.83</v>
      </c>
      <c r="BQ129" s="73">
        <f t="shared" si="285"/>
        <v>0</v>
      </c>
      <c r="BR129" s="80"/>
      <c r="BS129" s="20">
        <f t="shared" si="286"/>
        <v>4011.4396137029521</v>
      </c>
      <c r="BT129" s="20">
        <v>750</v>
      </c>
      <c r="BU129" s="20">
        <v>0</v>
      </c>
      <c r="BV129" s="20">
        <f t="shared" si="287"/>
        <v>4761.4396137029526</v>
      </c>
      <c r="BW129" s="20">
        <f t="shared" si="288"/>
        <v>4761.4396061950647</v>
      </c>
      <c r="BX129" s="47">
        <f>IF(D129=0,0,IF(MONTH($D129)=1,1,0))</f>
        <v>0</v>
      </c>
      <c r="BY129" s="47">
        <f t="shared" si="19"/>
        <v>0</v>
      </c>
      <c r="BZ129" s="47">
        <f t="shared" si="20"/>
        <v>0</v>
      </c>
      <c r="CA129" s="47">
        <f t="shared" si="21"/>
        <v>0</v>
      </c>
      <c r="CB129" s="47">
        <f t="shared" si="22"/>
        <v>0</v>
      </c>
      <c r="CC129" s="47">
        <f t="shared" si="23"/>
        <v>0</v>
      </c>
      <c r="CD129" s="47">
        <f t="shared" si="24"/>
        <v>0</v>
      </c>
      <c r="CE129" s="47">
        <f t="shared" si="25"/>
        <v>0</v>
      </c>
      <c r="CF129" s="47">
        <f t="shared" si="26"/>
        <v>0</v>
      </c>
      <c r="CG129" s="47">
        <f t="shared" si="27"/>
        <v>0</v>
      </c>
      <c r="CH129" s="47">
        <f t="shared" si="28"/>
        <v>0</v>
      </c>
      <c r="CI129" s="47">
        <f t="shared" si="29"/>
        <v>0</v>
      </c>
      <c r="CJ129" s="47">
        <f t="shared" si="289"/>
        <v>0</v>
      </c>
      <c r="CK129" s="47">
        <f t="shared" si="290"/>
        <v>0</v>
      </c>
      <c r="CL129" s="47">
        <f t="shared" si="291"/>
        <v>0</v>
      </c>
      <c r="CM129" s="47">
        <f t="shared" si="292"/>
        <v>0</v>
      </c>
      <c r="CN129" s="47">
        <f t="shared" si="293"/>
        <v>0</v>
      </c>
      <c r="CO129" s="47">
        <f t="shared" si="294"/>
        <v>0</v>
      </c>
      <c r="CP129" s="47">
        <f t="shared" si="295"/>
        <v>0</v>
      </c>
      <c r="CQ129" s="47">
        <f t="shared" si="296"/>
        <v>0</v>
      </c>
      <c r="CR129" s="47">
        <f t="shared" si="297"/>
        <v>0</v>
      </c>
      <c r="CS129" s="47">
        <f t="shared" si="298"/>
        <v>0</v>
      </c>
      <c r="CT129" s="47">
        <f t="shared" si="299"/>
        <v>0</v>
      </c>
      <c r="CU129" s="47">
        <f t="shared" si="300"/>
        <v>0</v>
      </c>
      <c r="CV129" s="20">
        <f t="shared" si="301"/>
        <v>4761.4396138408601</v>
      </c>
      <c r="CW129" s="20">
        <f t="shared" si="302"/>
        <v>4761.4396143286094</v>
      </c>
      <c r="CX129" s="20">
        <f t="shared" si="303"/>
        <v>57137.275364435431</v>
      </c>
      <c r="CY129" s="20">
        <f t="shared" si="304"/>
        <v>57137.275366090325</v>
      </c>
      <c r="CZ129" s="20">
        <f t="shared" si="305"/>
        <v>57137.275371943309</v>
      </c>
      <c r="DA129" s="21">
        <f t="shared" si="306"/>
        <v>57137.275367489689</v>
      </c>
      <c r="DB129" s="19">
        <f t="shared" si="258"/>
        <v>1428431.8841872422</v>
      </c>
      <c r="DC129" s="20">
        <f t="shared" si="307"/>
        <v>1428431.8842408315</v>
      </c>
      <c r="DD129" s="20">
        <f t="shared" si="308"/>
        <v>1428431.884331343</v>
      </c>
      <c r="DE129" s="20">
        <f>DC129*G129</f>
        <v>0</v>
      </c>
      <c r="DF129" s="20">
        <f t="shared" si="268"/>
        <v>1500000</v>
      </c>
      <c r="DG129" s="20">
        <f t="shared" si="253"/>
        <v>596716.28124780033</v>
      </c>
      <c r="DH129" s="20">
        <f t="shared" si="309"/>
        <v>23868.651249912014</v>
      </c>
      <c r="DI129" s="20">
        <f t="shared" si="254"/>
        <v>1989.0542708260011</v>
      </c>
      <c r="DJ129" s="20">
        <f t="shared" si="310"/>
        <v>588387.33924927376</v>
      </c>
      <c r="DK129" s="24">
        <f t="shared" si="311"/>
        <v>0.4177422023626538</v>
      </c>
      <c r="DL129" s="124">
        <f t="shared" si="255"/>
        <v>0</v>
      </c>
      <c r="DM129" s="27">
        <f t="shared" si="256"/>
        <v>0</v>
      </c>
      <c r="DN129" s="27">
        <f t="shared" si="257"/>
        <v>0</v>
      </c>
      <c r="DO129" s="20">
        <f t="shared" si="249"/>
        <v>797259.81770608621</v>
      </c>
      <c r="DP129" s="20">
        <f t="shared" si="250"/>
        <v>451295.42026907991</v>
      </c>
      <c r="DQ129" s="21">
        <f t="shared" si="251"/>
        <v>401923.41771817429</v>
      </c>
      <c r="DR129" s="17"/>
      <c r="DS129" s="17"/>
      <c r="DT129" s="17"/>
      <c r="DU129" s="17"/>
      <c r="DV129" s="17"/>
      <c r="DW129" s="17"/>
      <c r="DX129" s="17"/>
      <c r="DY129" s="17"/>
      <c r="DZ129" s="17"/>
      <c r="EA129" s="17"/>
      <c r="EB129" s="28">
        <v>0</v>
      </c>
      <c r="EC129" s="17"/>
      <c r="ED129" s="17"/>
      <c r="EE129" s="17"/>
      <c r="EF129" s="17"/>
      <c r="EG129" s="17"/>
    </row>
    <row r="130" spans="1:137" ht="15.75" thickBot="1" x14ac:dyDescent="0.3">
      <c r="A130" s="5">
        <f t="shared" si="259"/>
        <v>34</v>
      </c>
      <c r="B130" s="5">
        <f t="shared" si="259"/>
        <v>32</v>
      </c>
      <c r="C130" s="1">
        <v>46143</v>
      </c>
      <c r="D130" s="4"/>
      <c r="E130" s="28"/>
      <c r="F130" s="28"/>
      <c r="G130" s="28">
        <f t="shared" si="274"/>
        <v>0</v>
      </c>
      <c r="H130" s="28"/>
      <c r="I130" s="10">
        <v>0</v>
      </c>
      <c r="J130" s="10">
        <v>69430.399999999994</v>
      </c>
      <c r="K130" s="94"/>
      <c r="L130" s="11">
        <f t="shared" si="276"/>
        <v>1541.6666666666667</v>
      </c>
      <c r="M130" s="11">
        <f t="shared" si="277"/>
        <v>458.33333333333331</v>
      </c>
      <c r="N130" s="11">
        <f t="shared" si="278"/>
        <v>575</v>
      </c>
      <c r="O130" s="11">
        <f t="shared" si="275"/>
        <v>552.97666666666669</v>
      </c>
      <c r="P130" s="11">
        <f t="shared" si="312"/>
        <v>2657.8899999999994</v>
      </c>
      <c r="Q130" s="11">
        <v>100000</v>
      </c>
      <c r="R130" s="94">
        <v>1</v>
      </c>
      <c r="S130" s="11">
        <f t="shared" si="279"/>
        <v>1541.6666666666667</v>
      </c>
      <c r="T130" s="11">
        <f t="shared" si="280"/>
        <v>458.33333333333331</v>
      </c>
      <c r="U130" s="11">
        <f t="shared" si="313"/>
        <v>833.33333333333348</v>
      </c>
      <c r="V130" s="11">
        <f t="shared" si="314"/>
        <v>5500</v>
      </c>
      <c r="W130" s="11">
        <f t="shared" si="315"/>
        <v>8157.8899999999994</v>
      </c>
      <c r="X130" s="11">
        <f t="shared" si="281"/>
        <v>97894.68</v>
      </c>
      <c r="Y130" s="110">
        <f t="shared" si="273"/>
        <v>0.22</v>
      </c>
      <c r="Z130" s="11">
        <f t="shared" si="261"/>
        <v>13415.829599999997</v>
      </c>
      <c r="AA130" s="11">
        <f t="shared" si="262"/>
        <v>4814.7339999999995</v>
      </c>
      <c r="AB130" s="11">
        <v>0</v>
      </c>
      <c r="AC130" s="11">
        <f t="shared" si="266"/>
        <v>79664.116399999999</v>
      </c>
      <c r="AD130" s="11">
        <f t="shared" si="263"/>
        <v>6638.6763666666666</v>
      </c>
      <c r="AE130" s="11">
        <v>55000</v>
      </c>
      <c r="AF130" s="11">
        <f t="shared" si="282"/>
        <v>2055.3430333333336</v>
      </c>
      <c r="AG130" s="11"/>
      <c r="AH130" s="92"/>
      <c r="AI130" s="91">
        <v>9000</v>
      </c>
      <c r="AJ130" s="11">
        <v>550</v>
      </c>
      <c r="AK130" s="54">
        <f t="shared" si="98"/>
        <v>10151.520497687461</v>
      </c>
      <c r="AL130" s="11">
        <v>305</v>
      </c>
      <c r="AM130" s="54">
        <v>0</v>
      </c>
      <c r="AN130" s="11">
        <v>0</v>
      </c>
      <c r="AO130" s="11">
        <v>0</v>
      </c>
      <c r="AP130" s="52">
        <f t="shared" si="283"/>
        <v>94099.293416589571</v>
      </c>
      <c r="AQ130" s="54">
        <f t="shared" si="272"/>
        <v>7445.3637059771172</v>
      </c>
      <c r="AR130" s="54">
        <f t="shared" si="264"/>
        <v>6464.0692944102102</v>
      </c>
      <c r="AS130" s="54">
        <f t="shared" si="267"/>
        <v>388075.10596769885</v>
      </c>
      <c r="AT130" s="54">
        <f t="shared" si="269"/>
        <v>49875.919510712294</v>
      </c>
      <c r="AU130" s="54">
        <v>3100</v>
      </c>
      <c r="AV130" s="54">
        <f t="shared" si="265"/>
        <v>59145.651875837852</v>
      </c>
      <c r="AW130" s="11">
        <v>0</v>
      </c>
      <c r="AX130" s="52">
        <f t="shared" si="284"/>
        <v>0</v>
      </c>
      <c r="AY130" s="54">
        <f>'Mortgage and Loans'!U91</f>
        <v>48306.83</v>
      </c>
      <c r="AZ130" s="12">
        <f t="shared" si="252"/>
        <v>676518.7542689133</v>
      </c>
      <c r="BA130" s="52">
        <f t="shared" si="270"/>
        <v>750</v>
      </c>
      <c r="BB130" s="52">
        <f t="shared" si="270"/>
        <v>750</v>
      </c>
      <c r="BC130" s="52">
        <f t="shared" si="270"/>
        <v>750</v>
      </c>
      <c r="BD130" s="52">
        <f t="shared" si="270"/>
        <v>750</v>
      </c>
      <c r="BE130" s="52">
        <f t="shared" si="260"/>
        <v>261.43961432860948</v>
      </c>
      <c r="BF130" s="52">
        <f t="shared" si="270"/>
        <v>750</v>
      </c>
      <c r="BG130" s="52">
        <f>'Mortgage and Loans'!AF92</f>
        <v>23951.687741334201</v>
      </c>
      <c r="BH130" s="52">
        <f>'Mortgage and Loans'!AQ92</f>
        <v>8066.8890847429611</v>
      </c>
      <c r="BI130" s="52">
        <f>'Mortgage and Loans'!BB92</f>
        <v>2142.2170317487708</v>
      </c>
      <c r="BJ130" s="52">
        <f>'Mortgage and Loans'!BM92</f>
        <v>0</v>
      </c>
      <c r="BK130" s="52">
        <f>'Mortgage and Loans'!T91</f>
        <v>131693.16999999998</v>
      </c>
      <c r="BL130" s="12">
        <f t="shared" si="17"/>
        <v>-169865.40347215452</v>
      </c>
      <c r="BM130" s="69">
        <f t="shared" si="103"/>
        <v>506653.35079675878</v>
      </c>
      <c r="BN130" s="88">
        <f t="shared" si="247"/>
        <v>1</v>
      </c>
      <c r="BO130" s="88">
        <f t="shared" si="271"/>
        <v>1</v>
      </c>
      <c r="BP130" s="79">
        <f>'Mortgage and Loans'!G92</f>
        <v>2012.83</v>
      </c>
      <c r="BQ130" s="73">
        <f t="shared" si="285"/>
        <v>0</v>
      </c>
      <c r="BR130" s="80"/>
      <c r="BS130" s="20">
        <f t="shared" si="286"/>
        <v>4011.4396143286094</v>
      </c>
      <c r="BT130" s="20">
        <v>750</v>
      </c>
      <c r="BU130" s="20">
        <v>0</v>
      </c>
      <c r="BV130" s="20">
        <f t="shared" si="287"/>
        <v>4761.4396143286094</v>
      </c>
      <c r="BW130" s="20">
        <f t="shared" si="288"/>
        <v>4761.4396049385105</v>
      </c>
      <c r="BX130" s="47">
        <f>IF(D130=0,0,IF(MONTH($D130)=1,1,0))</f>
        <v>0</v>
      </c>
      <c r="BY130" s="47">
        <f t="shared" si="19"/>
        <v>0</v>
      </c>
      <c r="BZ130" s="47">
        <f t="shared" si="20"/>
        <v>0</v>
      </c>
      <c r="CA130" s="47">
        <f t="shared" si="21"/>
        <v>0</v>
      </c>
      <c r="CB130" s="47">
        <f t="shared" si="22"/>
        <v>0</v>
      </c>
      <c r="CC130" s="47">
        <f t="shared" si="23"/>
        <v>0</v>
      </c>
      <c r="CD130" s="47">
        <f t="shared" si="24"/>
        <v>0</v>
      </c>
      <c r="CE130" s="47">
        <f t="shared" si="25"/>
        <v>0</v>
      </c>
      <c r="CF130" s="47">
        <f t="shared" si="26"/>
        <v>0</v>
      </c>
      <c r="CG130" s="47">
        <f t="shared" si="27"/>
        <v>0</v>
      </c>
      <c r="CH130" s="47">
        <f t="shared" si="28"/>
        <v>0</v>
      </c>
      <c r="CI130" s="47">
        <f t="shared" si="29"/>
        <v>0</v>
      </c>
      <c r="CJ130" s="47">
        <f t="shared" si="289"/>
        <v>0</v>
      </c>
      <c r="CK130" s="47">
        <f t="shared" si="290"/>
        <v>0</v>
      </c>
      <c r="CL130" s="47">
        <f t="shared" si="291"/>
        <v>0</v>
      </c>
      <c r="CM130" s="47">
        <f t="shared" si="292"/>
        <v>0</v>
      </c>
      <c r="CN130" s="47">
        <f t="shared" si="293"/>
        <v>0</v>
      </c>
      <c r="CO130" s="47">
        <f t="shared" si="294"/>
        <v>0</v>
      </c>
      <c r="CP130" s="47">
        <f t="shared" si="295"/>
        <v>0</v>
      </c>
      <c r="CQ130" s="47">
        <f t="shared" si="296"/>
        <v>0</v>
      </c>
      <c r="CR130" s="47">
        <f t="shared" si="297"/>
        <v>0</v>
      </c>
      <c r="CS130" s="47">
        <f t="shared" si="298"/>
        <v>0</v>
      </c>
      <c r="CT130" s="47">
        <f t="shared" si="299"/>
        <v>0</v>
      </c>
      <c r="CU130" s="47">
        <f t="shared" si="300"/>
        <v>0</v>
      </c>
      <c r="CV130" s="20">
        <f t="shared" si="301"/>
        <v>4761.4396138737029</v>
      </c>
      <c r="CW130" s="20">
        <f t="shared" si="302"/>
        <v>4761.4396151111168</v>
      </c>
      <c r="CX130" s="20">
        <f t="shared" si="303"/>
        <v>57137.275371943309</v>
      </c>
      <c r="CY130" s="20">
        <f t="shared" si="304"/>
        <v>57137.275366484435</v>
      </c>
      <c r="CZ130" s="20">
        <f t="shared" si="305"/>
        <v>57137.275381333398</v>
      </c>
      <c r="DA130" s="21">
        <f t="shared" si="306"/>
        <v>57137.275373253717</v>
      </c>
      <c r="DB130" s="19">
        <f t="shared" si="258"/>
        <v>1428431.884331343</v>
      </c>
      <c r="DC130" s="20">
        <f t="shared" si="307"/>
        <v>1428431.8842319017</v>
      </c>
      <c r="DD130" s="20">
        <f t="shared" si="308"/>
        <v>1428431.8845247237</v>
      </c>
      <c r="DE130" s="20">
        <f>DC130*G130</f>
        <v>0</v>
      </c>
      <c r="DF130" s="20">
        <f t="shared" si="268"/>
        <v>1500000</v>
      </c>
      <c r="DG130" s="20">
        <f t="shared" si="253"/>
        <v>605105.40377122583</v>
      </c>
      <c r="DH130" s="20">
        <f t="shared" si="309"/>
        <v>24204.216150849035</v>
      </c>
      <c r="DI130" s="20">
        <f t="shared" si="254"/>
        <v>2017.0180125707529</v>
      </c>
      <c r="DJ130" s="20">
        <f t="shared" si="310"/>
        <v>596731.34667020733</v>
      </c>
      <c r="DK130" s="24">
        <f t="shared" si="311"/>
        <v>0.42361516180843578</v>
      </c>
      <c r="DL130" s="124">
        <f t="shared" si="255"/>
        <v>0</v>
      </c>
      <c r="DM130" s="27">
        <f t="shared" si="256"/>
        <v>0</v>
      </c>
      <c r="DN130" s="27">
        <f t="shared" si="257"/>
        <v>0</v>
      </c>
      <c r="DO130" s="20">
        <f t="shared" si="249"/>
        <v>801578.30838532746</v>
      </c>
      <c r="DP130" s="20">
        <f t="shared" si="250"/>
        <v>457739.93712887075</v>
      </c>
      <c r="DQ130" s="21">
        <f t="shared" si="251"/>
        <v>408671.33623081434</v>
      </c>
      <c r="DR130" s="17"/>
      <c r="DS130" s="17"/>
      <c r="DT130" s="17"/>
      <c r="DU130" s="17"/>
      <c r="DV130" s="17"/>
      <c r="DW130" s="17"/>
      <c r="DX130" s="17"/>
      <c r="DY130" s="17"/>
      <c r="DZ130" s="17"/>
      <c r="EA130" s="17"/>
      <c r="EB130" s="28">
        <v>0</v>
      </c>
      <c r="EC130" s="17"/>
      <c r="ED130" s="17"/>
      <c r="EE130" s="17"/>
      <c r="EF130" s="17"/>
      <c r="EG130" s="17"/>
    </row>
    <row r="131" spans="1:137" ht="15.75" thickBot="1" x14ac:dyDescent="0.3">
      <c r="A131" s="5">
        <f t="shared" si="259"/>
        <v>34</v>
      </c>
      <c r="B131" s="5">
        <f t="shared" si="259"/>
        <v>32</v>
      </c>
      <c r="C131" s="1">
        <v>46174</v>
      </c>
      <c r="D131" s="4"/>
      <c r="E131" s="28"/>
      <c r="F131" s="28"/>
      <c r="G131" s="28">
        <f t="shared" si="274"/>
        <v>0</v>
      </c>
      <c r="H131" s="28"/>
      <c r="I131" s="10">
        <v>0</v>
      </c>
      <c r="J131" s="10">
        <v>69430.399999999994</v>
      </c>
      <c r="K131" s="94"/>
      <c r="L131" s="11">
        <f t="shared" si="276"/>
        <v>1541.6666666666667</v>
      </c>
      <c r="M131" s="11">
        <f t="shared" si="277"/>
        <v>458.33333333333331</v>
      </c>
      <c r="N131" s="11">
        <f t="shared" si="278"/>
        <v>575</v>
      </c>
      <c r="O131" s="11">
        <f t="shared" si="275"/>
        <v>552.97666666666669</v>
      </c>
      <c r="P131" s="11">
        <f t="shared" si="312"/>
        <v>2657.8899999999994</v>
      </c>
      <c r="Q131" s="11">
        <v>100000</v>
      </c>
      <c r="R131" s="94">
        <v>1</v>
      </c>
      <c r="S131" s="11">
        <f t="shared" si="279"/>
        <v>1541.6666666666667</v>
      </c>
      <c r="T131" s="11">
        <f t="shared" si="280"/>
        <v>458.33333333333331</v>
      </c>
      <c r="U131" s="11">
        <f t="shared" si="313"/>
        <v>833.33333333333348</v>
      </c>
      <c r="V131" s="11">
        <f t="shared" si="314"/>
        <v>5500</v>
      </c>
      <c r="W131" s="11">
        <f t="shared" si="315"/>
        <v>8157.8899999999994</v>
      </c>
      <c r="X131" s="11">
        <f t="shared" si="281"/>
        <v>97894.68</v>
      </c>
      <c r="Y131" s="110">
        <f t="shared" si="273"/>
        <v>0.22</v>
      </c>
      <c r="Z131" s="11">
        <f t="shared" si="261"/>
        <v>13415.829599999997</v>
      </c>
      <c r="AA131" s="11">
        <f t="shared" si="262"/>
        <v>4814.7339999999995</v>
      </c>
      <c r="AB131" s="11">
        <v>0</v>
      </c>
      <c r="AC131" s="11">
        <f t="shared" si="266"/>
        <v>79664.116399999999</v>
      </c>
      <c r="AD131" s="11">
        <f t="shared" si="263"/>
        <v>6638.6763666666666</v>
      </c>
      <c r="AE131" s="11">
        <v>55000</v>
      </c>
      <c r="AF131" s="11">
        <f t="shared" si="282"/>
        <v>2055.3430333333336</v>
      </c>
      <c r="AG131" s="11"/>
      <c r="AH131" s="92"/>
      <c r="AI131" s="91">
        <v>9000</v>
      </c>
      <c r="AJ131" s="11">
        <v>550</v>
      </c>
      <c r="AK131" s="54">
        <f t="shared" si="98"/>
        <v>10163.786918288833</v>
      </c>
      <c r="AL131" s="11">
        <v>305</v>
      </c>
      <c r="AM131" s="54">
        <v>0</v>
      </c>
      <c r="AN131" s="11">
        <v>0</v>
      </c>
      <c r="AO131" s="11">
        <v>0</v>
      </c>
      <c r="AP131" s="52">
        <f t="shared" si="283"/>
        <v>95525.664589262757</v>
      </c>
      <c r="AQ131" s="54">
        <f t="shared" si="272"/>
        <v>7485.692759384493</v>
      </c>
      <c r="AR131" s="54">
        <f t="shared" si="264"/>
        <v>6499.0830030882653</v>
      </c>
      <c r="AS131" s="54">
        <f t="shared" si="267"/>
        <v>393434.08879169059</v>
      </c>
      <c r="AT131" s="54">
        <f t="shared" si="269"/>
        <v>50554.414074728658</v>
      </c>
      <c r="AU131" s="54">
        <v>3100</v>
      </c>
      <c r="AV131" s="54">
        <f t="shared" si="265"/>
        <v>60041.024156831976</v>
      </c>
      <c r="AW131" s="11">
        <v>0</v>
      </c>
      <c r="AX131" s="52">
        <f t="shared" si="284"/>
        <v>0</v>
      </c>
      <c r="AY131" s="54">
        <f>'Mortgage and Loans'!U92</f>
        <v>48581</v>
      </c>
      <c r="AZ131" s="12">
        <f t="shared" si="252"/>
        <v>685239.75429327565</v>
      </c>
      <c r="BA131" s="52">
        <f t="shared" si="270"/>
        <v>750</v>
      </c>
      <c r="BB131" s="52">
        <f t="shared" si="270"/>
        <v>750</v>
      </c>
      <c r="BC131" s="52">
        <f t="shared" si="270"/>
        <v>750</v>
      </c>
      <c r="BD131" s="52">
        <f t="shared" si="270"/>
        <v>750</v>
      </c>
      <c r="BE131" s="52">
        <f t="shared" si="260"/>
        <v>261.43961511111769</v>
      </c>
      <c r="BF131" s="52">
        <f t="shared" si="270"/>
        <v>750</v>
      </c>
      <c r="BG131" s="52">
        <f>'Mortgage and Loans'!AF93</f>
        <v>23512.8977413342</v>
      </c>
      <c r="BH131" s="52">
        <f>'Mortgage and Loans'!AQ93</f>
        <v>7921.1790847429611</v>
      </c>
      <c r="BI131" s="52">
        <f>'Mortgage and Loans'!BB93</f>
        <v>1599.2170317487708</v>
      </c>
      <c r="BJ131" s="52">
        <f>'Mortgage and Loans'!BM93</f>
        <v>0</v>
      </c>
      <c r="BK131" s="52">
        <f>'Mortgage and Loans'!T92</f>
        <v>131418.99999999997</v>
      </c>
      <c r="BL131" s="12">
        <f t="shared" si="17"/>
        <v>-168463.73347293702</v>
      </c>
      <c r="BM131" s="69">
        <f t="shared" si="103"/>
        <v>516776.02082033863</v>
      </c>
      <c r="BN131" s="88">
        <f t="shared" si="247"/>
        <v>1</v>
      </c>
      <c r="BO131" s="88">
        <f t="shared" si="271"/>
        <v>1</v>
      </c>
      <c r="BP131" s="79">
        <f>'Mortgage and Loans'!G93</f>
        <v>2012.83</v>
      </c>
      <c r="BQ131" s="73">
        <f t="shared" si="285"/>
        <v>0</v>
      </c>
      <c r="BR131" s="80"/>
      <c r="BS131" s="20">
        <f t="shared" si="286"/>
        <v>4011.4396151111177</v>
      </c>
      <c r="BT131" s="20">
        <v>750</v>
      </c>
      <c r="BU131" s="20">
        <v>0</v>
      </c>
      <c r="BV131" s="20">
        <f t="shared" si="287"/>
        <v>4761.4396151111177</v>
      </c>
      <c r="BW131" s="20">
        <f t="shared" si="288"/>
        <v>4761.4396073817934</v>
      </c>
      <c r="BX131" s="47">
        <f>IF(D131=0,0,IF(MONTH($D131)=1,1,0))</f>
        <v>0</v>
      </c>
      <c r="BY131" s="47">
        <f t="shared" si="19"/>
        <v>0</v>
      </c>
      <c r="BZ131" s="47">
        <f t="shared" si="20"/>
        <v>0</v>
      </c>
      <c r="CA131" s="47">
        <f t="shared" si="21"/>
        <v>0</v>
      </c>
      <c r="CB131" s="47">
        <f t="shared" si="22"/>
        <v>0</v>
      </c>
      <c r="CC131" s="47">
        <f t="shared" si="23"/>
        <v>0</v>
      </c>
      <c r="CD131" s="47">
        <f t="shared" si="24"/>
        <v>0</v>
      </c>
      <c r="CE131" s="47">
        <f t="shared" si="25"/>
        <v>0</v>
      </c>
      <c r="CF131" s="47">
        <f t="shared" si="26"/>
        <v>0</v>
      </c>
      <c r="CG131" s="47">
        <f t="shared" si="27"/>
        <v>0</v>
      </c>
      <c r="CH131" s="47">
        <f t="shared" si="28"/>
        <v>0</v>
      </c>
      <c r="CI131" s="47">
        <f t="shared" si="29"/>
        <v>0</v>
      </c>
      <c r="CJ131" s="47">
        <f t="shared" si="289"/>
        <v>0</v>
      </c>
      <c r="CK131" s="47">
        <f t="shared" si="290"/>
        <v>0</v>
      </c>
      <c r="CL131" s="47">
        <f t="shared" si="291"/>
        <v>0</v>
      </c>
      <c r="CM131" s="47">
        <f t="shared" si="292"/>
        <v>0</v>
      </c>
      <c r="CN131" s="47">
        <f t="shared" si="293"/>
        <v>0</v>
      </c>
      <c r="CO131" s="47">
        <f t="shared" si="294"/>
        <v>0</v>
      </c>
      <c r="CP131" s="47">
        <f t="shared" si="295"/>
        <v>0</v>
      </c>
      <c r="CQ131" s="47">
        <f t="shared" si="296"/>
        <v>0</v>
      </c>
      <c r="CR131" s="47">
        <f t="shared" si="297"/>
        <v>0</v>
      </c>
      <c r="CS131" s="47">
        <f t="shared" si="298"/>
        <v>0</v>
      </c>
      <c r="CT131" s="47">
        <f t="shared" si="299"/>
        <v>0</v>
      </c>
      <c r="CU131" s="47">
        <f t="shared" si="300"/>
        <v>0</v>
      </c>
      <c r="CV131" s="20">
        <f t="shared" si="301"/>
        <v>4761.4396143808926</v>
      </c>
      <c r="CW131" s="20">
        <f t="shared" si="302"/>
        <v>4761.4396157552283</v>
      </c>
      <c r="CX131" s="20">
        <f t="shared" si="303"/>
        <v>57137.275381333413</v>
      </c>
      <c r="CY131" s="20">
        <f t="shared" si="304"/>
        <v>57137.275372570715</v>
      </c>
      <c r="CZ131" s="20">
        <f t="shared" si="305"/>
        <v>57137.275389062735</v>
      </c>
      <c r="DA131" s="21">
        <f t="shared" si="306"/>
        <v>57137.275380988955</v>
      </c>
      <c r="DB131" s="19">
        <f t="shared" si="258"/>
        <v>1428431.8845247237</v>
      </c>
      <c r="DC131" s="20">
        <f t="shared" si="307"/>
        <v>1428431.8843477697</v>
      </c>
      <c r="DD131" s="20">
        <f t="shared" si="308"/>
        <v>1428431.8846918812</v>
      </c>
      <c r="DE131" s="20">
        <f>DC131*G131</f>
        <v>0</v>
      </c>
      <c r="DF131" s="20">
        <f t="shared" si="268"/>
        <v>1500000</v>
      </c>
      <c r="DG131" s="20">
        <f t="shared" si="253"/>
        <v>613539.96737498674</v>
      </c>
      <c r="DH131" s="20">
        <f t="shared" si="309"/>
        <v>24541.598694999469</v>
      </c>
      <c r="DI131" s="20">
        <f t="shared" si="254"/>
        <v>2045.1332245832891</v>
      </c>
      <c r="DJ131" s="20">
        <f t="shared" si="310"/>
        <v>605120.55079800426</v>
      </c>
      <c r="DK131" s="24">
        <f t="shared" si="311"/>
        <v>0.42951993308041614</v>
      </c>
      <c r="DL131" s="124">
        <f t="shared" si="255"/>
        <v>0</v>
      </c>
      <c r="DM131" s="27">
        <f t="shared" si="256"/>
        <v>0</v>
      </c>
      <c r="DN131" s="27">
        <f t="shared" si="257"/>
        <v>0</v>
      </c>
      <c r="DO131" s="20">
        <f t="shared" si="249"/>
        <v>805920.19088908134</v>
      </c>
      <c r="DP131" s="20">
        <f t="shared" si="250"/>
        <v>464219.36178831878</v>
      </c>
      <c r="DQ131" s="21">
        <f t="shared" si="251"/>
        <v>415455.80596873123</v>
      </c>
      <c r="DR131" s="17"/>
      <c r="DS131" s="17"/>
      <c r="DT131" s="17"/>
      <c r="DU131" s="17"/>
      <c r="DV131" s="17"/>
      <c r="DW131" s="17"/>
      <c r="DX131" s="17"/>
      <c r="DY131" s="17"/>
      <c r="DZ131" s="17"/>
      <c r="EA131" s="17"/>
      <c r="EB131" s="28">
        <v>0</v>
      </c>
      <c r="EC131" s="17"/>
      <c r="ED131" s="17"/>
      <c r="EE131" s="17"/>
      <c r="EF131" s="17"/>
      <c r="EG131" s="17"/>
    </row>
    <row r="132" spans="1:137" ht="15.75" thickBot="1" x14ac:dyDescent="0.3">
      <c r="A132" s="5">
        <f t="shared" si="259"/>
        <v>34</v>
      </c>
      <c r="B132" s="5">
        <f t="shared" si="259"/>
        <v>32</v>
      </c>
      <c r="C132" s="1">
        <v>46204</v>
      </c>
      <c r="D132" s="4"/>
      <c r="E132" s="28"/>
      <c r="F132" s="28"/>
      <c r="G132" s="28">
        <f t="shared" si="274"/>
        <v>0</v>
      </c>
      <c r="H132" s="28"/>
      <c r="I132" s="10">
        <v>0</v>
      </c>
      <c r="J132" s="10">
        <v>69430.399999999994</v>
      </c>
      <c r="K132" s="94"/>
      <c r="L132" s="11">
        <f t="shared" si="276"/>
        <v>1541.6666666666667</v>
      </c>
      <c r="M132" s="11">
        <f t="shared" si="277"/>
        <v>458.33333333333331</v>
      </c>
      <c r="N132" s="11">
        <f t="shared" si="278"/>
        <v>575</v>
      </c>
      <c r="O132" s="11">
        <f t="shared" si="275"/>
        <v>552.97666666666669</v>
      </c>
      <c r="P132" s="11">
        <f t="shared" si="312"/>
        <v>2657.8899999999994</v>
      </c>
      <c r="Q132" s="11">
        <v>100000</v>
      </c>
      <c r="R132" s="94">
        <v>1</v>
      </c>
      <c r="S132" s="11">
        <f t="shared" si="279"/>
        <v>1541.6666666666667</v>
      </c>
      <c r="T132" s="11">
        <f t="shared" si="280"/>
        <v>458.33333333333331</v>
      </c>
      <c r="U132" s="11">
        <f t="shared" si="313"/>
        <v>833.33333333333348</v>
      </c>
      <c r="V132" s="11">
        <f t="shared" si="314"/>
        <v>5500</v>
      </c>
      <c r="W132" s="11">
        <f t="shared" si="315"/>
        <v>8157.8899999999994</v>
      </c>
      <c r="X132" s="11">
        <f t="shared" si="281"/>
        <v>97894.68</v>
      </c>
      <c r="Y132" s="110">
        <f t="shared" si="273"/>
        <v>0.22</v>
      </c>
      <c r="Z132" s="11">
        <f t="shared" si="261"/>
        <v>13415.829599999997</v>
      </c>
      <c r="AA132" s="11">
        <f t="shared" si="262"/>
        <v>4814.7339999999995</v>
      </c>
      <c r="AB132" s="11">
        <v>0</v>
      </c>
      <c r="AC132" s="11">
        <f t="shared" si="266"/>
        <v>79664.116399999999</v>
      </c>
      <c r="AD132" s="11">
        <f t="shared" si="263"/>
        <v>6638.6763666666666</v>
      </c>
      <c r="AE132" s="11">
        <v>55000</v>
      </c>
      <c r="AF132" s="11">
        <f t="shared" si="282"/>
        <v>2055.3430333333336</v>
      </c>
      <c r="AG132" s="11"/>
      <c r="AH132" s="92"/>
      <c r="AI132" s="91">
        <v>9000</v>
      </c>
      <c r="AJ132" s="11">
        <v>550</v>
      </c>
      <c r="AK132" s="54">
        <f t="shared" si="98"/>
        <v>10176.068160815099</v>
      </c>
      <c r="AL132" s="11">
        <v>305</v>
      </c>
      <c r="AM132" s="54">
        <v>0</v>
      </c>
      <c r="AN132" s="11">
        <v>0</v>
      </c>
      <c r="AO132" s="11">
        <v>0</v>
      </c>
      <c r="AP132" s="52">
        <f t="shared" si="283"/>
        <v>96959.76193912125</v>
      </c>
      <c r="AQ132" s="54">
        <f t="shared" si="272"/>
        <v>7526.2402618311589</v>
      </c>
      <c r="AR132" s="54">
        <f t="shared" si="264"/>
        <v>6534.2863693549934</v>
      </c>
      <c r="AS132" s="54">
        <f t="shared" si="267"/>
        <v>398822.0994393123</v>
      </c>
      <c r="AT132" s="54">
        <f t="shared" si="269"/>
        <v>51236.583817633444</v>
      </c>
      <c r="AU132" s="54">
        <v>3100</v>
      </c>
      <c r="AV132" s="54">
        <f t="shared" si="265"/>
        <v>60941.246371014815</v>
      </c>
      <c r="AW132" s="11">
        <v>0</v>
      </c>
      <c r="AX132" s="52">
        <f t="shared" si="284"/>
        <v>0</v>
      </c>
      <c r="AY132" s="54">
        <f>'Mortgage and Loans'!U93</f>
        <v>48856.11</v>
      </c>
      <c r="AZ132" s="12">
        <f t="shared" si="252"/>
        <v>694007.39635908313</v>
      </c>
      <c r="BA132" s="52">
        <f t="shared" si="270"/>
        <v>750</v>
      </c>
      <c r="BB132" s="52">
        <f t="shared" si="270"/>
        <v>750</v>
      </c>
      <c r="BC132" s="52">
        <f t="shared" si="270"/>
        <v>750</v>
      </c>
      <c r="BD132" s="52">
        <f t="shared" si="270"/>
        <v>750</v>
      </c>
      <c r="BE132" s="52">
        <f t="shared" si="260"/>
        <v>261.43961575522809</v>
      </c>
      <c r="BF132" s="52">
        <f t="shared" si="270"/>
        <v>750</v>
      </c>
      <c r="BG132" s="52">
        <f>'Mortgage and Loans'!AF94</f>
        <v>23072.157741334198</v>
      </c>
      <c r="BH132" s="52">
        <f>'Mortgage and Loans'!AQ94</f>
        <v>7774.7490847429608</v>
      </c>
      <c r="BI132" s="52">
        <f>'Mortgage and Loans'!BB94</f>
        <v>1053.2770317487707</v>
      </c>
      <c r="BJ132" s="52">
        <f>'Mortgage and Loans'!BM94</f>
        <v>0</v>
      </c>
      <c r="BK132" s="52">
        <f>'Mortgage and Loans'!T93</f>
        <v>131143.88999999998</v>
      </c>
      <c r="BL132" s="12">
        <f t="shared" si="17"/>
        <v>-167055.51347358114</v>
      </c>
      <c r="BM132" s="69">
        <f t="shared" si="103"/>
        <v>526951.88288550195</v>
      </c>
      <c r="BN132" s="88">
        <f t="shared" si="247"/>
        <v>1</v>
      </c>
      <c r="BO132" s="88">
        <f t="shared" si="271"/>
        <v>1</v>
      </c>
      <c r="BP132" s="79">
        <f>'Mortgage and Loans'!G94</f>
        <v>2012.83</v>
      </c>
      <c r="BQ132" s="73">
        <f t="shared" si="285"/>
        <v>0</v>
      </c>
      <c r="BR132" s="80"/>
      <c r="BS132" s="20">
        <f t="shared" si="286"/>
        <v>4011.4396157552283</v>
      </c>
      <c r="BT132" s="20">
        <v>750</v>
      </c>
      <c r="BU132" s="20">
        <v>0</v>
      </c>
      <c r="BV132" s="20">
        <f t="shared" si="287"/>
        <v>4761.4396157552283</v>
      </c>
      <c r="BW132" s="20">
        <f t="shared" si="288"/>
        <v>4761.4396116347789</v>
      </c>
      <c r="BX132" s="47">
        <f>IF(D132=0,0,IF(MONTH($D132)=1,1,0))</f>
        <v>0</v>
      </c>
      <c r="BY132" s="47">
        <f t="shared" si="19"/>
        <v>0</v>
      </c>
      <c r="BZ132" s="47">
        <f t="shared" si="20"/>
        <v>0</v>
      </c>
      <c r="CA132" s="47">
        <f t="shared" si="21"/>
        <v>0</v>
      </c>
      <c r="CB132" s="47">
        <f t="shared" si="22"/>
        <v>0</v>
      </c>
      <c r="CC132" s="47">
        <f t="shared" si="23"/>
        <v>0</v>
      </c>
      <c r="CD132" s="47">
        <f t="shared" si="24"/>
        <v>0</v>
      </c>
      <c r="CE132" s="47">
        <f t="shared" si="25"/>
        <v>0</v>
      </c>
      <c r="CF132" s="47">
        <f t="shared" si="26"/>
        <v>0</v>
      </c>
      <c r="CG132" s="47">
        <f t="shared" si="27"/>
        <v>0</v>
      </c>
      <c r="CH132" s="47">
        <f t="shared" si="28"/>
        <v>0</v>
      </c>
      <c r="CI132" s="47">
        <f t="shared" si="29"/>
        <v>0</v>
      </c>
      <c r="CJ132" s="47">
        <f t="shared" si="289"/>
        <v>0</v>
      </c>
      <c r="CK132" s="47">
        <f t="shared" si="290"/>
        <v>0</v>
      </c>
      <c r="CL132" s="47">
        <f t="shared" si="291"/>
        <v>0</v>
      </c>
      <c r="CM132" s="47">
        <f t="shared" si="292"/>
        <v>0</v>
      </c>
      <c r="CN132" s="47">
        <f t="shared" si="293"/>
        <v>0</v>
      </c>
      <c r="CO132" s="47">
        <f t="shared" si="294"/>
        <v>0</v>
      </c>
      <c r="CP132" s="47">
        <f t="shared" si="295"/>
        <v>0</v>
      </c>
      <c r="CQ132" s="47">
        <f t="shared" si="296"/>
        <v>0</v>
      </c>
      <c r="CR132" s="47">
        <f t="shared" si="297"/>
        <v>0</v>
      </c>
      <c r="CS132" s="47">
        <f t="shared" si="298"/>
        <v>0</v>
      </c>
      <c r="CT132" s="47">
        <f t="shared" si="299"/>
        <v>0</v>
      </c>
      <c r="CU132" s="47">
        <f t="shared" si="300"/>
        <v>0</v>
      </c>
      <c r="CV132" s="20">
        <f t="shared" si="301"/>
        <v>4761.4396150649854</v>
      </c>
      <c r="CW132" s="20">
        <f t="shared" si="302"/>
        <v>4761.4396160985989</v>
      </c>
      <c r="CX132" s="20">
        <f t="shared" si="303"/>
        <v>57137.275389062735</v>
      </c>
      <c r="CY132" s="20">
        <f t="shared" si="304"/>
        <v>57137.275380779829</v>
      </c>
      <c r="CZ132" s="20">
        <f t="shared" si="305"/>
        <v>57137.275393183183</v>
      </c>
      <c r="DA132" s="21">
        <f t="shared" si="306"/>
        <v>57137.275387675247</v>
      </c>
      <c r="DB132" s="19">
        <f t="shared" si="258"/>
        <v>1428431.8846918812</v>
      </c>
      <c r="DC132" s="20">
        <f t="shared" si="307"/>
        <v>1428431.8845159828</v>
      </c>
      <c r="DD132" s="20">
        <f t="shared" si="308"/>
        <v>1428431.8847872869</v>
      </c>
      <c r="DE132" s="20">
        <f>DC132*G132</f>
        <v>0</v>
      </c>
      <c r="DF132" s="20">
        <f t="shared" si="268"/>
        <v>1500000</v>
      </c>
      <c r="DG132" s="20">
        <f t="shared" si="253"/>
        <v>622020.21819826798</v>
      </c>
      <c r="DH132" s="20">
        <f t="shared" si="309"/>
        <v>24880.808727930718</v>
      </c>
      <c r="DI132" s="20">
        <f t="shared" si="254"/>
        <v>2073.4007273275597</v>
      </c>
      <c r="DJ132" s="20">
        <f t="shared" si="310"/>
        <v>613555.19644816022</v>
      </c>
      <c r="DK132" s="24">
        <f t="shared" si="311"/>
        <v>0.43545668851338787</v>
      </c>
      <c r="DL132" s="124">
        <f t="shared" si="255"/>
        <v>0</v>
      </c>
      <c r="DM132" s="27">
        <f t="shared" si="256"/>
        <v>0</v>
      </c>
      <c r="DN132" s="27">
        <f t="shared" si="257"/>
        <v>0</v>
      </c>
      <c r="DO132" s="20">
        <f t="shared" si="249"/>
        <v>810285.59192306385</v>
      </c>
      <c r="DP132" s="20">
        <f t="shared" si="250"/>
        <v>470733.88333133882</v>
      </c>
      <c r="DQ132" s="21">
        <f t="shared" si="251"/>
        <v>422277.0249177285</v>
      </c>
      <c r="DR132" s="17"/>
      <c r="DS132" s="17"/>
      <c r="DT132" s="17"/>
      <c r="DU132" s="17"/>
      <c r="DV132" s="17"/>
      <c r="DW132" s="17"/>
      <c r="DX132" s="17"/>
      <c r="DY132" s="17"/>
      <c r="DZ132" s="17"/>
      <c r="EA132" s="17"/>
      <c r="EB132" s="28">
        <v>0</v>
      </c>
      <c r="EC132" s="17"/>
      <c r="ED132" s="17"/>
      <c r="EE132" s="17"/>
      <c r="EF132" s="17"/>
      <c r="EG132" s="17"/>
    </row>
    <row r="133" spans="1:137" ht="15.75" thickBot="1" x14ac:dyDescent="0.3">
      <c r="A133" s="5">
        <f t="shared" si="259"/>
        <v>34</v>
      </c>
      <c r="B133" s="5">
        <f t="shared" si="259"/>
        <v>32</v>
      </c>
      <c r="C133" s="1">
        <v>46235</v>
      </c>
      <c r="D133" s="4"/>
      <c r="E133" s="28"/>
      <c r="F133" s="28"/>
      <c r="G133" s="28">
        <f t="shared" si="274"/>
        <v>0</v>
      </c>
      <c r="H133" s="28"/>
      <c r="I133" s="10">
        <v>0</v>
      </c>
      <c r="J133" s="10">
        <v>69430.399999999994</v>
      </c>
      <c r="K133" s="94"/>
      <c r="L133" s="11">
        <f t="shared" si="276"/>
        <v>1541.6666666666667</v>
      </c>
      <c r="M133" s="11">
        <f t="shared" si="277"/>
        <v>458.33333333333331</v>
      </c>
      <c r="N133" s="11">
        <f t="shared" si="278"/>
        <v>575</v>
      </c>
      <c r="O133" s="11">
        <f t="shared" si="275"/>
        <v>552.97666666666669</v>
      </c>
      <c r="P133" s="11">
        <f t="shared" si="312"/>
        <v>2657.8899999999994</v>
      </c>
      <c r="Q133" s="11">
        <v>100000</v>
      </c>
      <c r="R133" s="94">
        <v>1</v>
      </c>
      <c r="S133" s="11">
        <f t="shared" si="279"/>
        <v>1541.6666666666667</v>
      </c>
      <c r="T133" s="11">
        <f t="shared" si="280"/>
        <v>458.33333333333331</v>
      </c>
      <c r="U133" s="11">
        <f t="shared" si="313"/>
        <v>833.33333333333348</v>
      </c>
      <c r="V133" s="11">
        <f t="shared" si="314"/>
        <v>5500</v>
      </c>
      <c r="W133" s="11">
        <f t="shared" si="315"/>
        <v>8157.8899999999994</v>
      </c>
      <c r="X133" s="11">
        <f t="shared" si="281"/>
        <v>97894.68</v>
      </c>
      <c r="Y133" s="110">
        <f t="shared" si="273"/>
        <v>0.22</v>
      </c>
      <c r="Z133" s="11">
        <f t="shared" si="261"/>
        <v>13415.829599999997</v>
      </c>
      <c r="AA133" s="11">
        <f t="shared" si="262"/>
        <v>4814.7339999999995</v>
      </c>
      <c r="AB133" s="11">
        <v>0</v>
      </c>
      <c r="AC133" s="11">
        <f t="shared" si="266"/>
        <v>79664.116399999999</v>
      </c>
      <c r="AD133" s="11">
        <f t="shared" si="263"/>
        <v>6638.6763666666666</v>
      </c>
      <c r="AE133" s="11">
        <v>55000</v>
      </c>
      <c r="AF133" s="11">
        <f t="shared" si="282"/>
        <v>2055.3430333333336</v>
      </c>
      <c r="AG133" s="11"/>
      <c r="AH133" s="92"/>
      <c r="AI133" s="91">
        <v>9000</v>
      </c>
      <c r="AJ133" s="11">
        <v>550</v>
      </c>
      <c r="AK133" s="54">
        <f t="shared" si="98"/>
        <v>10188.364243176084</v>
      </c>
      <c r="AL133" s="11">
        <v>305</v>
      </c>
      <c r="AM133" s="54">
        <v>0</v>
      </c>
      <c r="AN133" s="11">
        <v>0</v>
      </c>
      <c r="AO133" s="11">
        <v>0</v>
      </c>
      <c r="AP133" s="52">
        <f t="shared" si="283"/>
        <v>98401.627316291488</v>
      </c>
      <c r="AQ133" s="54">
        <f t="shared" si="272"/>
        <v>7567.0073965827441</v>
      </c>
      <c r="AR133" s="54">
        <f t="shared" si="264"/>
        <v>6569.6804205223334</v>
      </c>
      <c r="AS133" s="54">
        <f t="shared" si="267"/>
        <v>404239.29514460859</v>
      </c>
      <c r="AT133" s="54">
        <f t="shared" ref="AT133:AT164" si="316">(AT132*$AJ$1/12) + AT132 + ((AT$11/12*7%))</f>
        <v>51922.448646645629</v>
      </c>
      <c r="AU133" s="54">
        <v>3100</v>
      </c>
      <c r="AV133" s="54">
        <f t="shared" si="265"/>
        <v>61846.344788857808</v>
      </c>
      <c r="AW133" s="11">
        <v>0</v>
      </c>
      <c r="AX133" s="52">
        <f t="shared" si="284"/>
        <v>0</v>
      </c>
      <c r="AY133" s="54">
        <f>'Mortgage and Loans'!U94</f>
        <v>49132.17</v>
      </c>
      <c r="AZ133" s="12">
        <f t="shared" si="252"/>
        <v>702821.93795668485</v>
      </c>
      <c r="BA133" s="52">
        <f t="shared" si="270"/>
        <v>750</v>
      </c>
      <c r="BB133" s="52">
        <f t="shared" si="270"/>
        <v>750</v>
      </c>
      <c r="BC133" s="52">
        <f t="shared" si="270"/>
        <v>750</v>
      </c>
      <c r="BD133" s="52">
        <f t="shared" si="270"/>
        <v>750</v>
      </c>
      <c r="BE133" s="52">
        <f t="shared" si="260"/>
        <v>261.43961609859889</v>
      </c>
      <c r="BF133" s="52">
        <f t="shared" si="270"/>
        <v>750</v>
      </c>
      <c r="BG133" s="52">
        <f>'Mortgage and Loans'!AF95</f>
        <v>22629.4677413342</v>
      </c>
      <c r="BH133" s="52">
        <f>'Mortgage and Loans'!AQ95</f>
        <v>7627.5790847429607</v>
      </c>
      <c r="BI133" s="52">
        <f>'Mortgage and Loans'!BB95</f>
        <v>504.38703174877071</v>
      </c>
      <c r="BJ133" s="52">
        <f>'Mortgage and Loans'!BM95</f>
        <v>0</v>
      </c>
      <c r="BK133" s="52">
        <f>'Mortgage and Loans'!T94</f>
        <v>130867.82999999999</v>
      </c>
      <c r="BL133" s="12">
        <f t="shared" si="17"/>
        <v>-165640.70347392451</v>
      </c>
      <c r="BM133" s="69">
        <f t="shared" si="103"/>
        <v>537181.23448276031</v>
      </c>
      <c r="BN133" s="88">
        <f t="shared" si="247"/>
        <v>1</v>
      </c>
      <c r="BO133" s="88">
        <f t="shared" si="271"/>
        <v>1</v>
      </c>
      <c r="BP133" s="79">
        <f>'Mortgage and Loans'!G95</f>
        <v>2012.83</v>
      </c>
      <c r="BQ133" s="73">
        <f t="shared" si="285"/>
        <v>0</v>
      </c>
      <c r="BR133" s="80"/>
      <c r="BS133" s="20">
        <f t="shared" si="286"/>
        <v>4011.4396160985989</v>
      </c>
      <c r="BT133" s="20">
        <v>750</v>
      </c>
      <c r="BU133" s="20">
        <v>0</v>
      </c>
      <c r="BV133" s="20">
        <f t="shared" si="287"/>
        <v>4761.4396160985989</v>
      </c>
      <c r="BW133" s="20">
        <f t="shared" si="288"/>
        <v>4761.4396158502987</v>
      </c>
      <c r="BX133" s="47">
        <f>IF(D133=0,0,IF(MONTH($D133)=1,1,0))</f>
        <v>0</v>
      </c>
      <c r="BY133" s="47">
        <f t="shared" si="19"/>
        <v>0</v>
      </c>
      <c r="BZ133" s="47">
        <f t="shared" si="20"/>
        <v>0</v>
      </c>
      <c r="CA133" s="47">
        <f t="shared" si="21"/>
        <v>0</v>
      </c>
      <c r="CB133" s="47">
        <f t="shared" si="22"/>
        <v>0</v>
      </c>
      <c r="CC133" s="47">
        <f t="shared" si="23"/>
        <v>0</v>
      </c>
      <c r="CD133" s="47">
        <f t="shared" si="24"/>
        <v>0</v>
      </c>
      <c r="CE133" s="47">
        <f t="shared" si="25"/>
        <v>0</v>
      </c>
      <c r="CF133" s="47">
        <f t="shared" si="26"/>
        <v>0</v>
      </c>
      <c r="CG133" s="47">
        <f t="shared" si="27"/>
        <v>0</v>
      </c>
      <c r="CH133" s="47">
        <f t="shared" si="28"/>
        <v>0</v>
      </c>
      <c r="CI133" s="47">
        <f t="shared" si="29"/>
        <v>0</v>
      </c>
      <c r="CJ133" s="47">
        <f t="shared" si="289"/>
        <v>0</v>
      </c>
      <c r="CK133" s="47">
        <f t="shared" si="290"/>
        <v>0</v>
      </c>
      <c r="CL133" s="47">
        <f t="shared" si="291"/>
        <v>0</v>
      </c>
      <c r="CM133" s="47">
        <f t="shared" si="292"/>
        <v>0</v>
      </c>
      <c r="CN133" s="47">
        <f t="shared" si="293"/>
        <v>0</v>
      </c>
      <c r="CO133" s="47">
        <f t="shared" si="294"/>
        <v>0</v>
      </c>
      <c r="CP133" s="47">
        <f t="shared" si="295"/>
        <v>0</v>
      </c>
      <c r="CQ133" s="47">
        <f t="shared" si="296"/>
        <v>0</v>
      </c>
      <c r="CR133" s="47">
        <f t="shared" si="297"/>
        <v>0</v>
      </c>
      <c r="CS133" s="47">
        <f t="shared" si="298"/>
        <v>0</v>
      </c>
      <c r="CT133" s="47">
        <f t="shared" si="299"/>
        <v>0</v>
      </c>
      <c r="CU133" s="47">
        <f t="shared" si="300"/>
        <v>0</v>
      </c>
      <c r="CV133" s="20">
        <f t="shared" si="301"/>
        <v>4761.4396156549819</v>
      </c>
      <c r="CW133" s="20">
        <f t="shared" si="302"/>
        <v>4761.4396161192908</v>
      </c>
      <c r="CX133" s="20">
        <f t="shared" si="303"/>
        <v>57137.275393183183</v>
      </c>
      <c r="CY133" s="20">
        <f t="shared" si="304"/>
        <v>57137.275387859787</v>
      </c>
      <c r="CZ133" s="20">
        <f t="shared" si="305"/>
        <v>57137.27539343149</v>
      </c>
      <c r="DA133" s="21">
        <f t="shared" si="306"/>
        <v>57137.275391491487</v>
      </c>
      <c r="DB133" s="19">
        <f t="shared" si="258"/>
        <v>1428431.8847872871</v>
      </c>
      <c r="DC133" s="20">
        <f t="shared" si="307"/>
        <v>1428431.884667964</v>
      </c>
      <c r="DD133" s="20">
        <f t="shared" si="308"/>
        <v>1428431.8848011924</v>
      </c>
      <c r="DE133" s="20">
        <f>DC133*G133</f>
        <v>0</v>
      </c>
      <c r="DF133" s="20">
        <f t="shared" si="268"/>
        <v>1500000</v>
      </c>
      <c r="DG133" s="20">
        <f t="shared" si="253"/>
        <v>630546.40371350863</v>
      </c>
      <c r="DH133" s="20">
        <f t="shared" si="309"/>
        <v>25221.856148540344</v>
      </c>
      <c r="DI133" s="20">
        <f t="shared" si="254"/>
        <v>2101.8213457116954</v>
      </c>
      <c r="DJ133" s="20">
        <f t="shared" si="310"/>
        <v>622035.52976225445</v>
      </c>
      <c r="DK133" s="24">
        <f t="shared" si="311"/>
        <v>0.44142560137550962</v>
      </c>
      <c r="DL133" s="124">
        <f t="shared" si="255"/>
        <v>0</v>
      </c>
      <c r="DM133" s="27">
        <f t="shared" si="256"/>
        <v>0</v>
      </c>
      <c r="DN133" s="27">
        <f t="shared" si="257"/>
        <v>0</v>
      </c>
      <c r="DO133" s="20">
        <f t="shared" si="249"/>
        <v>814674.63887931372</v>
      </c>
      <c r="DP133" s="20">
        <f t="shared" si="250"/>
        <v>477283.69186605024</v>
      </c>
      <c r="DQ133" s="21">
        <f t="shared" si="251"/>
        <v>429135.1921360328</v>
      </c>
      <c r="DR133" s="17"/>
      <c r="DS133" s="17"/>
      <c r="DT133" s="17"/>
      <c r="DU133" s="17"/>
      <c r="DV133" s="17"/>
      <c r="DW133" s="17"/>
      <c r="DX133" s="17"/>
      <c r="DY133" s="17"/>
      <c r="DZ133" s="17"/>
      <c r="EA133" s="17"/>
      <c r="EB133" s="28">
        <v>0</v>
      </c>
      <c r="EC133" s="17"/>
      <c r="ED133" s="17"/>
      <c r="EE133" s="17"/>
      <c r="EF133" s="17"/>
      <c r="EG133" s="17"/>
    </row>
    <row r="134" spans="1:137" ht="15.75" thickBot="1" x14ac:dyDescent="0.3">
      <c r="A134" s="5">
        <f t="shared" si="259"/>
        <v>34</v>
      </c>
      <c r="B134" s="5">
        <f t="shared" si="259"/>
        <v>32</v>
      </c>
      <c r="C134" s="1">
        <v>46266</v>
      </c>
      <c r="D134" s="4"/>
      <c r="E134" s="28"/>
      <c r="F134" s="28"/>
      <c r="G134" s="28">
        <f t="shared" si="274"/>
        <v>0</v>
      </c>
      <c r="H134" s="28"/>
      <c r="I134" s="10">
        <v>0</v>
      </c>
      <c r="J134" s="10">
        <v>69430.399999999994</v>
      </c>
      <c r="K134" s="94"/>
      <c r="L134" s="11">
        <f t="shared" si="276"/>
        <v>1541.6666666666667</v>
      </c>
      <c r="M134" s="11">
        <f t="shared" si="277"/>
        <v>458.33333333333331</v>
      </c>
      <c r="N134" s="11">
        <f t="shared" si="278"/>
        <v>575</v>
      </c>
      <c r="O134" s="11">
        <f t="shared" si="275"/>
        <v>552.97666666666669</v>
      </c>
      <c r="P134" s="11">
        <f t="shared" si="312"/>
        <v>2657.8899999999994</v>
      </c>
      <c r="Q134" s="11">
        <v>100000</v>
      </c>
      <c r="R134" s="94">
        <v>1</v>
      </c>
      <c r="S134" s="11">
        <f t="shared" si="279"/>
        <v>1541.6666666666667</v>
      </c>
      <c r="T134" s="11">
        <f t="shared" si="280"/>
        <v>458.33333333333331</v>
      </c>
      <c r="U134" s="11">
        <f t="shared" si="313"/>
        <v>833.33333333333348</v>
      </c>
      <c r="V134" s="11">
        <f t="shared" si="314"/>
        <v>5500</v>
      </c>
      <c r="W134" s="11">
        <f t="shared" si="315"/>
        <v>8157.8899999999994</v>
      </c>
      <c r="X134" s="11">
        <f t="shared" si="281"/>
        <v>97894.68</v>
      </c>
      <c r="Y134" s="110">
        <f t="shared" si="273"/>
        <v>0.22</v>
      </c>
      <c r="Z134" s="11">
        <f t="shared" si="261"/>
        <v>13415.829599999997</v>
      </c>
      <c r="AA134" s="11">
        <f t="shared" si="262"/>
        <v>4814.7339999999995</v>
      </c>
      <c r="AB134" s="11">
        <v>0</v>
      </c>
      <c r="AC134" s="11">
        <f t="shared" si="266"/>
        <v>79664.116399999999</v>
      </c>
      <c r="AD134" s="11">
        <f t="shared" si="263"/>
        <v>6638.6763666666666</v>
      </c>
      <c r="AE134" s="11">
        <v>55000</v>
      </c>
      <c r="AF134" s="11">
        <f t="shared" si="282"/>
        <v>2055.3430333333336</v>
      </c>
      <c r="AG134" s="11"/>
      <c r="AH134" s="92"/>
      <c r="AI134" s="91">
        <v>9000</v>
      </c>
      <c r="AJ134" s="11">
        <v>550</v>
      </c>
      <c r="AK134" s="54">
        <f t="shared" si="98"/>
        <v>10200.675183303254</v>
      </c>
      <c r="AL134" s="11">
        <v>305</v>
      </c>
      <c r="AM134" s="54">
        <v>0</v>
      </c>
      <c r="AN134" s="11">
        <v>0</v>
      </c>
      <c r="AO134" s="11">
        <v>0</v>
      </c>
      <c r="AP134" s="52">
        <f t="shared" si="283"/>
        <v>99851.302797588054</v>
      </c>
      <c r="AQ134" s="54">
        <f t="shared" si="272"/>
        <v>7607.9953533142343</v>
      </c>
      <c r="AR134" s="54">
        <f t="shared" si="264"/>
        <v>6605.266189466829</v>
      </c>
      <c r="AS134" s="54">
        <f t="shared" si="267"/>
        <v>409685.8339933086</v>
      </c>
      <c r="AT134" s="54">
        <f t="shared" si="316"/>
        <v>52612.028576814962</v>
      </c>
      <c r="AU134" s="54">
        <v>3100</v>
      </c>
      <c r="AV134" s="54">
        <f t="shared" si="265"/>
        <v>62756.345823130789</v>
      </c>
      <c r="AW134" s="11">
        <v>0</v>
      </c>
      <c r="AX134" s="52">
        <f t="shared" si="284"/>
        <v>0</v>
      </c>
      <c r="AY134" s="54">
        <f>'Mortgage and Loans'!U95</f>
        <v>49409.179999999993</v>
      </c>
      <c r="AZ134" s="12">
        <f t="shared" si="252"/>
        <v>711683.62791692675</v>
      </c>
      <c r="BA134" s="52">
        <f t="shared" si="270"/>
        <v>750</v>
      </c>
      <c r="BB134" s="52">
        <f t="shared" si="270"/>
        <v>750</v>
      </c>
      <c r="BC134" s="52">
        <f t="shared" si="270"/>
        <v>750</v>
      </c>
      <c r="BD134" s="52">
        <f t="shared" si="270"/>
        <v>750</v>
      </c>
      <c r="BE134" s="52">
        <f t="shared" si="260"/>
        <v>261.43961611929063</v>
      </c>
      <c r="BF134" s="52">
        <f t="shared" si="270"/>
        <v>750</v>
      </c>
      <c r="BG134" s="52">
        <f>'Mortgage and Loans'!AF96</f>
        <v>22184.8277413342</v>
      </c>
      <c r="BH134" s="52">
        <f>'Mortgage and Loans'!AQ96</f>
        <v>7439.6790847429611</v>
      </c>
      <c r="BI134" s="52">
        <f>'Mortgage and Loans'!BB96</f>
        <v>-2.968251229276575E-3</v>
      </c>
      <c r="BJ134" s="52">
        <f>'Mortgage and Loans'!BM96</f>
        <v>0</v>
      </c>
      <c r="BK134" s="52">
        <f>'Mortgage and Loans'!T95</f>
        <v>130590.81999999999</v>
      </c>
      <c r="BL134" s="12">
        <f t="shared" si="17"/>
        <v>-164226.7634739452</v>
      </c>
      <c r="BM134" s="69">
        <f t="shared" si="103"/>
        <v>547456.86444298155</v>
      </c>
      <c r="BN134" s="88">
        <f t="shared" si="247"/>
        <v>1</v>
      </c>
      <c r="BO134" s="88">
        <f t="shared" si="271"/>
        <v>1</v>
      </c>
      <c r="BP134" s="79">
        <f>'Mortgage and Loans'!G96</f>
        <v>2005.35</v>
      </c>
      <c r="BQ134" s="73">
        <f t="shared" si="285"/>
        <v>0</v>
      </c>
      <c r="BR134" s="80"/>
      <c r="BS134" s="20">
        <f t="shared" si="286"/>
        <v>4011.4396161192908</v>
      </c>
      <c r="BT134" s="20">
        <v>750</v>
      </c>
      <c r="BU134" s="20">
        <v>0</v>
      </c>
      <c r="BV134" s="20">
        <f t="shared" si="287"/>
        <v>4761.4396161192908</v>
      </c>
      <c r="BW134" s="20">
        <f t="shared" si="288"/>
        <v>4761.4396187316506</v>
      </c>
      <c r="BX134" s="47">
        <f>IF(D134=0,0,IF(MONTH($D134)=1,1,0))</f>
        <v>0</v>
      </c>
      <c r="BY134" s="47">
        <f t="shared" si="19"/>
        <v>0</v>
      </c>
      <c r="BZ134" s="47">
        <f t="shared" si="20"/>
        <v>0</v>
      </c>
      <c r="CA134" s="47">
        <f t="shared" si="21"/>
        <v>0</v>
      </c>
      <c r="CB134" s="47">
        <f t="shared" si="22"/>
        <v>0</v>
      </c>
      <c r="CC134" s="47">
        <f t="shared" si="23"/>
        <v>0</v>
      </c>
      <c r="CD134" s="47">
        <f t="shared" si="24"/>
        <v>0</v>
      </c>
      <c r="CE134" s="47">
        <f t="shared" si="25"/>
        <v>0</v>
      </c>
      <c r="CF134" s="47">
        <f t="shared" si="26"/>
        <v>0</v>
      </c>
      <c r="CG134" s="47">
        <f t="shared" si="27"/>
        <v>0</v>
      </c>
      <c r="CH134" s="47">
        <f t="shared" si="28"/>
        <v>0</v>
      </c>
      <c r="CI134" s="47">
        <f t="shared" si="29"/>
        <v>0</v>
      </c>
      <c r="CJ134" s="47">
        <f t="shared" si="289"/>
        <v>0</v>
      </c>
      <c r="CK134" s="47">
        <f t="shared" si="290"/>
        <v>0</v>
      </c>
      <c r="CL134" s="47">
        <f t="shared" si="291"/>
        <v>0</v>
      </c>
      <c r="CM134" s="47">
        <f t="shared" si="292"/>
        <v>0</v>
      </c>
      <c r="CN134" s="47">
        <f t="shared" si="293"/>
        <v>0</v>
      </c>
      <c r="CO134" s="47">
        <f t="shared" si="294"/>
        <v>0</v>
      </c>
      <c r="CP134" s="47">
        <f t="shared" si="295"/>
        <v>0</v>
      </c>
      <c r="CQ134" s="47">
        <f t="shared" si="296"/>
        <v>0</v>
      </c>
      <c r="CR134" s="47">
        <f t="shared" si="297"/>
        <v>0</v>
      </c>
      <c r="CS134" s="47">
        <f t="shared" si="298"/>
        <v>0</v>
      </c>
      <c r="CT134" s="47">
        <f t="shared" si="299"/>
        <v>0</v>
      </c>
      <c r="CU134" s="47">
        <f t="shared" si="300"/>
        <v>0</v>
      </c>
      <c r="CV134" s="20">
        <f t="shared" si="301"/>
        <v>4761.4396159910393</v>
      </c>
      <c r="CW134" s="20">
        <f t="shared" si="302"/>
        <v>4761.4396159015932</v>
      </c>
      <c r="CX134" s="20">
        <f t="shared" si="303"/>
        <v>57137.27539343149</v>
      </c>
      <c r="CY134" s="20">
        <f t="shared" si="304"/>
        <v>57137.275391892472</v>
      </c>
      <c r="CZ134" s="20">
        <f t="shared" si="305"/>
        <v>57137.275390819123</v>
      </c>
      <c r="DA134" s="21">
        <f t="shared" si="306"/>
        <v>57137.27539204769</v>
      </c>
      <c r="DB134" s="19">
        <f t="shared" si="258"/>
        <v>1428431.8848011922</v>
      </c>
      <c r="DC134" s="20">
        <f t="shared" si="307"/>
        <v>1428431.8847601202</v>
      </c>
      <c r="DD134" s="20">
        <f t="shared" si="308"/>
        <v>1428431.8847522766</v>
      </c>
      <c r="DE134" s="20">
        <f>DC134*G134</f>
        <v>0</v>
      </c>
      <c r="DF134" s="20">
        <f t="shared" si="268"/>
        <v>1500000</v>
      </c>
      <c r="DG134" s="20">
        <f t="shared" si="253"/>
        <v>639118.77273362339</v>
      </c>
      <c r="DH134" s="20">
        <f t="shared" si="309"/>
        <v>25564.750909344937</v>
      </c>
      <c r="DI134" s="20">
        <f t="shared" si="254"/>
        <v>2130.3959091120782</v>
      </c>
      <c r="DJ134" s="20">
        <f t="shared" si="310"/>
        <v>630561.79821513337</v>
      </c>
      <c r="DK134" s="24">
        <f t="shared" si="311"/>
        <v>0.44742684586668413</v>
      </c>
      <c r="DL134" s="124">
        <f t="shared" si="255"/>
        <v>0</v>
      </c>
      <c r="DM134" s="27">
        <f t="shared" si="256"/>
        <v>0</v>
      </c>
      <c r="DN134" s="27">
        <f t="shared" si="257"/>
        <v>0</v>
      </c>
      <c r="DO134" s="20">
        <f t="shared" si="249"/>
        <v>819087.45983990992</v>
      </c>
      <c r="DP134" s="20">
        <f t="shared" si="250"/>
        <v>483868.97853032465</v>
      </c>
      <c r="DQ134" s="21">
        <f t="shared" si="251"/>
        <v>436030.50776010292</v>
      </c>
      <c r="DR134" s="17"/>
      <c r="DS134" s="17"/>
      <c r="DT134" s="17"/>
      <c r="DU134" s="17"/>
      <c r="DV134" s="17"/>
      <c r="DW134" s="17"/>
      <c r="DX134" s="17"/>
      <c r="DY134" s="17"/>
      <c r="DZ134" s="17"/>
      <c r="EA134" s="17"/>
      <c r="EB134" s="28">
        <v>0</v>
      </c>
      <c r="EC134" s="17"/>
      <c r="ED134" s="17"/>
      <c r="EE134" s="17"/>
      <c r="EF134" s="17"/>
      <c r="EG134" s="17"/>
    </row>
    <row r="135" spans="1:137" ht="15.75" thickBot="1" x14ac:dyDescent="0.3">
      <c r="A135" s="5">
        <f t="shared" si="259"/>
        <v>34</v>
      </c>
      <c r="B135" s="5">
        <f t="shared" si="259"/>
        <v>33</v>
      </c>
      <c r="C135" s="1">
        <v>46296</v>
      </c>
      <c r="D135" s="4"/>
      <c r="E135" s="28"/>
      <c r="F135" s="28"/>
      <c r="G135" s="28">
        <f t="shared" si="274"/>
        <v>0</v>
      </c>
      <c r="H135" s="28"/>
      <c r="I135" s="10">
        <v>0</v>
      </c>
      <c r="J135" s="10">
        <v>69430.399999999994</v>
      </c>
      <c r="K135" s="94"/>
      <c r="L135" s="11">
        <f t="shared" si="276"/>
        <v>1541.6666666666667</v>
      </c>
      <c r="M135" s="11">
        <f t="shared" si="277"/>
        <v>458.33333333333331</v>
      </c>
      <c r="N135" s="11">
        <f t="shared" si="278"/>
        <v>575</v>
      </c>
      <c r="O135" s="11">
        <f t="shared" si="275"/>
        <v>552.97666666666669</v>
      </c>
      <c r="P135" s="11">
        <f t="shared" si="312"/>
        <v>2657.8899999999994</v>
      </c>
      <c r="Q135" s="11">
        <v>100000</v>
      </c>
      <c r="R135" s="94">
        <v>1</v>
      </c>
      <c r="S135" s="11">
        <f t="shared" si="279"/>
        <v>1541.6666666666667</v>
      </c>
      <c r="T135" s="11">
        <f t="shared" si="280"/>
        <v>458.33333333333331</v>
      </c>
      <c r="U135" s="11">
        <f t="shared" si="313"/>
        <v>833.33333333333348</v>
      </c>
      <c r="V135" s="11">
        <f t="shared" si="314"/>
        <v>5500</v>
      </c>
      <c r="W135" s="11">
        <f t="shared" si="315"/>
        <v>8157.8899999999994</v>
      </c>
      <c r="X135" s="11">
        <f t="shared" si="281"/>
        <v>97894.68</v>
      </c>
      <c r="Y135" s="110">
        <f t="shared" si="273"/>
        <v>0.22</v>
      </c>
      <c r="Z135" s="11">
        <f t="shared" si="261"/>
        <v>13415.829599999997</v>
      </c>
      <c r="AA135" s="11">
        <f t="shared" si="262"/>
        <v>4814.7339999999995</v>
      </c>
      <c r="AB135" s="11">
        <v>0</v>
      </c>
      <c r="AC135" s="11">
        <f t="shared" si="266"/>
        <v>79664.116399999999</v>
      </c>
      <c r="AD135" s="11">
        <f t="shared" si="263"/>
        <v>6638.6763666666666</v>
      </c>
      <c r="AE135" s="11">
        <v>55000</v>
      </c>
      <c r="AF135" s="11">
        <f t="shared" si="282"/>
        <v>2055.3430333333336</v>
      </c>
      <c r="AG135" s="11"/>
      <c r="AH135" s="92"/>
      <c r="AI135" s="91">
        <v>9000</v>
      </c>
      <c r="AJ135" s="11">
        <v>550</v>
      </c>
      <c r="AK135" s="54">
        <f t="shared" si="98"/>
        <v>10213.000999149745</v>
      </c>
      <c r="AL135" s="11">
        <v>305</v>
      </c>
      <c r="AM135" s="54">
        <v>0</v>
      </c>
      <c r="AN135" s="11">
        <v>0</v>
      </c>
      <c r="AO135" s="11">
        <v>0</v>
      </c>
      <c r="AP135" s="52">
        <f t="shared" si="283"/>
        <v>101308.83068774165</v>
      </c>
      <c r="AQ135" s="54">
        <f t="shared" si="272"/>
        <v>7649.2053281446861</v>
      </c>
      <c r="AR135" s="54">
        <f t="shared" si="264"/>
        <v>6641.0447146597744</v>
      </c>
      <c r="AS135" s="54">
        <f t="shared" si="267"/>
        <v>415161.87492743903</v>
      </c>
      <c r="AT135" s="54">
        <f t="shared" si="316"/>
        <v>53305.343731606044</v>
      </c>
      <c r="AU135" s="54">
        <v>3100</v>
      </c>
      <c r="AV135" s="54">
        <f t="shared" si="265"/>
        <v>63671.27602967275</v>
      </c>
      <c r="AW135" s="11">
        <v>0</v>
      </c>
      <c r="AX135" s="52">
        <f t="shared" si="284"/>
        <v>0</v>
      </c>
      <c r="AY135" s="54">
        <f>'Mortgage and Loans'!U96</f>
        <v>49687.14</v>
      </c>
      <c r="AZ135" s="12">
        <f t="shared" si="252"/>
        <v>720592.71641841368</v>
      </c>
      <c r="BA135" s="52">
        <f t="shared" si="270"/>
        <v>750</v>
      </c>
      <c r="BB135" s="52">
        <f t="shared" si="270"/>
        <v>750</v>
      </c>
      <c r="BC135" s="52">
        <f t="shared" si="270"/>
        <v>750</v>
      </c>
      <c r="BD135" s="52">
        <f t="shared" si="270"/>
        <v>750</v>
      </c>
      <c r="BE135" s="52">
        <f t="shared" si="260"/>
        <v>261.43961590159398</v>
      </c>
      <c r="BF135" s="52">
        <f t="shared" si="270"/>
        <v>750</v>
      </c>
      <c r="BG135" s="52">
        <f>'Mortgage and Loans'!AF97</f>
        <v>21738.2177413342</v>
      </c>
      <c r="BH135" s="52">
        <f>'Mortgage and Loans'!AQ97</f>
        <v>6740.8390847429609</v>
      </c>
      <c r="BI135" s="52">
        <f>'Mortgage and Loans'!BB97</f>
        <v>0</v>
      </c>
      <c r="BJ135" s="52">
        <f>'Mortgage and Loans'!BM97</f>
        <v>0</v>
      </c>
      <c r="BK135" s="52">
        <f>'Mortgage and Loans'!T96</f>
        <v>130312.85999999999</v>
      </c>
      <c r="BL135" s="12">
        <f t="shared" si="17"/>
        <v>-162803.35644197874</v>
      </c>
      <c r="BM135" s="69">
        <f t="shared" si="103"/>
        <v>557789.35997643496</v>
      </c>
      <c r="BN135" s="88">
        <f t="shared" si="247"/>
        <v>1</v>
      </c>
      <c r="BO135" s="88">
        <f t="shared" si="271"/>
        <v>1</v>
      </c>
      <c r="BP135" s="79">
        <f>'Mortgage and Loans'!G97</f>
        <v>2008.23</v>
      </c>
      <c r="BQ135" s="73">
        <f t="shared" si="285"/>
        <v>0</v>
      </c>
      <c r="BR135" s="80"/>
      <c r="BS135" s="20">
        <f t="shared" si="286"/>
        <v>4011.4396159015942</v>
      </c>
      <c r="BT135" s="20">
        <v>750</v>
      </c>
      <c r="BU135" s="20">
        <v>0</v>
      </c>
      <c r="BV135" s="20">
        <f t="shared" si="287"/>
        <v>4761.4396159015942</v>
      </c>
      <c r="BW135" s="20">
        <f t="shared" si="288"/>
        <v>4761.4396197445576</v>
      </c>
      <c r="BX135" s="47">
        <f>IF(D135=0,0,IF(MONTH($D135)=1,1,0))</f>
        <v>0</v>
      </c>
      <c r="BY135" s="47">
        <f t="shared" si="19"/>
        <v>0</v>
      </c>
      <c r="BZ135" s="47">
        <f t="shared" si="20"/>
        <v>0</v>
      </c>
      <c r="CA135" s="47">
        <f t="shared" si="21"/>
        <v>0</v>
      </c>
      <c r="CB135" s="47">
        <f t="shared" si="22"/>
        <v>0</v>
      </c>
      <c r="CC135" s="47">
        <f t="shared" si="23"/>
        <v>0</v>
      </c>
      <c r="CD135" s="47">
        <f t="shared" si="24"/>
        <v>0</v>
      </c>
      <c r="CE135" s="47">
        <f t="shared" si="25"/>
        <v>0</v>
      </c>
      <c r="CF135" s="47">
        <f t="shared" si="26"/>
        <v>0</v>
      </c>
      <c r="CG135" s="47">
        <f t="shared" si="27"/>
        <v>0</v>
      </c>
      <c r="CH135" s="47">
        <f t="shared" si="28"/>
        <v>0</v>
      </c>
      <c r="CI135" s="47">
        <f t="shared" si="29"/>
        <v>0</v>
      </c>
      <c r="CJ135" s="47">
        <f t="shared" si="289"/>
        <v>0</v>
      </c>
      <c r="CK135" s="47">
        <f t="shared" si="290"/>
        <v>0</v>
      </c>
      <c r="CL135" s="47">
        <f t="shared" si="291"/>
        <v>0</v>
      </c>
      <c r="CM135" s="47">
        <f t="shared" si="292"/>
        <v>0</v>
      </c>
      <c r="CN135" s="47">
        <f t="shared" si="293"/>
        <v>0</v>
      </c>
      <c r="CO135" s="47">
        <f t="shared" si="294"/>
        <v>0</v>
      </c>
      <c r="CP135" s="47">
        <f t="shared" si="295"/>
        <v>0</v>
      </c>
      <c r="CQ135" s="47">
        <f t="shared" si="296"/>
        <v>0</v>
      </c>
      <c r="CR135" s="47">
        <f t="shared" si="297"/>
        <v>0</v>
      </c>
      <c r="CS135" s="47">
        <f t="shared" si="298"/>
        <v>0</v>
      </c>
      <c r="CT135" s="47">
        <f t="shared" si="299"/>
        <v>0</v>
      </c>
      <c r="CU135" s="47">
        <f t="shared" si="300"/>
        <v>0</v>
      </c>
      <c r="CV135" s="20">
        <f t="shared" si="301"/>
        <v>4761.4396160398273</v>
      </c>
      <c r="CW135" s="20">
        <f t="shared" si="302"/>
        <v>4761.4396155813465</v>
      </c>
      <c r="CX135" s="20">
        <f t="shared" si="303"/>
        <v>57137.27539081913</v>
      </c>
      <c r="CY135" s="20">
        <f t="shared" si="304"/>
        <v>57137.275392477924</v>
      </c>
      <c r="CZ135" s="20">
        <f t="shared" si="305"/>
        <v>57137.275386976158</v>
      </c>
      <c r="DA135" s="21">
        <f t="shared" si="306"/>
        <v>57137.275390091068</v>
      </c>
      <c r="DB135" s="19">
        <f t="shared" si="258"/>
        <v>1428431.8847522766</v>
      </c>
      <c r="DC135" s="20">
        <f t="shared" si="307"/>
        <v>1428431.8847802521</v>
      </c>
      <c r="DD135" s="20">
        <f t="shared" si="308"/>
        <v>1428431.8846738206</v>
      </c>
      <c r="DE135" s="20">
        <f>DC135*G135</f>
        <v>0</v>
      </c>
      <c r="DF135" s="20">
        <f t="shared" si="268"/>
        <v>1500000</v>
      </c>
      <c r="DG135" s="20">
        <f t="shared" si="253"/>
        <v>647737.57541926391</v>
      </c>
      <c r="DH135" s="20">
        <f t="shared" si="309"/>
        <v>25909.503016770555</v>
      </c>
      <c r="DI135" s="20">
        <f t="shared" si="254"/>
        <v>2159.1252513975464</v>
      </c>
      <c r="DJ135" s="20">
        <f t="shared" si="310"/>
        <v>639134.25062213198</v>
      </c>
      <c r="DK135" s="24">
        <f t="shared" si="311"/>
        <v>0.45346059712109471</v>
      </c>
      <c r="DL135" s="124">
        <f t="shared" si="255"/>
        <v>0</v>
      </c>
      <c r="DM135" s="27">
        <f t="shared" si="256"/>
        <v>0</v>
      </c>
      <c r="DN135" s="27">
        <f t="shared" si="257"/>
        <v>0</v>
      </c>
      <c r="DO135" s="20">
        <f t="shared" si="249"/>
        <v>823524.18358070939</v>
      </c>
      <c r="DP135" s="20">
        <f t="shared" si="250"/>
        <v>490489.93549736391</v>
      </c>
      <c r="DQ135" s="21">
        <f t="shared" si="251"/>
        <v>442963.17301047011</v>
      </c>
      <c r="DR135" s="17"/>
      <c r="DS135" s="17"/>
      <c r="DT135" s="17"/>
      <c r="DU135" s="17"/>
      <c r="DV135" s="17"/>
      <c r="DW135" s="17"/>
      <c r="DX135" s="17"/>
      <c r="DY135" s="17"/>
      <c r="DZ135" s="17"/>
      <c r="EA135" s="17"/>
      <c r="EB135" s="28">
        <v>0</v>
      </c>
      <c r="EC135" s="17"/>
      <c r="ED135" s="17"/>
      <c r="EE135" s="17"/>
      <c r="EF135" s="17"/>
      <c r="EG135" s="17"/>
    </row>
    <row r="136" spans="1:137" ht="15.75" thickBot="1" x14ac:dyDescent="0.3">
      <c r="A136" s="5">
        <f t="shared" si="259"/>
        <v>34</v>
      </c>
      <c r="B136" s="5">
        <f t="shared" si="259"/>
        <v>33</v>
      </c>
      <c r="C136" s="1">
        <v>46327</v>
      </c>
      <c r="D136" s="4"/>
      <c r="E136" s="28"/>
      <c r="F136" s="28"/>
      <c r="G136" s="28">
        <f t="shared" si="274"/>
        <v>0</v>
      </c>
      <c r="H136" s="28"/>
      <c r="I136" s="10">
        <v>0</v>
      </c>
      <c r="J136" s="10">
        <v>69430.399999999994</v>
      </c>
      <c r="K136" s="94"/>
      <c r="L136" s="11">
        <f t="shared" si="276"/>
        <v>1541.6666666666667</v>
      </c>
      <c r="M136" s="11">
        <f t="shared" si="277"/>
        <v>458.33333333333331</v>
      </c>
      <c r="N136" s="11">
        <f t="shared" si="278"/>
        <v>575</v>
      </c>
      <c r="O136" s="11">
        <f t="shared" si="275"/>
        <v>552.97666666666669</v>
      </c>
      <c r="P136" s="11">
        <f t="shared" si="312"/>
        <v>2657.8899999999994</v>
      </c>
      <c r="Q136" s="11">
        <v>100000</v>
      </c>
      <c r="R136" s="94">
        <v>1</v>
      </c>
      <c r="S136" s="11">
        <f t="shared" si="279"/>
        <v>1541.6666666666667</v>
      </c>
      <c r="T136" s="11">
        <f t="shared" si="280"/>
        <v>458.33333333333331</v>
      </c>
      <c r="U136" s="11">
        <f t="shared" si="313"/>
        <v>833.33333333333348</v>
      </c>
      <c r="V136" s="11">
        <f t="shared" si="314"/>
        <v>5500</v>
      </c>
      <c r="W136" s="11">
        <f t="shared" si="315"/>
        <v>8157.8899999999994</v>
      </c>
      <c r="X136" s="11">
        <f t="shared" si="281"/>
        <v>97894.68</v>
      </c>
      <c r="Y136" s="110">
        <f t="shared" si="273"/>
        <v>0.22</v>
      </c>
      <c r="Z136" s="11">
        <f t="shared" si="261"/>
        <v>13415.829599999997</v>
      </c>
      <c r="AA136" s="11">
        <f t="shared" si="262"/>
        <v>4814.7339999999995</v>
      </c>
      <c r="AB136" s="11">
        <v>0</v>
      </c>
      <c r="AC136" s="11">
        <f t="shared" si="266"/>
        <v>79664.116399999999</v>
      </c>
      <c r="AD136" s="11">
        <f t="shared" si="263"/>
        <v>6638.6763666666666</v>
      </c>
      <c r="AE136" s="11">
        <v>55000</v>
      </c>
      <c r="AF136" s="11">
        <f t="shared" si="282"/>
        <v>2055.3430333333336</v>
      </c>
      <c r="AG136" s="11"/>
      <c r="AH136" s="92"/>
      <c r="AI136" s="91">
        <v>9000</v>
      </c>
      <c r="AJ136" s="11">
        <v>550</v>
      </c>
      <c r="AK136" s="54">
        <f t="shared" si="98"/>
        <v>10225.341708690383</v>
      </c>
      <c r="AL136" s="11">
        <v>305</v>
      </c>
      <c r="AM136" s="54">
        <v>0</v>
      </c>
      <c r="AN136" s="11">
        <v>0</v>
      </c>
      <c r="AO136" s="11">
        <v>0</v>
      </c>
      <c r="AP136" s="52">
        <f t="shared" si="283"/>
        <v>102774.25352063357</v>
      </c>
      <c r="AQ136" s="54">
        <f t="shared" si="272"/>
        <v>7690.6385236721362</v>
      </c>
      <c r="AR136" s="54">
        <f t="shared" si="264"/>
        <v>6677.0170401975147</v>
      </c>
      <c r="AS136" s="54">
        <f t="shared" si="267"/>
        <v>420667.57774996269</v>
      </c>
      <c r="AT136" s="54">
        <f t="shared" si="316"/>
        <v>54002.41434348558</v>
      </c>
      <c r="AU136" s="54">
        <v>3100</v>
      </c>
      <c r="AV136" s="54">
        <f t="shared" si="265"/>
        <v>64591.162108166813</v>
      </c>
      <c r="AW136" s="11">
        <v>0</v>
      </c>
      <c r="AX136" s="52">
        <f t="shared" si="284"/>
        <v>0</v>
      </c>
      <c r="AY136" s="54">
        <f>'Mortgage and Loans'!U97</f>
        <v>49966.06</v>
      </c>
      <c r="AZ136" s="12">
        <f t="shared" si="252"/>
        <v>729549.46499480866</v>
      </c>
      <c r="BA136" s="52">
        <f t="shared" si="270"/>
        <v>750</v>
      </c>
      <c r="BB136" s="52">
        <f t="shared" si="270"/>
        <v>750</v>
      </c>
      <c r="BC136" s="52">
        <f t="shared" si="270"/>
        <v>750</v>
      </c>
      <c r="BD136" s="52">
        <f t="shared" si="270"/>
        <v>750</v>
      </c>
      <c r="BE136" s="52">
        <f t="shared" si="260"/>
        <v>261.43961558134703</v>
      </c>
      <c r="BF136" s="52">
        <f t="shared" si="270"/>
        <v>750</v>
      </c>
      <c r="BG136" s="52">
        <f>'Mortgage and Loans'!AF98</f>
        <v>21289.6277413342</v>
      </c>
      <c r="BH136" s="52">
        <f>'Mortgage and Loans'!AQ98</f>
        <v>6038.4990847429608</v>
      </c>
      <c r="BI136" s="52">
        <f>'Mortgage and Loans'!BB98</f>
        <v>0</v>
      </c>
      <c r="BJ136" s="52">
        <f>'Mortgage and Loans'!BM98</f>
        <v>0</v>
      </c>
      <c r="BK136" s="52">
        <f>'Mortgage and Loans'!T97</f>
        <v>130033.93999999999</v>
      </c>
      <c r="BL136" s="12">
        <f t="shared" si="17"/>
        <v>-161373.50644165851</v>
      </c>
      <c r="BM136" s="69">
        <f t="shared" si="103"/>
        <v>568175.95855315018</v>
      </c>
      <c r="BN136" s="88">
        <f t="shared" si="247"/>
        <v>1</v>
      </c>
      <c r="BO136" s="88">
        <f t="shared" si="271"/>
        <v>1</v>
      </c>
      <c r="BP136" s="79">
        <f>'Mortgage and Loans'!G98</f>
        <v>2008.23</v>
      </c>
      <c r="BQ136" s="73">
        <f t="shared" si="285"/>
        <v>0</v>
      </c>
      <c r="BR136" s="80"/>
      <c r="BS136" s="20">
        <f t="shared" si="286"/>
        <v>4011.439615581347</v>
      </c>
      <c r="BT136" s="20">
        <v>750</v>
      </c>
      <c r="BU136" s="20">
        <v>0</v>
      </c>
      <c r="BV136" s="20">
        <f t="shared" si="287"/>
        <v>4761.4396155813465</v>
      </c>
      <c r="BW136" s="20">
        <f t="shared" si="288"/>
        <v>4761.4396190841217</v>
      </c>
      <c r="BX136" s="47">
        <f>IF(D136=0,0,IF(MONTH($D136)=1,1,0))</f>
        <v>0</v>
      </c>
      <c r="BY136" s="47">
        <f t="shared" si="19"/>
        <v>0</v>
      </c>
      <c r="BZ136" s="47">
        <f t="shared" si="20"/>
        <v>0</v>
      </c>
      <c r="CA136" s="47">
        <f t="shared" si="21"/>
        <v>0</v>
      </c>
      <c r="CB136" s="47">
        <f t="shared" si="22"/>
        <v>0</v>
      </c>
      <c r="CC136" s="47">
        <f t="shared" si="23"/>
        <v>0</v>
      </c>
      <c r="CD136" s="47">
        <f t="shared" si="24"/>
        <v>0</v>
      </c>
      <c r="CE136" s="47">
        <f t="shared" si="25"/>
        <v>0</v>
      </c>
      <c r="CF136" s="47">
        <f t="shared" si="26"/>
        <v>0</v>
      </c>
      <c r="CG136" s="47">
        <f t="shared" si="27"/>
        <v>0</v>
      </c>
      <c r="CH136" s="47">
        <f t="shared" si="28"/>
        <v>0</v>
      </c>
      <c r="CI136" s="47">
        <f t="shared" si="29"/>
        <v>0</v>
      </c>
      <c r="CJ136" s="47">
        <f t="shared" si="289"/>
        <v>0</v>
      </c>
      <c r="CK136" s="47">
        <f t="shared" si="290"/>
        <v>0</v>
      </c>
      <c r="CL136" s="47">
        <f t="shared" si="291"/>
        <v>0</v>
      </c>
      <c r="CM136" s="47">
        <f t="shared" si="292"/>
        <v>0</v>
      </c>
      <c r="CN136" s="47">
        <f t="shared" si="293"/>
        <v>0</v>
      </c>
      <c r="CO136" s="47">
        <f t="shared" si="294"/>
        <v>0</v>
      </c>
      <c r="CP136" s="47">
        <f t="shared" si="295"/>
        <v>0</v>
      </c>
      <c r="CQ136" s="47">
        <f t="shared" si="296"/>
        <v>0</v>
      </c>
      <c r="CR136" s="47">
        <f t="shared" si="297"/>
        <v>0</v>
      </c>
      <c r="CS136" s="47">
        <f t="shared" si="298"/>
        <v>0</v>
      </c>
      <c r="CT136" s="47">
        <f t="shared" si="299"/>
        <v>0</v>
      </c>
      <c r="CU136" s="47">
        <f t="shared" si="300"/>
        <v>0</v>
      </c>
      <c r="CV136" s="20">
        <f t="shared" si="301"/>
        <v>4761.4396158674108</v>
      </c>
      <c r="CW136" s="20">
        <f t="shared" si="302"/>
        <v>4761.4396152894487</v>
      </c>
      <c r="CX136" s="20">
        <f t="shared" si="303"/>
        <v>57137.275386976158</v>
      </c>
      <c r="CY136" s="20">
        <f t="shared" si="304"/>
        <v>57137.275390408933</v>
      </c>
      <c r="CZ136" s="20">
        <f t="shared" si="305"/>
        <v>57137.275383473389</v>
      </c>
      <c r="DA136" s="21">
        <f t="shared" si="306"/>
        <v>57137.275386952831</v>
      </c>
      <c r="DB136" s="19">
        <f t="shared" si="258"/>
        <v>1428431.8846738208</v>
      </c>
      <c r="DC136" s="20">
        <f t="shared" si="307"/>
        <v>1428431.8847424297</v>
      </c>
      <c r="DD136" s="20">
        <f t="shared" si="308"/>
        <v>1428431.8845990605</v>
      </c>
      <c r="DE136" s="20">
        <f>DC136*G136</f>
        <v>0</v>
      </c>
      <c r="DF136" s="20">
        <f t="shared" si="268"/>
        <v>1500000</v>
      </c>
      <c r="DG136" s="20">
        <f t="shared" si="253"/>
        <v>656403.06328611833</v>
      </c>
      <c r="DH136" s="20">
        <f t="shared" si="309"/>
        <v>26256.122531444733</v>
      </c>
      <c r="DI136" s="20">
        <f t="shared" si="254"/>
        <v>2188.0102109537279</v>
      </c>
      <c r="DJ136" s="20">
        <f t="shared" si="310"/>
        <v>647753.13714633521</v>
      </c>
      <c r="DK136" s="24">
        <f t="shared" si="311"/>
        <v>0.45952703121330762</v>
      </c>
      <c r="DL136" s="124">
        <f t="shared" si="255"/>
        <v>0</v>
      </c>
      <c r="DM136" s="27">
        <f t="shared" si="256"/>
        <v>0</v>
      </c>
      <c r="DN136" s="27">
        <f t="shared" si="257"/>
        <v>0</v>
      </c>
      <c r="DO136" s="20">
        <f t="shared" si="249"/>
        <v>827984.93957510486</v>
      </c>
      <c r="DP136" s="20">
        <f t="shared" si="250"/>
        <v>497146.75598130794</v>
      </c>
      <c r="DQ136" s="21">
        <f t="shared" si="251"/>
        <v>449933.39019761013</v>
      </c>
      <c r="DR136" s="17"/>
      <c r="DS136" s="17"/>
      <c r="DT136" s="17"/>
      <c r="DU136" s="17"/>
      <c r="DV136" s="17"/>
      <c r="DW136" s="17"/>
      <c r="DX136" s="17"/>
      <c r="DY136" s="17"/>
      <c r="DZ136" s="17"/>
      <c r="EA136" s="17"/>
      <c r="EB136" s="28">
        <v>0</v>
      </c>
      <c r="EC136" s="17"/>
      <c r="ED136" s="17"/>
      <c r="EE136" s="17"/>
      <c r="EF136" s="17"/>
      <c r="EG136" s="17"/>
    </row>
    <row r="137" spans="1:137" ht="15.75" thickBot="1" x14ac:dyDescent="0.3">
      <c r="A137" s="5">
        <f t="shared" si="259"/>
        <v>35</v>
      </c>
      <c r="B137" s="5">
        <f t="shared" si="259"/>
        <v>33</v>
      </c>
      <c r="C137" s="1">
        <v>46357</v>
      </c>
      <c r="D137" s="4"/>
      <c r="E137" s="28"/>
      <c r="F137" s="28"/>
      <c r="G137" s="28">
        <f t="shared" si="274"/>
        <v>0</v>
      </c>
      <c r="H137" s="28"/>
      <c r="I137" s="10">
        <v>0</v>
      </c>
      <c r="J137" s="10">
        <v>69430.399999999994</v>
      </c>
      <c r="K137" s="94"/>
      <c r="L137" s="11">
        <f t="shared" si="276"/>
        <v>1541.6666666666667</v>
      </c>
      <c r="M137" s="11">
        <f t="shared" si="277"/>
        <v>458.33333333333331</v>
      </c>
      <c r="N137" s="11">
        <f t="shared" si="278"/>
        <v>575</v>
      </c>
      <c r="O137" s="11">
        <f t="shared" si="275"/>
        <v>552.97666666666669</v>
      </c>
      <c r="P137" s="11">
        <f t="shared" si="312"/>
        <v>2657.8899999999994</v>
      </c>
      <c r="Q137" s="11">
        <v>100000</v>
      </c>
      <c r="R137" s="94">
        <v>1</v>
      </c>
      <c r="S137" s="11">
        <f t="shared" si="279"/>
        <v>1541.6666666666667</v>
      </c>
      <c r="T137" s="11">
        <f t="shared" si="280"/>
        <v>458.33333333333331</v>
      </c>
      <c r="U137" s="11">
        <f t="shared" si="313"/>
        <v>833.33333333333348</v>
      </c>
      <c r="V137" s="11">
        <f t="shared" si="314"/>
        <v>5500</v>
      </c>
      <c r="W137" s="11">
        <f t="shared" si="315"/>
        <v>8157.8899999999994</v>
      </c>
      <c r="X137" s="11">
        <f t="shared" si="281"/>
        <v>97894.68</v>
      </c>
      <c r="Y137" s="110">
        <f t="shared" si="273"/>
        <v>0.22</v>
      </c>
      <c r="Z137" s="11">
        <f t="shared" si="261"/>
        <v>13415.829599999997</v>
      </c>
      <c r="AA137" s="11">
        <f t="shared" si="262"/>
        <v>4814.7339999999995</v>
      </c>
      <c r="AB137" s="11">
        <v>0</v>
      </c>
      <c r="AC137" s="11">
        <f t="shared" si="266"/>
        <v>79664.116399999999</v>
      </c>
      <c r="AD137" s="11">
        <f t="shared" si="263"/>
        <v>6638.6763666666666</v>
      </c>
      <c r="AE137" s="11">
        <v>55000</v>
      </c>
      <c r="AF137" s="11">
        <f t="shared" si="282"/>
        <v>2055.3430333333336</v>
      </c>
      <c r="AG137" s="11"/>
      <c r="AH137" s="92"/>
      <c r="AI137" s="91">
        <v>9000</v>
      </c>
      <c r="AJ137" s="11">
        <v>550</v>
      </c>
      <c r="AK137" s="54">
        <f t="shared" si="98"/>
        <v>10237.697329921717</v>
      </c>
      <c r="AL137" s="11">
        <v>305</v>
      </c>
      <c r="AM137" s="54">
        <v>0</v>
      </c>
      <c r="AN137" s="11">
        <v>0</v>
      </c>
      <c r="AO137" s="11">
        <v>0</v>
      </c>
      <c r="AP137" s="52">
        <f t="shared" si="283"/>
        <v>104247.614060537</v>
      </c>
      <c r="AQ137" s="54">
        <f t="shared" si="272"/>
        <v>7732.2961490086936</v>
      </c>
      <c r="AR137" s="54">
        <f t="shared" si="264"/>
        <v>6713.1842158319178</v>
      </c>
      <c r="AS137" s="54">
        <f t="shared" si="267"/>
        <v>426203.10312944168</v>
      </c>
      <c r="AT137" s="54">
        <f t="shared" si="316"/>
        <v>54703.260754512798</v>
      </c>
      <c r="AU137" s="54">
        <v>3100</v>
      </c>
      <c r="AV137" s="54">
        <f t="shared" si="265"/>
        <v>65516.030902919381</v>
      </c>
      <c r="AW137" s="11">
        <v>0</v>
      </c>
      <c r="AX137" s="52">
        <f t="shared" si="284"/>
        <v>0</v>
      </c>
      <c r="AY137" s="54">
        <f>'Mortgage and Loans'!U98</f>
        <v>50245.939999999995</v>
      </c>
      <c r="AZ137" s="12">
        <f t="shared" si="252"/>
        <v>738554.12654217309</v>
      </c>
      <c r="BA137" s="52">
        <f t="shared" si="270"/>
        <v>750</v>
      </c>
      <c r="BB137" s="52">
        <f t="shared" si="270"/>
        <v>750</v>
      </c>
      <c r="BC137" s="52">
        <f t="shared" si="270"/>
        <v>750</v>
      </c>
      <c r="BD137" s="52">
        <f t="shared" si="270"/>
        <v>750</v>
      </c>
      <c r="BE137" s="52">
        <f t="shared" si="260"/>
        <v>261.43961528944914</v>
      </c>
      <c r="BF137" s="52">
        <f t="shared" si="270"/>
        <v>750</v>
      </c>
      <c r="BG137" s="52">
        <f>'Mortgage and Loans'!AF99</f>
        <v>20839.0577413342</v>
      </c>
      <c r="BH137" s="52">
        <f>'Mortgage and Loans'!AQ99</f>
        <v>5332.6490847429604</v>
      </c>
      <c r="BI137" s="52">
        <f>'Mortgage and Loans'!BB99</f>
        <v>0</v>
      </c>
      <c r="BJ137" s="52">
        <f>'Mortgage and Loans'!BM99</f>
        <v>0</v>
      </c>
      <c r="BK137" s="52">
        <f>'Mortgage and Loans'!T98</f>
        <v>129754.05999999998</v>
      </c>
      <c r="BL137" s="12">
        <f t="shared" si="17"/>
        <v>-159937.20644136658</v>
      </c>
      <c r="BM137" s="69">
        <f t="shared" si="103"/>
        <v>578616.92010080651</v>
      </c>
      <c r="BN137" s="88">
        <f t="shared" si="247"/>
        <v>1</v>
      </c>
      <c r="BO137" s="88">
        <f t="shared" si="271"/>
        <v>1</v>
      </c>
      <c r="BP137" s="79">
        <f>'Mortgage and Loans'!G99</f>
        <v>2008.23</v>
      </c>
      <c r="BQ137" s="73">
        <f t="shared" si="285"/>
        <v>0</v>
      </c>
      <c r="BR137" s="80"/>
      <c r="BS137" s="20">
        <f t="shared" si="286"/>
        <v>4011.4396152894492</v>
      </c>
      <c r="BT137" s="20">
        <v>750</v>
      </c>
      <c r="BU137" s="20">
        <v>0</v>
      </c>
      <c r="BV137" s="20">
        <f t="shared" si="287"/>
        <v>4761.4396152894496</v>
      </c>
      <c r="BW137" s="20">
        <f t="shared" si="288"/>
        <v>4761.4396174385356</v>
      </c>
      <c r="BX137" s="47">
        <f>IF(D137=0,0,IF(MONTH($D137)=1,1,0))</f>
        <v>0</v>
      </c>
      <c r="BY137" s="47">
        <f t="shared" si="19"/>
        <v>0</v>
      </c>
      <c r="BZ137" s="47">
        <f t="shared" si="20"/>
        <v>0</v>
      </c>
      <c r="CA137" s="47">
        <f t="shared" si="21"/>
        <v>0</v>
      </c>
      <c r="CB137" s="47">
        <f t="shared" si="22"/>
        <v>0</v>
      </c>
      <c r="CC137" s="47">
        <f t="shared" si="23"/>
        <v>0</v>
      </c>
      <c r="CD137" s="47">
        <f t="shared" si="24"/>
        <v>0</v>
      </c>
      <c r="CE137" s="47">
        <f t="shared" si="25"/>
        <v>0</v>
      </c>
      <c r="CF137" s="47">
        <f t="shared" si="26"/>
        <v>0</v>
      </c>
      <c r="CG137" s="47">
        <f t="shared" si="27"/>
        <v>0</v>
      </c>
      <c r="CH137" s="47">
        <f t="shared" si="28"/>
        <v>0</v>
      </c>
      <c r="CI137" s="47">
        <f t="shared" si="29"/>
        <v>0</v>
      </c>
      <c r="CJ137" s="47">
        <f t="shared" si="289"/>
        <v>0</v>
      </c>
      <c r="CK137" s="47">
        <f t="shared" si="290"/>
        <v>0</v>
      </c>
      <c r="CL137" s="47">
        <f t="shared" si="291"/>
        <v>0</v>
      </c>
      <c r="CM137" s="47">
        <f t="shared" si="292"/>
        <v>0</v>
      </c>
      <c r="CN137" s="47">
        <f t="shared" si="293"/>
        <v>0</v>
      </c>
      <c r="CO137" s="47">
        <f t="shared" si="294"/>
        <v>0</v>
      </c>
      <c r="CP137" s="47">
        <f t="shared" si="295"/>
        <v>0</v>
      </c>
      <c r="CQ137" s="47">
        <f t="shared" si="296"/>
        <v>0</v>
      </c>
      <c r="CR137" s="47">
        <f t="shared" si="297"/>
        <v>0</v>
      </c>
      <c r="CS137" s="47">
        <f t="shared" si="298"/>
        <v>0</v>
      </c>
      <c r="CT137" s="47">
        <f t="shared" si="299"/>
        <v>0</v>
      </c>
      <c r="CU137" s="47">
        <f t="shared" si="300"/>
        <v>0</v>
      </c>
      <c r="CV137" s="20">
        <f t="shared" si="301"/>
        <v>4761.4396155907971</v>
      </c>
      <c r="CW137" s="20">
        <f t="shared" si="302"/>
        <v>4761.4396151103583</v>
      </c>
      <c r="CX137" s="20">
        <f t="shared" si="303"/>
        <v>57137.275383473396</v>
      </c>
      <c r="CY137" s="20">
        <f t="shared" si="304"/>
        <v>57137.275387089569</v>
      </c>
      <c r="CZ137" s="20">
        <f t="shared" si="305"/>
        <v>57137.275381324303</v>
      </c>
      <c r="DA137" s="21">
        <f t="shared" si="306"/>
        <v>57137.275383962413</v>
      </c>
      <c r="DB137" s="19">
        <f t="shared" si="258"/>
        <v>1428431.8845990603</v>
      </c>
      <c r="DC137" s="20">
        <f t="shared" si="307"/>
        <v>1428431.8846750527</v>
      </c>
      <c r="DD137" s="20">
        <f t="shared" si="308"/>
        <v>1428431.8845505591</v>
      </c>
      <c r="DE137" s="20">
        <f>DC137*G137</f>
        <v>0</v>
      </c>
      <c r="DF137" s="20">
        <f t="shared" si="268"/>
        <v>1500000</v>
      </c>
      <c r="DG137" s="20">
        <f t="shared" si="253"/>
        <v>665115.4892122515</v>
      </c>
      <c r="DH137" s="20">
        <f t="shared" si="309"/>
        <v>26604.619568490059</v>
      </c>
      <c r="DI137" s="20">
        <f t="shared" si="254"/>
        <v>2217.051630707505</v>
      </c>
      <c r="DJ137" s="20">
        <f t="shared" si="310"/>
        <v>656418.70930587791</v>
      </c>
      <c r="DK137" s="24">
        <f t="shared" si="311"/>
        <v>0.46562632516674429</v>
      </c>
      <c r="DL137" s="124">
        <f t="shared" si="255"/>
        <v>0</v>
      </c>
      <c r="DM137" s="27">
        <f t="shared" si="256"/>
        <v>0</v>
      </c>
      <c r="DN137" s="27">
        <f t="shared" si="257"/>
        <v>0</v>
      </c>
      <c r="DO137" s="20">
        <f t="shared" si="249"/>
        <v>832469.85799780325</v>
      </c>
      <c r="DP137" s="20">
        <f t="shared" si="250"/>
        <v>503839.63424287335</v>
      </c>
      <c r="DQ137" s="21">
        <f t="shared" si="251"/>
        <v>456941.36272784712</v>
      </c>
      <c r="DR137" s="17"/>
      <c r="DS137" s="17"/>
      <c r="DT137" s="17"/>
      <c r="DU137" s="17"/>
      <c r="DV137" s="17"/>
      <c r="DW137" s="17"/>
      <c r="DX137" s="17"/>
      <c r="DY137" s="17"/>
      <c r="DZ137" s="17"/>
      <c r="EA137" s="17"/>
      <c r="EB137" s="28">
        <v>0</v>
      </c>
      <c r="EC137" s="17"/>
      <c r="ED137" s="17"/>
      <c r="EE137" s="17"/>
      <c r="EF137" s="17"/>
      <c r="EG137" s="17"/>
    </row>
    <row r="138" spans="1:137" ht="15.75" thickBot="1" x14ac:dyDescent="0.3">
      <c r="A138" s="5">
        <f t="shared" si="259"/>
        <v>35</v>
      </c>
      <c r="B138" s="5">
        <f t="shared" si="259"/>
        <v>33</v>
      </c>
      <c r="C138" s="1">
        <v>46388</v>
      </c>
      <c r="D138" s="4"/>
      <c r="E138" s="28"/>
      <c r="F138" s="28"/>
      <c r="G138" s="28">
        <f t="shared" si="274"/>
        <v>0</v>
      </c>
      <c r="H138" s="28"/>
      <c r="I138" s="10">
        <v>0</v>
      </c>
      <c r="J138" s="10">
        <v>69430.399999999994</v>
      </c>
      <c r="K138" s="94"/>
      <c r="L138" s="11">
        <f t="shared" si="276"/>
        <v>1541.6666666666667</v>
      </c>
      <c r="M138" s="11">
        <f t="shared" si="277"/>
        <v>458.33333333333331</v>
      </c>
      <c r="N138" s="11">
        <f t="shared" si="278"/>
        <v>575</v>
      </c>
      <c r="O138" s="11">
        <f t="shared" si="275"/>
        <v>552.97666666666669</v>
      </c>
      <c r="P138" s="11">
        <f t="shared" si="312"/>
        <v>2657.8899999999994</v>
      </c>
      <c r="Q138" s="11">
        <v>100000</v>
      </c>
      <c r="R138" s="94">
        <v>1</v>
      </c>
      <c r="S138" s="11">
        <f t="shared" si="279"/>
        <v>1541.6666666666667</v>
      </c>
      <c r="T138" s="11">
        <f t="shared" si="280"/>
        <v>458.33333333333331</v>
      </c>
      <c r="U138" s="11">
        <f t="shared" si="313"/>
        <v>833.33333333333348</v>
      </c>
      <c r="V138" s="11">
        <f t="shared" si="314"/>
        <v>5500</v>
      </c>
      <c r="W138" s="11">
        <f t="shared" si="315"/>
        <v>8157.8899999999994</v>
      </c>
      <c r="X138" s="11">
        <f t="shared" si="281"/>
        <v>97894.68</v>
      </c>
      <c r="Y138" s="110">
        <f t="shared" si="273"/>
        <v>0.22</v>
      </c>
      <c r="Z138" s="11">
        <f t="shared" si="261"/>
        <v>13415.829599999997</v>
      </c>
      <c r="AA138" s="11">
        <f t="shared" si="262"/>
        <v>4814.7339999999995</v>
      </c>
      <c r="AB138" s="11">
        <v>0</v>
      </c>
      <c r="AC138" s="11">
        <f t="shared" si="266"/>
        <v>79664.116399999999</v>
      </c>
      <c r="AD138" s="11">
        <f t="shared" si="263"/>
        <v>6638.6763666666666</v>
      </c>
      <c r="AE138" s="11">
        <v>55000</v>
      </c>
      <c r="AF138" s="11">
        <f t="shared" si="282"/>
        <v>2055.3430333333336</v>
      </c>
      <c r="AG138" s="11"/>
      <c r="AH138" s="92"/>
      <c r="AI138" s="91">
        <v>9000</v>
      </c>
      <c r="AJ138" s="11">
        <v>550</v>
      </c>
      <c r="AK138" s="54">
        <f t="shared" si="98"/>
        <v>10250.067880862038</v>
      </c>
      <c r="AL138" s="11">
        <v>305</v>
      </c>
      <c r="AM138" s="54">
        <v>0</v>
      </c>
      <c r="AN138" s="11">
        <v>0</v>
      </c>
      <c r="AO138" s="11">
        <v>0</v>
      </c>
      <c r="AP138" s="52">
        <f t="shared" si="283"/>
        <v>105728.9553033649</v>
      </c>
      <c r="AQ138" s="54">
        <f t="shared" si="272"/>
        <v>7774.1794198158241</v>
      </c>
      <c r="AR138" s="54">
        <f t="shared" si="264"/>
        <v>6749.5472970010069</v>
      </c>
      <c r="AS138" s="54">
        <f t="shared" si="267"/>
        <v>431768.61260472616</v>
      </c>
      <c r="AT138" s="54">
        <f t="shared" si="316"/>
        <v>55407.903416933077</v>
      </c>
      <c r="AU138" s="54">
        <v>3100</v>
      </c>
      <c r="AV138" s="54">
        <f t="shared" si="265"/>
        <v>66445.909403643527</v>
      </c>
      <c r="AW138" s="11">
        <v>0</v>
      </c>
      <c r="AX138" s="52">
        <f t="shared" si="284"/>
        <v>0</v>
      </c>
      <c r="AY138" s="54">
        <f>'Mortgage and Loans'!U99</f>
        <v>50526.78</v>
      </c>
      <c r="AZ138" s="12">
        <f t="shared" si="252"/>
        <v>747606.95532634656</v>
      </c>
      <c r="BA138" s="52">
        <f t="shared" si="270"/>
        <v>750</v>
      </c>
      <c r="BB138" s="52">
        <f t="shared" si="270"/>
        <v>750</v>
      </c>
      <c r="BC138" s="52">
        <f t="shared" si="270"/>
        <v>750</v>
      </c>
      <c r="BD138" s="52">
        <f t="shared" si="270"/>
        <v>750</v>
      </c>
      <c r="BE138" s="52">
        <f t="shared" si="260"/>
        <v>261.4396151103586</v>
      </c>
      <c r="BF138" s="52">
        <f t="shared" si="270"/>
        <v>750</v>
      </c>
      <c r="BG138" s="52">
        <f>'Mortgage and Loans'!AF100</f>
        <v>20386.4877413342</v>
      </c>
      <c r="BH138" s="52">
        <f>'Mortgage and Loans'!AQ100</f>
        <v>4623.2690847429603</v>
      </c>
      <c r="BI138" s="52">
        <f>'Mortgage and Loans'!BB100</f>
        <v>0</v>
      </c>
      <c r="BJ138" s="52">
        <f>'Mortgage and Loans'!BM100</f>
        <v>0</v>
      </c>
      <c r="BK138" s="52">
        <f>'Mortgage and Loans'!T99</f>
        <v>129473.21999999999</v>
      </c>
      <c r="BL138" s="12">
        <f t="shared" si="17"/>
        <v>-158494.4164411875</v>
      </c>
      <c r="BM138" s="69">
        <f t="shared" si="103"/>
        <v>589112.53888515907</v>
      </c>
      <c r="BN138" s="88">
        <f t="shared" si="247"/>
        <v>1</v>
      </c>
      <c r="BO138" s="88">
        <f t="shared" si="271"/>
        <v>1</v>
      </c>
      <c r="BP138" s="79">
        <f>'Mortgage and Loans'!G100</f>
        <v>2008.23</v>
      </c>
      <c r="BQ138" s="73">
        <f t="shared" si="285"/>
        <v>0</v>
      </c>
      <c r="BR138" s="80"/>
      <c r="BS138" s="20">
        <f t="shared" si="286"/>
        <v>4011.4396151103588</v>
      </c>
      <c r="BT138" s="20">
        <v>750</v>
      </c>
      <c r="BU138" s="20">
        <v>0</v>
      </c>
      <c r="BV138" s="20">
        <f t="shared" si="287"/>
        <v>4761.4396151103592</v>
      </c>
      <c r="BW138" s="20">
        <f t="shared" si="288"/>
        <v>4761.4396156164894</v>
      </c>
      <c r="BX138" s="47">
        <f>IF(D138=0,0,IF(MONTH($D138)=1,1,0))</f>
        <v>0</v>
      </c>
      <c r="BY138" s="47">
        <f t="shared" si="19"/>
        <v>0</v>
      </c>
      <c r="BZ138" s="47">
        <f t="shared" si="20"/>
        <v>0</v>
      </c>
      <c r="CA138" s="47">
        <f t="shared" si="21"/>
        <v>0</v>
      </c>
      <c r="CB138" s="47">
        <f t="shared" si="22"/>
        <v>0</v>
      </c>
      <c r="CC138" s="47">
        <f t="shared" si="23"/>
        <v>0</v>
      </c>
      <c r="CD138" s="47">
        <f t="shared" si="24"/>
        <v>0</v>
      </c>
      <c r="CE138" s="47">
        <f t="shared" si="25"/>
        <v>0</v>
      </c>
      <c r="CF138" s="47">
        <f t="shared" si="26"/>
        <v>0</v>
      </c>
      <c r="CG138" s="47">
        <f t="shared" si="27"/>
        <v>0</v>
      </c>
      <c r="CH138" s="47">
        <f t="shared" si="28"/>
        <v>0</v>
      </c>
      <c r="CI138" s="47">
        <f t="shared" si="29"/>
        <v>0</v>
      </c>
      <c r="CJ138" s="47">
        <f t="shared" si="289"/>
        <v>0</v>
      </c>
      <c r="CK138" s="47">
        <f t="shared" si="290"/>
        <v>0</v>
      </c>
      <c r="CL138" s="47">
        <f t="shared" si="291"/>
        <v>0</v>
      </c>
      <c r="CM138" s="47">
        <f t="shared" si="292"/>
        <v>0</v>
      </c>
      <c r="CN138" s="47">
        <f t="shared" si="293"/>
        <v>0</v>
      </c>
      <c r="CO138" s="47">
        <f t="shared" si="294"/>
        <v>0</v>
      </c>
      <c r="CP138" s="47">
        <f t="shared" si="295"/>
        <v>0</v>
      </c>
      <c r="CQ138" s="47">
        <f t="shared" si="296"/>
        <v>0</v>
      </c>
      <c r="CR138" s="47">
        <f t="shared" si="297"/>
        <v>0</v>
      </c>
      <c r="CS138" s="47">
        <f t="shared" si="298"/>
        <v>0</v>
      </c>
      <c r="CT138" s="47">
        <f t="shared" si="299"/>
        <v>0</v>
      </c>
      <c r="CU138" s="47">
        <f t="shared" si="300"/>
        <v>0</v>
      </c>
      <c r="CV138" s="20">
        <f t="shared" si="301"/>
        <v>4761.4396153270518</v>
      </c>
      <c r="CW138" s="20">
        <f t="shared" si="302"/>
        <v>4761.4396150681814</v>
      </c>
      <c r="CX138" s="20">
        <f t="shared" si="303"/>
        <v>57137.275381324311</v>
      </c>
      <c r="CY138" s="20">
        <f t="shared" si="304"/>
        <v>57137.275383924622</v>
      </c>
      <c r="CZ138" s="20">
        <f t="shared" si="305"/>
        <v>57137.275380818173</v>
      </c>
      <c r="DA138" s="21">
        <f t="shared" si="306"/>
        <v>57137.275382022373</v>
      </c>
      <c r="DB138" s="19">
        <f t="shared" si="258"/>
        <v>1428431.8845505593</v>
      </c>
      <c r="DC138" s="20">
        <f t="shared" si="307"/>
        <v>1428431.8846078136</v>
      </c>
      <c r="DD138" s="20">
        <f t="shared" si="308"/>
        <v>1428431.88453622</v>
      </c>
      <c r="DE138" s="20">
        <f>DC138*G138</f>
        <v>0</v>
      </c>
      <c r="DF138" s="20">
        <f t="shared" si="268"/>
        <v>1500000</v>
      </c>
      <c r="DG138" s="20">
        <f t="shared" si="253"/>
        <v>673875.10744548449</v>
      </c>
      <c r="DH138" s="20">
        <f t="shared" si="309"/>
        <v>26955.004297819381</v>
      </c>
      <c r="DI138" s="20">
        <f t="shared" si="254"/>
        <v>2246.2503581516153</v>
      </c>
      <c r="DJ138" s="20">
        <f t="shared" si="310"/>
        <v>665131.21998128481</v>
      </c>
      <c r="DK138" s="24">
        <f t="shared" si="311"/>
        <v>0.47175865696284275</v>
      </c>
      <c r="DL138" s="124">
        <f t="shared" si="255"/>
        <v>1</v>
      </c>
      <c r="DM138" s="27">
        <f t="shared" si="256"/>
        <v>0</v>
      </c>
      <c r="DN138" s="27">
        <f t="shared" si="257"/>
        <v>0</v>
      </c>
      <c r="DO138" s="20">
        <f t="shared" si="249"/>
        <v>836979.06972862466</v>
      </c>
      <c r="DP138" s="20">
        <f t="shared" si="250"/>
        <v>510568.76559502224</v>
      </c>
      <c r="DQ138" s="21">
        <f t="shared" si="251"/>
        <v>463987.29510928958</v>
      </c>
      <c r="DR138" s="17"/>
      <c r="DS138" s="17"/>
      <c r="DT138" s="17"/>
      <c r="DU138" s="17"/>
      <c r="DV138" s="17"/>
      <c r="DW138" s="17"/>
      <c r="DX138" s="17"/>
      <c r="DY138" s="17"/>
      <c r="DZ138" s="17"/>
      <c r="EA138" s="17"/>
      <c r="EB138" s="28">
        <v>0</v>
      </c>
      <c r="EC138" s="17"/>
      <c r="ED138" s="17"/>
      <c r="EE138" s="17"/>
      <c r="EF138" s="17"/>
      <c r="EG138" s="17"/>
    </row>
    <row r="139" spans="1:137" ht="15.75" thickBot="1" x14ac:dyDescent="0.3">
      <c r="A139" s="5">
        <f t="shared" si="259"/>
        <v>35</v>
      </c>
      <c r="B139" s="5">
        <f t="shared" si="259"/>
        <v>33</v>
      </c>
      <c r="C139" s="1">
        <v>46419</v>
      </c>
      <c r="D139" s="4"/>
      <c r="E139" s="28"/>
      <c r="F139" s="28"/>
      <c r="G139" s="28">
        <f t="shared" si="274"/>
        <v>0</v>
      </c>
      <c r="H139" s="28"/>
      <c r="I139" s="10">
        <v>0</v>
      </c>
      <c r="J139" s="10">
        <v>69430.399999999994</v>
      </c>
      <c r="K139" s="94"/>
      <c r="L139" s="11">
        <f t="shared" si="276"/>
        <v>1541.6666666666667</v>
      </c>
      <c r="M139" s="11">
        <f t="shared" si="277"/>
        <v>458.33333333333331</v>
      </c>
      <c r="N139" s="11">
        <f t="shared" si="278"/>
        <v>575</v>
      </c>
      <c r="O139" s="11">
        <f t="shared" si="275"/>
        <v>552.97666666666669</v>
      </c>
      <c r="P139" s="11">
        <f t="shared" si="312"/>
        <v>2657.8899999999994</v>
      </c>
      <c r="Q139" s="11">
        <v>100000</v>
      </c>
      <c r="R139" s="94">
        <v>1</v>
      </c>
      <c r="S139" s="11">
        <f t="shared" si="279"/>
        <v>1541.6666666666667</v>
      </c>
      <c r="T139" s="11">
        <f t="shared" si="280"/>
        <v>458.33333333333331</v>
      </c>
      <c r="U139" s="11">
        <f t="shared" si="313"/>
        <v>833.33333333333348</v>
      </c>
      <c r="V139" s="11">
        <f t="shared" si="314"/>
        <v>5500</v>
      </c>
      <c r="W139" s="11">
        <f t="shared" si="315"/>
        <v>8157.8899999999994</v>
      </c>
      <c r="X139" s="11">
        <f t="shared" si="281"/>
        <v>97894.68</v>
      </c>
      <c r="Y139" s="110">
        <f t="shared" si="273"/>
        <v>0.22</v>
      </c>
      <c r="Z139" s="11">
        <f t="shared" si="261"/>
        <v>13415.829599999997</v>
      </c>
      <c r="AA139" s="11">
        <f t="shared" si="262"/>
        <v>4814.7339999999995</v>
      </c>
      <c r="AB139" s="11">
        <v>0</v>
      </c>
      <c r="AC139" s="11">
        <f t="shared" si="266"/>
        <v>79664.116399999999</v>
      </c>
      <c r="AD139" s="11">
        <f t="shared" si="263"/>
        <v>6638.6763666666666</v>
      </c>
      <c r="AE139" s="11">
        <v>55000</v>
      </c>
      <c r="AF139" s="11">
        <f t="shared" si="282"/>
        <v>2055.3430333333336</v>
      </c>
      <c r="AG139" s="11"/>
      <c r="AH139" s="92"/>
      <c r="AI139" s="91">
        <v>9000</v>
      </c>
      <c r="AJ139" s="11">
        <v>550</v>
      </c>
      <c r="AK139" s="54">
        <f t="shared" si="98"/>
        <v>10262.453379551413</v>
      </c>
      <c r="AL139" s="11">
        <v>305</v>
      </c>
      <c r="AM139" s="54">
        <v>0</v>
      </c>
      <c r="AN139" s="11">
        <v>0</v>
      </c>
      <c r="AO139" s="11">
        <v>0</v>
      </c>
      <c r="AP139" s="52">
        <f t="shared" si="283"/>
        <v>107218.32047792478</v>
      </c>
      <c r="AQ139" s="54">
        <f t="shared" si="272"/>
        <v>7816.2895583398267</v>
      </c>
      <c r="AR139" s="54">
        <f t="shared" si="264"/>
        <v>6786.1073448597626</v>
      </c>
      <c r="AS139" s="54">
        <f t="shared" si="267"/>
        <v>437364.26858966844</v>
      </c>
      <c r="AT139" s="54">
        <f t="shared" si="316"/>
        <v>56116.3628937748</v>
      </c>
      <c r="AU139" s="54">
        <v>3100</v>
      </c>
      <c r="AV139" s="54">
        <f t="shared" si="265"/>
        <v>67380.824746246595</v>
      </c>
      <c r="AW139" s="11">
        <v>0</v>
      </c>
      <c r="AX139" s="52">
        <f t="shared" si="284"/>
        <v>0</v>
      </c>
      <c r="AY139" s="54">
        <f>'Mortgage and Loans'!U100</f>
        <v>50808.59</v>
      </c>
      <c r="AZ139" s="12">
        <f t="shared" si="252"/>
        <v>756708.21699036553</v>
      </c>
      <c r="BA139" s="52">
        <f t="shared" si="270"/>
        <v>750</v>
      </c>
      <c r="BB139" s="52">
        <f t="shared" si="270"/>
        <v>750</v>
      </c>
      <c r="BC139" s="52">
        <f t="shared" si="270"/>
        <v>750</v>
      </c>
      <c r="BD139" s="52">
        <f t="shared" si="270"/>
        <v>750</v>
      </c>
      <c r="BE139" s="52">
        <f t="shared" si="260"/>
        <v>261.43961506818101</v>
      </c>
      <c r="BF139" s="52">
        <f t="shared" si="270"/>
        <v>750</v>
      </c>
      <c r="BG139" s="52">
        <f>'Mortgage and Loans'!AF101</f>
        <v>19931.9177413342</v>
      </c>
      <c r="BH139" s="52">
        <f>'Mortgage and Loans'!AQ101</f>
        <v>3910.3490847429603</v>
      </c>
      <c r="BI139" s="52">
        <f>'Mortgage and Loans'!BB101</f>
        <v>0</v>
      </c>
      <c r="BJ139" s="52">
        <f>'Mortgage and Loans'!BM101</f>
        <v>0</v>
      </c>
      <c r="BK139" s="52">
        <f>'Mortgage and Loans'!T100</f>
        <v>129191.40999999999</v>
      </c>
      <c r="BL139" s="12">
        <f t="shared" si="17"/>
        <v>-157045.11644114534</v>
      </c>
      <c r="BM139" s="69">
        <f t="shared" si="103"/>
        <v>599663.10054922022</v>
      </c>
      <c r="BN139" s="88">
        <f t="shared" si="247"/>
        <v>1</v>
      </c>
      <c r="BO139" s="88">
        <f t="shared" si="271"/>
        <v>1</v>
      </c>
      <c r="BP139" s="79">
        <f>'Mortgage and Loans'!G101</f>
        <v>2008.23</v>
      </c>
      <c r="BQ139" s="73">
        <f t="shared" si="285"/>
        <v>0</v>
      </c>
      <c r="BR139" s="80"/>
      <c r="BS139" s="20">
        <f t="shared" si="286"/>
        <v>4011.439615068181</v>
      </c>
      <c r="BT139" s="20">
        <v>750</v>
      </c>
      <c r="BU139" s="20">
        <v>0</v>
      </c>
      <c r="BV139" s="20">
        <f t="shared" si="287"/>
        <v>4761.4396150681805</v>
      </c>
      <c r="BW139" s="20">
        <f t="shared" si="288"/>
        <v>4761.4396142300784</v>
      </c>
      <c r="BX139" s="47">
        <f>IF(D139=0,0,IF(MONTH($D139)=1,1,0))</f>
        <v>0</v>
      </c>
      <c r="BY139" s="47">
        <f t="shared" si="19"/>
        <v>0</v>
      </c>
      <c r="BZ139" s="47">
        <f t="shared" si="20"/>
        <v>0</v>
      </c>
      <c r="CA139" s="47">
        <f t="shared" si="21"/>
        <v>0</v>
      </c>
      <c r="CB139" s="47">
        <f t="shared" si="22"/>
        <v>0</v>
      </c>
      <c r="CC139" s="47">
        <f t="shared" si="23"/>
        <v>0</v>
      </c>
      <c r="CD139" s="47">
        <f t="shared" si="24"/>
        <v>0</v>
      </c>
      <c r="CE139" s="47">
        <f t="shared" si="25"/>
        <v>0</v>
      </c>
      <c r="CF139" s="47">
        <f t="shared" si="26"/>
        <v>0</v>
      </c>
      <c r="CG139" s="47">
        <f t="shared" si="27"/>
        <v>0</v>
      </c>
      <c r="CH139" s="47">
        <f t="shared" si="28"/>
        <v>0</v>
      </c>
      <c r="CI139" s="47">
        <f t="shared" si="29"/>
        <v>0</v>
      </c>
      <c r="CJ139" s="47">
        <f t="shared" si="289"/>
        <v>0</v>
      </c>
      <c r="CK139" s="47">
        <f t="shared" si="290"/>
        <v>0</v>
      </c>
      <c r="CL139" s="47">
        <f t="shared" si="291"/>
        <v>0</v>
      </c>
      <c r="CM139" s="47">
        <f t="shared" si="292"/>
        <v>0</v>
      </c>
      <c r="CN139" s="47">
        <f t="shared" si="293"/>
        <v>0</v>
      </c>
      <c r="CO139" s="47">
        <f t="shared" si="294"/>
        <v>0</v>
      </c>
      <c r="CP139" s="47">
        <f t="shared" si="295"/>
        <v>0</v>
      </c>
      <c r="CQ139" s="47">
        <f t="shared" si="296"/>
        <v>0</v>
      </c>
      <c r="CR139" s="47">
        <f t="shared" si="297"/>
        <v>0</v>
      </c>
      <c r="CS139" s="47">
        <f t="shared" si="298"/>
        <v>0</v>
      </c>
      <c r="CT139" s="47">
        <f t="shared" si="299"/>
        <v>0</v>
      </c>
      <c r="CU139" s="47">
        <f t="shared" si="300"/>
        <v>0</v>
      </c>
      <c r="CV139" s="20">
        <f t="shared" si="301"/>
        <v>4761.4396151559968</v>
      </c>
      <c r="CW139" s="20">
        <f t="shared" si="302"/>
        <v>4761.4396151380224</v>
      </c>
      <c r="CX139" s="20">
        <f t="shared" si="303"/>
        <v>57137.275380818166</v>
      </c>
      <c r="CY139" s="20">
        <f t="shared" si="304"/>
        <v>57137.275381871965</v>
      </c>
      <c r="CZ139" s="20">
        <f t="shared" si="305"/>
        <v>57137.275381656269</v>
      </c>
      <c r="DA139" s="21">
        <f t="shared" si="306"/>
        <v>57137.275381448802</v>
      </c>
      <c r="DB139" s="19">
        <f t="shared" si="258"/>
        <v>1428431.88453622</v>
      </c>
      <c r="DC139" s="20">
        <f t="shared" si="307"/>
        <v>1428431.8845619466</v>
      </c>
      <c r="DD139" s="20">
        <f t="shared" si="308"/>
        <v>1428431.8845510606</v>
      </c>
      <c r="DE139" s="20">
        <f>DC139*G139</f>
        <v>0</v>
      </c>
      <c r="DF139" s="20">
        <f t="shared" si="268"/>
        <v>1500000</v>
      </c>
      <c r="DG139" s="20">
        <f t="shared" si="253"/>
        <v>682682.17361081415</v>
      </c>
      <c r="DH139" s="20">
        <f t="shared" si="309"/>
        <v>27307.286944432566</v>
      </c>
      <c r="DI139" s="20">
        <f t="shared" si="254"/>
        <v>2275.6072453693805</v>
      </c>
      <c r="DJ139" s="20">
        <f t="shared" si="310"/>
        <v>673890.92342285009</v>
      </c>
      <c r="DK139" s="24">
        <f t="shared" si="311"/>
        <v>0.47792420554947951</v>
      </c>
      <c r="DL139" s="124">
        <f t="shared" si="255"/>
        <v>0</v>
      </c>
      <c r="DM139" s="27">
        <f t="shared" si="256"/>
        <v>0</v>
      </c>
      <c r="DN139" s="27">
        <f t="shared" si="257"/>
        <v>0</v>
      </c>
      <c r="DO139" s="20">
        <f t="shared" si="249"/>
        <v>841512.70635632135</v>
      </c>
      <c r="DP139" s="20">
        <f t="shared" si="250"/>
        <v>517334.34640866192</v>
      </c>
      <c r="DQ139" s="21">
        <f t="shared" si="251"/>
        <v>471071.39295779821</v>
      </c>
      <c r="DR139" s="17"/>
      <c r="DS139" s="17"/>
      <c r="DT139" s="17"/>
      <c r="DU139" s="17"/>
      <c r="DV139" s="17"/>
      <c r="DW139" s="17"/>
      <c r="DX139" s="17"/>
      <c r="DY139" s="17"/>
      <c r="DZ139" s="17"/>
      <c r="EA139" s="17"/>
      <c r="EB139" s="28">
        <v>0</v>
      </c>
      <c r="EC139" s="17"/>
      <c r="ED139" s="17"/>
      <c r="EE139" s="17"/>
      <c r="EF139" s="17"/>
      <c r="EG139" s="17"/>
    </row>
    <row r="140" spans="1:137" ht="15.75" thickBot="1" x14ac:dyDescent="0.3">
      <c r="A140" s="5">
        <f t="shared" si="259"/>
        <v>35</v>
      </c>
      <c r="B140" s="5">
        <f t="shared" si="259"/>
        <v>33</v>
      </c>
      <c r="C140" s="1">
        <v>46447</v>
      </c>
      <c r="D140" s="4"/>
      <c r="E140" s="28"/>
      <c r="F140" s="28"/>
      <c r="G140" s="28">
        <f t="shared" si="274"/>
        <v>0</v>
      </c>
      <c r="H140" s="28"/>
      <c r="I140" s="10">
        <v>0</v>
      </c>
      <c r="J140" s="10">
        <v>69430.399999999994</v>
      </c>
      <c r="K140" s="94"/>
      <c r="L140" s="11">
        <f t="shared" si="276"/>
        <v>1541.6666666666667</v>
      </c>
      <c r="M140" s="11">
        <f t="shared" si="277"/>
        <v>458.33333333333331</v>
      </c>
      <c r="N140" s="11">
        <f t="shared" si="278"/>
        <v>575</v>
      </c>
      <c r="O140" s="11">
        <f t="shared" si="275"/>
        <v>552.97666666666669</v>
      </c>
      <c r="P140" s="11">
        <f t="shared" si="312"/>
        <v>2657.8899999999994</v>
      </c>
      <c r="Q140" s="11">
        <v>100000</v>
      </c>
      <c r="R140" s="94">
        <v>1</v>
      </c>
      <c r="S140" s="11">
        <f t="shared" si="279"/>
        <v>1541.6666666666667</v>
      </c>
      <c r="T140" s="11">
        <f t="shared" si="280"/>
        <v>458.33333333333331</v>
      </c>
      <c r="U140" s="11">
        <f t="shared" si="313"/>
        <v>833.33333333333348</v>
      </c>
      <c r="V140" s="11">
        <f t="shared" si="314"/>
        <v>5500</v>
      </c>
      <c r="W140" s="11">
        <f t="shared" si="315"/>
        <v>8157.8899999999994</v>
      </c>
      <c r="X140" s="11">
        <f t="shared" si="281"/>
        <v>97894.68</v>
      </c>
      <c r="Y140" s="110">
        <f t="shared" si="273"/>
        <v>0.22</v>
      </c>
      <c r="Z140" s="11">
        <f t="shared" si="261"/>
        <v>13415.829599999997</v>
      </c>
      <c r="AA140" s="11">
        <f t="shared" si="262"/>
        <v>4814.7339999999995</v>
      </c>
      <c r="AB140" s="11">
        <v>0</v>
      </c>
      <c r="AC140" s="11">
        <f t="shared" si="266"/>
        <v>79664.116399999999</v>
      </c>
      <c r="AD140" s="11">
        <f t="shared" si="263"/>
        <v>6638.6763666666666</v>
      </c>
      <c r="AE140" s="11">
        <v>55000</v>
      </c>
      <c r="AF140" s="11">
        <f t="shared" si="282"/>
        <v>2055.3430333333336</v>
      </c>
      <c r="AG140" s="11"/>
      <c r="AH140" s="92"/>
      <c r="AI140" s="91">
        <v>9000</v>
      </c>
      <c r="AJ140" s="11">
        <v>550</v>
      </c>
      <c r="AK140" s="54">
        <f t="shared" si="98"/>
        <v>10274.853844051702</v>
      </c>
      <c r="AL140" s="11">
        <v>305</v>
      </c>
      <c r="AM140" s="54">
        <v>0</v>
      </c>
      <c r="AN140" s="11">
        <v>0</v>
      </c>
      <c r="AO140" s="11">
        <v>0</v>
      </c>
      <c r="AP140" s="52">
        <f t="shared" si="283"/>
        <v>108715.75304718019</v>
      </c>
      <c r="AQ140" s="54">
        <f t="shared" si="272"/>
        <v>7858.6277934475011</v>
      </c>
      <c r="AR140" s="54">
        <f t="shared" si="264"/>
        <v>6822.8654263110866</v>
      </c>
      <c r="AS140" s="54">
        <f t="shared" si="267"/>
        <v>442990.23437786254</v>
      </c>
      <c r="AT140" s="54">
        <f t="shared" si="316"/>
        <v>56828.659859449413</v>
      </c>
      <c r="AU140" s="54">
        <v>3100</v>
      </c>
      <c r="AV140" s="54">
        <f t="shared" si="265"/>
        <v>68320.804213622105</v>
      </c>
      <c r="AW140" s="11">
        <v>0</v>
      </c>
      <c r="AX140" s="52">
        <f t="shared" si="284"/>
        <v>0</v>
      </c>
      <c r="AY140" s="54">
        <f>'Mortgage and Loans'!U101</f>
        <v>51091.369999999995</v>
      </c>
      <c r="AZ140" s="12">
        <f t="shared" si="252"/>
        <v>765858.16856192448</v>
      </c>
      <c r="BA140" s="52">
        <f t="shared" si="270"/>
        <v>750</v>
      </c>
      <c r="BB140" s="52">
        <f t="shared" si="270"/>
        <v>750</v>
      </c>
      <c r="BC140" s="52">
        <f t="shared" si="270"/>
        <v>750</v>
      </c>
      <c r="BD140" s="52">
        <f t="shared" si="270"/>
        <v>750</v>
      </c>
      <c r="BE140" s="52">
        <f t="shared" si="260"/>
        <v>261.43961513802287</v>
      </c>
      <c r="BF140" s="52">
        <f t="shared" si="270"/>
        <v>750</v>
      </c>
      <c r="BG140" s="52">
        <f>'Mortgage and Loans'!AF102</f>
        <v>19475.337741334199</v>
      </c>
      <c r="BH140" s="52">
        <f>'Mortgage and Loans'!AQ102</f>
        <v>3193.8590847429605</v>
      </c>
      <c r="BI140" s="52">
        <f>'Mortgage and Loans'!BB102</f>
        <v>0</v>
      </c>
      <c r="BJ140" s="52">
        <f>'Mortgage and Loans'!BM102</f>
        <v>0</v>
      </c>
      <c r="BK140" s="52">
        <f>'Mortgage and Loans'!T101</f>
        <v>128908.62999999999</v>
      </c>
      <c r="BL140" s="12">
        <f t="shared" si="17"/>
        <v>-155589.26644121518</v>
      </c>
      <c r="BM140" s="69">
        <f t="shared" si="103"/>
        <v>610268.9021207093</v>
      </c>
      <c r="BN140" s="88">
        <f t="shared" si="247"/>
        <v>1</v>
      </c>
      <c r="BO140" s="88">
        <f t="shared" si="271"/>
        <v>1</v>
      </c>
      <c r="BP140" s="79">
        <f>'Mortgage and Loans'!G102</f>
        <v>2008.23</v>
      </c>
      <c r="BQ140" s="73">
        <f t="shared" si="285"/>
        <v>0</v>
      </c>
      <c r="BR140" s="80"/>
      <c r="BS140" s="20">
        <f t="shared" si="286"/>
        <v>4011.4396151380229</v>
      </c>
      <c r="BT140" s="20">
        <v>750</v>
      </c>
      <c r="BU140" s="20">
        <v>0</v>
      </c>
      <c r="BV140" s="20">
        <f t="shared" si="287"/>
        <v>4761.4396151380224</v>
      </c>
      <c r="BW140" s="20">
        <f t="shared" si="288"/>
        <v>4761.4396135895477</v>
      </c>
      <c r="BX140" s="47">
        <f>IF(D140=0,0,IF(MONTH($D140)=1,1,0))</f>
        <v>0</v>
      </c>
      <c r="BY140" s="47">
        <f t="shared" si="19"/>
        <v>0</v>
      </c>
      <c r="BZ140" s="47">
        <f t="shared" si="20"/>
        <v>0</v>
      </c>
      <c r="CA140" s="47">
        <f t="shared" si="21"/>
        <v>0</v>
      </c>
      <c r="CB140" s="47">
        <f t="shared" si="22"/>
        <v>0</v>
      </c>
      <c r="CC140" s="47">
        <f t="shared" si="23"/>
        <v>0</v>
      </c>
      <c r="CD140" s="47">
        <f t="shared" si="24"/>
        <v>0</v>
      </c>
      <c r="CE140" s="47">
        <f t="shared" si="25"/>
        <v>0</v>
      </c>
      <c r="CF140" s="47">
        <f t="shared" si="26"/>
        <v>0</v>
      </c>
      <c r="CG140" s="47">
        <f t="shared" si="27"/>
        <v>0</v>
      </c>
      <c r="CH140" s="47">
        <f t="shared" si="28"/>
        <v>0</v>
      </c>
      <c r="CI140" s="47">
        <f t="shared" si="29"/>
        <v>0</v>
      </c>
      <c r="CJ140" s="47">
        <f t="shared" si="289"/>
        <v>0</v>
      </c>
      <c r="CK140" s="47">
        <f t="shared" si="290"/>
        <v>0</v>
      </c>
      <c r="CL140" s="47">
        <f t="shared" si="291"/>
        <v>0</v>
      </c>
      <c r="CM140" s="47">
        <f t="shared" si="292"/>
        <v>0</v>
      </c>
      <c r="CN140" s="47">
        <f t="shared" si="293"/>
        <v>0</v>
      </c>
      <c r="CO140" s="47">
        <f t="shared" si="294"/>
        <v>0</v>
      </c>
      <c r="CP140" s="47">
        <f t="shared" si="295"/>
        <v>0</v>
      </c>
      <c r="CQ140" s="47">
        <f t="shared" si="296"/>
        <v>0</v>
      </c>
      <c r="CR140" s="47">
        <f t="shared" si="297"/>
        <v>0</v>
      </c>
      <c r="CS140" s="47">
        <f t="shared" si="298"/>
        <v>0</v>
      </c>
      <c r="CT140" s="47">
        <f t="shared" si="299"/>
        <v>0</v>
      </c>
      <c r="CU140" s="47">
        <f t="shared" si="300"/>
        <v>0</v>
      </c>
      <c r="CV140" s="20">
        <f t="shared" si="301"/>
        <v>4761.4396151055207</v>
      </c>
      <c r="CW140" s="20">
        <f t="shared" si="302"/>
        <v>4761.4396152670624</v>
      </c>
      <c r="CX140" s="20">
        <f t="shared" si="303"/>
        <v>57137.275381656269</v>
      </c>
      <c r="CY140" s="20">
        <f t="shared" si="304"/>
        <v>57137.275381266249</v>
      </c>
      <c r="CZ140" s="20">
        <f t="shared" si="305"/>
        <v>57137.275383204746</v>
      </c>
      <c r="DA140" s="21">
        <f t="shared" si="306"/>
        <v>57137.275382042419</v>
      </c>
      <c r="DB140" s="19">
        <f t="shared" si="258"/>
        <v>1428431.8845510604</v>
      </c>
      <c r="DC140" s="20">
        <f t="shared" si="307"/>
        <v>1428431.8845459465</v>
      </c>
      <c r="DD140" s="20">
        <f t="shared" si="308"/>
        <v>1428431.8845822224</v>
      </c>
      <c r="DE140" s="20">
        <f>DC140*G140</f>
        <v>0</v>
      </c>
      <c r="DF140" s="20">
        <f t="shared" si="268"/>
        <v>1500000</v>
      </c>
      <c r="DG140" s="20">
        <f t="shared" si="253"/>
        <v>691536.94471787277</v>
      </c>
      <c r="DH140" s="20">
        <f t="shared" si="309"/>
        <v>27661.47778871491</v>
      </c>
      <c r="DI140" s="20">
        <f t="shared" si="254"/>
        <v>2305.123149059576</v>
      </c>
      <c r="DJ140" s="20">
        <f t="shared" si="310"/>
        <v>682698.0752580571</v>
      </c>
      <c r="DK140" s="24">
        <f t="shared" si="311"/>
        <v>0.48412315084781982</v>
      </c>
      <c r="DL140" s="124">
        <f t="shared" si="255"/>
        <v>0</v>
      </c>
      <c r="DM140" s="27">
        <f t="shared" si="256"/>
        <v>0</v>
      </c>
      <c r="DN140" s="27">
        <f t="shared" si="257"/>
        <v>0</v>
      </c>
      <c r="DO140" s="20">
        <f t="shared" si="249"/>
        <v>846070.90018241806</v>
      </c>
      <c r="DP140" s="20">
        <f t="shared" si="250"/>
        <v>524136.57411837549</v>
      </c>
      <c r="DQ140" s="21">
        <f t="shared" si="251"/>
        <v>478193.86300298624</v>
      </c>
      <c r="DR140" s="17"/>
      <c r="DS140" s="17"/>
      <c r="DT140" s="17"/>
      <c r="DU140" s="17"/>
      <c r="DV140" s="17"/>
      <c r="DW140" s="17"/>
      <c r="DX140" s="17"/>
      <c r="DY140" s="17"/>
      <c r="DZ140" s="17"/>
      <c r="EA140" s="17"/>
      <c r="EB140" s="28">
        <v>0</v>
      </c>
      <c r="EC140" s="17"/>
      <c r="ED140" s="17"/>
      <c r="EE140" s="17"/>
      <c r="EF140" s="17"/>
      <c r="EG140" s="17"/>
    </row>
    <row r="141" spans="1:137" ht="15.75" thickBot="1" x14ac:dyDescent="0.3">
      <c r="A141" s="5">
        <f t="shared" si="259"/>
        <v>35</v>
      </c>
      <c r="B141" s="5">
        <f t="shared" si="259"/>
        <v>33</v>
      </c>
      <c r="C141" s="1">
        <v>46478</v>
      </c>
      <c r="D141" s="4"/>
      <c r="E141" s="28"/>
      <c r="F141" s="28"/>
      <c r="G141" s="28">
        <f t="shared" si="274"/>
        <v>0</v>
      </c>
      <c r="H141" s="28"/>
      <c r="I141" s="10">
        <v>0</v>
      </c>
      <c r="J141" s="10">
        <v>69430.399999999994</v>
      </c>
      <c r="K141" s="94"/>
      <c r="L141" s="11">
        <f t="shared" si="276"/>
        <v>1541.6666666666667</v>
      </c>
      <c r="M141" s="11">
        <f t="shared" si="277"/>
        <v>458.33333333333331</v>
      </c>
      <c r="N141" s="11">
        <f t="shared" si="278"/>
        <v>575</v>
      </c>
      <c r="O141" s="11">
        <f t="shared" si="275"/>
        <v>552.97666666666669</v>
      </c>
      <c r="P141" s="11">
        <f t="shared" si="312"/>
        <v>2657.8899999999994</v>
      </c>
      <c r="Q141" s="11">
        <v>100000</v>
      </c>
      <c r="R141" s="94">
        <v>1</v>
      </c>
      <c r="S141" s="11">
        <f t="shared" si="279"/>
        <v>1541.6666666666667</v>
      </c>
      <c r="T141" s="11">
        <f t="shared" si="280"/>
        <v>458.33333333333331</v>
      </c>
      <c r="U141" s="11">
        <f t="shared" si="313"/>
        <v>833.33333333333348</v>
      </c>
      <c r="V141" s="11">
        <f t="shared" si="314"/>
        <v>5500</v>
      </c>
      <c r="W141" s="11">
        <f t="shared" si="315"/>
        <v>8157.8899999999994</v>
      </c>
      <c r="X141" s="11">
        <f t="shared" si="281"/>
        <v>97894.68</v>
      </c>
      <c r="Y141" s="110">
        <f t="shared" si="273"/>
        <v>0.22</v>
      </c>
      <c r="Z141" s="11">
        <f t="shared" si="261"/>
        <v>13415.829599999997</v>
      </c>
      <c r="AA141" s="11">
        <f t="shared" si="262"/>
        <v>4814.7339999999995</v>
      </c>
      <c r="AB141" s="11">
        <v>0</v>
      </c>
      <c r="AC141" s="11">
        <f t="shared" si="266"/>
        <v>79664.116399999999</v>
      </c>
      <c r="AD141" s="11">
        <f t="shared" si="263"/>
        <v>6638.6763666666666</v>
      </c>
      <c r="AE141" s="11">
        <v>55000</v>
      </c>
      <c r="AF141" s="11">
        <f t="shared" si="282"/>
        <v>2055.3430333333336</v>
      </c>
      <c r="AG141" s="11"/>
      <c r="AH141" s="92"/>
      <c r="AI141" s="91">
        <v>9000</v>
      </c>
      <c r="AJ141" s="11">
        <v>550</v>
      </c>
      <c r="AK141" s="54">
        <f t="shared" si="98"/>
        <v>10287.269292446597</v>
      </c>
      <c r="AL141" s="11">
        <v>305</v>
      </c>
      <c r="AM141" s="54">
        <v>0</v>
      </c>
      <c r="AN141" s="11">
        <v>0</v>
      </c>
      <c r="AO141" s="11">
        <v>0</v>
      </c>
      <c r="AP141" s="52">
        <f t="shared" si="283"/>
        <v>110221.29670951907</v>
      </c>
      <c r="AQ141" s="54">
        <f t="shared" si="272"/>
        <v>7901.1953606620082</v>
      </c>
      <c r="AR141" s="54">
        <f t="shared" si="264"/>
        <v>6859.8226140369379</v>
      </c>
      <c r="AS141" s="54">
        <f t="shared" si="267"/>
        <v>448646.67414740933</v>
      </c>
      <c r="AT141" s="54">
        <f t="shared" si="316"/>
        <v>57544.815100354768</v>
      </c>
      <c r="AU141" s="54">
        <v>3100</v>
      </c>
      <c r="AV141" s="54">
        <f t="shared" si="265"/>
        <v>69265.875236445892</v>
      </c>
      <c r="AW141" s="11">
        <v>0</v>
      </c>
      <c r="AX141" s="52">
        <f t="shared" si="284"/>
        <v>0</v>
      </c>
      <c r="AY141" s="54">
        <f>'Mortgage and Loans'!U102</f>
        <v>51375.119999999995</v>
      </c>
      <c r="AZ141" s="12">
        <f t="shared" si="252"/>
        <v>775057.06846087461</v>
      </c>
      <c r="BA141" s="52">
        <f t="shared" si="270"/>
        <v>750</v>
      </c>
      <c r="BB141" s="52">
        <f t="shared" si="270"/>
        <v>750</v>
      </c>
      <c r="BC141" s="52">
        <f t="shared" si="270"/>
        <v>750</v>
      </c>
      <c r="BD141" s="52">
        <f t="shared" si="270"/>
        <v>750</v>
      </c>
      <c r="BE141" s="52">
        <f t="shared" si="260"/>
        <v>261.43961526706249</v>
      </c>
      <c r="BF141" s="52">
        <f t="shared" si="270"/>
        <v>750</v>
      </c>
      <c r="BG141" s="52">
        <f>'Mortgage and Loans'!AF103</f>
        <v>19016.7377413342</v>
      </c>
      <c r="BH141" s="52">
        <f>'Mortgage and Loans'!AQ103</f>
        <v>2473.7890847429603</v>
      </c>
      <c r="BI141" s="52">
        <f>'Mortgage and Loans'!BB103</f>
        <v>0</v>
      </c>
      <c r="BJ141" s="52">
        <f>'Mortgage and Loans'!BM103</f>
        <v>0</v>
      </c>
      <c r="BK141" s="52">
        <f>'Mortgage and Loans'!T102</f>
        <v>128624.87999999999</v>
      </c>
      <c r="BL141" s="12">
        <f t="shared" si="17"/>
        <v>-154126.84644134421</v>
      </c>
      <c r="BM141" s="69">
        <f t="shared" si="103"/>
        <v>620930.22201953037</v>
      </c>
      <c r="BN141" s="88">
        <f t="shared" si="247"/>
        <v>1</v>
      </c>
      <c r="BO141" s="88">
        <f t="shared" si="271"/>
        <v>1</v>
      </c>
      <c r="BP141" s="79">
        <f>'Mortgage and Loans'!G103</f>
        <v>2008.23</v>
      </c>
      <c r="BQ141" s="73">
        <f t="shared" si="285"/>
        <v>0</v>
      </c>
      <c r="BR141" s="80"/>
      <c r="BS141" s="20">
        <f t="shared" si="286"/>
        <v>4011.4396152670624</v>
      </c>
      <c r="BT141" s="20">
        <v>750</v>
      </c>
      <c r="BU141" s="20">
        <v>0</v>
      </c>
      <c r="BV141" s="20">
        <f t="shared" si="287"/>
        <v>4761.4396152670624</v>
      </c>
      <c r="BW141" s="20">
        <f t="shared" si="288"/>
        <v>4761.4396137029526</v>
      </c>
      <c r="BX141" s="47">
        <f>IF(D141=0,0,IF(MONTH($D141)=1,1,0))</f>
        <v>0</v>
      </c>
      <c r="BY141" s="47">
        <f t="shared" si="19"/>
        <v>0</v>
      </c>
      <c r="BZ141" s="47">
        <f t="shared" si="20"/>
        <v>0</v>
      </c>
      <c r="CA141" s="47">
        <f t="shared" si="21"/>
        <v>0</v>
      </c>
      <c r="CB141" s="47">
        <f t="shared" si="22"/>
        <v>0</v>
      </c>
      <c r="CC141" s="47">
        <f t="shared" si="23"/>
        <v>0</v>
      </c>
      <c r="CD141" s="47">
        <f t="shared" si="24"/>
        <v>0</v>
      </c>
      <c r="CE141" s="47">
        <f t="shared" si="25"/>
        <v>0</v>
      </c>
      <c r="CF141" s="47">
        <f t="shared" si="26"/>
        <v>0</v>
      </c>
      <c r="CG141" s="47">
        <f t="shared" si="27"/>
        <v>0</v>
      </c>
      <c r="CH141" s="47">
        <f t="shared" si="28"/>
        <v>0</v>
      </c>
      <c r="CI141" s="47">
        <f t="shared" si="29"/>
        <v>0</v>
      </c>
      <c r="CJ141" s="47">
        <f t="shared" si="289"/>
        <v>0</v>
      </c>
      <c r="CK141" s="47">
        <f t="shared" si="290"/>
        <v>0</v>
      </c>
      <c r="CL141" s="47">
        <f t="shared" si="291"/>
        <v>0</v>
      </c>
      <c r="CM141" s="47">
        <f t="shared" si="292"/>
        <v>0</v>
      </c>
      <c r="CN141" s="47">
        <f t="shared" si="293"/>
        <v>0</v>
      </c>
      <c r="CO141" s="47">
        <f t="shared" si="294"/>
        <v>0</v>
      </c>
      <c r="CP141" s="47">
        <f t="shared" si="295"/>
        <v>0</v>
      </c>
      <c r="CQ141" s="47">
        <f t="shared" si="296"/>
        <v>0</v>
      </c>
      <c r="CR141" s="47">
        <f t="shared" si="297"/>
        <v>0</v>
      </c>
      <c r="CS141" s="47">
        <f t="shared" si="298"/>
        <v>0</v>
      </c>
      <c r="CT141" s="47">
        <f t="shared" si="299"/>
        <v>0</v>
      </c>
      <c r="CU141" s="47">
        <f t="shared" si="300"/>
        <v>0</v>
      </c>
      <c r="CV141" s="20">
        <f t="shared" si="301"/>
        <v>4761.4396151577557</v>
      </c>
      <c r="CW141" s="20">
        <f t="shared" si="302"/>
        <v>4761.4396153974039</v>
      </c>
      <c r="CX141" s="20">
        <f t="shared" si="303"/>
        <v>57137.275383204746</v>
      </c>
      <c r="CY141" s="20">
        <f t="shared" si="304"/>
        <v>57137.275381893065</v>
      </c>
      <c r="CZ141" s="20">
        <f t="shared" si="305"/>
        <v>57137.275384768844</v>
      </c>
      <c r="DA141" s="21">
        <f t="shared" si="306"/>
        <v>57137.275383288885</v>
      </c>
      <c r="DB141" s="19">
        <f t="shared" si="258"/>
        <v>1428431.884582222</v>
      </c>
      <c r="DC141" s="20">
        <f t="shared" si="307"/>
        <v>1428431.8845565009</v>
      </c>
      <c r="DD141" s="20">
        <f t="shared" si="308"/>
        <v>1428431.8846151372</v>
      </c>
      <c r="DE141" s="20">
        <f>DC141*G141</f>
        <v>0</v>
      </c>
      <c r="DF141" s="20">
        <f t="shared" si="268"/>
        <v>1500000</v>
      </c>
      <c r="DG141" s="20">
        <f t="shared" si="253"/>
        <v>700439.67916842795</v>
      </c>
      <c r="DH141" s="20">
        <f t="shared" si="309"/>
        <v>28017.587166737118</v>
      </c>
      <c r="DI141" s="20">
        <f t="shared" si="254"/>
        <v>2334.7989305614265</v>
      </c>
      <c r="DJ141" s="20">
        <f t="shared" si="310"/>
        <v>691552.93249903817</v>
      </c>
      <c r="DK141" s="24">
        <f t="shared" si="311"/>
        <v>0.49035567375752065</v>
      </c>
      <c r="DL141" s="124">
        <f t="shared" si="255"/>
        <v>0</v>
      </c>
      <c r="DM141" s="27">
        <f t="shared" si="256"/>
        <v>0</v>
      </c>
      <c r="DN141" s="27">
        <f t="shared" si="257"/>
        <v>0</v>
      </c>
      <c r="DO141" s="20">
        <f t="shared" si="249"/>
        <v>850653.78422507283</v>
      </c>
      <c r="DP141" s="20">
        <f t="shared" si="250"/>
        <v>530975.64722818334</v>
      </c>
      <c r="DQ141" s="21">
        <f t="shared" si="251"/>
        <v>485354.91309425235</v>
      </c>
      <c r="DR141" s="17"/>
      <c r="DS141" s="17"/>
      <c r="DT141" s="17"/>
      <c r="DU141" s="17"/>
      <c r="DV141" s="17"/>
      <c r="DW141" s="17"/>
      <c r="DX141" s="17"/>
      <c r="DY141" s="17"/>
      <c r="DZ141" s="17"/>
      <c r="EA141" s="17"/>
      <c r="EB141" s="28">
        <v>0</v>
      </c>
      <c r="EC141" s="17"/>
      <c r="ED141" s="17"/>
      <c r="EE141" s="17"/>
      <c r="EF141" s="17"/>
      <c r="EG141" s="17"/>
    </row>
    <row r="142" spans="1:137" ht="15.75" thickBot="1" x14ac:dyDescent="0.3">
      <c r="A142" s="5">
        <f t="shared" si="259"/>
        <v>35</v>
      </c>
      <c r="B142" s="5">
        <f t="shared" si="259"/>
        <v>33</v>
      </c>
      <c r="C142" s="1">
        <v>46508</v>
      </c>
      <c r="D142" s="4"/>
      <c r="E142" s="28"/>
      <c r="F142" s="28"/>
      <c r="G142" s="28">
        <f t="shared" si="274"/>
        <v>0</v>
      </c>
      <c r="H142" s="28"/>
      <c r="I142" s="10">
        <v>0</v>
      </c>
      <c r="J142" s="10">
        <v>69430.399999999994</v>
      </c>
      <c r="K142" s="94"/>
      <c r="L142" s="11">
        <f t="shared" si="276"/>
        <v>1541.6666666666667</v>
      </c>
      <c r="M142" s="11">
        <f t="shared" si="277"/>
        <v>458.33333333333331</v>
      </c>
      <c r="N142" s="11">
        <f t="shared" si="278"/>
        <v>575</v>
      </c>
      <c r="O142" s="11">
        <f t="shared" si="275"/>
        <v>552.97666666666669</v>
      </c>
      <c r="P142" s="11">
        <f t="shared" si="312"/>
        <v>2657.8899999999994</v>
      </c>
      <c r="Q142" s="11">
        <v>100000</v>
      </c>
      <c r="R142" s="94">
        <v>1</v>
      </c>
      <c r="S142" s="11">
        <f t="shared" si="279"/>
        <v>1541.6666666666667</v>
      </c>
      <c r="T142" s="11">
        <f t="shared" si="280"/>
        <v>458.33333333333331</v>
      </c>
      <c r="U142" s="11">
        <f t="shared" si="313"/>
        <v>833.33333333333348</v>
      </c>
      <c r="V142" s="11">
        <f t="shared" si="314"/>
        <v>5500</v>
      </c>
      <c r="W142" s="11">
        <f t="shared" si="315"/>
        <v>8157.8899999999994</v>
      </c>
      <c r="X142" s="11">
        <f t="shared" si="281"/>
        <v>97894.68</v>
      </c>
      <c r="Y142" s="110">
        <f t="shared" si="273"/>
        <v>0.22</v>
      </c>
      <c r="Z142" s="11">
        <f t="shared" si="261"/>
        <v>13415.829599999997</v>
      </c>
      <c r="AA142" s="11">
        <f t="shared" si="262"/>
        <v>4814.7339999999995</v>
      </c>
      <c r="AB142" s="11">
        <v>0</v>
      </c>
      <c r="AC142" s="11">
        <f t="shared" si="266"/>
        <v>79664.116399999999</v>
      </c>
      <c r="AD142" s="11">
        <f t="shared" si="263"/>
        <v>6638.6763666666666</v>
      </c>
      <c r="AE142" s="11">
        <v>55000</v>
      </c>
      <c r="AF142" s="11">
        <f t="shared" si="282"/>
        <v>2055.3430333333336</v>
      </c>
      <c r="AG142" s="11"/>
      <c r="AH142" s="92"/>
      <c r="AI142" s="91">
        <v>9000</v>
      </c>
      <c r="AJ142" s="11">
        <v>550</v>
      </c>
      <c r="AK142" s="54">
        <f t="shared" si="98"/>
        <v>10299.699742841636</v>
      </c>
      <c r="AL142" s="11">
        <v>305</v>
      </c>
      <c r="AM142" s="54">
        <v>0</v>
      </c>
      <c r="AN142" s="11">
        <v>0</v>
      </c>
      <c r="AO142" s="11">
        <v>0</v>
      </c>
      <c r="AP142" s="52">
        <f t="shared" si="283"/>
        <v>111734.99540002896</v>
      </c>
      <c r="AQ142" s="54">
        <f t="shared" si="272"/>
        <v>7943.9935021989277</v>
      </c>
      <c r="AR142" s="54">
        <f t="shared" si="264"/>
        <v>6896.9799865296382</v>
      </c>
      <c r="AS142" s="54">
        <f t="shared" si="267"/>
        <v>454333.75296570786</v>
      </c>
      <c r="AT142" s="54">
        <f t="shared" si="316"/>
        <v>58264.849515481692</v>
      </c>
      <c r="AU142" s="54">
        <v>3100</v>
      </c>
      <c r="AV142" s="54">
        <f t="shared" si="265"/>
        <v>70216.065393976634</v>
      </c>
      <c r="AW142" s="11">
        <v>0</v>
      </c>
      <c r="AX142" s="52">
        <f t="shared" si="284"/>
        <v>0</v>
      </c>
      <c r="AY142" s="54">
        <f>'Mortgage and Loans'!U103</f>
        <v>51659.849999999991</v>
      </c>
      <c r="AZ142" s="12">
        <f t="shared" si="252"/>
        <v>784305.18650676543</v>
      </c>
      <c r="BA142" s="52">
        <f t="shared" si="270"/>
        <v>750</v>
      </c>
      <c r="BB142" s="52">
        <f t="shared" si="270"/>
        <v>750</v>
      </c>
      <c r="BC142" s="52">
        <f t="shared" si="270"/>
        <v>750</v>
      </c>
      <c r="BD142" s="52">
        <f t="shared" si="270"/>
        <v>750</v>
      </c>
      <c r="BE142" s="52">
        <f t="shared" si="260"/>
        <v>261.43961539740496</v>
      </c>
      <c r="BF142" s="52">
        <f t="shared" si="270"/>
        <v>750</v>
      </c>
      <c r="BG142" s="52">
        <f>'Mortgage and Loans'!AF104</f>
        <v>18556.107741334199</v>
      </c>
      <c r="BH142" s="52">
        <f>'Mortgage and Loans'!AQ104</f>
        <v>1750.1190847429602</v>
      </c>
      <c r="BI142" s="52">
        <f>'Mortgage and Loans'!BB104</f>
        <v>0</v>
      </c>
      <c r="BJ142" s="52">
        <f>'Mortgage and Loans'!BM104</f>
        <v>0</v>
      </c>
      <c r="BK142" s="52">
        <f>'Mortgage and Loans'!T103</f>
        <v>128340.15</v>
      </c>
      <c r="BL142" s="12">
        <f t="shared" si="17"/>
        <v>-152657.81644147457</v>
      </c>
      <c r="BM142" s="69">
        <f t="shared" si="103"/>
        <v>631647.37006529083</v>
      </c>
      <c r="BN142" s="88">
        <f t="shared" si="247"/>
        <v>1</v>
      </c>
      <c r="BO142" s="88">
        <f t="shared" si="271"/>
        <v>1</v>
      </c>
      <c r="BP142" s="79">
        <f>'Mortgage and Loans'!G104</f>
        <v>2008.23</v>
      </c>
      <c r="BQ142" s="73">
        <f t="shared" si="285"/>
        <v>0</v>
      </c>
      <c r="BR142" s="80"/>
      <c r="BS142" s="20">
        <f t="shared" si="286"/>
        <v>4011.4396153974049</v>
      </c>
      <c r="BT142" s="20">
        <v>750</v>
      </c>
      <c r="BU142" s="20">
        <v>0</v>
      </c>
      <c r="BV142" s="20">
        <f t="shared" si="287"/>
        <v>4761.4396153974049</v>
      </c>
      <c r="BW142" s="20">
        <f t="shared" si="288"/>
        <v>4761.4396143286094</v>
      </c>
      <c r="BX142" s="47">
        <f>IF(D142=0,0,IF(MONTH($D142)=1,1,0))</f>
        <v>0</v>
      </c>
      <c r="BY142" s="47">
        <f t="shared" si="19"/>
        <v>0</v>
      </c>
      <c r="BZ142" s="47">
        <f t="shared" si="20"/>
        <v>0</v>
      </c>
      <c r="CA142" s="47">
        <f t="shared" si="21"/>
        <v>0</v>
      </c>
      <c r="CB142" s="47">
        <f t="shared" si="22"/>
        <v>0</v>
      </c>
      <c r="CC142" s="47">
        <f t="shared" si="23"/>
        <v>0</v>
      </c>
      <c r="CD142" s="47">
        <f t="shared" si="24"/>
        <v>0</v>
      </c>
      <c r="CE142" s="47">
        <f t="shared" si="25"/>
        <v>0</v>
      </c>
      <c r="CF142" s="47">
        <f t="shared" si="26"/>
        <v>0</v>
      </c>
      <c r="CG142" s="47">
        <f t="shared" si="27"/>
        <v>0</v>
      </c>
      <c r="CH142" s="47">
        <f t="shared" si="28"/>
        <v>0</v>
      </c>
      <c r="CI142" s="47">
        <f t="shared" si="29"/>
        <v>0</v>
      </c>
      <c r="CJ142" s="47">
        <f t="shared" si="289"/>
        <v>0</v>
      </c>
      <c r="CK142" s="47">
        <f t="shared" si="290"/>
        <v>0</v>
      </c>
      <c r="CL142" s="47">
        <f t="shared" si="291"/>
        <v>0</v>
      </c>
      <c r="CM142" s="47">
        <f t="shared" si="292"/>
        <v>0</v>
      </c>
      <c r="CN142" s="47">
        <f t="shared" si="293"/>
        <v>0</v>
      </c>
      <c r="CO142" s="47">
        <f t="shared" si="294"/>
        <v>0</v>
      </c>
      <c r="CP142" s="47">
        <f t="shared" si="295"/>
        <v>0</v>
      </c>
      <c r="CQ142" s="47">
        <f t="shared" si="296"/>
        <v>0</v>
      </c>
      <c r="CR142" s="47">
        <f t="shared" si="297"/>
        <v>0</v>
      </c>
      <c r="CS142" s="47">
        <f t="shared" si="298"/>
        <v>0</v>
      </c>
      <c r="CT142" s="47">
        <f t="shared" si="299"/>
        <v>0</v>
      </c>
      <c r="CU142" s="47">
        <f t="shared" si="300"/>
        <v>0</v>
      </c>
      <c r="CV142" s="20">
        <f t="shared" si="301"/>
        <v>4761.4396152674963</v>
      </c>
      <c r="CW142" s="20">
        <f t="shared" si="302"/>
        <v>4761.4396154864708</v>
      </c>
      <c r="CX142" s="20">
        <f t="shared" si="303"/>
        <v>57137.275384768858</v>
      </c>
      <c r="CY142" s="20">
        <f t="shared" si="304"/>
        <v>57137.275383209955</v>
      </c>
      <c r="CZ142" s="20">
        <f t="shared" si="305"/>
        <v>57137.275385837653</v>
      </c>
      <c r="DA142" s="21">
        <f t="shared" si="306"/>
        <v>57137.275384605491</v>
      </c>
      <c r="DB142" s="19">
        <f t="shared" si="258"/>
        <v>1428431.8846151372</v>
      </c>
      <c r="DC142" s="20">
        <f t="shared" si="307"/>
        <v>1428431.8845828064</v>
      </c>
      <c r="DD142" s="20">
        <f t="shared" si="308"/>
        <v>1428431.884638787</v>
      </c>
      <c r="DE142" s="20">
        <f>DC142*G142</f>
        <v>0</v>
      </c>
      <c r="DF142" s="20">
        <f t="shared" si="268"/>
        <v>1500000</v>
      </c>
      <c r="DG142" s="20">
        <f t="shared" si="253"/>
        <v>709390.63676392369</v>
      </c>
      <c r="DH142" s="20">
        <f t="shared" si="309"/>
        <v>28375.625470556948</v>
      </c>
      <c r="DI142" s="20">
        <f t="shared" si="254"/>
        <v>2364.6354558797457</v>
      </c>
      <c r="DJ142" s="20">
        <f t="shared" si="310"/>
        <v>700455.75355007488</v>
      </c>
      <c r="DK142" s="24">
        <f t="shared" si="311"/>
        <v>0.4966219561607666</v>
      </c>
      <c r="DL142" s="124">
        <f t="shared" si="255"/>
        <v>0</v>
      </c>
      <c r="DM142" s="27">
        <f t="shared" si="256"/>
        <v>0</v>
      </c>
      <c r="DN142" s="27">
        <f t="shared" si="257"/>
        <v>0</v>
      </c>
      <c r="DO142" s="20">
        <f t="shared" si="249"/>
        <v>855261.49222295859</v>
      </c>
      <c r="DP142" s="20">
        <f t="shared" si="250"/>
        <v>537851.76531733596</v>
      </c>
      <c r="DQ142" s="21">
        <f t="shared" si="251"/>
        <v>492554.7522068462</v>
      </c>
      <c r="DR142" s="17"/>
      <c r="DS142" s="17"/>
      <c r="DT142" s="17"/>
      <c r="DU142" s="17"/>
      <c r="DV142" s="17"/>
      <c r="DW142" s="17"/>
      <c r="DX142" s="17"/>
      <c r="DY142" s="17"/>
      <c r="DZ142" s="17"/>
      <c r="EA142" s="17"/>
      <c r="EB142" s="28">
        <v>0</v>
      </c>
      <c r="EC142" s="17"/>
      <c r="ED142" s="17"/>
      <c r="EE142" s="17"/>
      <c r="EF142" s="17"/>
      <c r="EG142" s="17"/>
    </row>
    <row r="143" spans="1:137" ht="15.75" thickBot="1" x14ac:dyDescent="0.3">
      <c r="A143" s="5">
        <f t="shared" si="259"/>
        <v>35</v>
      </c>
      <c r="B143" s="5">
        <f t="shared" si="259"/>
        <v>33</v>
      </c>
      <c r="C143" s="1">
        <v>46539</v>
      </c>
      <c r="D143" s="4"/>
      <c r="E143" s="28"/>
      <c r="F143" s="28"/>
      <c r="G143" s="28">
        <f t="shared" si="274"/>
        <v>0</v>
      </c>
      <c r="H143" s="28"/>
      <c r="I143" s="10">
        <v>0</v>
      </c>
      <c r="J143" s="10">
        <v>69430.399999999994</v>
      </c>
      <c r="K143" s="94"/>
      <c r="L143" s="11">
        <f t="shared" si="276"/>
        <v>1541.6666666666667</v>
      </c>
      <c r="M143" s="11">
        <f t="shared" si="277"/>
        <v>458.33333333333331</v>
      </c>
      <c r="N143" s="11">
        <f t="shared" si="278"/>
        <v>575</v>
      </c>
      <c r="O143" s="11">
        <f t="shared" si="275"/>
        <v>552.97666666666669</v>
      </c>
      <c r="P143" s="11">
        <f t="shared" si="312"/>
        <v>2657.8899999999994</v>
      </c>
      <c r="Q143" s="11">
        <v>100000</v>
      </c>
      <c r="R143" s="94">
        <v>1</v>
      </c>
      <c r="S143" s="11">
        <f t="shared" si="279"/>
        <v>1541.6666666666667</v>
      </c>
      <c r="T143" s="11">
        <f t="shared" si="280"/>
        <v>458.33333333333331</v>
      </c>
      <c r="U143" s="11">
        <f t="shared" si="313"/>
        <v>833.33333333333348</v>
      </c>
      <c r="V143" s="11">
        <f t="shared" si="314"/>
        <v>5500</v>
      </c>
      <c r="W143" s="11">
        <f t="shared" si="315"/>
        <v>8157.8899999999994</v>
      </c>
      <c r="X143" s="11">
        <f t="shared" si="281"/>
        <v>97894.68</v>
      </c>
      <c r="Y143" s="110">
        <f t="shared" si="273"/>
        <v>0.22</v>
      </c>
      <c r="Z143" s="11">
        <f t="shared" si="261"/>
        <v>13415.829599999997</v>
      </c>
      <c r="AA143" s="11">
        <f t="shared" si="262"/>
        <v>4814.7339999999995</v>
      </c>
      <c r="AB143" s="11">
        <v>0</v>
      </c>
      <c r="AC143" s="11">
        <f t="shared" si="266"/>
        <v>79664.116399999999</v>
      </c>
      <c r="AD143" s="11">
        <f t="shared" si="263"/>
        <v>6638.6763666666666</v>
      </c>
      <c r="AE143" s="11">
        <v>55000</v>
      </c>
      <c r="AF143" s="11">
        <f t="shared" si="282"/>
        <v>2055.3430333333336</v>
      </c>
      <c r="AG143" s="11"/>
      <c r="AH143" s="92"/>
      <c r="AI143" s="91">
        <v>9000</v>
      </c>
      <c r="AJ143" s="11">
        <v>550</v>
      </c>
      <c r="AK143" s="54">
        <f t="shared" si="98"/>
        <v>10312.145213364236</v>
      </c>
      <c r="AL143" s="11">
        <v>305</v>
      </c>
      <c r="AM143" s="54">
        <v>0</v>
      </c>
      <c r="AN143" s="11">
        <v>0</v>
      </c>
      <c r="AO143" s="11">
        <v>0</v>
      </c>
      <c r="AP143" s="52">
        <f t="shared" si="283"/>
        <v>113256.89329177911</v>
      </c>
      <c r="AQ143" s="54">
        <f t="shared" si="272"/>
        <v>7987.0234670025056</v>
      </c>
      <c r="AR143" s="54">
        <f t="shared" si="264"/>
        <v>6934.3386281233406</v>
      </c>
      <c r="AS143" s="54">
        <f t="shared" si="267"/>
        <v>460051.63679427217</v>
      </c>
      <c r="AT143" s="54">
        <f t="shared" si="316"/>
        <v>58988.78411702389</v>
      </c>
      <c r="AU143" s="54">
        <v>3100</v>
      </c>
      <c r="AV143" s="54">
        <f t="shared" si="265"/>
        <v>71171.40241486067</v>
      </c>
      <c r="AW143" s="11">
        <v>0</v>
      </c>
      <c r="AX143" s="52">
        <f t="shared" si="284"/>
        <v>0</v>
      </c>
      <c r="AY143" s="54">
        <f>'Mortgage and Loans'!U104</f>
        <v>51945.56</v>
      </c>
      <c r="AZ143" s="12">
        <f t="shared" si="252"/>
        <v>793602.78392642597</v>
      </c>
      <c r="BA143" s="52">
        <f t="shared" si="270"/>
        <v>750</v>
      </c>
      <c r="BB143" s="52">
        <f t="shared" si="270"/>
        <v>750</v>
      </c>
      <c r="BC143" s="52">
        <f t="shared" si="270"/>
        <v>750</v>
      </c>
      <c r="BD143" s="52">
        <f t="shared" si="270"/>
        <v>750</v>
      </c>
      <c r="BE143" s="52">
        <f t="shared" si="260"/>
        <v>261.43961548647127</v>
      </c>
      <c r="BF143" s="52">
        <f t="shared" si="270"/>
        <v>750</v>
      </c>
      <c r="BG143" s="52">
        <f>'Mortgage and Loans'!AF105</f>
        <v>18093.437741334201</v>
      </c>
      <c r="BH143" s="52">
        <f>'Mortgage and Loans'!AQ105</f>
        <v>1022.8290847429603</v>
      </c>
      <c r="BI143" s="52">
        <f>'Mortgage and Loans'!BB105</f>
        <v>0</v>
      </c>
      <c r="BJ143" s="52">
        <f>'Mortgage and Loans'!BM105</f>
        <v>0</v>
      </c>
      <c r="BK143" s="52">
        <f>'Mortgage and Loans'!T104</f>
        <v>128054.43999999999</v>
      </c>
      <c r="BL143" s="12">
        <f t="shared" si="17"/>
        <v>-151182.14644156361</v>
      </c>
      <c r="BM143" s="69">
        <f t="shared" si="103"/>
        <v>642420.63748486235</v>
      </c>
      <c r="BN143" s="88">
        <f t="shared" ref="BN143:BN206" si="317">IF(BK143&lt;=0,0,1)</f>
        <v>1</v>
      </c>
      <c r="BO143" s="88">
        <f t="shared" si="271"/>
        <v>1</v>
      </c>
      <c r="BP143" s="79">
        <f>'Mortgage and Loans'!G105</f>
        <v>2008.23</v>
      </c>
      <c r="BQ143" s="73">
        <f t="shared" si="285"/>
        <v>0</v>
      </c>
      <c r="BR143" s="80"/>
      <c r="BS143" s="20">
        <f t="shared" si="286"/>
        <v>4011.4396154864712</v>
      </c>
      <c r="BT143" s="20">
        <v>750</v>
      </c>
      <c r="BU143" s="20">
        <v>0</v>
      </c>
      <c r="BV143" s="20">
        <f t="shared" si="287"/>
        <v>4761.4396154864717</v>
      </c>
      <c r="BW143" s="20">
        <f t="shared" si="288"/>
        <v>4761.4396151111177</v>
      </c>
      <c r="BX143" s="47">
        <f>IF(D143=0,0,IF(MONTH($D143)=1,1,0))</f>
        <v>0</v>
      </c>
      <c r="BY143" s="47">
        <f t="shared" si="19"/>
        <v>0</v>
      </c>
      <c r="BZ143" s="47">
        <f t="shared" si="20"/>
        <v>0</v>
      </c>
      <c r="CA143" s="47">
        <f t="shared" si="21"/>
        <v>0</v>
      </c>
      <c r="CB143" s="47">
        <f t="shared" si="22"/>
        <v>0</v>
      </c>
      <c r="CC143" s="47">
        <f t="shared" si="23"/>
        <v>0</v>
      </c>
      <c r="CD143" s="47">
        <f t="shared" si="24"/>
        <v>0</v>
      </c>
      <c r="CE143" s="47">
        <f t="shared" si="25"/>
        <v>0</v>
      </c>
      <c r="CF143" s="47">
        <f t="shared" si="26"/>
        <v>0</v>
      </c>
      <c r="CG143" s="47">
        <f t="shared" si="27"/>
        <v>0</v>
      </c>
      <c r="CH143" s="47">
        <f t="shared" si="28"/>
        <v>0</v>
      </c>
      <c r="CI143" s="47">
        <f t="shared" si="29"/>
        <v>0</v>
      </c>
      <c r="CJ143" s="47">
        <f t="shared" si="289"/>
        <v>0</v>
      </c>
      <c r="CK143" s="47">
        <f t="shared" si="290"/>
        <v>0</v>
      </c>
      <c r="CL143" s="47">
        <f t="shared" si="291"/>
        <v>0</v>
      </c>
      <c r="CM143" s="47">
        <f t="shared" si="292"/>
        <v>0</v>
      </c>
      <c r="CN143" s="47">
        <f t="shared" si="293"/>
        <v>0</v>
      </c>
      <c r="CO143" s="47">
        <f t="shared" si="294"/>
        <v>0</v>
      </c>
      <c r="CP143" s="47">
        <f t="shared" si="295"/>
        <v>0</v>
      </c>
      <c r="CQ143" s="47">
        <f t="shared" si="296"/>
        <v>0</v>
      </c>
      <c r="CR143" s="47">
        <f t="shared" si="297"/>
        <v>0</v>
      </c>
      <c r="CS143" s="47">
        <f t="shared" si="298"/>
        <v>0</v>
      </c>
      <c r="CT143" s="47">
        <f t="shared" si="299"/>
        <v>0</v>
      </c>
      <c r="CU143" s="47">
        <f t="shared" si="300"/>
        <v>0</v>
      </c>
      <c r="CV143" s="20">
        <f t="shared" si="301"/>
        <v>4761.4396153836469</v>
      </c>
      <c r="CW143" s="20">
        <f t="shared" si="302"/>
        <v>4761.4396155177501</v>
      </c>
      <c r="CX143" s="20">
        <f t="shared" si="303"/>
        <v>57137.27538583766</v>
      </c>
      <c r="CY143" s="20">
        <f t="shared" si="304"/>
        <v>57137.275384603767</v>
      </c>
      <c r="CZ143" s="20">
        <f t="shared" si="305"/>
        <v>57137.275386213005</v>
      </c>
      <c r="DA143" s="21">
        <f t="shared" si="306"/>
        <v>57137.275385551475</v>
      </c>
      <c r="DB143" s="19">
        <f t="shared" si="258"/>
        <v>1428431.8846387868</v>
      </c>
      <c r="DC143" s="20">
        <f t="shared" si="307"/>
        <v>1428431.8846120487</v>
      </c>
      <c r="DD143" s="20">
        <f t="shared" si="308"/>
        <v>1428431.8846482921</v>
      </c>
      <c r="DE143" s="20">
        <f>DC143*G143</f>
        <v>0</v>
      </c>
      <c r="DF143" s="20">
        <f t="shared" si="268"/>
        <v>1500000</v>
      </c>
      <c r="DG143" s="20">
        <f t="shared" si="253"/>
        <v>718390.07871306175</v>
      </c>
      <c r="DH143" s="20">
        <f t="shared" si="309"/>
        <v>28735.60314852247</v>
      </c>
      <c r="DI143" s="20">
        <f t="shared" si="254"/>
        <v>2394.633595710206</v>
      </c>
      <c r="DJ143" s="20">
        <f t="shared" si="310"/>
        <v>709406.79821513779</v>
      </c>
      <c r="DK143" s="24">
        <f t="shared" si="311"/>
        <v>0.50292218092581364</v>
      </c>
      <c r="DL143" s="124">
        <f t="shared" si="255"/>
        <v>0</v>
      </c>
      <c r="DM143" s="27">
        <f t="shared" si="256"/>
        <v>0</v>
      </c>
      <c r="DN143" s="27">
        <f t="shared" si="257"/>
        <v>0</v>
      </c>
      <c r="DO143" s="20">
        <f t="shared" ref="DO143:DO206" si="318">$DN143+DO144/(100%+$AJ$1/12)</f>
        <v>859894.15863916627</v>
      </c>
      <c r="DP143" s="20">
        <f t="shared" ref="DP143:DP206" si="319">IF(DL143*DM143=1,DN143,$DN143+(DP144-(18500+18500+5500+5500)/12)/(100%+$AJ$1/12))</f>
        <v>544765.12904613814</v>
      </c>
      <c r="DQ143" s="21">
        <f t="shared" ref="DQ143:DQ206" si="320">IF($DL143*$DM143=1,$DN143,$DN143+(DQ144-(18500+18500+5500+5500+6850)/12)/(100%+$AJ$1/12))</f>
        <v>499793.59044796659</v>
      </c>
      <c r="DR143" s="17"/>
      <c r="DS143" s="17"/>
      <c r="DT143" s="17"/>
      <c r="DU143" s="17"/>
      <c r="DV143" s="17"/>
      <c r="DW143" s="17"/>
      <c r="DX143" s="17"/>
      <c r="DY143" s="17"/>
      <c r="DZ143" s="17"/>
      <c r="EA143" s="17"/>
      <c r="EB143" s="28">
        <v>0</v>
      </c>
      <c r="EC143" s="17"/>
      <c r="ED143" s="17"/>
      <c r="EE143" s="17"/>
      <c r="EF143" s="17"/>
      <c r="EG143" s="17"/>
    </row>
    <row r="144" spans="1:137" ht="15.75" thickBot="1" x14ac:dyDescent="0.3">
      <c r="A144" s="5">
        <f t="shared" si="259"/>
        <v>35</v>
      </c>
      <c r="B144" s="5">
        <f t="shared" si="259"/>
        <v>33</v>
      </c>
      <c r="C144" s="1">
        <v>46569</v>
      </c>
      <c r="D144" s="4"/>
      <c r="E144" s="28"/>
      <c r="F144" s="28"/>
      <c r="G144" s="28">
        <f t="shared" si="274"/>
        <v>0</v>
      </c>
      <c r="H144" s="28"/>
      <c r="I144" s="10">
        <v>0</v>
      </c>
      <c r="J144" s="10">
        <v>69430.399999999994</v>
      </c>
      <c r="K144" s="94"/>
      <c r="L144" s="11">
        <f t="shared" si="276"/>
        <v>1541.6666666666667</v>
      </c>
      <c r="M144" s="11">
        <f t="shared" si="277"/>
        <v>458.33333333333331</v>
      </c>
      <c r="N144" s="11">
        <f t="shared" si="278"/>
        <v>575</v>
      </c>
      <c r="O144" s="11">
        <f t="shared" si="275"/>
        <v>552.97666666666669</v>
      </c>
      <c r="P144" s="11">
        <f t="shared" si="312"/>
        <v>2657.8899999999994</v>
      </c>
      <c r="Q144" s="11">
        <v>100000</v>
      </c>
      <c r="R144" s="94">
        <v>1</v>
      </c>
      <c r="S144" s="11">
        <f t="shared" si="279"/>
        <v>1541.6666666666667</v>
      </c>
      <c r="T144" s="11">
        <f t="shared" si="280"/>
        <v>458.33333333333331</v>
      </c>
      <c r="U144" s="11">
        <f t="shared" si="313"/>
        <v>833.33333333333348</v>
      </c>
      <c r="V144" s="11">
        <f t="shared" si="314"/>
        <v>5500</v>
      </c>
      <c r="W144" s="11">
        <f t="shared" si="315"/>
        <v>8157.8899999999994</v>
      </c>
      <c r="X144" s="11">
        <f t="shared" si="281"/>
        <v>97894.68</v>
      </c>
      <c r="Y144" s="110">
        <f t="shared" si="273"/>
        <v>0.22</v>
      </c>
      <c r="Z144" s="11">
        <f t="shared" si="261"/>
        <v>13415.829599999997</v>
      </c>
      <c r="AA144" s="11">
        <f t="shared" si="262"/>
        <v>4814.7339999999995</v>
      </c>
      <c r="AB144" s="11">
        <v>0</v>
      </c>
      <c r="AC144" s="11">
        <f t="shared" si="266"/>
        <v>79664.116399999999</v>
      </c>
      <c r="AD144" s="11">
        <f t="shared" si="263"/>
        <v>6638.6763666666666</v>
      </c>
      <c r="AE144" s="11">
        <v>55000</v>
      </c>
      <c r="AF144" s="11">
        <f t="shared" si="282"/>
        <v>2055.3430333333336</v>
      </c>
      <c r="AG144" s="11"/>
      <c r="AH144" s="92"/>
      <c r="AI144" s="91">
        <v>9000</v>
      </c>
      <c r="AJ144" s="11">
        <v>550</v>
      </c>
      <c r="AK144" s="54">
        <f t="shared" si="98"/>
        <v>10324.605722163717</v>
      </c>
      <c r="AL144" s="11">
        <v>305</v>
      </c>
      <c r="AM144" s="54">
        <v>0</v>
      </c>
      <c r="AN144" s="11">
        <v>0</v>
      </c>
      <c r="AO144" s="11">
        <v>0</v>
      </c>
      <c r="AP144" s="52">
        <f t="shared" si="283"/>
        <v>114787.03479710958</v>
      </c>
      <c r="AQ144" s="54">
        <f t="shared" si="272"/>
        <v>8030.2865107821026</v>
      </c>
      <c r="AR144" s="54">
        <f t="shared" si="264"/>
        <v>6971.8996290256755</v>
      </c>
      <c r="AS144" s="54">
        <f t="shared" si="267"/>
        <v>465800.49249357451</v>
      </c>
      <c r="AT144" s="54">
        <f t="shared" si="316"/>
        <v>59716.640030991104</v>
      </c>
      <c r="AU144" s="54">
        <v>3100</v>
      </c>
      <c r="AV144" s="54">
        <f t="shared" si="265"/>
        <v>72131.914177941158</v>
      </c>
      <c r="AW144" s="11">
        <v>0</v>
      </c>
      <c r="AX144" s="52">
        <f t="shared" si="284"/>
        <v>0</v>
      </c>
      <c r="AY144" s="54">
        <f>'Mortgage and Loans'!U105</f>
        <v>52232.249999999993</v>
      </c>
      <c r="AZ144" s="12">
        <f t="shared" ref="AZ144:AZ207" si="321">SUM(AI144:AY144)</f>
        <v>802950.12336158776</v>
      </c>
      <c r="BA144" s="52">
        <f t="shared" si="270"/>
        <v>750</v>
      </c>
      <c r="BB144" s="52">
        <f t="shared" si="270"/>
        <v>750</v>
      </c>
      <c r="BC144" s="52">
        <f t="shared" si="270"/>
        <v>750</v>
      </c>
      <c r="BD144" s="52">
        <f t="shared" si="270"/>
        <v>750</v>
      </c>
      <c r="BE144" s="52">
        <f t="shared" si="260"/>
        <v>261.43961551775072</v>
      </c>
      <c r="BF144" s="52">
        <f t="shared" si="270"/>
        <v>750</v>
      </c>
      <c r="BG144" s="52">
        <f>'Mortgage and Loans'!AF106</f>
        <v>17628.7177413342</v>
      </c>
      <c r="BH144" s="52">
        <f>'Mortgage and Loans'!AQ106</f>
        <v>291.89908474296033</v>
      </c>
      <c r="BI144" s="52">
        <f>'Mortgage and Loans'!BB106</f>
        <v>0</v>
      </c>
      <c r="BJ144" s="52">
        <f>'Mortgage and Loans'!BM106</f>
        <v>0</v>
      </c>
      <c r="BK144" s="52">
        <f>'Mortgage and Loans'!T105</f>
        <v>127767.74999999999</v>
      </c>
      <c r="BL144" s="12">
        <f t="shared" si="17"/>
        <v>-149699.8064415949</v>
      </c>
      <c r="BM144" s="69">
        <f t="shared" si="103"/>
        <v>653250.31691999291</v>
      </c>
      <c r="BN144" s="88">
        <f t="shared" si="317"/>
        <v>1</v>
      </c>
      <c r="BO144" s="88">
        <f t="shared" si="271"/>
        <v>1</v>
      </c>
      <c r="BP144" s="79">
        <f>'Mortgage and Loans'!G106</f>
        <v>2008.23</v>
      </c>
      <c r="BQ144" s="73">
        <f t="shared" si="285"/>
        <v>0</v>
      </c>
      <c r="BR144" s="80"/>
      <c r="BS144" s="20">
        <f t="shared" si="286"/>
        <v>4011.4396155177506</v>
      </c>
      <c r="BT144" s="20">
        <v>750</v>
      </c>
      <c r="BU144" s="20">
        <v>0</v>
      </c>
      <c r="BV144" s="20">
        <f t="shared" si="287"/>
        <v>4761.439615517751</v>
      </c>
      <c r="BW144" s="20">
        <f t="shared" si="288"/>
        <v>4761.4396157552283</v>
      </c>
      <c r="BX144" s="47">
        <f>IF(D144=0,0,IF(MONTH($D144)=1,1,0))</f>
        <v>0</v>
      </c>
      <c r="BY144" s="47">
        <f t="shared" si="19"/>
        <v>0</v>
      </c>
      <c r="BZ144" s="47">
        <f t="shared" si="20"/>
        <v>0</v>
      </c>
      <c r="CA144" s="47">
        <f t="shared" si="21"/>
        <v>0</v>
      </c>
      <c r="CB144" s="47">
        <f t="shared" si="22"/>
        <v>0</v>
      </c>
      <c r="CC144" s="47">
        <f t="shared" si="23"/>
        <v>0</v>
      </c>
      <c r="CD144" s="47">
        <f t="shared" si="24"/>
        <v>0</v>
      </c>
      <c r="CE144" s="47">
        <f t="shared" si="25"/>
        <v>0</v>
      </c>
      <c r="CF144" s="47">
        <f t="shared" si="26"/>
        <v>0</v>
      </c>
      <c r="CG144" s="47">
        <f t="shared" si="27"/>
        <v>0</v>
      </c>
      <c r="CH144" s="47">
        <f t="shared" si="28"/>
        <v>0</v>
      </c>
      <c r="CI144" s="47">
        <f t="shared" si="29"/>
        <v>0</v>
      </c>
      <c r="CJ144" s="47">
        <f t="shared" si="289"/>
        <v>0</v>
      </c>
      <c r="CK144" s="47">
        <f t="shared" si="290"/>
        <v>0</v>
      </c>
      <c r="CL144" s="47">
        <f t="shared" si="291"/>
        <v>0</v>
      </c>
      <c r="CM144" s="47">
        <f t="shared" si="292"/>
        <v>0</v>
      </c>
      <c r="CN144" s="47">
        <f t="shared" si="293"/>
        <v>0</v>
      </c>
      <c r="CO144" s="47">
        <f t="shared" si="294"/>
        <v>0</v>
      </c>
      <c r="CP144" s="47">
        <f t="shared" si="295"/>
        <v>0</v>
      </c>
      <c r="CQ144" s="47">
        <f t="shared" si="296"/>
        <v>0</v>
      </c>
      <c r="CR144" s="47">
        <f t="shared" si="297"/>
        <v>0</v>
      </c>
      <c r="CS144" s="47">
        <f t="shared" si="298"/>
        <v>0</v>
      </c>
      <c r="CT144" s="47">
        <f t="shared" si="299"/>
        <v>0</v>
      </c>
      <c r="CU144" s="47">
        <f t="shared" si="300"/>
        <v>0</v>
      </c>
      <c r="CV144" s="20">
        <f t="shared" si="301"/>
        <v>4761.4396154672095</v>
      </c>
      <c r="CW144" s="20">
        <f t="shared" si="302"/>
        <v>4761.4396154979604</v>
      </c>
      <c r="CX144" s="20">
        <f t="shared" si="303"/>
        <v>57137.275386213012</v>
      </c>
      <c r="CY144" s="20">
        <f t="shared" si="304"/>
        <v>57137.27538560651</v>
      </c>
      <c r="CZ144" s="20">
        <f t="shared" si="305"/>
        <v>57137.275385975525</v>
      </c>
      <c r="DA144" s="21">
        <f t="shared" si="306"/>
        <v>57137.27538593168</v>
      </c>
      <c r="DB144" s="19">
        <f t="shared" si="258"/>
        <v>1428431.8846482919</v>
      </c>
      <c r="DC144" s="20">
        <f t="shared" si="307"/>
        <v>1428431.884634072</v>
      </c>
      <c r="DD144" s="20">
        <f t="shared" si="308"/>
        <v>1428431.8846446599</v>
      </c>
      <c r="DE144" s="20">
        <f>DC144*G144</f>
        <v>0</v>
      </c>
      <c r="DF144" s="20">
        <f t="shared" si="268"/>
        <v>1500000</v>
      </c>
      <c r="DG144" s="20">
        <f t="shared" ref="DG144:DG207" si="322">SUM(AN144, AO144, AP144, AQ144, AR144, AS144, AV144, AW144, AX144,AT144,AM144)</f>
        <v>727438.26763942407</v>
      </c>
      <c r="DH144" s="20">
        <f t="shared" si="309"/>
        <v>29097.530705576963</v>
      </c>
      <c r="DI144" s="20">
        <f t="shared" ref="DI144:DI207" si="323">DH144/12</f>
        <v>2424.7942254647469</v>
      </c>
      <c r="DJ144" s="20">
        <f t="shared" si="310"/>
        <v>718406.32770546991</v>
      </c>
      <c r="DK144" s="24">
        <f t="shared" si="311"/>
        <v>0.50925653191070808</v>
      </c>
      <c r="DL144" s="124">
        <f t="shared" ref="DL144:DL207" si="324">IF(MONTH($DD$10)=MONTH(C144),1,0)</f>
        <v>0</v>
      </c>
      <c r="DM144" s="27">
        <f t="shared" ref="DM144:DM207" si="325">IF(YEAR($DD$10)=YEAR(C144),1,0)</f>
        <v>0</v>
      </c>
      <c r="DN144" s="27">
        <f t="shared" ref="DN144:DN207" si="326">$DD$11*DM144*DL144</f>
        <v>0</v>
      </c>
      <c r="DO144" s="20">
        <f t="shared" si="318"/>
        <v>864551.91866512841</v>
      </c>
      <c r="DP144" s="20">
        <f t="shared" si="319"/>
        <v>551715.94016180467</v>
      </c>
      <c r="DQ144" s="21">
        <f t="shared" si="320"/>
        <v>507071.63906289305</v>
      </c>
      <c r="DR144" s="17"/>
      <c r="DS144" s="17"/>
      <c r="DT144" s="17"/>
      <c r="DU144" s="17"/>
      <c r="DV144" s="17"/>
      <c r="DW144" s="17"/>
      <c r="DX144" s="17"/>
      <c r="DY144" s="17"/>
      <c r="DZ144" s="17"/>
      <c r="EA144" s="17"/>
      <c r="EB144" s="28">
        <v>0</v>
      </c>
      <c r="EC144" s="17"/>
      <c r="ED144" s="17"/>
      <c r="EE144" s="17"/>
      <c r="EF144" s="17"/>
      <c r="EG144" s="17"/>
    </row>
    <row r="145" spans="1:137" ht="15.75" thickBot="1" x14ac:dyDescent="0.3">
      <c r="A145" s="5">
        <f t="shared" si="259"/>
        <v>35</v>
      </c>
      <c r="B145" s="5">
        <f t="shared" si="259"/>
        <v>33</v>
      </c>
      <c r="C145" s="1">
        <v>46600</v>
      </c>
      <c r="D145" s="4"/>
      <c r="E145" s="28"/>
      <c r="F145" s="28"/>
      <c r="G145" s="28">
        <f t="shared" si="274"/>
        <v>0</v>
      </c>
      <c r="H145" s="28"/>
      <c r="I145" s="10">
        <v>0</v>
      </c>
      <c r="J145" s="10">
        <v>69430.399999999994</v>
      </c>
      <c r="K145" s="94"/>
      <c r="L145" s="11">
        <f t="shared" si="276"/>
        <v>1541.6666666666667</v>
      </c>
      <c r="M145" s="11">
        <f t="shared" si="277"/>
        <v>458.33333333333331</v>
      </c>
      <c r="N145" s="11">
        <f t="shared" si="278"/>
        <v>575</v>
      </c>
      <c r="O145" s="11">
        <f t="shared" si="275"/>
        <v>552.97666666666669</v>
      </c>
      <c r="P145" s="11">
        <f t="shared" si="312"/>
        <v>2657.8899999999994</v>
      </c>
      <c r="Q145" s="11">
        <v>100000</v>
      </c>
      <c r="R145" s="94">
        <v>1</v>
      </c>
      <c r="S145" s="11">
        <f t="shared" si="279"/>
        <v>1541.6666666666667</v>
      </c>
      <c r="T145" s="11">
        <f t="shared" si="280"/>
        <v>458.33333333333331</v>
      </c>
      <c r="U145" s="11">
        <f t="shared" si="313"/>
        <v>833.33333333333348</v>
      </c>
      <c r="V145" s="11">
        <f t="shared" si="314"/>
        <v>5500</v>
      </c>
      <c r="W145" s="11">
        <f t="shared" si="315"/>
        <v>8157.8899999999994</v>
      </c>
      <c r="X145" s="11">
        <f t="shared" si="281"/>
        <v>97894.68</v>
      </c>
      <c r="Y145" s="110">
        <f t="shared" si="273"/>
        <v>0.22</v>
      </c>
      <c r="Z145" s="11">
        <f t="shared" si="261"/>
        <v>13415.829599999997</v>
      </c>
      <c r="AA145" s="11">
        <f t="shared" si="262"/>
        <v>4814.7339999999995</v>
      </c>
      <c r="AB145" s="11">
        <v>0</v>
      </c>
      <c r="AC145" s="11">
        <f t="shared" si="266"/>
        <v>79664.116399999999</v>
      </c>
      <c r="AD145" s="11">
        <f t="shared" si="263"/>
        <v>6638.6763666666666</v>
      </c>
      <c r="AE145" s="11">
        <v>55000</v>
      </c>
      <c r="AF145" s="11">
        <f t="shared" si="282"/>
        <v>2055.3430333333336</v>
      </c>
      <c r="AG145" s="11"/>
      <c r="AH145" s="92"/>
      <c r="AI145" s="91">
        <v>9000</v>
      </c>
      <c r="AJ145" s="11">
        <v>550</v>
      </c>
      <c r="AK145" s="54">
        <f t="shared" si="98"/>
        <v>10337.081287411331</v>
      </c>
      <c r="AL145" s="11">
        <v>305</v>
      </c>
      <c r="AM145" s="54">
        <v>0</v>
      </c>
      <c r="AN145" s="11">
        <v>0</v>
      </c>
      <c r="AO145" s="11">
        <v>0</v>
      </c>
      <c r="AP145" s="52">
        <f t="shared" si="283"/>
        <v>116325.46456892724</v>
      </c>
      <c r="AQ145" s="54">
        <f t="shared" si="272"/>
        <v>8073.7838960488389</v>
      </c>
      <c r="AR145" s="54">
        <f t="shared" si="264"/>
        <v>7009.6640853495646</v>
      </c>
      <c r="AS145" s="54">
        <f t="shared" si="267"/>
        <v>471580.48782791477</v>
      </c>
      <c r="AT145" s="54">
        <f t="shared" si="316"/>
        <v>60448.438497825642</v>
      </c>
      <c r="AU145" s="54">
        <v>3100</v>
      </c>
      <c r="AV145" s="54">
        <f t="shared" si="265"/>
        <v>73097.628713071666</v>
      </c>
      <c r="AW145" s="11">
        <v>0</v>
      </c>
      <c r="AX145" s="52">
        <f t="shared" si="284"/>
        <v>0</v>
      </c>
      <c r="AY145" s="54">
        <f>'Mortgage and Loans'!U106</f>
        <v>52519.929999999993</v>
      </c>
      <c r="AZ145" s="12">
        <f t="shared" si="321"/>
        <v>812347.47887654905</v>
      </c>
      <c r="BA145" s="52">
        <f t="shared" si="270"/>
        <v>750</v>
      </c>
      <c r="BB145" s="52">
        <f t="shared" si="270"/>
        <v>750</v>
      </c>
      <c r="BC145" s="52">
        <f t="shared" si="270"/>
        <v>750</v>
      </c>
      <c r="BD145" s="52">
        <f t="shared" si="270"/>
        <v>750</v>
      </c>
      <c r="BE145" s="52">
        <f t="shared" si="260"/>
        <v>261.43961549796092</v>
      </c>
      <c r="BF145" s="52">
        <f t="shared" si="270"/>
        <v>750</v>
      </c>
      <c r="BG145" s="52">
        <f>'Mortgage and Loans'!AF107</f>
        <v>16721.947741334199</v>
      </c>
      <c r="BH145" s="52">
        <f>'Mortgage and Loans'!AQ107</f>
        <v>-9.1525703965089633E-4</v>
      </c>
      <c r="BI145" s="52">
        <f>'Mortgage and Loans'!BB107</f>
        <v>0</v>
      </c>
      <c r="BJ145" s="52">
        <f>'Mortgage and Loans'!BM107</f>
        <v>0</v>
      </c>
      <c r="BK145" s="52">
        <f>'Mortgage and Loans'!T106</f>
        <v>127480.06999999999</v>
      </c>
      <c r="BL145" s="12">
        <f t="shared" si="17"/>
        <v>-148213.45644157511</v>
      </c>
      <c r="BM145" s="69">
        <f t="shared" si="103"/>
        <v>664134.02243497397</v>
      </c>
      <c r="BN145" s="88">
        <f t="shared" si="317"/>
        <v>1</v>
      </c>
      <c r="BO145" s="88">
        <f t="shared" si="271"/>
        <v>1</v>
      </c>
      <c r="BP145" s="79">
        <f>'Mortgage and Loans'!G107</f>
        <v>2005.5500000000002</v>
      </c>
      <c r="BQ145" s="73">
        <f t="shared" si="285"/>
        <v>0</v>
      </c>
      <c r="BR145" s="80"/>
      <c r="BS145" s="20">
        <f t="shared" si="286"/>
        <v>4011.4396154979609</v>
      </c>
      <c r="BT145" s="20">
        <v>750</v>
      </c>
      <c r="BU145" s="20">
        <v>0</v>
      </c>
      <c r="BV145" s="20">
        <f t="shared" si="287"/>
        <v>4761.4396154979604</v>
      </c>
      <c r="BW145" s="20">
        <f t="shared" si="288"/>
        <v>4761.4396160985989</v>
      </c>
      <c r="BX145" s="47">
        <f>IF(D145=0,0,IF(MONTH($D145)=1,1,0))</f>
        <v>0</v>
      </c>
      <c r="BY145" s="47">
        <f t="shared" si="19"/>
        <v>0</v>
      </c>
      <c r="BZ145" s="47">
        <f t="shared" si="20"/>
        <v>0</v>
      </c>
      <c r="CA145" s="47">
        <f t="shared" si="21"/>
        <v>0</v>
      </c>
      <c r="CB145" s="47">
        <f t="shared" si="22"/>
        <v>0</v>
      </c>
      <c r="CC145" s="47">
        <f t="shared" si="23"/>
        <v>0</v>
      </c>
      <c r="CD145" s="47">
        <f t="shared" si="24"/>
        <v>0</v>
      </c>
      <c r="CE145" s="47">
        <f t="shared" si="25"/>
        <v>0</v>
      </c>
      <c r="CF145" s="47">
        <f t="shared" si="26"/>
        <v>0</v>
      </c>
      <c r="CG145" s="47">
        <f t="shared" si="27"/>
        <v>0</v>
      </c>
      <c r="CH145" s="47">
        <f t="shared" si="28"/>
        <v>0</v>
      </c>
      <c r="CI145" s="47">
        <f t="shared" si="29"/>
        <v>0</v>
      </c>
      <c r="CJ145" s="47">
        <f t="shared" si="289"/>
        <v>0</v>
      </c>
      <c r="CK145" s="47">
        <f t="shared" si="290"/>
        <v>0</v>
      </c>
      <c r="CL145" s="47">
        <f t="shared" si="291"/>
        <v>0</v>
      </c>
      <c r="CM145" s="47">
        <f t="shared" si="292"/>
        <v>0</v>
      </c>
      <c r="CN145" s="47">
        <f t="shared" si="293"/>
        <v>0</v>
      </c>
      <c r="CO145" s="47">
        <f t="shared" si="294"/>
        <v>0</v>
      </c>
      <c r="CP145" s="47">
        <f t="shared" si="295"/>
        <v>0</v>
      </c>
      <c r="CQ145" s="47">
        <f t="shared" si="296"/>
        <v>0</v>
      </c>
      <c r="CR145" s="47">
        <f t="shared" si="297"/>
        <v>0</v>
      </c>
      <c r="CS145" s="47">
        <f t="shared" si="298"/>
        <v>0</v>
      </c>
      <c r="CT145" s="47">
        <f t="shared" si="299"/>
        <v>0</v>
      </c>
      <c r="CU145" s="47">
        <f t="shared" si="300"/>
        <v>0</v>
      </c>
      <c r="CV145" s="20">
        <f t="shared" si="301"/>
        <v>4761.439615500728</v>
      </c>
      <c r="CW145" s="20">
        <f t="shared" si="302"/>
        <v>4761.4396154479082</v>
      </c>
      <c r="CX145" s="20">
        <f t="shared" si="303"/>
        <v>57137.275385975525</v>
      </c>
      <c r="CY145" s="20">
        <f t="shared" si="304"/>
        <v>57137.27538600874</v>
      </c>
      <c r="CZ145" s="20">
        <f t="shared" si="305"/>
        <v>57137.275385374902</v>
      </c>
      <c r="DA145" s="21">
        <f t="shared" si="306"/>
        <v>57137.275385786394</v>
      </c>
      <c r="DB145" s="19">
        <f t="shared" si="258"/>
        <v>1428431.8846446597</v>
      </c>
      <c r="DC145" s="20">
        <f t="shared" si="307"/>
        <v>1428431.884643913</v>
      </c>
      <c r="DD145" s="20">
        <f t="shared" si="308"/>
        <v>1428431.8846327739</v>
      </c>
      <c r="DE145" s="20">
        <f>DC145*G145</f>
        <v>0</v>
      </c>
      <c r="DF145" s="20">
        <f t="shared" si="268"/>
        <v>1500000</v>
      </c>
      <c r="DG145" s="20">
        <f t="shared" si="322"/>
        <v>736535.46758913773</v>
      </c>
      <c r="DH145" s="20">
        <f t="shared" si="309"/>
        <v>29461.418703565509</v>
      </c>
      <c r="DI145" s="20">
        <f t="shared" si="323"/>
        <v>2455.1182252971257</v>
      </c>
      <c r="DJ145" s="20">
        <f t="shared" si="310"/>
        <v>727454.60464720789</v>
      </c>
      <c r="DK145" s="24">
        <f t="shared" si="311"/>
        <v>0.51562519396768092</v>
      </c>
      <c r="DL145" s="124">
        <f t="shared" si="324"/>
        <v>0</v>
      </c>
      <c r="DM145" s="27">
        <f t="shared" si="325"/>
        <v>0</v>
      </c>
      <c r="DN145" s="27">
        <f t="shared" si="326"/>
        <v>0</v>
      </c>
      <c r="DO145" s="20">
        <f t="shared" si="318"/>
        <v>869234.90822456451</v>
      </c>
      <c r="DP145" s="20">
        <f t="shared" si="319"/>
        <v>558704.4015043478</v>
      </c>
      <c r="DQ145" s="21">
        <f t="shared" si="320"/>
        <v>514389.11044115038</v>
      </c>
      <c r="DR145" s="17"/>
      <c r="DS145" s="17"/>
      <c r="DT145" s="17"/>
      <c r="DU145" s="17"/>
      <c r="DV145" s="17"/>
      <c r="DW145" s="17"/>
      <c r="DX145" s="17"/>
      <c r="DY145" s="17"/>
      <c r="DZ145" s="17"/>
      <c r="EA145" s="17"/>
      <c r="EB145" s="28">
        <v>0</v>
      </c>
      <c r="EC145" s="17"/>
      <c r="ED145" s="17"/>
      <c r="EE145" s="17"/>
      <c r="EF145" s="17"/>
      <c r="EG145" s="17"/>
    </row>
    <row r="146" spans="1:137" ht="15.75" thickBot="1" x14ac:dyDescent="0.3">
      <c r="A146" s="5">
        <f t="shared" si="259"/>
        <v>35</v>
      </c>
      <c r="B146" s="5">
        <f t="shared" si="259"/>
        <v>33</v>
      </c>
      <c r="C146" s="1">
        <v>46631</v>
      </c>
      <c r="D146" s="4"/>
      <c r="E146" s="28"/>
      <c r="F146" s="28"/>
      <c r="G146" s="28">
        <f t="shared" si="274"/>
        <v>0</v>
      </c>
      <c r="H146" s="28"/>
      <c r="I146" s="10">
        <v>0</v>
      </c>
      <c r="J146" s="10">
        <v>69430.399999999994</v>
      </c>
      <c r="K146" s="94"/>
      <c r="L146" s="11">
        <f t="shared" si="276"/>
        <v>1541.6666666666667</v>
      </c>
      <c r="M146" s="11">
        <f t="shared" si="277"/>
        <v>458.33333333333331</v>
      </c>
      <c r="N146" s="11">
        <f t="shared" si="278"/>
        <v>575</v>
      </c>
      <c r="O146" s="11">
        <f t="shared" si="275"/>
        <v>552.97666666666669</v>
      </c>
      <c r="P146" s="11">
        <f t="shared" si="312"/>
        <v>2657.8899999999994</v>
      </c>
      <c r="Q146" s="11">
        <v>100000</v>
      </c>
      <c r="R146" s="94">
        <v>1</v>
      </c>
      <c r="S146" s="11">
        <f t="shared" si="279"/>
        <v>1541.6666666666667</v>
      </c>
      <c r="T146" s="11">
        <f t="shared" si="280"/>
        <v>458.33333333333331</v>
      </c>
      <c r="U146" s="11">
        <f t="shared" si="313"/>
        <v>833.33333333333348</v>
      </c>
      <c r="V146" s="11">
        <f t="shared" si="314"/>
        <v>5500</v>
      </c>
      <c r="W146" s="11">
        <f t="shared" si="315"/>
        <v>8157.8899999999994</v>
      </c>
      <c r="X146" s="11">
        <f t="shared" si="281"/>
        <v>97894.68</v>
      </c>
      <c r="Y146" s="110">
        <f t="shared" si="273"/>
        <v>0.22</v>
      </c>
      <c r="Z146" s="11">
        <f t="shared" si="261"/>
        <v>13415.829599999997</v>
      </c>
      <c r="AA146" s="11">
        <f t="shared" si="262"/>
        <v>4814.7339999999995</v>
      </c>
      <c r="AB146" s="11">
        <v>0</v>
      </c>
      <c r="AC146" s="11">
        <f t="shared" si="266"/>
        <v>79664.116399999999</v>
      </c>
      <c r="AD146" s="11">
        <f t="shared" si="263"/>
        <v>6638.6763666666666</v>
      </c>
      <c r="AE146" s="11">
        <v>55000</v>
      </c>
      <c r="AF146" s="11">
        <f t="shared" si="282"/>
        <v>2055.3430333333336</v>
      </c>
      <c r="AG146" s="11"/>
      <c r="AH146" s="92"/>
      <c r="AI146" s="91">
        <v>9000</v>
      </c>
      <c r="AJ146" s="11">
        <v>550</v>
      </c>
      <c r="AK146" s="54">
        <f t="shared" si="98"/>
        <v>10349.571927300285</v>
      </c>
      <c r="AL146" s="11">
        <v>305</v>
      </c>
      <c r="AM146" s="54">
        <v>0</v>
      </c>
      <c r="AN146" s="11">
        <v>0</v>
      </c>
      <c r="AO146" s="11">
        <v>0</v>
      </c>
      <c r="AP146" s="52">
        <f t="shared" si="283"/>
        <v>117872.22750200893</v>
      </c>
      <c r="AQ146" s="54">
        <f t="shared" si="272"/>
        <v>8117.5168921524364</v>
      </c>
      <c r="AR146" s="54">
        <f t="shared" si="264"/>
        <v>7047.6330991452078</v>
      </c>
      <c r="AS146" s="54">
        <f t="shared" si="267"/>
        <v>477391.79147031601</v>
      </c>
      <c r="AT146" s="54">
        <f t="shared" si="316"/>
        <v>61184.200873022201</v>
      </c>
      <c r="AU146" s="54">
        <v>3100</v>
      </c>
      <c r="AV146" s="54">
        <f t="shared" si="265"/>
        <v>74068.574201934141</v>
      </c>
      <c r="AW146" s="11">
        <v>0</v>
      </c>
      <c r="AX146" s="52">
        <f t="shared" si="284"/>
        <v>0</v>
      </c>
      <c r="AY146" s="54">
        <f>'Mortgage and Loans'!U107</f>
        <v>52808.599999999991</v>
      </c>
      <c r="AZ146" s="12">
        <f t="shared" si="321"/>
        <v>821795.11596587917</v>
      </c>
      <c r="BA146" s="52">
        <f t="shared" si="270"/>
        <v>750</v>
      </c>
      <c r="BB146" s="52">
        <f t="shared" si="270"/>
        <v>750</v>
      </c>
      <c r="BC146" s="52">
        <f t="shared" si="270"/>
        <v>750</v>
      </c>
      <c r="BD146" s="52">
        <f t="shared" si="270"/>
        <v>750</v>
      </c>
      <c r="BE146" s="52">
        <f t="shared" si="260"/>
        <v>261.43961544790778</v>
      </c>
      <c r="BF146" s="52">
        <f t="shared" si="270"/>
        <v>750</v>
      </c>
      <c r="BG146" s="52">
        <f>'Mortgage and Loans'!AF108</f>
        <v>15501.157741334198</v>
      </c>
      <c r="BH146" s="52">
        <f>'Mortgage and Loans'!AQ108</f>
        <v>0</v>
      </c>
      <c r="BI146" s="52">
        <f>'Mortgage and Loans'!BB108</f>
        <v>0</v>
      </c>
      <c r="BJ146" s="52">
        <f>'Mortgage and Loans'!BM108</f>
        <v>0</v>
      </c>
      <c r="BK146" s="52">
        <f>'Mortgage and Loans'!T107</f>
        <v>127191.4</v>
      </c>
      <c r="BL146" s="12">
        <f t="shared" si="17"/>
        <v>-146703.99735678209</v>
      </c>
      <c r="BM146" s="69">
        <f t="shared" si="103"/>
        <v>675091.11860909709</v>
      </c>
      <c r="BN146" s="88">
        <f t="shared" si="317"/>
        <v>1</v>
      </c>
      <c r="BO146" s="88">
        <f t="shared" si="271"/>
        <v>1</v>
      </c>
      <c r="BP146" s="79">
        <f>'Mortgage and Loans'!G108</f>
        <v>2022.19</v>
      </c>
      <c r="BQ146" s="73">
        <f t="shared" si="285"/>
        <v>0</v>
      </c>
      <c r="BR146" s="80"/>
      <c r="BS146" s="20">
        <f t="shared" si="286"/>
        <v>4011.4396154479077</v>
      </c>
      <c r="BT146" s="20">
        <v>750</v>
      </c>
      <c r="BU146" s="20">
        <v>0</v>
      </c>
      <c r="BV146" s="20">
        <f t="shared" si="287"/>
        <v>4761.4396154479073</v>
      </c>
      <c r="BW146" s="20">
        <f t="shared" si="288"/>
        <v>4761.4396161192908</v>
      </c>
      <c r="BX146" s="47">
        <f>IF(D146=0,0,IF(MONTH($D146)=1,1,0))</f>
        <v>0</v>
      </c>
      <c r="BY146" s="47">
        <f t="shared" si="19"/>
        <v>0</v>
      </c>
      <c r="BZ146" s="47">
        <f t="shared" si="20"/>
        <v>0</v>
      </c>
      <c r="CA146" s="47">
        <f t="shared" si="21"/>
        <v>0</v>
      </c>
      <c r="CB146" s="47">
        <f t="shared" si="22"/>
        <v>0</v>
      </c>
      <c r="CC146" s="47">
        <f t="shared" si="23"/>
        <v>0</v>
      </c>
      <c r="CD146" s="47">
        <f t="shared" si="24"/>
        <v>0</v>
      </c>
      <c r="CE146" s="47">
        <f t="shared" si="25"/>
        <v>0</v>
      </c>
      <c r="CF146" s="47">
        <f t="shared" si="26"/>
        <v>0</v>
      </c>
      <c r="CG146" s="47">
        <f t="shared" si="27"/>
        <v>0</v>
      </c>
      <c r="CH146" s="47">
        <f t="shared" si="28"/>
        <v>0</v>
      </c>
      <c r="CI146" s="47">
        <f t="shared" si="29"/>
        <v>0</v>
      </c>
      <c r="CJ146" s="47">
        <f t="shared" si="289"/>
        <v>0</v>
      </c>
      <c r="CK146" s="47">
        <f t="shared" si="290"/>
        <v>0</v>
      </c>
      <c r="CL146" s="47">
        <f t="shared" si="291"/>
        <v>0</v>
      </c>
      <c r="CM146" s="47">
        <f t="shared" si="292"/>
        <v>0</v>
      </c>
      <c r="CN146" s="47">
        <f t="shared" si="293"/>
        <v>0</v>
      </c>
      <c r="CO146" s="47">
        <f t="shared" si="294"/>
        <v>0</v>
      </c>
      <c r="CP146" s="47">
        <f t="shared" si="295"/>
        <v>0</v>
      </c>
      <c r="CQ146" s="47">
        <f t="shared" si="296"/>
        <v>0</v>
      </c>
      <c r="CR146" s="47">
        <f t="shared" si="297"/>
        <v>0</v>
      </c>
      <c r="CS146" s="47">
        <f t="shared" si="298"/>
        <v>0</v>
      </c>
      <c r="CT146" s="47">
        <f t="shared" si="299"/>
        <v>0</v>
      </c>
      <c r="CU146" s="47">
        <f t="shared" si="300"/>
        <v>0</v>
      </c>
      <c r="CV146" s="20">
        <f t="shared" si="301"/>
        <v>4761.4396154878732</v>
      </c>
      <c r="CW146" s="20">
        <f t="shared" si="302"/>
        <v>4761.4396153919597</v>
      </c>
      <c r="CX146" s="20">
        <f t="shared" si="303"/>
        <v>57137.275385374887</v>
      </c>
      <c r="CY146" s="20">
        <f t="shared" si="304"/>
        <v>57137.275385854475</v>
      </c>
      <c r="CZ146" s="20">
        <f t="shared" si="305"/>
        <v>57137.27538470352</v>
      </c>
      <c r="DA146" s="21">
        <f t="shared" si="306"/>
        <v>57137.275385310961</v>
      </c>
      <c r="DB146" s="19">
        <f t="shared" si="258"/>
        <v>1428431.8846327739</v>
      </c>
      <c r="DC146" s="20">
        <f t="shared" si="307"/>
        <v>1428431.8846419083</v>
      </c>
      <c r="DD146" s="20">
        <f t="shared" si="308"/>
        <v>1428431.8846187389</v>
      </c>
      <c r="DE146" s="20">
        <f>DC146*G146</f>
        <v>0</v>
      </c>
      <c r="DF146" s="20">
        <f t="shared" si="268"/>
        <v>1500000</v>
      </c>
      <c r="DG146" s="20">
        <f t="shared" si="322"/>
        <v>745681.94403857889</v>
      </c>
      <c r="DH146" s="20">
        <f t="shared" si="309"/>
        <v>29827.277761543155</v>
      </c>
      <c r="DI146" s="20">
        <f t="shared" si="323"/>
        <v>2485.6064801285961</v>
      </c>
      <c r="DJ146" s="20">
        <f t="shared" si="310"/>
        <v>736551.89308904682</v>
      </c>
      <c r="DK146" s="24">
        <f t="shared" si="311"/>
        <v>0.52202835294838923</v>
      </c>
      <c r="DL146" s="124">
        <f t="shared" si="324"/>
        <v>0</v>
      </c>
      <c r="DM146" s="27">
        <f t="shared" si="325"/>
        <v>0</v>
      </c>
      <c r="DN146" s="27">
        <f t="shared" si="326"/>
        <v>0</v>
      </c>
      <c r="DO146" s="20">
        <f t="shared" si="318"/>
        <v>873943.26397744752</v>
      </c>
      <c r="DP146" s="20">
        <f t="shared" si="319"/>
        <v>565730.71701249632</v>
      </c>
      <c r="DQ146" s="21">
        <f t="shared" si="320"/>
        <v>521746.21812270657</v>
      </c>
      <c r="DR146" s="17"/>
      <c r="DS146" s="17"/>
      <c r="DT146" s="17"/>
      <c r="DU146" s="17"/>
      <c r="DV146" s="17"/>
      <c r="DW146" s="17"/>
      <c r="DX146" s="17"/>
      <c r="DY146" s="17"/>
      <c r="DZ146" s="17"/>
      <c r="EA146" s="17"/>
      <c r="EB146" s="28">
        <v>0</v>
      </c>
      <c r="EC146" s="17"/>
      <c r="ED146" s="17"/>
      <c r="EE146" s="17"/>
      <c r="EF146" s="17"/>
      <c r="EG146" s="17"/>
    </row>
    <row r="147" spans="1:137" ht="15.75" thickBot="1" x14ac:dyDescent="0.3">
      <c r="A147" s="5">
        <f t="shared" si="259"/>
        <v>35</v>
      </c>
      <c r="B147" s="5">
        <f t="shared" si="259"/>
        <v>34</v>
      </c>
      <c r="C147" s="1">
        <v>46661</v>
      </c>
      <c r="D147" s="4"/>
      <c r="E147" s="28"/>
      <c r="F147" s="28"/>
      <c r="G147" s="28">
        <f t="shared" si="274"/>
        <v>0</v>
      </c>
      <c r="H147" s="28"/>
      <c r="I147" s="10">
        <v>0</v>
      </c>
      <c r="J147" s="10">
        <v>69430.399999999994</v>
      </c>
      <c r="K147" s="94"/>
      <c r="L147" s="11">
        <f t="shared" si="276"/>
        <v>1541.6666666666667</v>
      </c>
      <c r="M147" s="11">
        <f t="shared" si="277"/>
        <v>458.33333333333331</v>
      </c>
      <c r="N147" s="11">
        <f t="shared" si="278"/>
        <v>575</v>
      </c>
      <c r="O147" s="11">
        <f t="shared" si="275"/>
        <v>552.97666666666669</v>
      </c>
      <c r="P147" s="11">
        <f t="shared" si="312"/>
        <v>2657.8899999999994</v>
      </c>
      <c r="Q147" s="11">
        <v>100000</v>
      </c>
      <c r="R147" s="94">
        <v>1</v>
      </c>
      <c r="S147" s="11">
        <f t="shared" si="279"/>
        <v>1541.6666666666667</v>
      </c>
      <c r="T147" s="11">
        <f t="shared" si="280"/>
        <v>458.33333333333331</v>
      </c>
      <c r="U147" s="11">
        <f t="shared" si="313"/>
        <v>833.33333333333348</v>
      </c>
      <c r="V147" s="11">
        <f t="shared" si="314"/>
        <v>5500</v>
      </c>
      <c r="W147" s="11">
        <f t="shared" si="315"/>
        <v>8157.8899999999994</v>
      </c>
      <c r="X147" s="11">
        <f t="shared" si="281"/>
        <v>97894.68</v>
      </c>
      <c r="Y147" s="110">
        <f t="shared" si="273"/>
        <v>0.22</v>
      </c>
      <c r="Z147" s="11">
        <f t="shared" si="261"/>
        <v>13415.829599999997</v>
      </c>
      <c r="AA147" s="11">
        <f t="shared" si="262"/>
        <v>4814.7339999999995</v>
      </c>
      <c r="AB147" s="11">
        <v>0</v>
      </c>
      <c r="AC147" s="11">
        <f t="shared" si="266"/>
        <v>79664.116399999999</v>
      </c>
      <c r="AD147" s="11">
        <f t="shared" si="263"/>
        <v>6638.6763666666666</v>
      </c>
      <c r="AE147" s="11">
        <v>55000</v>
      </c>
      <c r="AF147" s="11">
        <f t="shared" si="282"/>
        <v>2055.3430333333336</v>
      </c>
      <c r="AG147" s="11"/>
      <c r="AH147" s="92"/>
      <c r="AI147" s="91">
        <v>9000</v>
      </c>
      <c r="AJ147" s="11">
        <v>550</v>
      </c>
      <c r="AK147" s="54">
        <f t="shared" si="98"/>
        <v>10362.077660045772</v>
      </c>
      <c r="AL147" s="11">
        <v>305</v>
      </c>
      <c r="AM147" s="54">
        <v>0</v>
      </c>
      <c r="AN147" s="11">
        <v>0</v>
      </c>
      <c r="AO147" s="11">
        <v>0</v>
      </c>
      <c r="AP147" s="52">
        <f t="shared" si="283"/>
        <v>119427.36873431147</v>
      </c>
      <c r="AQ147" s="54">
        <f t="shared" si="272"/>
        <v>8161.4867753182625</v>
      </c>
      <c r="AR147" s="54">
        <f t="shared" si="264"/>
        <v>7085.807778432244</v>
      </c>
      <c r="AS147" s="54">
        <f t="shared" si="267"/>
        <v>483234.57300744695</v>
      </c>
      <c r="AT147" s="54">
        <f t="shared" si="316"/>
        <v>61923.948627751073</v>
      </c>
      <c r="AU147" s="54">
        <v>3100</v>
      </c>
      <c r="AV147" s="54">
        <f t="shared" si="265"/>
        <v>75044.778978861286</v>
      </c>
      <c r="AW147" s="11">
        <v>0</v>
      </c>
      <c r="AX147" s="52">
        <f t="shared" si="284"/>
        <v>0</v>
      </c>
      <c r="AY147" s="54">
        <f>'Mortgage and Loans'!U108</f>
        <v>53098.259999999995</v>
      </c>
      <c r="AZ147" s="12">
        <f t="shared" si="321"/>
        <v>831293.30156216712</v>
      </c>
      <c r="BA147" s="52">
        <f t="shared" si="270"/>
        <v>750</v>
      </c>
      <c r="BB147" s="52">
        <f t="shared" si="270"/>
        <v>750</v>
      </c>
      <c r="BC147" s="52">
        <f t="shared" si="270"/>
        <v>750</v>
      </c>
      <c r="BD147" s="52">
        <f t="shared" si="270"/>
        <v>750</v>
      </c>
      <c r="BE147" s="52">
        <f t="shared" si="260"/>
        <v>261.43961539195919</v>
      </c>
      <c r="BF147" s="52">
        <f t="shared" si="270"/>
        <v>750</v>
      </c>
      <c r="BG147" s="52">
        <f>'Mortgage and Loans'!AF109</f>
        <v>14274.967741334198</v>
      </c>
      <c r="BH147" s="52">
        <f>'Mortgage and Loans'!AQ109</f>
        <v>0</v>
      </c>
      <c r="BI147" s="52">
        <f>'Mortgage and Loans'!BB109</f>
        <v>0</v>
      </c>
      <c r="BJ147" s="52">
        <f>'Mortgage and Loans'!BM109</f>
        <v>0</v>
      </c>
      <c r="BK147" s="52">
        <f>'Mortgage and Loans'!T108</f>
        <v>126901.73999999999</v>
      </c>
      <c r="BL147" s="12">
        <f t="shared" si="17"/>
        <v>-145188.14735672614</v>
      </c>
      <c r="BM147" s="69">
        <f t="shared" si="103"/>
        <v>686105.15420544101</v>
      </c>
      <c r="BN147" s="88">
        <f t="shared" si="317"/>
        <v>1</v>
      </c>
      <c r="BO147" s="88">
        <f t="shared" si="271"/>
        <v>1</v>
      </c>
      <c r="BP147" s="79">
        <f>'Mortgage and Loans'!G109</f>
        <v>2022.19</v>
      </c>
      <c r="BQ147" s="73">
        <f t="shared" si="285"/>
        <v>0</v>
      </c>
      <c r="BR147" s="80"/>
      <c r="BS147" s="20">
        <f t="shared" si="286"/>
        <v>4011.4396153919593</v>
      </c>
      <c r="BT147" s="20">
        <v>750</v>
      </c>
      <c r="BU147" s="20">
        <v>0</v>
      </c>
      <c r="BV147" s="20">
        <f t="shared" si="287"/>
        <v>4761.4396153919588</v>
      </c>
      <c r="BW147" s="20">
        <f t="shared" si="288"/>
        <v>4761.4396159015942</v>
      </c>
      <c r="BX147" s="47">
        <f>IF(D147=0,0,IF(MONTH($D147)=1,1,0))</f>
        <v>0</v>
      </c>
      <c r="BY147" s="47">
        <f t="shared" si="19"/>
        <v>0</v>
      </c>
      <c r="BZ147" s="47">
        <f t="shared" si="20"/>
        <v>0</v>
      </c>
      <c r="CA147" s="47">
        <f t="shared" si="21"/>
        <v>0</v>
      </c>
      <c r="CB147" s="47">
        <f t="shared" si="22"/>
        <v>0</v>
      </c>
      <c r="CC147" s="47">
        <f t="shared" si="23"/>
        <v>0</v>
      </c>
      <c r="CD147" s="47">
        <f t="shared" si="24"/>
        <v>0</v>
      </c>
      <c r="CE147" s="47">
        <f t="shared" si="25"/>
        <v>0</v>
      </c>
      <c r="CF147" s="47">
        <f t="shared" si="26"/>
        <v>0</v>
      </c>
      <c r="CG147" s="47">
        <f t="shared" si="27"/>
        <v>0</v>
      </c>
      <c r="CH147" s="47">
        <f t="shared" si="28"/>
        <v>0</v>
      </c>
      <c r="CI147" s="47">
        <f t="shared" si="29"/>
        <v>0</v>
      </c>
      <c r="CJ147" s="47">
        <f t="shared" si="289"/>
        <v>0</v>
      </c>
      <c r="CK147" s="47">
        <f t="shared" si="290"/>
        <v>0</v>
      </c>
      <c r="CL147" s="47">
        <f t="shared" si="291"/>
        <v>0</v>
      </c>
      <c r="CM147" s="47">
        <f t="shared" si="292"/>
        <v>0</v>
      </c>
      <c r="CN147" s="47">
        <f t="shared" si="293"/>
        <v>0</v>
      </c>
      <c r="CO147" s="47">
        <f t="shared" si="294"/>
        <v>0</v>
      </c>
      <c r="CP147" s="47">
        <f t="shared" si="295"/>
        <v>0</v>
      </c>
      <c r="CQ147" s="47">
        <f t="shared" si="296"/>
        <v>0</v>
      </c>
      <c r="CR147" s="47">
        <f t="shared" si="297"/>
        <v>0</v>
      </c>
      <c r="CS147" s="47">
        <f t="shared" si="298"/>
        <v>0</v>
      </c>
      <c r="CT147" s="47">
        <f t="shared" si="299"/>
        <v>0</v>
      </c>
      <c r="CU147" s="47">
        <f t="shared" si="300"/>
        <v>0</v>
      </c>
      <c r="CV147" s="20">
        <f t="shared" si="301"/>
        <v>4761.4396154459419</v>
      </c>
      <c r="CW147" s="20">
        <f t="shared" si="302"/>
        <v>4761.4396153494899</v>
      </c>
      <c r="CX147" s="20">
        <f t="shared" si="303"/>
        <v>57137.275384703506</v>
      </c>
      <c r="CY147" s="20">
        <f t="shared" si="304"/>
        <v>57137.275385351299</v>
      </c>
      <c r="CZ147" s="20">
        <f t="shared" si="305"/>
        <v>57137.275384193883</v>
      </c>
      <c r="DA147" s="21">
        <f t="shared" si="306"/>
        <v>57137.275384749555</v>
      </c>
      <c r="DB147" s="19">
        <f t="shared" si="258"/>
        <v>1428431.8846187389</v>
      </c>
      <c r="DC147" s="20">
        <f t="shared" si="307"/>
        <v>1428431.8846320575</v>
      </c>
      <c r="DD147" s="20">
        <f t="shared" si="308"/>
        <v>1428431.884607611</v>
      </c>
      <c r="DE147" s="20">
        <f>DC147*G147</f>
        <v>0</v>
      </c>
      <c r="DF147" s="20">
        <f t="shared" si="268"/>
        <v>1500000</v>
      </c>
      <c r="DG147" s="20">
        <f t="shared" si="322"/>
        <v>754877.96390212129</v>
      </c>
      <c r="DH147" s="20">
        <f t="shared" si="309"/>
        <v>30195.118556084853</v>
      </c>
      <c r="DI147" s="20">
        <f t="shared" si="323"/>
        <v>2516.2598796737379</v>
      </c>
      <c r="DJ147" s="20">
        <f t="shared" si="310"/>
        <v>745698.45850994589</v>
      </c>
      <c r="DK147" s="24">
        <f t="shared" si="311"/>
        <v>0.52846619570982656</v>
      </c>
      <c r="DL147" s="124">
        <f t="shared" si="324"/>
        <v>0</v>
      </c>
      <c r="DM147" s="27">
        <f t="shared" si="325"/>
        <v>0</v>
      </c>
      <c r="DN147" s="27">
        <f t="shared" si="326"/>
        <v>0</v>
      </c>
      <c r="DO147" s="20">
        <f t="shared" si="318"/>
        <v>878677.12332399201</v>
      </c>
      <c r="DP147" s="20">
        <f t="shared" si="319"/>
        <v>572795.09172964736</v>
      </c>
      <c r="DQ147" s="21">
        <f t="shared" si="320"/>
        <v>529143.17680420459</v>
      </c>
      <c r="DR147" s="17"/>
      <c r="DS147" s="17"/>
      <c r="DT147" s="17"/>
      <c r="DU147" s="17"/>
      <c r="DV147" s="17"/>
      <c r="DW147" s="17"/>
      <c r="DX147" s="17"/>
      <c r="DY147" s="17"/>
      <c r="DZ147" s="17"/>
      <c r="EA147" s="17"/>
      <c r="EB147" s="28">
        <v>0</v>
      </c>
      <c r="EC147" s="17"/>
      <c r="ED147" s="17"/>
      <c r="EE147" s="17"/>
      <c r="EF147" s="17"/>
      <c r="EG147" s="17"/>
    </row>
    <row r="148" spans="1:137" ht="15.75" thickBot="1" x14ac:dyDescent="0.3">
      <c r="A148" s="5">
        <f t="shared" si="259"/>
        <v>35</v>
      </c>
      <c r="B148" s="5">
        <f t="shared" si="259"/>
        <v>34</v>
      </c>
      <c r="C148" s="1">
        <v>46692</v>
      </c>
      <c r="D148" s="4"/>
      <c r="E148" s="28"/>
      <c r="F148" s="28"/>
      <c r="G148" s="28">
        <f t="shared" si="274"/>
        <v>0</v>
      </c>
      <c r="H148" s="28"/>
      <c r="I148" s="10">
        <v>0</v>
      </c>
      <c r="J148" s="10">
        <v>69430.399999999994</v>
      </c>
      <c r="K148" s="94"/>
      <c r="L148" s="11">
        <f t="shared" si="276"/>
        <v>1541.6666666666667</v>
      </c>
      <c r="M148" s="11">
        <f t="shared" si="277"/>
        <v>458.33333333333331</v>
      </c>
      <c r="N148" s="11">
        <f t="shared" si="278"/>
        <v>575</v>
      </c>
      <c r="O148" s="11">
        <f t="shared" si="275"/>
        <v>552.97666666666669</v>
      </c>
      <c r="P148" s="11">
        <f t="shared" si="312"/>
        <v>2657.8899999999994</v>
      </c>
      <c r="Q148" s="11">
        <v>100000</v>
      </c>
      <c r="R148" s="94">
        <v>1</v>
      </c>
      <c r="S148" s="11">
        <f t="shared" si="279"/>
        <v>1541.6666666666667</v>
      </c>
      <c r="T148" s="11">
        <f t="shared" si="280"/>
        <v>458.33333333333331</v>
      </c>
      <c r="U148" s="11">
        <f t="shared" si="313"/>
        <v>833.33333333333348</v>
      </c>
      <c r="V148" s="11">
        <f t="shared" si="314"/>
        <v>5500</v>
      </c>
      <c r="W148" s="11">
        <f t="shared" si="315"/>
        <v>8157.8899999999994</v>
      </c>
      <c r="X148" s="11">
        <f t="shared" si="281"/>
        <v>97894.68</v>
      </c>
      <c r="Y148" s="110">
        <f t="shared" si="273"/>
        <v>0.22</v>
      </c>
      <c r="Z148" s="11">
        <f t="shared" si="261"/>
        <v>13415.829599999997</v>
      </c>
      <c r="AA148" s="11">
        <f t="shared" si="262"/>
        <v>4814.7339999999995</v>
      </c>
      <c r="AB148" s="11">
        <v>0</v>
      </c>
      <c r="AC148" s="11">
        <f t="shared" si="266"/>
        <v>79664.116399999999</v>
      </c>
      <c r="AD148" s="11">
        <f t="shared" si="263"/>
        <v>6638.6763666666666</v>
      </c>
      <c r="AE148" s="11">
        <v>55000</v>
      </c>
      <c r="AF148" s="11">
        <f t="shared" si="282"/>
        <v>2055.3430333333336</v>
      </c>
      <c r="AG148" s="11"/>
      <c r="AH148" s="92"/>
      <c r="AI148" s="91">
        <v>9000</v>
      </c>
      <c r="AJ148" s="11">
        <v>550</v>
      </c>
      <c r="AK148" s="54">
        <f t="shared" si="98"/>
        <v>10374.598503884994</v>
      </c>
      <c r="AL148" s="11">
        <v>305</v>
      </c>
      <c r="AM148" s="54">
        <v>0</v>
      </c>
      <c r="AN148" s="11">
        <v>0</v>
      </c>
      <c r="AO148" s="11">
        <v>0</v>
      </c>
      <c r="AP148" s="52">
        <f t="shared" si="283"/>
        <v>120990.93364828898</v>
      </c>
      <c r="AQ148" s="54">
        <f t="shared" si="272"/>
        <v>8205.6948286845691</v>
      </c>
      <c r="AR148" s="54">
        <f t="shared" si="264"/>
        <v>7124.1892372320854</v>
      </c>
      <c r="AS148" s="54">
        <f t="shared" si="267"/>
        <v>489109.00294457068</v>
      </c>
      <c r="AT148" s="54">
        <f t="shared" si="316"/>
        <v>62667.703349484727</v>
      </c>
      <c r="AU148" s="54">
        <v>3100</v>
      </c>
      <c r="AV148" s="54">
        <f t="shared" si="265"/>
        <v>76026.271531663457</v>
      </c>
      <c r="AW148" s="11">
        <v>0</v>
      </c>
      <c r="AX148" s="52">
        <f t="shared" si="284"/>
        <v>0</v>
      </c>
      <c r="AY148" s="54">
        <f>'Mortgage and Loans'!U109</f>
        <v>53388.919999999991</v>
      </c>
      <c r="AZ148" s="12">
        <f t="shared" si="321"/>
        <v>840842.31404380954</v>
      </c>
      <c r="BA148" s="52">
        <f t="shared" si="270"/>
        <v>750</v>
      </c>
      <c r="BB148" s="52">
        <f t="shared" si="270"/>
        <v>750</v>
      </c>
      <c r="BC148" s="52">
        <f t="shared" si="270"/>
        <v>750</v>
      </c>
      <c r="BD148" s="52">
        <f t="shared" si="270"/>
        <v>750</v>
      </c>
      <c r="BE148" s="52">
        <f t="shared" si="260"/>
        <v>261.43961534948966</v>
      </c>
      <c r="BF148" s="52">
        <f t="shared" si="270"/>
        <v>750</v>
      </c>
      <c r="BG148" s="52">
        <f>'Mortgage and Loans'!AF110</f>
        <v>13043.357741334197</v>
      </c>
      <c r="BH148" s="52">
        <f>'Mortgage and Loans'!AQ110</f>
        <v>0</v>
      </c>
      <c r="BI148" s="52">
        <f>'Mortgage and Loans'!BB110</f>
        <v>0</v>
      </c>
      <c r="BJ148" s="52">
        <f>'Mortgage and Loans'!BM110</f>
        <v>0</v>
      </c>
      <c r="BK148" s="52">
        <f>'Mortgage and Loans'!T109</f>
        <v>126611.07999999999</v>
      </c>
      <c r="BL148" s="12">
        <f t="shared" si="17"/>
        <v>-143665.87735668366</v>
      </c>
      <c r="BM148" s="69">
        <f t="shared" si="103"/>
        <v>697176.43668712582</v>
      </c>
      <c r="BN148" s="88">
        <f t="shared" si="317"/>
        <v>1</v>
      </c>
      <c r="BO148" s="88">
        <f t="shared" si="271"/>
        <v>1</v>
      </c>
      <c r="BP148" s="79">
        <f>'Mortgage and Loans'!G110</f>
        <v>2022.19</v>
      </c>
      <c r="BQ148" s="73">
        <f t="shared" si="285"/>
        <v>0</v>
      </c>
      <c r="BR148" s="80"/>
      <c r="BS148" s="20">
        <f t="shared" si="286"/>
        <v>4011.4396153494895</v>
      </c>
      <c r="BT148" s="20">
        <v>750</v>
      </c>
      <c r="BU148" s="20">
        <v>0</v>
      </c>
      <c r="BV148" s="20">
        <f t="shared" si="287"/>
        <v>4761.439615349489</v>
      </c>
      <c r="BW148" s="20">
        <f t="shared" si="288"/>
        <v>4761.4396155813465</v>
      </c>
      <c r="BX148" s="47">
        <f>IF(D148=0,0,IF(MONTH($D148)=1,1,0))</f>
        <v>0</v>
      </c>
      <c r="BY148" s="47">
        <f t="shared" si="19"/>
        <v>0</v>
      </c>
      <c r="BZ148" s="47">
        <f t="shared" si="20"/>
        <v>0</v>
      </c>
      <c r="CA148" s="47">
        <f t="shared" si="21"/>
        <v>0</v>
      </c>
      <c r="CB148" s="47">
        <f t="shared" si="22"/>
        <v>0</v>
      </c>
      <c r="CC148" s="47">
        <f t="shared" si="23"/>
        <v>0</v>
      </c>
      <c r="CD148" s="47">
        <f t="shared" si="24"/>
        <v>0</v>
      </c>
      <c r="CE148" s="47">
        <f t="shared" si="25"/>
        <v>0</v>
      </c>
      <c r="CF148" s="47">
        <f t="shared" si="26"/>
        <v>0</v>
      </c>
      <c r="CG148" s="47">
        <f t="shared" si="27"/>
        <v>0</v>
      </c>
      <c r="CH148" s="47">
        <f t="shared" si="28"/>
        <v>0</v>
      </c>
      <c r="CI148" s="47">
        <f t="shared" si="29"/>
        <v>0</v>
      </c>
      <c r="CJ148" s="47">
        <f t="shared" si="289"/>
        <v>0</v>
      </c>
      <c r="CK148" s="47">
        <f t="shared" si="290"/>
        <v>0</v>
      </c>
      <c r="CL148" s="47">
        <f t="shared" si="291"/>
        <v>0</v>
      </c>
      <c r="CM148" s="47">
        <f t="shared" si="292"/>
        <v>0</v>
      </c>
      <c r="CN148" s="47">
        <f t="shared" si="293"/>
        <v>0</v>
      </c>
      <c r="CO148" s="47">
        <f t="shared" si="294"/>
        <v>0</v>
      </c>
      <c r="CP148" s="47">
        <f t="shared" si="295"/>
        <v>0</v>
      </c>
      <c r="CQ148" s="47">
        <f t="shared" si="296"/>
        <v>0</v>
      </c>
      <c r="CR148" s="47">
        <f t="shared" si="297"/>
        <v>0</v>
      </c>
      <c r="CS148" s="47">
        <f t="shared" si="298"/>
        <v>0</v>
      </c>
      <c r="CT148" s="47">
        <f t="shared" si="299"/>
        <v>0</v>
      </c>
      <c r="CU148" s="47">
        <f t="shared" si="300"/>
        <v>0</v>
      </c>
      <c r="CV148" s="20">
        <f t="shared" si="301"/>
        <v>4761.4396153964517</v>
      </c>
      <c r="CW148" s="20">
        <f t="shared" si="302"/>
        <v>4761.4396153301686</v>
      </c>
      <c r="CX148" s="20">
        <f t="shared" si="303"/>
        <v>57137.275384193868</v>
      </c>
      <c r="CY148" s="20">
        <f t="shared" si="304"/>
        <v>57137.27538475742</v>
      </c>
      <c r="CZ148" s="20">
        <f t="shared" si="305"/>
        <v>57137.275383962027</v>
      </c>
      <c r="DA148" s="21">
        <f t="shared" si="306"/>
        <v>57137.275384304441</v>
      </c>
      <c r="DB148" s="19">
        <f t="shared" si="258"/>
        <v>1428431.884607611</v>
      </c>
      <c r="DC148" s="20">
        <f t="shared" si="307"/>
        <v>1428431.8846197079</v>
      </c>
      <c r="DD148" s="20">
        <f t="shared" si="308"/>
        <v>1428431.8846020934</v>
      </c>
      <c r="DE148" s="20">
        <f>DC148*G148</f>
        <v>0</v>
      </c>
      <c r="DF148" s="20">
        <f t="shared" si="268"/>
        <v>1500000</v>
      </c>
      <c r="DG148" s="20">
        <f t="shared" si="322"/>
        <v>764123.79553992453</v>
      </c>
      <c r="DH148" s="20">
        <f t="shared" si="309"/>
        <v>30564.95182159698</v>
      </c>
      <c r="DI148" s="20">
        <f t="shared" si="323"/>
        <v>2547.0793184664149</v>
      </c>
      <c r="DJ148" s="20">
        <f t="shared" si="310"/>
        <v>754894.5678268749</v>
      </c>
      <c r="DK148" s="24">
        <f t="shared" si="311"/>
        <v>0.53493891012056027</v>
      </c>
      <c r="DL148" s="124">
        <f t="shared" si="324"/>
        <v>0</v>
      </c>
      <c r="DM148" s="27">
        <f t="shared" si="325"/>
        <v>0</v>
      </c>
      <c r="DN148" s="27">
        <f t="shared" si="326"/>
        <v>0</v>
      </c>
      <c r="DO148" s="20">
        <f t="shared" si="318"/>
        <v>883436.6244086636</v>
      </c>
      <c r="DP148" s="20">
        <f t="shared" si="319"/>
        <v>579897.73180984962</v>
      </c>
      <c r="DQ148" s="21">
        <f t="shared" si="320"/>
        <v>536580.20234522736</v>
      </c>
      <c r="DR148" s="17"/>
      <c r="DS148" s="17"/>
      <c r="DT148" s="17"/>
      <c r="DU148" s="17"/>
      <c r="DV148" s="17"/>
      <c r="DW148" s="17"/>
      <c r="DX148" s="17"/>
      <c r="DY148" s="17"/>
      <c r="DZ148" s="17"/>
      <c r="EA148" s="17"/>
      <c r="EB148" s="28">
        <v>0</v>
      </c>
      <c r="EC148" s="17"/>
      <c r="ED148" s="17"/>
      <c r="EE148" s="17"/>
      <c r="EF148" s="17"/>
      <c r="EG148" s="17"/>
    </row>
    <row r="149" spans="1:137" ht="15.75" thickBot="1" x14ac:dyDescent="0.3">
      <c r="A149" s="5">
        <f t="shared" si="259"/>
        <v>36</v>
      </c>
      <c r="B149" s="5">
        <f t="shared" si="259"/>
        <v>34</v>
      </c>
      <c r="C149" s="1">
        <v>46722</v>
      </c>
      <c r="D149" s="4"/>
      <c r="E149" s="28"/>
      <c r="F149" s="28"/>
      <c r="G149" s="28">
        <f t="shared" si="274"/>
        <v>0</v>
      </c>
      <c r="H149" s="28"/>
      <c r="I149" s="10">
        <v>0</v>
      </c>
      <c r="J149" s="10">
        <v>69430.399999999994</v>
      </c>
      <c r="K149" s="94"/>
      <c r="L149" s="11">
        <f t="shared" si="276"/>
        <v>1541.6666666666667</v>
      </c>
      <c r="M149" s="11">
        <f t="shared" si="277"/>
        <v>458.33333333333331</v>
      </c>
      <c r="N149" s="11">
        <f t="shared" si="278"/>
        <v>575</v>
      </c>
      <c r="O149" s="11">
        <f t="shared" si="275"/>
        <v>552.97666666666669</v>
      </c>
      <c r="P149" s="11">
        <f t="shared" si="312"/>
        <v>2657.8899999999994</v>
      </c>
      <c r="Q149" s="11">
        <v>100000</v>
      </c>
      <c r="R149" s="94">
        <v>1</v>
      </c>
      <c r="S149" s="11">
        <f t="shared" si="279"/>
        <v>1541.6666666666667</v>
      </c>
      <c r="T149" s="11">
        <f t="shared" si="280"/>
        <v>458.33333333333331</v>
      </c>
      <c r="U149" s="11">
        <f t="shared" si="313"/>
        <v>833.33333333333348</v>
      </c>
      <c r="V149" s="11">
        <f t="shared" si="314"/>
        <v>5500</v>
      </c>
      <c r="W149" s="11">
        <f t="shared" si="315"/>
        <v>8157.8899999999994</v>
      </c>
      <c r="X149" s="11">
        <f t="shared" si="281"/>
        <v>97894.68</v>
      </c>
      <c r="Y149" s="110">
        <f t="shared" si="273"/>
        <v>0.22</v>
      </c>
      <c r="Z149" s="11">
        <f t="shared" si="261"/>
        <v>13415.829599999997</v>
      </c>
      <c r="AA149" s="11">
        <f t="shared" si="262"/>
        <v>4814.7339999999995</v>
      </c>
      <c r="AB149" s="11">
        <v>0</v>
      </c>
      <c r="AC149" s="11">
        <f t="shared" si="266"/>
        <v>79664.116399999999</v>
      </c>
      <c r="AD149" s="11">
        <f t="shared" si="263"/>
        <v>6638.6763666666666</v>
      </c>
      <c r="AE149" s="11">
        <v>55000</v>
      </c>
      <c r="AF149" s="11">
        <f t="shared" si="282"/>
        <v>2055.3430333333336</v>
      </c>
      <c r="AG149" s="11"/>
      <c r="AH149" s="92"/>
      <c r="AI149" s="91">
        <v>9000</v>
      </c>
      <c r="AJ149" s="11">
        <v>550</v>
      </c>
      <c r="AK149" s="54">
        <f t="shared" si="98"/>
        <v>10387.134477077188</v>
      </c>
      <c r="AL149" s="11">
        <v>305</v>
      </c>
      <c r="AM149" s="54">
        <v>0</v>
      </c>
      <c r="AN149" s="11">
        <v>0</v>
      </c>
      <c r="AO149" s="11">
        <v>0</v>
      </c>
      <c r="AP149" s="52">
        <f t="shared" si="283"/>
        <v>122562.9678722172</v>
      </c>
      <c r="AQ149" s="54">
        <f t="shared" si="272"/>
        <v>8250.1423423399447</v>
      </c>
      <c r="AR149" s="54">
        <f t="shared" si="264"/>
        <v>7162.7785956004254</v>
      </c>
      <c r="AS149" s="54">
        <f t="shared" si="267"/>
        <v>495015.25271052046</v>
      </c>
      <c r="AT149" s="54">
        <f t="shared" si="316"/>
        <v>63415.486742627771</v>
      </c>
      <c r="AU149" s="54">
        <v>3100</v>
      </c>
      <c r="AV149" s="54">
        <f t="shared" si="265"/>
        <v>77013.080502459969</v>
      </c>
      <c r="AW149" s="11">
        <v>0</v>
      </c>
      <c r="AX149" s="52">
        <f t="shared" si="284"/>
        <v>0</v>
      </c>
      <c r="AY149" s="54">
        <f>'Mortgage and Loans'!U110</f>
        <v>53680.579999999987</v>
      </c>
      <c r="AZ149" s="12">
        <f t="shared" si="321"/>
        <v>850442.42324284301</v>
      </c>
      <c r="BA149" s="52">
        <f t="shared" si="270"/>
        <v>750</v>
      </c>
      <c r="BB149" s="52">
        <f t="shared" si="270"/>
        <v>750</v>
      </c>
      <c r="BC149" s="52">
        <f t="shared" si="270"/>
        <v>750</v>
      </c>
      <c r="BD149" s="52">
        <f t="shared" si="270"/>
        <v>750</v>
      </c>
      <c r="BE149" s="52">
        <f t="shared" si="260"/>
        <v>261.43961533016818</v>
      </c>
      <c r="BF149" s="52">
        <f t="shared" si="270"/>
        <v>750</v>
      </c>
      <c r="BG149" s="52">
        <f>'Mortgage and Loans'!AF111</f>
        <v>11806.297741334198</v>
      </c>
      <c r="BH149" s="52">
        <f>'Mortgage and Loans'!AQ111</f>
        <v>0</v>
      </c>
      <c r="BI149" s="52">
        <f>'Mortgage and Loans'!BB111</f>
        <v>0</v>
      </c>
      <c r="BJ149" s="52">
        <f>'Mortgage and Loans'!BM111</f>
        <v>0</v>
      </c>
      <c r="BK149" s="52">
        <f>'Mortgage and Loans'!T110</f>
        <v>126319.41999999998</v>
      </c>
      <c r="BL149" s="12">
        <f t="shared" si="17"/>
        <v>-142137.15735666436</v>
      </c>
      <c r="BM149" s="69">
        <f t="shared" si="103"/>
        <v>708305.26588617871</v>
      </c>
      <c r="BN149" s="88">
        <f t="shared" si="317"/>
        <v>1</v>
      </c>
      <c r="BO149" s="88">
        <f t="shared" si="271"/>
        <v>1</v>
      </c>
      <c r="BP149" s="79">
        <f>'Mortgage and Loans'!G111</f>
        <v>2022.19</v>
      </c>
      <c r="BQ149" s="73">
        <f t="shared" si="285"/>
        <v>0</v>
      </c>
      <c r="BR149" s="80"/>
      <c r="BS149" s="20">
        <f t="shared" si="286"/>
        <v>4011.4396153301682</v>
      </c>
      <c r="BT149" s="20">
        <v>750</v>
      </c>
      <c r="BU149" s="20">
        <v>0</v>
      </c>
      <c r="BV149" s="20">
        <f t="shared" si="287"/>
        <v>4761.4396153301677</v>
      </c>
      <c r="BW149" s="20">
        <f t="shared" si="288"/>
        <v>4761.4396152894496</v>
      </c>
      <c r="BX149" s="47">
        <f>IF(D149=0,0,IF(MONTH($D149)=1,1,0))</f>
        <v>0</v>
      </c>
      <c r="BY149" s="47">
        <f t="shared" si="19"/>
        <v>0</v>
      </c>
      <c r="BZ149" s="47">
        <f t="shared" si="20"/>
        <v>0</v>
      </c>
      <c r="CA149" s="47">
        <f t="shared" si="21"/>
        <v>0</v>
      </c>
      <c r="CB149" s="47">
        <f t="shared" si="22"/>
        <v>0</v>
      </c>
      <c r="CC149" s="47">
        <f t="shared" si="23"/>
        <v>0</v>
      </c>
      <c r="CD149" s="47">
        <f t="shared" si="24"/>
        <v>0</v>
      </c>
      <c r="CE149" s="47">
        <f t="shared" si="25"/>
        <v>0</v>
      </c>
      <c r="CF149" s="47">
        <f t="shared" si="26"/>
        <v>0</v>
      </c>
      <c r="CG149" s="47">
        <f t="shared" si="27"/>
        <v>0</v>
      </c>
      <c r="CH149" s="47">
        <f t="shared" si="28"/>
        <v>0</v>
      </c>
      <c r="CI149" s="47">
        <f t="shared" si="29"/>
        <v>0</v>
      </c>
      <c r="CJ149" s="47">
        <f t="shared" si="289"/>
        <v>0</v>
      </c>
      <c r="CK149" s="47">
        <f t="shared" si="290"/>
        <v>0</v>
      </c>
      <c r="CL149" s="47">
        <f t="shared" si="291"/>
        <v>0</v>
      </c>
      <c r="CM149" s="47">
        <f t="shared" si="292"/>
        <v>0</v>
      </c>
      <c r="CN149" s="47">
        <f t="shared" si="293"/>
        <v>0</v>
      </c>
      <c r="CO149" s="47">
        <f t="shared" si="294"/>
        <v>0</v>
      </c>
      <c r="CP149" s="47">
        <f t="shared" si="295"/>
        <v>0</v>
      </c>
      <c r="CQ149" s="47">
        <f t="shared" si="296"/>
        <v>0</v>
      </c>
      <c r="CR149" s="47">
        <f t="shared" si="297"/>
        <v>0</v>
      </c>
      <c r="CS149" s="47">
        <f t="shared" si="298"/>
        <v>0</v>
      </c>
      <c r="CT149" s="47">
        <f t="shared" si="299"/>
        <v>0</v>
      </c>
      <c r="CU149" s="47">
        <f t="shared" si="300"/>
        <v>0</v>
      </c>
      <c r="CV149" s="20">
        <f t="shared" si="301"/>
        <v>4761.4396153572052</v>
      </c>
      <c r="CW149" s="20">
        <f t="shared" si="302"/>
        <v>4761.439615333562</v>
      </c>
      <c r="CX149" s="20">
        <f t="shared" si="303"/>
        <v>57137.275383962013</v>
      </c>
      <c r="CY149" s="20">
        <f t="shared" si="304"/>
        <v>57137.275384286462</v>
      </c>
      <c r="CZ149" s="20">
        <f t="shared" si="305"/>
        <v>57137.275384002744</v>
      </c>
      <c r="DA149" s="21">
        <f t="shared" si="306"/>
        <v>57137.275384083739</v>
      </c>
      <c r="DB149" s="19">
        <f t="shared" ref="DB149:DB212" si="327">$DA149/DB$11</f>
        <v>1428431.8846020934</v>
      </c>
      <c r="DC149" s="20">
        <f t="shared" si="307"/>
        <v>1428431.8846094811</v>
      </c>
      <c r="DD149" s="20">
        <f t="shared" si="308"/>
        <v>1428431.8846023462</v>
      </c>
      <c r="DE149" s="20">
        <f>DC149*G149</f>
        <v>0</v>
      </c>
      <c r="DF149" s="20">
        <f t="shared" si="268"/>
        <v>1500000</v>
      </c>
      <c r="DG149" s="20">
        <f t="shared" si="322"/>
        <v>773419.70876576588</v>
      </c>
      <c r="DH149" s="20">
        <f t="shared" si="309"/>
        <v>30936.788350630635</v>
      </c>
      <c r="DI149" s="20">
        <f t="shared" si="323"/>
        <v>2578.0656958858863</v>
      </c>
      <c r="DJ149" s="20">
        <f t="shared" si="310"/>
        <v>764140.48940260394</v>
      </c>
      <c r="DK149" s="24">
        <f t="shared" si="311"/>
        <v>0.54144668506696847</v>
      </c>
      <c r="DL149" s="124">
        <f t="shared" si="324"/>
        <v>0</v>
      </c>
      <c r="DM149" s="27">
        <f t="shared" si="325"/>
        <v>0</v>
      </c>
      <c r="DN149" s="27">
        <f t="shared" si="326"/>
        <v>0</v>
      </c>
      <c r="DO149" s="20">
        <f t="shared" si="318"/>
        <v>888221.90612421045</v>
      </c>
      <c r="DP149" s="20">
        <f t="shared" si="319"/>
        <v>587038.84452381963</v>
      </c>
      <c r="DQ149" s="21">
        <f t="shared" si="320"/>
        <v>544057.51177459734</v>
      </c>
      <c r="DR149" s="17"/>
      <c r="DS149" s="17"/>
      <c r="DT149" s="17"/>
      <c r="DU149" s="17"/>
      <c r="DV149" s="17"/>
      <c r="DW149" s="17"/>
      <c r="DX149" s="17"/>
      <c r="DY149" s="17"/>
      <c r="DZ149" s="17"/>
      <c r="EA149" s="17"/>
      <c r="EB149" s="28">
        <v>0</v>
      </c>
      <c r="EC149" s="17"/>
      <c r="ED149" s="17"/>
      <c r="EE149" s="17"/>
      <c r="EF149" s="17"/>
      <c r="EG149" s="17"/>
    </row>
    <row r="150" spans="1:137" ht="15.75" thickBot="1" x14ac:dyDescent="0.3">
      <c r="A150" s="5">
        <f t="shared" si="259"/>
        <v>36</v>
      </c>
      <c r="B150" s="5">
        <f t="shared" si="259"/>
        <v>34</v>
      </c>
      <c r="C150" s="1">
        <v>46753</v>
      </c>
      <c r="D150" s="4"/>
      <c r="E150" s="28"/>
      <c r="F150" s="28"/>
      <c r="G150" s="28">
        <f t="shared" si="274"/>
        <v>0</v>
      </c>
      <c r="H150" s="28"/>
      <c r="I150" s="10">
        <v>0</v>
      </c>
      <c r="J150" s="10">
        <v>69430.399999999994</v>
      </c>
      <c r="K150" s="94"/>
      <c r="L150" s="11">
        <f t="shared" si="276"/>
        <v>1541.6666666666667</v>
      </c>
      <c r="M150" s="11">
        <f t="shared" si="277"/>
        <v>458.33333333333331</v>
      </c>
      <c r="N150" s="11">
        <f t="shared" si="278"/>
        <v>575</v>
      </c>
      <c r="O150" s="11">
        <f t="shared" si="275"/>
        <v>552.97666666666669</v>
      </c>
      <c r="P150" s="11">
        <f t="shared" si="312"/>
        <v>2657.8899999999994</v>
      </c>
      <c r="Q150" s="11">
        <v>100000</v>
      </c>
      <c r="R150" s="94">
        <v>1</v>
      </c>
      <c r="S150" s="11">
        <f t="shared" si="279"/>
        <v>1541.6666666666667</v>
      </c>
      <c r="T150" s="11">
        <f t="shared" si="280"/>
        <v>458.33333333333331</v>
      </c>
      <c r="U150" s="11">
        <f t="shared" si="313"/>
        <v>833.33333333333348</v>
      </c>
      <c r="V150" s="11">
        <f t="shared" si="314"/>
        <v>5500</v>
      </c>
      <c r="W150" s="11">
        <f t="shared" si="315"/>
        <v>8157.8899999999994</v>
      </c>
      <c r="X150" s="11">
        <f t="shared" si="281"/>
        <v>97894.68</v>
      </c>
      <c r="Y150" s="110">
        <f t="shared" si="273"/>
        <v>0.22</v>
      </c>
      <c r="Z150" s="11">
        <f t="shared" si="261"/>
        <v>13415.829599999997</v>
      </c>
      <c r="AA150" s="11">
        <f t="shared" si="262"/>
        <v>4814.7339999999995</v>
      </c>
      <c r="AB150" s="11">
        <v>0</v>
      </c>
      <c r="AC150" s="11">
        <f t="shared" si="266"/>
        <v>79664.116399999999</v>
      </c>
      <c r="AD150" s="11">
        <f t="shared" si="263"/>
        <v>6638.6763666666666</v>
      </c>
      <c r="AE150" s="11">
        <v>55000</v>
      </c>
      <c r="AF150" s="11">
        <f t="shared" si="282"/>
        <v>2055.3430333333336</v>
      </c>
      <c r="AG150" s="11"/>
      <c r="AH150" s="92"/>
      <c r="AI150" s="91">
        <v>9000</v>
      </c>
      <c r="AJ150" s="11">
        <v>550</v>
      </c>
      <c r="AK150" s="54">
        <f t="shared" si="98"/>
        <v>10399.685597903655</v>
      </c>
      <c r="AL150" s="11">
        <v>305</v>
      </c>
      <c r="AM150" s="54">
        <v>0</v>
      </c>
      <c r="AN150" s="11">
        <v>0</v>
      </c>
      <c r="AO150" s="11">
        <v>0</v>
      </c>
      <c r="AP150" s="52">
        <f t="shared" si="283"/>
        <v>124143.51728152503</v>
      </c>
      <c r="AQ150" s="54">
        <f t="shared" si="272"/>
        <v>8294.8306133609531</v>
      </c>
      <c r="AR150" s="54">
        <f t="shared" si="264"/>
        <v>7201.5769796599279</v>
      </c>
      <c r="AS150" s="54">
        <f t="shared" si="267"/>
        <v>500953.49466270249</v>
      </c>
      <c r="AT150" s="54">
        <f t="shared" si="316"/>
        <v>64167.320629150337</v>
      </c>
      <c r="AU150" s="54">
        <v>3100</v>
      </c>
      <c r="AV150" s="54">
        <f t="shared" si="265"/>
        <v>78005.23468851496</v>
      </c>
      <c r="AW150" s="11">
        <v>0</v>
      </c>
      <c r="AX150" s="52">
        <f t="shared" si="284"/>
        <v>0</v>
      </c>
      <c r="AY150" s="54">
        <f>'Mortgage and Loans'!U111</f>
        <v>53973.239999999991</v>
      </c>
      <c r="AZ150" s="12">
        <f t="shared" si="321"/>
        <v>860093.90045281744</v>
      </c>
      <c r="BA150" s="52">
        <f t="shared" si="270"/>
        <v>750</v>
      </c>
      <c r="BB150" s="52">
        <f t="shared" si="270"/>
        <v>750</v>
      </c>
      <c r="BC150" s="52">
        <f t="shared" si="270"/>
        <v>750</v>
      </c>
      <c r="BD150" s="52">
        <f t="shared" si="270"/>
        <v>750</v>
      </c>
      <c r="BE150" s="52">
        <f t="shared" si="260"/>
        <v>261.43961533356145</v>
      </c>
      <c r="BF150" s="52">
        <f t="shared" si="270"/>
        <v>750</v>
      </c>
      <c r="BG150" s="52">
        <f>'Mortgage and Loans'!AF112</f>
        <v>10563.757741334197</v>
      </c>
      <c r="BH150" s="52">
        <f>'Mortgage and Loans'!AQ112</f>
        <v>0</v>
      </c>
      <c r="BI150" s="52">
        <f>'Mortgage and Loans'!BB112</f>
        <v>0</v>
      </c>
      <c r="BJ150" s="52">
        <f>'Mortgage and Loans'!BM112</f>
        <v>0</v>
      </c>
      <c r="BK150" s="52">
        <f>'Mortgage and Loans'!T111</f>
        <v>126026.75999999998</v>
      </c>
      <c r="BL150" s="12">
        <f t="shared" si="17"/>
        <v>-140601.95735666773</v>
      </c>
      <c r="BM150" s="69">
        <f t="shared" si="103"/>
        <v>719491.94309614971</v>
      </c>
      <c r="BN150" s="88">
        <f t="shared" si="317"/>
        <v>1</v>
      </c>
      <c r="BO150" s="88">
        <f t="shared" si="271"/>
        <v>1</v>
      </c>
      <c r="BP150" s="79">
        <f>'Mortgage and Loans'!G112</f>
        <v>2022.19</v>
      </c>
      <c r="BQ150" s="73">
        <f t="shared" si="285"/>
        <v>0</v>
      </c>
      <c r="BR150" s="80"/>
      <c r="BS150" s="20">
        <f t="shared" si="286"/>
        <v>4011.4396153335615</v>
      </c>
      <c r="BT150" s="20">
        <v>750</v>
      </c>
      <c r="BU150" s="20">
        <v>0</v>
      </c>
      <c r="BV150" s="20">
        <f t="shared" si="287"/>
        <v>4761.439615333562</v>
      </c>
      <c r="BW150" s="20">
        <f t="shared" si="288"/>
        <v>4761.4396151103592</v>
      </c>
      <c r="BX150" s="47">
        <f>IF(D150=0,0,IF(MONTH($D150)=1,1,0))</f>
        <v>0</v>
      </c>
      <c r="BY150" s="47">
        <f t="shared" si="19"/>
        <v>0</v>
      </c>
      <c r="BZ150" s="47">
        <f t="shared" si="20"/>
        <v>0</v>
      </c>
      <c r="CA150" s="47">
        <f t="shared" si="21"/>
        <v>0</v>
      </c>
      <c r="CB150" s="47">
        <f t="shared" si="22"/>
        <v>0</v>
      </c>
      <c r="CC150" s="47">
        <f t="shared" si="23"/>
        <v>0</v>
      </c>
      <c r="CD150" s="47">
        <f t="shared" si="24"/>
        <v>0</v>
      </c>
      <c r="CE150" s="47">
        <f t="shared" si="25"/>
        <v>0</v>
      </c>
      <c r="CF150" s="47">
        <f t="shared" si="26"/>
        <v>0</v>
      </c>
      <c r="CG150" s="47">
        <f t="shared" si="27"/>
        <v>0</v>
      </c>
      <c r="CH150" s="47">
        <f t="shared" si="28"/>
        <v>0</v>
      </c>
      <c r="CI150" s="47">
        <f t="shared" si="29"/>
        <v>0</v>
      </c>
      <c r="CJ150" s="47">
        <f t="shared" si="289"/>
        <v>0</v>
      </c>
      <c r="CK150" s="47">
        <f t="shared" si="290"/>
        <v>0</v>
      </c>
      <c r="CL150" s="47">
        <f t="shared" si="291"/>
        <v>0</v>
      </c>
      <c r="CM150" s="47">
        <f t="shared" si="292"/>
        <v>0</v>
      </c>
      <c r="CN150" s="47">
        <f t="shared" si="293"/>
        <v>0</v>
      </c>
      <c r="CO150" s="47">
        <f t="shared" si="294"/>
        <v>0</v>
      </c>
      <c r="CP150" s="47">
        <f t="shared" si="295"/>
        <v>0</v>
      </c>
      <c r="CQ150" s="47">
        <f t="shared" si="296"/>
        <v>0</v>
      </c>
      <c r="CR150" s="47">
        <f t="shared" si="297"/>
        <v>0</v>
      </c>
      <c r="CS150" s="47">
        <f t="shared" si="298"/>
        <v>0</v>
      </c>
      <c r="CT150" s="47">
        <f t="shared" si="299"/>
        <v>0</v>
      </c>
      <c r="CU150" s="47">
        <f t="shared" si="300"/>
        <v>0</v>
      </c>
      <c r="CV150" s="20">
        <f t="shared" si="301"/>
        <v>4761.4396153377393</v>
      </c>
      <c r="CW150" s="20">
        <f t="shared" si="302"/>
        <v>4761.439615352162</v>
      </c>
      <c r="CX150" s="20">
        <f t="shared" si="303"/>
        <v>57137.275384002744</v>
      </c>
      <c r="CY150" s="20">
        <f t="shared" si="304"/>
        <v>57137.275384052875</v>
      </c>
      <c r="CZ150" s="20">
        <f t="shared" si="305"/>
        <v>57137.275384225941</v>
      </c>
      <c r="DA150" s="21">
        <f t="shared" si="306"/>
        <v>57137.275384093846</v>
      </c>
      <c r="DB150" s="19">
        <f t="shared" si="327"/>
        <v>1428431.8846023462</v>
      </c>
      <c r="DC150" s="20">
        <f t="shared" si="307"/>
        <v>1428431.884604017</v>
      </c>
      <c r="DD150" s="20">
        <f t="shared" si="308"/>
        <v>1428431.884606662</v>
      </c>
      <c r="DE150" s="20">
        <f>DC150*G150</f>
        <v>0</v>
      </c>
      <c r="DF150" s="20">
        <f t="shared" si="268"/>
        <v>1500000</v>
      </c>
      <c r="DG150" s="20">
        <f t="shared" si="322"/>
        <v>782765.97485491377</v>
      </c>
      <c r="DH150" s="20">
        <f t="shared" si="309"/>
        <v>31310.63899419655</v>
      </c>
      <c r="DI150" s="20">
        <f t="shared" si="323"/>
        <v>2609.2199161830458</v>
      </c>
      <c r="DJ150" s="20">
        <f t="shared" si="310"/>
        <v>773436.49305353465</v>
      </c>
      <c r="DK150" s="24">
        <f t="shared" si="311"/>
        <v>0.54798971045924838</v>
      </c>
      <c r="DL150" s="124">
        <f t="shared" si="324"/>
        <v>1</v>
      </c>
      <c r="DM150" s="27">
        <f t="shared" si="325"/>
        <v>0</v>
      </c>
      <c r="DN150" s="27">
        <f t="shared" si="326"/>
        <v>0</v>
      </c>
      <c r="DO150" s="20">
        <f t="shared" si="318"/>
        <v>893033.1081157166</v>
      </c>
      <c r="DP150" s="20">
        <f t="shared" si="319"/>
        <v>594218.6382649903</v>
      </c>
      <c r="DQ150" s="21">
        <f t="shared" si="320"/>
        <v>551575.3232967098</v>
      </c>
      <c r="DR150" s="17"/>
      <c r="DS150" s="17"/>
      <c r="DT150" s="17"/>
      <c r="DU150" s="17"/>
      <c r="DV150" s="17"/>
      <c r="DW150" s="17"/>
      <c r="DX150" s="17"/>
      <c r="DY150" s="17"/>
      <c r="DZ150" s="17"/>
      <c r="EA150" s="17"/>
      <c r="EB150" s="28">
        <v>0</v>
      </c>
      <c r="EC150" s="17"/>
      <c r="ED150" s="17"/>
      <c r="EE150" s="17"/>
      <c r="EF150" s="17"/>
      <c r="EG150" s="17"/>
    </row>
    <row r="151" spans="1:137" ht="15.75" thickBot="1" x14ac:dyDescent="0.3">
      <c r="A151" s="5">
        <f t="shared" si="259"/>
        <v>36</v>
      </c>
      <c r="B151" s="5">
        <f t="shared" si="259"/>
        <v>34</v>
      </c>
      <c r="C151" s="1">
        <v>46784</v>
      </c>
      <c r="D151" s="4"/>
      <c r="E151" s="28"/>
      <c r="F151" s="28"/>
      <c r="G151" s="28">
        <f t="shared" si="274"/>
        <v>0</v>
      </c>
      <c r="H151" s="28"/>
      <c r="I151" s="10">
        <v>0</v>
      </c>
      <c r="J151" s="10">
        <v>69430.399999999994</v>
      </c>
      <c r="K151" s="94"/>
      <c r="L151" s="11">
        <f t="shared" si="276"/>
        <v>1541.6666666666667</v>
      </c>
      <c r="M151" s="11">
        <f t="shared" si="277"/>
        <v>458.33333333333331</v>
      </c>
      <c r="N151" s="11">
        <f t="shared" si="278"/>
        <v>575</v>
      </c>
      <c r="O151" s="11">
        <f t="shared" si="275"/>
        <v>552.97666666666669</v>
      </c>
      <c r="P151" s="11">
        <f t="shared" si="312"/>
        <v>2657.8899999999994</v>
      </c>
      <c r="Q151" s="11">
        <v>100000</v>
      </c>
      <c r="R151" s="94">
        <v>1</v>
      </c>
      <c r="S151" s="11">
        <f t="shared" si="279"/>
        <v>1541.6666666666667</v>
      </c>
      <c r="T151" s="11">
        <f t="shared" si="280"/>
        <v>458.33333333333331</v>
      </c>
      <c r="U151" s="11">
        <f t="shared" si="313"/>
        <v>833.33333333333348</v>
      </c>
      <c r="V151" s="11">
        <f t="shared" si="314"/>
        <v>5500</v>
      </c>
      <c r="W151" s="11">
        <f t="shared" si="315"/>
        <v>8157.8899999999994</v>
      </c>
      <c r="X151" s="11">
        <f t="shared" si="281"/>
        <v>97894.68</v>
      </c>
      <c r="Y151" s="110">
        <f t="shared" si="273"/>
        <v>0.22</v>
      </c>
      <c r="Z151" s="11">
        <f t="shared" si="261"/>
        <v>13415.829599999997</v>
      </c>
      <c r="AA151" s="11">
        <f t="shared" si="262"/>
        <v>4814.7339999999995</v>
      </c>
      <c r="AB151" s="11">
        <v>0</v>
      </c>
      <c r="AC151" s="11">
        <f t="shared" si="266"/>
        <v>79664.116399999999</v>
      </c>
      <c r="AD151" s="11">
        <f t="shared" si="263"/>
        <v>6638.6763666666666</v>
      </c>
      <c r="AE151" s="11">
        <v>55000</v>
      </c>
      <c r="AF151" s="11">
        <f t="shared" si="282"/>
        <v>2055.3430333333336</v>
      </c>
      <c r="AG151" s="11"/>
      <c r="AH151" s="92"/>
      <c r="AI151" s="91">
        <v>9000</v>
      </c>
      <c r="AJ151" s="11">
        <v>550</v>
      </c>
      <c r="AK151" s="54">
        <f t="shared" si="98"/>
        <v>10412.251884667789</v>
      </c>
      <c r="AL151" s="11">
        <v>305</v>
      </c>
      <c r="AM151" s="54">
        <v>0</v>
      </c>
      <c r="AN151" s="11">
        <v>0</v>
      </c>
      <c r="AO151" s="11">
        <v>0</v>
      </c>
      <c r="AP151" s="52">
        <f t="shared" si="283"/>
        <v>125732.62800013328</v>
      </c>
      <c r="AQ151" s="54">
        <f t="shared" si="272"/>
        <v>8339.7609458499919</v>
      </c>
      <c r="AR151" s="54">
        <f t="shared" si="264"/>
        <v>7240.5855216330856</v>
      </c>
      <c r="AS151" s="54">
        <f t="shared" si="267"/>
        <v>506923.9020921255</v>
      </c>
      <c r="AT151" s="54">
        <f t="shared" si="316"/>
        <v>64923.226949224903</v>
      </c>
      <c r="AU151" s="54">
        <v>3100</v>
      </c>
      <c r="AV151" s="54">
        <f t="shared" si="265"/>
        <v>79002.76304307775</v>
      </c>
      <c r="AW151" s="11">
        <v>0</v>
      </c>
      <c r="AX151" s="52">
        <f t="shared" si="284"/>
        <v>0</v>
      </c>
      <c r="AY151" s="54">
        <f>'Mortgage and Loans'!U112</f>
        <v>54266.909999999989</v>
      </c>
      <c r="AZ151" s="12">
        <f t="shared" si="321"/>
        <v>869797.02843671246</v>
      </c>
      <c r="BA151" s="52">
        <f t="shared" si="270"/>
        <v>750</v>
      </c>
      <c r="BB151" s="52">
        <f t="shared" si="270"/>
        <v>750</v>
      </c>
      <c r="BC151" s="52">
        <f t="shared" si="270"/>
        <v>750</v>
      </c>
      <c r="BD151" s="52">
        <f t="shared" si="270"/>
        <v>750</v>
      </c>
      <c r="BE151" s="52">
        <f t="shared" si="260"/>
        <v>261.4396153521617</v>
      </c>
      <c r="BF151" s="52">
        <f t="shared" si="270"/>
        <v>750</v>
      </c>
      <c r="BG151" s="52">
        <f>'Mortgage and Loans'!AF113</f>
        <v>9315.717741334196</v>
      </c>
      <c r="BH151" s="52">
        <f>'Mortgage and Loans'!AQ113</f>
        <v>0</v>
      </c>
      <c r="BI151" s="52">
        <f>'Mortgage and Loans'!BB113</f>
        <v>0</v>
      </c>
      <c r="BJ151" s="52">
        <f>'Mortgage and Loans'!BM113</f>
        <v>0</v>
      </c>
      <c r="BK151" s="52">
        <f>'Mortgage and Loans'!T112</f>
        <v>125733.08999999998</v>
      </c>
      <c r="BL151" s="12">
        <f t="shared" si="17"/>
        <v>-139060.24735668633</v>
      </c>
      <c r="BM151" s="69">
        <f t="shared" si="103"/>
        <v>730736.78108002618</v>
      </c>
      <c r="BN151" s="88">
        <f t="shared" si="317"/>
        <v>1</v>
      </c>
      <c r="BO151" s="88">
        <f t="shared" si="271"/>
        <v>1</v>
      </c>
      <c r="BP151" s="79">
        <f>'Mortgage and Loans'!G113</f>
        <v>2022.19</v>
      </c>
      <c r="BQ151" s="73">
        <f t="shared" si="285"/>
        <v>0</v>
      </c>
      <c r="BR151" s="80"/>
      <c r="BS151" s="20">
        <f t="shared" si="286"/>
        <v>4011.4396153521616</v>
      </c>
      <c r="BT151" s="20">
        <v>750</v>
      </c>
      <c r="BU151" s="20">
        <v>0</v>
      </c>
      <c r="BV151" s="20">
        <f t="shared" si="287"/>
        <v>4761.4396153521611</v>
      </c>
      <c r="BW151" s="20">
        <f t="shared" si="288"/>
        <v>4761.4396150681805</v>
      </c>
      <c r="BX151" s="47">
        <f>IF(D151=0,0,IF(MONTH($D151)=1,1,0))</f>
        <v>0</v>
      </c>
      <c r="BY151" s="47">
        <f t="shared" si="19"/>
        <v>0</v>
      </c>
      <c r="BZ151" s="47">
        <f t="shared" si="20"/>
        <v>0</v>
      </c>
      <c r="CA151" s="47">
        <f t="shared" si="21"/>
        <v>0</v>
      </c>
      <c r="CB151" s="47">
        <f t="shared" si="22"/>
        <v>0</v>
      </c>
      <c r="CC151" s="47">
        <f t="shared" si="23"/>
        <v>0</v>
      </c>
      <c r="CD151" s="47">
        <f t="shared" si="24"/>
        <v>0</v>
      </c>
      <c r="CE151" s="47">
        <f t="shared" si="25"/>
        <v>0</v>
      </c>
      <c r="CF151" s="47">
        <f t="shared" si="26"/>
        <v>0</v>
      </c>
      <c r="CG151" s="47">
        <f t="shared" si="27"/>
        <v>0</v>
      </c>
      <c r="CH151" s="47">
        <f t="shared" si="28"/>
        <v>0</v>
      </c>
      <c r="CI151" s="47">
        <f t="shared" si="29"/>
        <v>0</v>
      </c>
      <c r="CJ151" s="47">
        <f t="shared" si="289"/>
        <v>0</v>
      </c>
      <c r="CK151" s="47">
        <f t="shared" si="290"/>
        <v>0</v>
      </c>
      <c r="CL151" s="47">
        <f t="shared" si="291"/>
        <v>0</v>
      </c>
      <c r="CM151" s="47">
        <f t="shared" si="292"/>
        <v>0</v>
      </c>
      <c r="CN151" s="47">
        <f t="shared" si="293"/>
        <v>0</v>
      </c>
      <c r="CO151" s="47">
        <f t="shared" si="294"/>
        <v>0</v>
      </c>
      <c r="CP151" s="47">
        <f t="shared" si="295"/>
        <v>0</v>
      </c>
      <c r="CQ151" s="47">
        <f t="shared" si="296"/>
        <v>0</v>
      </c>
      <c r="CR151" s="47">
        <f t="shared" si="297"/>
        <v>0</v>
      </c>
      <c r="CS151" s="47">
        <f t="shared" si="298"/>
        <v>0</v>
      </c>
      <c r="CT151" s="47">
        <f t="shared" si="299"/>
        <v>0</v>
      </c>
      <c r="CU151" s="47">
        <f t="shared" si="300"/>
        <v>0</v>
      </c>
      <c r="CV151" s="20">
        <f t="shared" si="301"/>
        <v>4761.4396153386306</v>
      </c>
      <c r="CW151" s="20">
        <f t="shared" si="302"/>
        <v>4761.4396153758271</v>
      </c>
      <c r="CX151" s="20">
        <f t="shared" si="303"/>
        <v>57137.275384225934</v>
      </c>
      <c r="CY151" s="20">
        <f t="shared" si="304"/>
        <v>57137.275384063571</v>
      </c>
      <c r="CZ151" s="20">
        <f t="shared" si="305"/>
        <v>57137.275384509921</v>
      </c>
      <c r="DA151" s="21">
        <f t="shared" si="306"/>
        <v>57137.275384266475</v>
      </c>
      <c r="DB151" s="19">
        <f t="shared" si="327"/>
        <v>1428431.8846066617</v>
      </c>
      <c r="DC151" s="20">
        <f t="shared" si="307"/>
        <v>1428431.8846037004</v>
      </c>
      <c r="DD151" s="20">
        <f t="shared" si="308"/>
        <v>1428431.8846125316</v>
      </c>
      <c r="DE151" s="20">
        <f>DC151*G151</f>
        <v>0</v>
      </c>
      <c r="DF151" s="20">
        <f t="shared" si="268"/>
        <v>1500000</v>
      </c>
      <c r="DG151" s="20">
        <f t="shared" si="322"/>
        <v>792162.86655204452</v>
      </c>
      <c r="DH151" s="20">
        <f t="shared" si="309"/>
        <v>31686.514662081783</v>
      </c>
      <c r="DI151" s="20">
        <f t="shared" si="323"/>
        <v>2640.5428885068154</v>
      </c>
      <c r="DJ151" s="20">
        <f t="shared" si="310"/>
        <v>782782.8500575748</v>
      </c>
      <c r="DK151" s="24">
        <f t="shared" si="311"/>
        <v>0.55456817723711038</v>
      </c>
      <c r="DL151" s="124">
        <f t="shared" si="324"/>
        <v>0</v>
      </c>
      <c r="DM151" s="27">
        <f t="shared" si="325"/>
        <v>0</v>
      </c>
      <c r="DN151" s="27">
        <f t="shared" si="326"/>
        <v>0</v>
      </c>
      <c r="DO151" s="20">
        <f t="shared" si="318"/>
        <v>897870.37078467675</v>
      </c>
      <c r="DP151" s="20">
        <f t="shared" si="319"/>
        <v>601437.32255559228</v>
      </c>
      <c r="DQ151" s="21">
        <f t="shared" si="320"/>
        <v>559133.85629790032</v>
      </c>
      <c r="DR151" s="17"/>
      <c r="DS151" s="17"/>
      <c r="DT151" s="17"/>
      <c r="DU151" s="17"/>
      <c r="DV151" s="17"/>
      <c r="DW151" s="17"/>
      <c r="DX151" s="17"/>
      <c r="DY151" s="17"/>
      <c r="DZ151" s="17"/>
      <c r="EA151" s="17"/>
      <c r="EB151" s="28">
        <v>0</v>
      </c>
      <c r="EC151" s="17"/>
      <c r="ED151" s="17"/>
      <c r="EE151" s="17"/>
      <c r="EF151" s="17"/>
      <c r="EG151" s="17"/>
    </row>
    <row r="152" spans="1:137" ht="15.75" thickBot="1" x14ac:dyDescent="0.3">
      <c r="A152" s="5">
        <f t="shared" si="259"/>
        <v>36</v>
      </c>
      <c r="B152" s="5">
        <f t="shared" si="259"/>
        <v>34</v>
      </c>
      <c r="C152" s="1">
        <v>46813</v>
      </c>
      <c r="D152" s="4"/>
      <c r="E152" s="28"/>
      <c r="F152" s="28"/>
      <c r="G152" s="28">
        <f t="shared" si="274"/>
        <v>0</v>
      </c>
      <c r="H152" s="28"/>
      <c r="I152" s="10">
        <v>0</v>
      </c>
      <c r="J152" s="10">
        <v>69430.399999999994</v>
      </c>
      <c r="K152" s="94"/>
      <c r="L152" s="11">
        <f t="shared" si="276"/>
        <v>1541.6666666666667</v>
      </c>
      <c r="M152" s="11">
        <f t="shared" si="277"/>
        <v>458.33333333333331</v>
      </c>
      <c r="N152" s="11">
        <f t="shared" si="278"/>
        <v>575</v>
      </c>
      <c r="O152" s="11">
        <f t="shared" si="275"/>
        <v>552.97666666666669</v>
      </c>
      <c r="P152" s="11">
        <f t="shared" si="312"/>
        <v>2657.8899999999994</v>
      </c>
      <c r="Q152" s="11">
        <v>100000</v>
      </c>
      <c r="R152" s="94">
        <v>1</v>
      </c>
      <c r="S152" s="11">
        <f t="shared" si="279"/>
        <v>1541.6666666666667</v>
      </c>
      <c r="T152" s="11">
        <f t="shared" si="280"/>
        <v>458.33333333333331</v>
      </c>
      <c r="U152" s="11">
        <f t="shared" si="313"/>
        <v>833.33333333333348</v>
      </c>
      <c r="V152" s="11">
        <f t="shared" si="314"/>
        <v>5500</v>
      </c>
      <c r="W152" s="11">
        <f t="shared" si="315"/>
        <v>8157.8899999999994</v>
      </c>
      <c r="X152" s="11">
        <f t="shared" si="281"/>
        <v>97894.68</v>
      </c>
      <c r="Y152" s="110">
        <f t="shared" si="273"/>
        <v>0.22</v>
      </c>
      <c r="Z152" s="11">
        <f t="shared" si="261"/>
        <v>13415.829599999997</v>
      </c>
      <c r="AA152" s="11">
        <f t="shared" si="262"/>
        <v>4814.7339999999995</v>
      </c>
      <c r="AB152" s="11">
        <v>0</v>
      </c>
      <c r="AC152" s="11">
        <f t="shared" si="266"/>
        <v>79664.116399999999</v>
      </c>
      <c r="AD152" s="11">
        <f t="shared" si="263"/>
        <v>6638.6763666666666</v>
      </c>
      <c r="AE152" s="11">
        <v>55000</v>
      </c>
      <c r="AF152" s="11">
        <f t="shared" si="282"/>
        <v>2055.3430333333336</v>
      </c>
      <c r="AG152" s="11"/>
      <c r="AH152" s="92"/>
      <c r="AI152" s="91">
        <v>9000</v>
      </c>
      <c r="AJ152" s="11">
        <v>550</v>
      </c>
      <c r="AK152" s="54">
        <f t="shared" si="98"/>
        <v>10424.833355695095</v>
      </c>
      <c r="AL152" s="11">
        <v>305</v>
      </c>
      <c r="AM152" s="54">
        <v>0</v>
      </c>
      <c r="AN152" s="11">
        <v>0</v>
      </c>
      <c r="AO152" s="11">
        <v>0</v>
      </c>
      <c r="AP152" s="52">
        <f t="shared" si="283"/>
        <v>127330.34640180066</v>
      </c>
      <c r="AQ152" s="54">
        <f t="shared" si="272"/>
        <v>8384.9346509733459</v>
      </c>
      <c r="AR152" s="54">
        <f t="shared" si="264"/>
        <v>7279.8053598752649</v>
      </c>
      <c r="AS152" s="54">
        <f t="shared" si="267"/>
        <v>512926.64922845789</v>
      </c>
      <c r="AT152" s="54">
        <f t="shared" si="316"/>
        <v>65683.227761866539</v>
      </c>
      <c r="AU152" s="54">
        <v>3100</v>
      </c>
      <c r="AV152" s="54">
        <f t="shared" si="265"/>
        <v>80005.694676227751</v>
      </c>
      <c r="AW152" s="11">
        <v>0</v>
      </c>
      <c r="AX152" s="52">
        <f t="shared" si="284"/>
        <v>0</v>
      </c>
      <c r="AY152" s="54">
        <f>'Mortgage and Loans'!U113</f>
        <v>54561.589999999989</v>
      </c>
      <c r="AZ152" s="12">
        <f t="shared" si="321"/>
        <v>879552.08143489645</v>
      </c>
      <c r="BA152" s="52">
        <f t="shared" si="270"/>
        <v>750</v>
      </c>
      <c r="BB152" s="52">
        <f t="shared" si="270"/>
        <v>750</v>
      </c>
      <c r="BC152" s="52">
        <f t="shared" si="270"/>
        <v>750</v>
      </c>
      <c r="BD152" s="52">
        <f t="shared" si="270"/>
        <v>750</v>
      </c>
      <c r="BE152" s="52">
        <f t="shared" si="260"/>
        <v>261.43961537582675</v>
      </c>
      <c r="BF152" s="52">
        <f t="shared" si="270"/>
        <v>750</v>
      </c>
      <c r="BG152" s="52">
        <f>'Mortgage and Loans'!AF114</f>
        <v>8062.1577413341965</v>
      </c>
      <c r="BH152" s="52">
        <f>'Mortgage and Loans'!AQ114</f>
        <v>0</v>
      </c>
      <c r="BI152" s="52">
        <f>'Mortgage and Loans'!BB114</f>
        <v>0</v>
      </c>
      <c r="BJ152" s="52">
        <f>'Mortgage and Loans'!BM114</f>
        <v>0</v>
      </c>
      <c r="BK152" s="52">
        <f>'Mortgage and Loans'!T113</f>
        <v>125438.40999999999</v>
      </c>
      <c r="BL152" s="12">
        <f t="shared" si="17"/>
        <v>-137512.00735671</v>
      </c>
      <c r="BM152" s="69">
        <f t="shared" si="103"/>
        <v>742040.07407818642</v>
      </c>
      <c r="BN152" s="88">
        <f t="shared" si="317"/>
        <v>1</v>
      </c>
      <c r="BO152" s="88">
        <f t="shared" si="271"/>
        <v>1</v>
      </c>
      <c r="BP152" s="79">
        <f>'Mortgage and Loans'!G114</f>
        <v>2022.19</v>
      </c>
      <c r="BQ152" s="73">
        <f t="shared" si="285"/>
        <v>0</v>
      </c>
      <c r="BR152" s="80"/>
      <c r="BS152" s="20">
        <f t="shared" si="286"/>
        <v>4011.4396153758266</v>
      </c>
      <c r="BT152" s="20">
        <v>750</v>
      </c>
      <c r="BU152" s="20">
        <v>0</v>
      </c>
      <c r="BV152" s="20">
        <f t="shared" si="287"/>
        <v>4761.4396153758262</v>
      </c>
      <c r="BW152" s="20">
        <f t="shared" si="288"/>
        <v>4761.4396151380224</v>
      </c>
      <c r="BX152" s="47">
        <f>IF(D152=0,0,IF(MONTH($D152)=1,1,0))</f>
        <v>0</v>
      </c>
      <c r="BY152" s="47">
        <f t="shared" si="19"/>
        <v>0</v>
      </c>
      <c r="BZ152" s="47">
        <f t="shared" si="20"/>
        <v>0</v>
      </c>
      <c r="CA152" s="47">
        <f t="shared" si="21"/>
        <v>0</v>
      </c>
      <c r="CB152" s="47">
        <f t="shared" si="22"/>
        <v>0</v>
      </c>
      <c r="CC152" s="47">
        <f t="shared" si="23"/>
        <v>0</v>
      </c>
      <c r="CD152" s="47">
        <f t="shared" si="24"/>
        <v>0</v>
      </c>
      <c r="CE152" s="47">
        <f t="shared" si="25"/>
        <v>0</v>
      </c>
      <c r="CF152" s="47">
        <f t="shared" si="26"/>
        <v>0</v>
      </c>
      <c r="CG152" s="47">
        <f t="shared" si="27"/>
        <v>0</v>
      </c>
      <c r="CH152" s="47">
        <f t="shared" si="28"/>
        <v>0</v>
      </c>
      <c r="CI152" s="47">
        <f t="shared" si="29"/>
        <v>0</v>
      </c>
      <c r="CJ152" s="47">
        <f t="shared" si="289"/>
        <v>0</v>
      </c>
      <c r="CK152" s="47">
        <f t="shared" si="290"/>
        <v>0</v>
      </c>
      <c r="CL152" s="47">
        <f t="shared" si="291"/>
        <v>0</v>
      </c>
      <c r="CM152" s="47">
        <f t="shared" si="292"/>
        <v>0</v>
      </c>
      <c r="CN152" s="47">
        <f t="shared" si="293"/>
        <v>0</v>
      </c>
      <c r="CO152" s="47">
        <f t="shared" si="294"/>
        <v>0</v>
      </c>
      <c r="CP152" s="47">
        <f t="shared" si="295"/>
        <v>0</v>
      </c>
      <c r="CQ152" s="47">
        <f t="shared" si="296"/>
        <v>0</v>
      </c>
      <c r="CR152" s="47">
        <f t="shared" si="297"/>
        <v>0</v>
      </c>
      <c r="CS152" s="47">
        <f t="shared" si="298"/>
        <v>0</v>
      </c>
      <c r="CT152" s="47">
        <f t="shared" si="299"/>
        <v>0</v>
      </c>
      <c r="CU152" s="47">
        <f t="shared" si="300"/>
        <v>0</v>
      </c>
      <c r="CV152" s="20">
        <f t="shared" si="301"/>
        <v>4761.4396153538501</v>
      </c>
      <c r="CW152" s="20">
        <f t="shared" si="302"/>
        <v>4761.4396153956432</v>
      </c>
      <c r="CX152" s="20">
        <f t="shared" si="303"/>
        <v>57137.275384509914</v>
      </c>
      <c r="CY152" s="20">
        <f t="shared" si="304"/>
        <v>57137.275384246197</v>
      </c>
      <c r="CZ152" s="20">
        <f t="shared" si="305"/>
        <v>57137.275384747714</v>
      </c>
      <c r="DA152" s="21">
        <f t="shared" si="306"/>
        <v>57137.27538450127</v>
      </c>
      <c r="DB152" s="19">
        <f t="shared" si="327"/>
        <v>1428431.8846125316</v>
      </c>
      <c r="DC152" s="20">
        <f t="shared" si="307"/>
        <v>1428431.8846071798</v>
      </c>
      <c r="DD152" s="20">
        <f t="shared" si="308"/>
        <v>1428431.8846176544</v>
      </c>
      <c r="DE152" s="20">
        <f>DC152*G152</f>
        <v>0</v>
      </c>
      <c r="DF152" s="20">
        <f t="shared" si="268"/>
        <v>1500000</v>
      </c>
      <c r="DG152" s="20">
        <f t="shared" si="322"/>
        <v>801610.65807920147</v>
      </c>
      <c r="DH152" s="20">
        <f t="shared" si="309"/>
        <v>32064.42632316806</v>
      </c>
      <c r="DI152" s="20">
        <f t="shared" si="323"/>
        <v>2672.0355269306715</v>
      </c>
      <c r="DJ152" s="20">
        <f t="shared" si="310"/>
        <v>792179.83316205314</v>
      </c>
      <c r="DK152" s="24">
        <f t="shared" si="311"/>
        <v>0.56118227737519677</v>
      </c>
      <c r="DL152" s="124">
        <f t="shared" si="324"/>
        <v>0</v>
      </c>
      <c r="DM152" s="27">
        <f t="shared" si="325"/>
        <v>0</v>
      </c>
      <c r="DN152" s="27">
        <f t="shared" si="326"/>
        <v>0</v>
      </c>
      <c r="DO152" s="20">
        <f t="shared" si="318"/>
        <v>902733.8352930937</v>
      </c>
      <c r="DP152" s="20">
        <f t="shared" si="319"/>
        <v>608695.1080527684</v>
      </c>
      <c r="DQ152" s="21">
        <f t="shared" si="320"/>
        <v>566733.33135284728</v>
      </c>
      <c r="DR152" s="17"/>
      <c r="DS152" s="17"/>
      <c r="DT152" s="17"/>
      <c r="DU152" s="17"/>
      <c r="DV152" s="17"/>
      <c r="DW152" s="17"/>
      <c r="DX152" s="17"/>
      <c r="DY152" s="17"/>
      <c r="DZ152" s="17"/>
      <c r="EA152" s="17"/>
      <c r="EB152" s="28">
        <v>0</v>
      </c>
      <c r="EC152" s="17"/>
      <c r="ED152" s="17"/>
      <c r="EE152" s="17"/>
      <c r="EF152" s="17"/>
      <c r="EG152" s="17"/>
    </row>
    <row r="153" spans="1:137" ht="15.75" thickBot="1" x14ac:dyDescent="0.3">
      <c r="A153" s="5">
        <f t="shared" si="259"/>
        <v>36</v>
      </c>
      <c r="B153" s="5">
        <f t="shared" si="259"/>
        <v>34</v>
      </c>
      <c r="C153" s="1">
        <v>46844</v>
      </c>
      <c r="D153" s="4"/>
      <c r="E153" s="28"/>
      <c r="F153" s="28"/>
      <c r="G153" s="28">
        <f t="shared" si="274"/>
        <v>0</v>
      </c>
      <c r="H153" s="28"/>
      <c r="I153" s="10">
        <v>0</v>
      </c>
      <c r="J153" s="10">
        <v>69430.399999999994</v>
      </c>
      <c r="K153" s="94"/>
      <c r="L153" s="11">
        <f t="shared" si="276"/>
        <v>1541.6666666666667</v>
      </c>
      <c r="M153" s="11">
        <f t="shared" si="277"/>
        <v>458.33333333333331</v>
      </c>
      <c r="N153" s="11">
        <f t="shared" si="278"/>
        <v>575</v>
      </c>
      <c r="O153" s="11">
        <f t="shared" si="275"/>
        <v>552.97666666666669</v>
      </c>
      <c r="P153" s="11">
        <f t="shared" si="312"/>
        <v>2657.8899999999994</v>
      </c>
      <c r="Q153" s="11">
        <v>100000</v>
      </c>
      <c r="R153" s="94">
        <v>1</v>
      </c>
      <c r="S153" s="11">
        <f t="shared" si="279"/>
        <v>1541.6666666666667</v>
      </c>
      <c r="T153" s="11">
        <f t="shared" si="280"/>
        <v>458.33333333333331</v>
      </c>
      <c r="U153" s="11">
        <f t="shared" si="313"/>
        <v>833.33333333333348</v>
      </c>
      <c r="V153" s="11">
        <f t="shared" si="314"/>
        <v>5500</v>
      </c>
      <c r="W153" s="11">
        <f t="shared" si="315"/>
        <v>8157.8899999999994</v>
      </c>
      <c r="X153" s="11">
        <f t="shared" si="281"/>
        <v>97894.68</v>
      </c>
      <c r="Y153" s="110">
        <f t="shared" si="273"/>
        <v>0.22</v>
      </c>
      <c r="Z153" s="11">
        <f t="shared" si="261"/>
        <v>13415.829599999997</v>
      </c>
      <c r="AA153" s="11">
        <f t="shared" si="262"/>
        <v>4814.7339999999995</v>
      </c>
      <c r="AB153" s="11">
        <v>0</v>
      </c>
      <c r="AC153" s="11">
        <f t="shared" si="266"/>
        <v>79664.116399999999</v>
      </c>
      <c r="AD153" s="11">
        <f t="shared" si="263"/>
        <v>6638.6763666666666</v>
      </c>
      <c r="AE153" s="11">
        <v>55000</v>
      </c>
      <c r="AF153" s="11">
        <f t="shared" si="282"/>
        <v>2055.3430333333336</v>
      </c>
      <c r="AG153" s="11"/>
      <c r="AH153" s="92"/>
      <c r="AI153" s="91">
        <v>9000</v>
      </c>
      <c r="AJ153" s="11">
        <v>550</v>
      </c>
      <c r="AK153" s="54">
        <f t="shared" si="98"/>
        <v>10437.430029333225</v>
      </c>
      <c r="AL153" s="11">
        <v>305</v>
      </c>
      <c r="AM153" s="54">
        <v>0</v>
      </c>
      <c r="AN153" s="11">
        <v>0</v>
      </c>
      <c r="AO153" s="11">
        <v>0</v>
      </c>
      <c r="AP153" s="52">
        <f t="shared" si="283"/>
        <v>128936.71911147707</v>
      </c>
      <c r="AQ153" s="54">
        <f t="shared" si="272"/>
        <v>8430.3530469994512</v>
      </c>
      <c r="AR153" s="54">
        <f t="shared" si="264"/>
        <v>7319.2376389079227</v>
      </c>
      <c r="AS153" s="54">
        <f t="shared" si="267"/>
        <v>518961.91124511207</v>
      </c>
      <c r="AT153" s="54">
        <f t="shared" si="316"/>
        <v>66447.345245576638</v>
      </c>
      <c r="AU153" s="54">
        <v>3100</v>
      </c>
      <c r="AV153" s="54">
        <f t="shared" si="265"/>
        <v>81014.058855723983</v>
      </c>
      <c r="AW153" s="11">
        <v>0</v>
      </c>
      <c r="AX153" s="52">
        <f t="shared" si="284"/>
        <v>0</v>
      </c>
      <c r="AY153" s="54">
        <f>'Mortgage and Loans'!U114</f>
        <v>54857.279999999984</v>
      </c>
      <c r="AZ153" s="12">
        <f t="shared" si="321"/>
        <v>889359.33517313038</v>
      </c>
      <c r="BA153" s="52">
        <f t="shared" si="270"/>
        <v>750</v>
      </c>
      <c r="BB153" s="52">
        <f t="shared" si="270"/>
        <v>750</v>
      </c>
      <c r="BC153" s="52">
        <f t="shared" si="270"/>
        <v>750</v>
      </c>
      <c r="BD153" s="52">
        <f t="shared" si="270"/>
        <v>750</v>
      </c>
      <c r="BE153" s="52">
        <f t="shared" si="260"/>
        <v>261.43961539564373</v>
      </c>
      <c r="BF153" s="52">
        <f t="shared" si="270"/>
        <v>750</v>
      </c>
      <c r="BG153" s="52">
        <f>'Mortgage and Loans'!AF115</f>
        <v>6803.0577413341962</v>
      </c>
      <c r="BH153" s="52">
        <f>'Mortgage and Loans'!AQ115</f>
        <v>0</v>
      </c>
      <c r="BI153" s="52">
        <f>'Mortgage and Loans'!BB115</f>
        <v>0</v>
      </c>
      <c r="BJ153" s="52">
        <f>'Mortgage and Loans'!BM115</f>
        <v>0</v>
      </c>
      <c r="BK153" s="52">
        <f>'Mortgage and Loans'!T114</f>
        <v>125142.71999999999</v>
      </c>
      <c r="BL153" s="12">
        <f t="shared" si="17"/>
        <v>-135957.21735672982</v>
      </c>
      <c r="BM153" s="69">
        <f t="shared" si="103"/>
        <v>753402.1178164006</v>
      </c>
      <c r="BN153" s="88">
        <f t="shared" si="317"/>
        <v>1</v>
      </c>
      <c r="BO153" s="88">
        <f t="shared" si="271"/>
        <v>1</v>
      </c>
      <c r="BP153" s="79">
        <f>'Mortgage and Loans'!G115</f>
        <v>2022.19</v>
      </c>
      <c r="BQ153" s="73">
        <f t="shared" si="285"/>
        <v>0</v>
      </c>
      <c r="BR153" s="80"/>
      <c r="BS153" s="20">
        <f t="shared" si="286"/>
        <v>4011.4396153956436</v>
      </c>
      <c r="BT153" s="20">
        <v>750</v>
      </c>
      <c r="BU153" s="20">
        <v>0</v>
      </c>
      <c r="BV153" s="20">
        <f t="shared" si="287"/>
        <v>4761.4396153956441</v>
      </c>
      <c r="BW153" s="20">
        <f t="shared" si="288"/>
        <v>4761.4396152670624</v>
      </c>
      <c r="BX153" s="47">
        <f>IF(D153=0,0,IF(MONTH($D153)=1,1,0))</f>
        <v>0</v>
      </c>
      <c r="BY153" s="47">
        <f t="shared" si="19"/>
        <v>0</v>
      </c>
      <c r="BZ153" s="47">
        <f t="shared" si="20"/>
        <v>0</v>
      </c>
      <c r="CA153" s="47">
        <f t="shared" si="21"/>
        <v>0</v>
      </c>
      <c r="CB153" s="47">
        <f t="shared" si="22"/>
        <v>0</v>
      </c>
      <c r="CC153" s="47">
        <f t="shared" si="23"/>
        <v>0</v>
      </c>
      <c r="CD153" s="47">
        <f t="shared" si="24"/>
        <v>0</v>
      </c>
      <c r="CE153" s="47">
        <f t="shared" si="25"/>
        <v>0</v>
      </c>
      <c r="CF153" s="47">
        <f t="shared" si="26"/>
        <v>0</v>
      </c>
      <c r="CG153" s="47">
        <f t="shared" si="27"/>
        <v>0</v>
      </c>
      <c r="CH153" s="47">
        <f t="shared" si="28"/>
        <v>0</v>
      </c>
      <c r="CI153" s="47">
        <f t="shared" si="29"/>
        <v>0</v>
      </c>
      <c r="CJ153" s="47">
        <f t="shared" si="289"/>
        <v>0</v>
      </c>
      <c r="CK153" s="47">
        <f t="shared" si="290"/>
        <v>0</v>
      </c>
      <c r="CL153" s="47">
        <f t="shared" si="291"/>
        <v>0</v>
      </c>
      <c r="CM153" s="47">
        <f t="shared" si="292"/>
        <v>0</v>
      </c>
      <c r="CN153" s="47">
        <f t="shared" si="293"/>
        <v>0</v>
      </c>
      <c r="CO153" s="47">
        <f t="shared" si="294"/>
        <v>0</v>
      </c>
      <c r="CP153" s="47">
        <f t="shared" si="295"/>
        <v>0</v>
      </c>
      <c r="CQ153" s="47">
        <f t="shared" si="296"/>
        <v>0</v>
      </c>
      <c r="CR153" s="47">
        <f t="shared" si="297"/>
        <v>0</v>
      </c>
      <c r="CS153" s="47">
        <f t="shared" si="298"/>
        <v>0</v>
      </c>
      <c r="CT153" s="47">
        <f t="shared" si="299"/>
        <v>0</v>
      </c>
      <c r="CU153" s="47">
        <f t="shared" si="300"/>
        <v>0</v>
      </c>
      <c r="CV153" s="20">
        <f t="shared" si="301"/>
        <v>4761.4396153745438</v>
      </c>
      <c r="CW153" s="20">
        <f t="shared" si="302"/>
        <v>4761.4396154063588</v>
      </c>
      <c r="CX153" s="20">
        <f t="shared" si="303"/>
        <v>57137.275384747729</v>
      </c>
      <c r="CY153" s="20">
        <f t="shared" si="304"/>
        <v>57137.275384494525</v>
      </c>
      <c r="CZ153" s="20">
        <f t="shared" si="305"/>
        <v>57137.27538487631</v>
      </c>
      <c r="DA153" s="21">
        <f t="shared" si="306"/>
        <v>57137.27538470619</v>
      </c>
      <c r="DB153" s="19">
        <f t="shared" si="327"/>
        <v>1428431.8846176548</v>
      </c>
      <c r="DC153" s="20">
        <f t="shared" si="307"/>
        <v>1428431.8846122827</v>
      </c>
      <c r="DD153" s="20">
        <f t="shared" si="308"/>
        <v>1428431.8846206071</v>
      </c>
      <c r="DE153" s="20">
        <f>DC153*G153</f>
        <v>0</v>
      </c>
      <c r="DF153" s="20">
        <f t="shared" si="268"/>
        <v>1500000</v>
      </c>
      <c r="DG153" s="20">
        <f t="shared" si="322"/>
        <v>811109.62514379714</v>
      </c>
      <c r="DH153" s="20">
        <f t="shared" si="309"/>
        <v>32444.385005751887</v>
      </c>
      <c r="DI153" s="20">
        <f t="shared" si="323"/>
        <v>2703.6987504793237</v>
      </c>
      <c r="DJ153" s="20">
        <f t="shared" si="310"/>
        <v>801627.716591681</v>
      </c>
      <c r="DK153" s="24">
        <f t="shared" si="311"/>
        <v>0.56783220388836075</v>
      </c>
      <c r="DL153" s="124">
        <f t="shared" si="324"/>
        <v>0</v>
      </c>
      <c r="DM153" s="27">
        <f t="shared" si="325"/>
        <v>0</v>
      </c>
      <c r="DN153" s="27">
        <f t="shared" si="326"/>
        <v>0</v>
      </c>
      <c r="DO153" s="20">
        <f t="shared" si="318"/>
        <v>907623.64356759796</v>
      </c>
      <c r="DP153" s="20">
        <f t="shared" si="319"/>
        <v>615992.20655472088</v>
      </c>
      <c r="DQ153" s="21">
        <f t="shared" si="320"/>
        <v>574373.9702310086</v>
      </c>
      <c r="DR153" s="17"/>
      <c r="DS153" s="17"/>
      <c r="DT153" s="17"/>
      <c r="DU153" s="17"/>
      <c r="DV153" s="17"/>
      <c r="DW153" s="17"/>
      <c r="DX153" s="17"/>
      <c r="DY153" s="17"/>
      <c r="DZ153" s="17"/>
      <c r="EA153" s="17"/>
      <c r="EB153" s="28">
        <v>0</v>
      </c>
      <c r="EC153" s="17"/>
      <c r="ED153" s="17"/>
      <c r="EE153" s="17"/>
      <c r="EF153" s="17"/>
      <c r="EG153" s="17"/>
    </row>
    <row r="154" spans="1:137" ht="15.75" thickBot="1" x14ac:dyDescent="0.3">
      <c r="A154" s="5">
        <f t="shared" si="259"/>
        <v>36</v>
      </c>
      <c r="B154" s="5">
        <f t="shared" si="259"/>
        <v>34</v>
      </c>
      <c r="C154" s="1">
        <v>46874</v>
      </c>
      <c r="D154" s="4"/>
      <c r="E154" s="28"/>
      <c r="F154" s="28"/>
      <c r="G154" s="28">
        <f t="shared" si="274"/>
        <v>0</v>
      </c>
      <c r="H154" s="28"/>
      <c r="I154" s="10">
        <v>0</v>
      </c>
      <c r="J154" s="10">
        <v>69430.399999999994</v>
      </c>
      <c r="K154" s="94"/>
      <c r="L154" s="11">
        <f t="shared" si="276"/>
        <v>1541.6666666666667</v>
      </c>
      <c r="M154" s="11">
        <f t="shared" si="277"/>
        <v>458.33333333333331</v>
      </c>
      <c r="N154" s="11">
        <f t="shared" si="278"/>
        <v>575</v>
      </c>
      <c r="O154" s="11">
        <f t="shared" si="275"/>
        <v>552.97666666666669</v>
      </c>
      <c r="P154" s="11">
        <f t="shared" si="312"/>
        <v>2657.8899999999994</v>
      </c>
      <c r="Q154" s="11">
        <v>100000</v>
      </c>
      <c r="R154" s="94">
        <v>1</v>
      </c>
      <c r="S154" s="11">
        <f t="shared" si="279"/>
        <v>1541.6666666666667</v>
      </c>
      <c r="T154" s="11">
        <f t="shared" si="280"/>
        <v>458.33333333333331</v>
      </c>
      <c r="U154" s="11">
        <f t="shared" si="313"/>
        <v>833.33333333333348</v>
      </c>
      <c r="V154" s="11">
        <f t="shared" si="314"/>
        <v>5500</v>
      </c>
      <c r="W154" s="11">
        <f t="shared" si="315"/>
        <v>8157.8899999999994</v>
      </c>
      <c r="X154" s="11">
        <f t="shared" si="281"/>
        <v>97894.68</v>
      </c>
      <c r="Y154" s="110">
        <f t="shared" si="273"/>
        <v>0.22</v>
      </c>
      <c r="Z154" s="11">
        <f t="shared" si="261"/>
        <v>13415.829599999997</v>
      </c>
      <c r="AA154" s="11">
        <f t="shared" si="262"/>
        <v>4814.7339999999995</v>
      </c>
      <c r="AB154" s="11">
        <v>0</v>
      </c>
      <c r="AC154" s="11">
        <f t="shared" si="266"/>
        <v>79664.116399999999</v>
      </c>
      <c r="AD154" s="11">
        <f t="shared" si="263"/>
        <v>6638.6763666666666</v>
      </c>
      <c r="AE154" s="11">
        <v>55000</v>
      </c>
      <c r="AF154" s="11">
        <f t="shared" si="282"/>
        <v>2055.3430333333336</v>
      </c>
      <c r="AG154" s="11"/>
      <c r="AH154" s="92"/>
      <c r="AI154" s="91">
        <v>9000</v>
      </c>
      <c r="AJ154" s="11">
        <v>550</v>
      </c>
      <c r="AK154" s="54">
        <f t="shared" si="98"/>
        <v>10450.041923952002</v>
      </c>
      <c r="AL154" s="11">
        <v>305</v>
      </c>
      <c r="AM154" s="54">
        <v>0</v>
      </c>
      <c r="AN154" s="11">
        <v>0</v>
      </c>
      <c r="AO154" s="11">
        <v>0</v>
      </c>
      <c r="AP154" s="52">
        <f t="shared" si="283"/>
        <v>130551.79300666423</v>
      </c>
      <c r="AQ154" s="54">
        <f t="shared" si="272"/>
        <v>8476.0174593373649</v>
      </c>
      <c r="AR154" s="54">
        <f t="shared" si="264"/>
        <v>7358.8835094520073</v>
      </c>
      <c r="AS154" s="54">
        <f t="shared" si="267"/>
        <v>525029.86426435644</v>
      </c>
      <c r="AT154" s="54">
        <f t="shared" si="316"/>
        <v>67215.601698990169</v>
      </c>
      <c r="AU154" s="54">
        <v>3100</v>
      </c>
      <c r="AV154" s="54">
        <f t="shared" si="265"/>
        <v>82027.885007859149</v>
      </c>
      <c r="AW154" s="11">
        <v>0</v>
      </c>
      <c r="AX154" s="52">
        <f t="shared" si="284"/>
        <v>0</v>
      </c>
      <c r="AY154" s="54">
        <f>'Mortgage and Loans'!U115</f>
        <v>55153.989999999991</v>
      </c>
      <c r="AZ154" s="12">
        <f t="shared" si="321"/>
        <v>899219.0768706114</v>
      </c>
      <c r="BA154" s="52">
        <f t="shared" si="270"/>
        <v>750</v>
      </c>
      <c r="BB154" s="52">
        <f t="shared" si="270"/>
        <v>750</v>
      </c>
      <c r="BC154" s="52">
        <f t="shared" si="270"/>
        <v>750</v>
      </c>
      <c r="BD154" s="52">
        <f t="shared" si="270"/>
        <v>750</v>
      </c>
      <c r="BE154" s="52">
        <f t="shared" si="260"/>
        <v>261.43961540635883</v>
      </c>
      <c r="BF154" s="52">
        <f t="shared" si="270"/>
        <v>750</v>
      </c>
      <c r="BG154" s="52">
        <f>'Mortgage and Loans'!AF116</f>
        <v>5538.3777413341959</v>
      </c>
      <c r="BH154" s="52">
        <f>'Mortgage and Loans'!AQ116</f>
        <v>0</v>
      </c>
      <c r="BI154" s="52">
        <f>'Mortgage and Loans'!BB116</f>
        <v>0</v>
      </c>
      <c r="BJ154" s="52">
        <f>'Mortgage and Loans'!BM116</f>
        <v>0</v>
      </c>
      <c r="BK154" s="52">
        <f>'Mortgage and Loans'!T115</f>
        <v>124846.00999999998</v>
      </c>
      <c r="BL154" s="12">
        <f t="shared" si="17"/>
        <v>-134395.82735674054</v>
      </c>
      <c r="BM154" s="69">
        <f t="shared" si="103"/>
        <v>764823.2495138708</v>
      </c>
      <c r="BN154" s="88">
        <f t="shared" si="317"/>
        <v>1</v>
      </c>
      <c r="BO154" s="88">
        <f t="shared" si="271"/>
        <v>1</v>
      </c>
      <c r="BP154" s="79">
        <f>'Mortgage and Loans'!G116</f>
        <v>2022.19</v>
      </c>
      <c r="BQ154" s="73">
        <f t="shared" si="285"/>
        <v>0</v>
      </c>
      <c r="BR154" s="80"/>
      <c r="BS154" s="20">
        <f t="shared" si="286"/>
        <v>4011.4396154063588</v>
      </c>
      <c r="BT154" s="20">
        <v>750</v>
      </c>
      <c r="BU154" s="20">
        <v>0</v>
      </c>
      <c r="BV154" s="20">
        <f t="shared" si="287"/>
        <v>4761.4396154063588</v>
      </c>
      <c r="BW154" s="20">
        <f t="shared" si="288"/>
        <v>4761.4396153974049</v>
      </c>
      <c r="BX154" s="47">
        <f>IF(D154=0,0,IF(MONTH($D154)=1,1,0))</f>
        <v>0</v>
      </c>
      <c r="BY154" s="47">
        <f t="shared" si="19"/>
        <v>0</v>
      </c>
      <c r="BZ154" s="47">
        <f t="shared" si="20"/>
        <v>0</v>
      </c>
      <c r="CA154" s="47">
        <f t="shared" si="21"/>
        <v>0</v>
      </c>
      <c r="CB154" s="47">
        <f t="shared" si="22"/>
        <v>0</v>
      </c>
      <c r="CC154" s="47">
        <f t="shared" si="23"/>
        <v>0</v>
      </c>
      <c r="CD154" s="47">
        <f t="shared" si="24"/>
        <v>0</v>
      </c>
      <c r="CE154" s="47">
        <f t="shared" si="25"/>
        <v>0</v>
      </c>
      <c r="CF154" s="47">
        <f t="shared" si="26"/>
        <v>0</v>
      </c>
      <c r="CG154" s="47">
        <f t="shared" si="27"/>
        <v>0</v>
      </c>
      <c r="CH154" s="47">
        <f t="shared" si="28"/>
        <v>0</v>
      </c>
      <c r="CI154" s="47">
        <f t="shared" si="29"/>
        <v>0</v>
      </c>
      <c r="CJ154" s="47">
        <f t="shared" si="289"/>
        <v>0</v>
      </c>
      <c r="CK154" s="47">
        <f t="shared" si="290"/>
        <v>0</v>
      </c>
      <c r="CL154" s="47">
        <f t="shared" si="291"/>
        <v>0</v>
      </c>
      <c r="CM154" s="47">
        <f t="shared" si="292"/>
        <v>0</v>
      </c>
      <c r="CN154" s="47">
        <f t="shared" si="293"/>
        <v>0</v>
      </c>
      <c r="CO154" s="47">
        <f t="shared" si="294"/>
        <v>0</v>
      </c>
      <c r="CP154" s="47">
        <f t="shared" si="295"/>
        <v>0</v>
      </c>
      <c r="CQ154" s="47">
        <f t="shared" si="296"/>
        <v>0</v>
      </c>
      <c r="CR154" s="47">
        <f t="shared" si="297"/>
        <v>0</v>
      </c>
      <c r="CS154" s="47">
        <f t="shared" si="298"/>
        <v>0</v>
      </c>
      <c r="CT154" s="47">
        <f t="shared" si="299"/>
        <v>0</v>
      </c>
      <c r="CU154" s="47">
        <f t="shared" si="300"/>
        <v>0</v>
      </c>
      <c r="CV154" s="20">
        <f t="shared" si="301"/>
        <v>4761.43961539261</v>
      </c>
      <c r="CW154" s="20">
        <f t="shared" si="302"/>
        <v>4761.4396154071046</v>
      </c>
      <c r="CX154" s="20">
        <f t="shared" si="303"/>
        <v>57137.27538487631</v>
      </c>
      <c r="CY154" s="20">
        <f t="shared" si="304"/>
        <v>57137.27538471132</v>
      </c>
      <c r="CZ154" s="20">
        <f t="shared" si="305"/>
        <v>57137.275384885259</v>
      </c>
      <c r="DA154" s="21">
        <f t="shared" si="306"/>
        <v>57137.275384824294</v>
      </c>
      <c r="DB154" s="19">
        <f t="shared" si="327"/>
        <v>1428431.8846206074</v>
      </c>
      <c r="DC154" s="20">
        <f t="shared" si="307"/>
        <v>1428431.8846169312</v>
      </c>
      <c r="DD154" s="20">
        <f t="shared" si="308"/>
        <v>1428431.8846210632</v>
      </c>
      <c r="DE154" s="20">
        <f>DC154*G154</f>
        <v>0</v>
      </c>
      <c r="DF154" s="20">
        <f t="shared" si="268"/>
        <v>1500000</v>
      </c>
      <c r="DG154" s="20">
        <f t="shared" si="322"/>
        <v>820660.04494665936</v>
      </c>
      <c r="DH154" s="20">
        <f t="shared" si="309"/>
        <v>32826.401797866376</v>
      </c>
      <c r="DI154" s="20">
        <f t="shared" si="323"/>
        <v>2735.5334831555315</v>
      </c>
      <c r="DJ154" s="20">
        <f t="shared" si="310"/>
        <v>811126.77605655266</v>
      </c>
      <c r="DK154" s="24">
        <f t="shared" si="311"/>
        <v>0.57451815083695035</v>
      </c>
      <c r="DL154" s="124">
        <f t="shared" si="324"/>
        <v>0</v>
      </c>
      <c r="DM154" s="27">
        <f t="shared" si="325"/>
        <v>0</v>
      </c>
      <c r="DN154" s="27">
        <f t="shared" si="326"/>
        <v>0</v>
      </c>
      <c r="DO154" s="20">
        <f t="shared" si="318"/>
        <v>912539.93830358912</v>
      </c>
      <c r="DP154" s="20">
        <f t="shared" si="319"/>
        <v>623328.83100689226</v>
      </c>
      <c r="DQ154" s="21">
        <f t="shared" si="320"/>
        <v>582055.99590309325</v>
      </c>
      <c r="DR154" s="17"/>
      <c r="DS154" s="17"/>
      <c r="DT154" s="17"/>
      <c r="DU154" s="17"/>
      <c r="DV154" s="17"/>
      <c r="DW154" s="17"/>
      <c r="DX154" s="17"/>
      <c r="DY154" s="17"/>
      <c r="DZ154" s="17"/>
      <c r="EA154" s="17"/>
      <c r="EB154" s="28">
        <v>0</v>
      </c>
      <c r="EC154" s="17"/>
      <c r="ED154" s="17"/>
      <c r="EE154" s="17"/>
      <c r="EF154" s="17"/>
      <c r="EG154" s="17"/>
    </row>
    <row r="155" spans="1:137" ht="15.75" thickBot="1" x14ac:dyDescent="0.3">
      <c r="A155" s="5">
        <f t="shared" si="259"/>
        <v>36</v>
      </c>
      <c r="B155" s="5">
        <f t="shared" si="259"/>
        <v>34</v>
      </c>
      <c r="C155" s="1">
        <v>46905</v>
      </c>
      <c r="D155" s="4"/>
      <c r="E155" s="28"/>
      <c r="F155" s="28"/>
      <c r="G155" s="28">
        <f t="shared" si="274"/>
        <v>0</v>
      </c>
      <c r="H155" s="28"/>
      <c r="I155" s="10">
        <v>0</v>
      </c>
      <c r="J155" s="10">
        <v>69430.399999999994</v>
      </c>
      <c r="K155" s="94"/>
      <c r="L155" s="11">
        <f t="shared" si="276"/>
        <v>1541.6666666666667</v>
      </c>
      <c r="M155" s="11">
        <f t="shared" si="277"/>
        <v>458.33333333333331</v>
      </c>
      <c r="N155" s="11">
        <f t="shared" si="278"/>
        <v>575</v>
      </c>
      <c r="O155" s="11">
        <f t="shared" si="275"/>
        <v>552.97666666666669</v>
      </c>
      <c r="P155" s="11">
        <f t="shared" si="312"/>
        <v>2657.8899999999994</v>
      </c>
      <c r="Q155" s="11">
        <v>100000</v>
      </c>
      <c r="R155" s="94">
        <v>1</v>
      </c>
      <c r="S155" s="11">
        <f t="shared" si="279"/>
        <v>1541.6666666666667</v>
      </c>
      <c r="T155" s="11">
        <f t="shared" si="280"/>
        <v>458.33333333333331</v>
      </c>
      <c r="U155" s="11">
        <f t="shared" si="313"/>
        <v>833.33333333333348</v>
      </c>
      <c r="V155" s="11">
        <f t="shared" si="314"/>
        <v>5500</v>
      </c>
      <c r="W155" s="11">
        <f t="shared" si="315"/>
        <v>8157.8899999999994</v>
      </c>
      <c r="X155" s="11">
        <f t="shared" si="281"/>
        <v>97894.68</v>
      </c>
      <c r="Y155" s="110">
        <f t="shared" si="273"/>
        <v>0.22</v>
      </c>
      <c r="Z155" s="11">
        <f t="shared" si="261"/>
        <v>13415.829599999997</v>
      </c>
      <c r="AA155" s="11">
        <f t="shared" si="262"/>
        <v>4814.7339999999995</v>
      </c>
      <c r="AB155" s="11">
        <v>0</v>
      </c>
      <c r="AC155" s="11">
        <f t="shared" si="266"/>
        <v>79664.116399999999</v>
      </c>
      <c r="AD155" s="11">
        <f t="shared" si="263"/>
        <v>6638.6763666666666</v>
      </c>
      <c r="AE155" s="11">
        <v>55000</v>
      </c>
      <c r="AF155" s="11">
        <f t="shared" si="282"/>
        <v>2055.3430333333336</v>
      </c>
      <c r="AG155" s="11"/>
      <c r="AH155" s="92"/>
      <c r="AI155" s="91">
        <v>9000</v>
      </c>
      <c r="AJ155" s="11">
        <v>550</v>
      </c>
      <c r="AK155" s="54">
        <f t="shared" si="98"/>
        <v>10462.669057943443</v>
      </c>
      <c r="AL155" s="11">
        <v>305</v>
      </c>
      <c r="AM155" s="54">
        <v>0</v>
      </c>
      <c r="AN155" s="11">
        <v>0</v>
      </c>
      <c r="AO155" s="11">
        <v>0</v>
      </c>
      <c r="AP155" s="52">
        <f t="shared" si="283"/>
        <v>132175.61521878367</v>
      </c>
      <c r="AQ155" s="54">
        <f t="shared" si="272"/>
        <v>8521.9292205754427</v>
      </c>
      <c r="AR155" s="54">
        <f t="shared" si="264"/>
        <v>7398.7441284615388</v>
      </c>
      <c r="AS155" s="54">
        <f t="shared" si="267"/>
        <v>531130.68536245497</v>
      </c>
      <c r="AT155" s="54">
        <f t="shared" si="316"/>
        <v>67988.019541526359</v>
      </c>
      <c r="AU155" s="54">
        <v>3100</v>
      </c>
      <c r="AV155" s="54">
        <f t="shared" si="265"/>
        <v>83047.202718318382</v>
      </c>
      <c r="AW155" s="11">
        <v>0</v>
      </c>
      <c r="AX155" s="52">
        <f t="shared" si="284"/>
        <v>0</v>
      </c>
      <c r="AY155" s="54">
        <f>'Mortgage and Loans'!U116</f>
        <v>55451.719999999987</v>
      </c>
      <c r="AZ155" s="12">
        <f t="shared" si="321"/>
        <v>909131.58524806378</v>
      </c>
      <c r="BA155" s="52">
        <f t="shared" si="270"/>
        <v>750</v>
      </c>
      <c r="BB155" s="52">
        <f t="shared" si="270"/>
        <v>750</v>
      </c>
      <c r="BC155" s="52">
        <f t="shared" si="270"/>
        <v>750</v>
      </c>
      <c r="BD155" s="52">
        <f t="shared" si="270"/>
        <v>750</v>
      </c>
      <c r="BE155" s="52">
        <f t="shared" si="260"/>
        <v>261.43961540710501</v>
      </c>
      <c r="BF155" s="52">
        <f t="shared" si="270"/>
        <v>750</v>
      </c>
      <c r="BG155" s="52">
        <f>'Mortgage and Loans'!AF117</f>
        <v>4268.1077413341955</v>
      </c>
      <c r="BH155" s="52">
        <f>'Mortgage and Loans'!AQ117</f>
        <v>0</v>
      </c>
      <c r="BI155" s="52">
        <f>'Mortgage and Loans'!BB117</f>
        <v>0</v>
      </c>
      <c r="BJ155" s="52">
        <f>'Mortgage and Loans'!BM117</f>
        <v>0</v>
      </c>
      <c r="BK155" s="52">
        <f>'Mortgage and Loans'!T116</f>
        <v>124548.27999999998</v>
      </c>
      <c r="BL155" s="12">
        <f t="shared" si="17"/>
        <v>-132827.8273567413</v>
      </c>
      <c r="BM155" s="69">
        <f t="shared" si="103"/>
        <v>776303.75789132249</v>
      </c>
      <c r="BN155" s="88">
        <f t="shared" si="317"/>
        <v>1</v>
      </c>
      <c r="BO155" s="88">
        <f t="shared" si="271"/>
        <v>1</v>
      </c>
      <c r="BP155" s="79">
        <f>'Mortgage and Loans'!G117</f>
        <v>2022.19</v>
      </c>
      <c r="BQ155" s="73">
        <f t="shared" si="285"/>
        <v>0</v>
      </c>
      <c r="BR155" s="80"/>
      <c r="BS155" s="20">
        <f t="shared" si="286"/>
        <v>4011.4396154071051</v>
      </c>
      <c r="BT155" s="20">
        <v>750</v>
      </c>
      <c r="BU155" s="20">
        <v>0</v>
      </c>
      <c r="BV155" s="20">
        <f t="shared" si="287"/>
        <v>4761.4396154071055</v>
      </c>
      <c r="BW155" s="20">
        <f t="shared" si="288"/>
        <v>4761.4396154864717</v>
      </c>
      <c r="BX155" s="47">
        <f>IF(D155=0,0,IF(MONTH($D155)=1,1,0))</f>
        <v>0</v>
      </c>
      <c r="BY155" s="47">
        <f t="shared" si="19"/>
        <v>0</v>
      </c>
      <c r="BZ155" s="47">
        <f t="shared" si="20"/>
        <v>0</v>
      </c>
      <c r="CA155" s="47">
        <f t="shared" si="21"/>
        <v>0</v>
      </c>
      <c r="CB155" s="47">
        <f t="shared" si="22"/>
        <v>0</v>
      </c>
      <c r="CC155" s="47">
        <f t="shared" si="23"/>
        <v>0</v>
      </c>
      <c r="CD155" s="47">
        <f t="shared" si="24"/>
        <v>0</v>
      </c>
      <c r="CE155" s="47">
        <f t="shared" si="25"/>
        <v>0</v>
      </c>
      <c r="CF155" s="47">
        <f t="shared" si="26"/>
        <v>0</v>
      </c>
      <c r="CG155" s="47">
        <f t="shared" si="27"/>
        <v>0</v>
      </c>
      <c r="CH155" s="47">
        <f t="shared" si="28"/>
        <v>0</v>
      </c>
      <c r="CI155" s="47">
        <f t="shared" si="29"/>
        <v>0</v>
      </c>
      <c r="CJ155" s="47">
        <f t="shared" si="289"/>
        <v>0</v>
      </c>
      <c r="CK155" s="47">
        <f t="shared" si="290"/>
        <v>0</v>
      </c>
      <c r="CL155" s="47">
        <f t="shared" si="291"/>
        <v>0</v>
      </c>
      <c r="CM155" s="47">
        <f t="shared" si="292"/>
        <v>0</v>
      </c>
      <c r="CN155" s="47">
        <f t="shared" si="293"/>
        <v>0</v>
      </c>
      <c r="CO155" s="47">
        <f t="shared" si="294"/>
        <v>0</v>
      </c>
      <c r="CP155" s="47">
        <f t="shared" si="295"/>
        <v>0</v>
      </c>
      <c r="CQ155" s="47">
        <f t="shared" si="296"/>
        <v>0</v>
      </c>
      <c r="CR155" s="47">
        <f t="shared" si="297"/>
        <v>0</v>
      </c>
      <c r="CS155" s="47">
        <f t="shared" si="298"/>
        <v>0</v>
      </c>
      <c r="CT155" s="47">
        <f t="shared" si="299"/>
        <v>0</v>
      </c>
      <c r="CU155" s="47">
        <f t="shared" si="300"/>
        <v>0</v>
      </c>
      <c r="CV155" s="20">
        <f t="shared" si="301"/>
        <v>4761.4396154030355</v>
      </c>
      <c r="CW155" s="20">
        <f t="shared" si="302"/>
        <v>4761.4396154004908</v>
      </c>
      <c r="CX155" s="20">
        <f t="shared" si="303"/>
        <v>57137.275384885266</v>
      </c>
      <c r="CY155" s="20">
        <f t="shared" si="304"/>
        <v>57137.275384836423</v>
      </c>
      <c r="CZ155" s="20">
        <f t="shared" si="305"/>
        <v>57137.275384805893</v>
      </c>
      <c r="DA155" s="21">
        <f t="shared" si="306"/>
        <v>57137.275384842527</v>
      </c>
      <c r="DB155" s="19">
        <f t="shared" si="327"/>
        <v>1428431.8846210632</v>
      </c>
      <c r="DC155" s="20">
        <f t="shared" si="307"/>
        <v>1428431.8846197752</v>
      </c>
      <c r="DD155" s="20">
        <f t="shared" si="308"/>
        <v>1428431.8846195862</v>
      </c>
      <c r="DE155" s="20">
        <f>DC155*G155</f>
        <v>0</v>
      </c>
      <c r="DF155" s="20">
        <f t="shared" si="268"/>
        <v>1500000</v>
      </c>
      <c r="DG155" s="20">
        <f t="shared" si="322"/>
        <v>830262.1961901203</v>
      </c>
      <c r="DH155" s="20">
        <f t="shared" si="309"/>
        <v>33210.487847604811</v>
      </c>
      <c r="DI155" s="20">
        <f t="shared" si="323"/>
        <v>2767.5406539670676</v>
      </c>
      <c r="DJ155" s="20">
        <f t="shared" si="310"/>
        <v>820677.28876019223</v>
      </c>
      <c r="DK155" s="24">
        <f t="shared" si="311"/>
        <v>0.58124031333221204</v>
      </c>
      <c r="DL155" s="124">
        <f t="shared" si="324"/>
        <v>0</v>
      </c>
      <c r="DM155" s="27">
        <f t="shared" si="325"/>
        <v>0</v>
      </c>
      <c r="DN155" s="27">
        <f t="shared" si="326"/>
        <v>0</v>
      </c>
      <c r="DO155" s="20">
        <f t="shared" si="318"/>
        <v>917482.86296940024</v>
      </c>
      <c r="DP155" s="20">
        <f t="shared" si="319"/>
        <v>630705.1955081796</v>
      </c>
      <c r="DQ155" s="21">
        <f t="shared" si="320"/>
        <v>589779.6325475683</v>
      </c>
      <c r="DR155" s="17"/>
      <c r="DS155" s="17"/>
      <c r="DT155" s="17"/>
      <c r="DU155" s="17"/>
      <c r="DV155" s="17"/>
      <c r="DW155" s="17"/>
      <c r="DX155" s="17"/>
      <c r="DY155" s="17"/>
      <c r="DZ155" s="17"/>
      <c r="EA155" s="17"/>
      <c r="EB155" s="28">
        <v>0</v>
      </c>
      <c r="EC155" s="17"/>
      <c r="ED155" s="17"/>
      <c r="EE155" s="17"/>
      <c r="EF155" s="17"/>
      <c r="EG155" s="17"/>
    </row>
    <row r="156" spans="1:137" ht="15.75" thickBot="1" x14ac:dyDescent="0.3">
      <c r="A156" s="5">
        <f t="shared" si="259"/>
        <v>36</v>
      </c>
      <c r="B156" s="5">
        <f t="shared" si="259"/>
        <v>34</v>
      </c>
      <c r="C156" s="1">
        <v>46935</v>
      </c>
      <c r="D156" s="4"/>
      <c r="E156" s="28"/>
      <c r="F156" s="28"/>
      <c r="G156" s="28">
        <f t="shared" si="274"/>
        <v>0</v>
      </c>
      <c r="H156" s="28"/>
      <c r="I156" s="10">
        <v>0</v>
      </c>
      <c r="J156" s="10">
        <v>69430.399999999994</v>
      </c>
      <c r="K156" s="94"/>
      <c r="L156" s="11">
        <f t="shared" si="276"/>
        <v>1541.6666666666667</v>
      </c>
      <c r="M156" s="11">
        <f t="shared" si="277"/>
        <v>458.33333333333331</v>
      </c>
      <c r="N156" s="11">
        <f t="shared" si="278"/>
        <v>575</v>
      </c>
      <c r="O156" s="11">
        <f t="shared" si="275"/>
        <v>552.97666666666669</v>
      </c>
      <c r="P156" s="11">
        <f t="shared" si="312"/>
        <v>2657.8899999999994</v>
      </c>
      <c r="Q156" s="11">
        <v>100000</v>
      </c>
      <c r="R156" s="94">
        <v>1</v>
      </c>
      <c r="S156" s="11">
        <f t="shared" si="279"/>
        <v>1541.6666666666667</v>
      </c>
      <c r="T156" s="11">
        <f t="shared" si="280"/>
        <v>458.33333333333331</v>
      </c>
      <c r="U156" s="11">
        <f t="shared" si="313"/>
        <v>833.33333333333348</v>
      </c>
      <c r="V156" s="11">
        <f t="shared" si="314"/>
        <v>5500</v>
      </c>
      <c r="W156" s="11">
        <f t="shared" si="315"/>
        <v>8157.8899999999994</v>
      </c>
      <c r="X156" s="11">
        <f t="shared" si="281"/>
        <v>97894.68</v>
      </c>
      <c r="Y156" s="110">
        <f t="shared" si="273"/>
        <v>0.22</v>
      </c>
      <c r="Z156" s="11">
        <f t="shared" si="261"/>
        <v>13415.829599999997</v>
      </c>
      <c r="AA156" s="11">
        <f t="shared" si="262"/>
        <v>4814.7339999999995</v>
      </c>
      <c r="AB156" s="11">
        <v>0</v>
      </c>
      <c r="AC156" s="11">
        <f t="shared" si="266"/>
        <v>79664.116399999999</v>
      </c>
      <c r="AD156" s="11">
        <f t="shared" si="263"/>
        <v>6638.6763666666666</v>
      </c>
      <c r="AE156" s="11">
        <v>55000</v>
      </c>
      <c r="AF156" s="11">
        <f t="shared" si="282"/>
        <v>2055.3430333333336</v>
      </c>
      <c r="AG156" s="11"/>
      <c r="AH156" s="92"/>
      <c r="AI156" s="91">
        <v>9000</v>
      </c>
      <c r="AJ156" s="11">
        <v>550</v>
      </c>
      <c r="AK156" s="54">
        <f t="shared" si="98"/>
        <v>10475.31144972179</v>
      </c>
      <c r="AL156" s="11">
        <v>305</v>
      </c>
      <c r="AM156" s="54">
        <v>0</v>
      </c>
      <c r="AN156" s="11">
        <v>0</v>
      </c>
      <c r="AO156" s="11">
        <v>0</v>
      </c>
      <c r="AP156" s="52">
        <f t="shared" si="283"/>
        <v>133808.23313455211</v>
      </c>
      <c r="AQ156" s="54">
        <f t="shared" si="272"/>
        <v>8568.0896705202267</v>
      </c>
      <c r="AR156" s="54">
        <f t="shared" si="264"/>
        <v>7438.8206591573726</v>
      </c>
      <c r="AS156" s="54">
        <f t="shared" si="267"/>
        <v>537264.5525748349</v>
      </c>
      <c r="AT156" s="54">
        <f t="shared" si="316"/>
        <v>68764.621314042961</v>
      </c>
      <c r="AU156" s="54">
        <v>3100</v>
      </c>
      <c r="AV156" s="54">
        <f t="shared" si="265"/>
        <v>84072.041733042613</v>
      </c>
      <c r="AW156" s="11">
        <v>0</v>
      </c>
      <c r="AX156" s="52">
        <f t="shared" si="284"/>
        <v>0</v>
      </c>
      <c r="AY156" s="54">
        <f>'Mortgage and Loans'!U117</f>
        <v>55750.479999999981</v>
      </c>
      <c r="AZ156" s="12">
        <f t="shared" si="321"/>
        <v>919097.15053587186</v>
      </c>
      <c r="BA156" s="52">
        <f t="shared" si="270"/>
        <v>750</v>
      </c>
      <c r="BB156" s="52">
        <f t="shared" si="270"/>
        <v>750</v>
      </c>
      <c r="BC156" s="52">
        <f t="shared" si="270"/>
        <v>750</v>
      </c>
      <c r="BD156" s="52">
        <f t="shared" si="270"/>
        <v>750</v>
      </c>
      <c r="BE156" s="52">
        <f t="shared" si="260"/>
        <v>261.43961540049116</v>
      </c>
      <c r="BF156" s="52">
        <f t="shared" si="270"/>
        <v>750</v>
      </c>
      <c r="BG156" s="52">
        <f>'Mortgage and Loans'!AF118</f>
        <v>2992.2177413341956</v>
      </c>
      <c r="BH156" s="52">
        <f>'Mortgage and Loans'!AQ118</f>
        <v>0</v>
      </c>
      <c r="BI156" s="52">
        <f>'Mortgage and Loans'!BB118</f>
        <v>0</v>
      </c>
      <c r="BJ156" s="52">
        <f>'Mortgage and Loans'!BM118</f>
        <v>0</v>
      </c>
      <c r="BK156" s="52">
        <f>'Mortgage and Loans'!T117</f>
        <v>124249.51999999999</v>
      </c>
      <c r="BL156" s="12">
        <f t="shared" si="17"/>
        <v>-131253.17735673467</v>
      </c>
      <c r="BM156" s="69">
        <f t="shared" si="103"/>
        <v>787843.97317913722</v>
      </c>
      <c r="BN156" s="88">
        <f t="shared" si="317"/>
        <v>1</v>
      </c>
      <c r="BO156" s="88">
        <f t="shared" si="271"/>
        <v>1</v>
      </c>
      <c r="BP156" s="79">
        <f>'Mortgage and Loans'!G118</f>
        <v>2022.19</v>
      </c>
      <c r="BQ156" s="73">
        <f t="shared" si="285"/>
        <v>0</v>
      </c>
      <c r="BR156" s="80"/>
      <c r="BS156" s="20">
        <f t="shared" si="286"/>
        <v>4011.4396154004912</v>
      </c>
      <c r="BT156" s="20">
        <v>750</v>
      </c>
      <c r="BU156" s="20">
        <v>0</v>
      </c>
      <c r="BV156" s="20">
        <f t="shared" si="287"/>
        <v>4761.4396154004917</v>
      </c>
      <c r="BW156" s="20">
        <f t="shared" si="288"/>
        <v>4761.439615517751</v>
      </c>
      <c r="BX156" s="47">
        <f>IF(D156=0,0,IF(MONTH($D156)=1,1,0))</f>
        <v>0</v>
      </c>
      <c r="BY156" s="47">
        <f t="shared" si="19"/>
        <v>0</v>
      </c>
      <c r="BZ156" s="47">
        <f t="shared" si="20"/>
        <v>0</v>
      </c>
      <c r="CA156" s="47">
        <f t="shared" si="21"/>
        <v>0</v>
      </c>
      <c r="CB156" s="47">
        <f t="shared" si="22"/>
        <v>0</v>
      </c>
      <c r="CC156" s="47">
        <f t="shared" si="23"/>
        <v>0</v>
      </c>
      <c r="CD156" s="47">
        <f t="shared" si="24"/>
        <v>0</v>
      </c>
      <c r="CE156" s="47">
        <f t="shared" si="25"/>
        <v>0</v>
      </c>
      <c r="CF156" s="47">
        <f t="shared" si="26"/>
        <v>0</v>
      </c>
      <c r="CG156" s="47">
        <f t="shared" si="27"/>
        <v>0</v>
      </c>
      <c r="CH156" s="47">
        <f t="shared" si="28"/>
        <v>0</v>
      </c>
      <c r="CI156" s="47">
        <f t="shared" si="29"/>
        <v>0</v>
      </c>
      <c r="CJ156" s="47">
        <f t="shared" si="289"/>
        <v>0</v>
      </c>
      <c r="CK156" s="47">
        <f t="shared" si="290"/>
        <v>0</v>
      </c>
      <c r="CL156" s="47">
        <f t="shared" si="291"/>
        <v>0</v>
      </c>
      <c r="CM156" s="47">
        <f t="shared" si="292"/>
        <v>0</v>
      </c>
      <c r="CN156" s="47">
        <f t="shared" si="293"/>
        <v>0</v>
      </c>
      <c r="CO156" s="47">
        <f t="shared" si="294"/>
        <v>0</v>
      </c>
      <c r="CP156" s="47">
        <f t="shared" si="295"/>
        <v>0</v>
      </c>
      <c r="CQ156" s="47">
        <f t="shared" si="296"/>
        <v>0</v>
      </c>
      <c r="CR156" s="47">
        <f t="shared" si="297"/>
        <v>0</v>
      </c>
      <c r="CS156" s="47">
        <f t="shared" si="298"/>
        <v>0</v>
      </c>
      <c r="CT156" s="47">
        <f t="shared" si="299"/>
        <v>0</v>
      </c>
      <c r="CU156" s="47">
        <f t="shared" si="300"/>
        <v>0</v>
      </c>
      <c r="CV156" s="20">
        <f t="shared" si="301"/>
        <v>4761.4396154046526</v>
      </c>
      <c r="CW156" s="20">
        <f t="shared" si="302"/>
        <v>4761.4396153907201</v>
      </c>
      <c r="CX156" s="20">
        <f t="shared" si="303"/>
        <v>57137.2753848059</v>
      </c>
      <c r="CY156" s="20">
        <f t="shared" si="304"/>
        <v>57137.275384855835</v>
      </c>
      <c r="CZ156" s="20">
        <f t="shared" si="305"/>
        <v>57137.275384688641</v>
      </c>
      <c r="DA156" s="21">
        <f t="shared" si="306"/>
        <v>57137.275384783454</v>
      </c>
      <c r="DB156" s="19">
        <f t="shared" si="327"/>
        <v>1428431.8846195864</v>
      </c>
      <c r="DC156" s="20">
        <f t="shared" si="307"/>
        <v>1428431.884620419</v>
      </c>
      <c r="DD156" s="20">
        <f t="shared" si="308"/>
        <v>1428431.8846171938</v>
      </c>
      <c r="DE156" s="20">
        <f>DC156*G156</f>
        <v>0</v>
      </c>
      <c r="DF156" s="20">
        <f t="shared" si="268"/>
        <v>1500000</v>
      </c>
      <c r="DG156" s="20">
        <f t="shared" si="322"/>
        <v>839916.35908615007</v>
      </c>
      <c r="DH156" s="20">
        <f t="shared" si="309"/>
        <v>33596.654363446003</v>
      </c>
      <c r="DI156" s="20">
        <f t="shared" si="323"/>
        <v>2799.7211969538334</v>
      </c>
      <c r="DJ156" s="20">
        <f t="shared" si="310"/>
        <v>830279.53340764309</v>
      </c>
      <c r="DK156" s="24">
        <f t="shared" si="311"/>
        <v>0.58799888754187479</v>
      </c>
      <c r="DL156" s="124">
        <f t="shared" si="324"/>
        <v>0</v>
      </c>
      <c r="DM156" s="27">
        <f t="shared" si="325"/>
        <v>0</v>
      </c>
      <c r="DN156" s="27">
        <f t="shared" si="326"/>
        <v>0</v>
      </c>
      <c r="DO156" s="20">
        <f t="shared" si="318"/>
        <v>922452.56181048451</v>
      </c>
      <c r="DP156" s="20">
        <f t="shared" si="319"/>
        <v>638121.51531718217</v>
      </c>
      <c r="DQ156" s="21">
        <f t="shared" si="320"/>
        <v>597545.10555720096</v>
      </c>
      <c r="DR156" s="17"/>
      <c r="DS156" s="17"/>
      <c r="DT156" s="17"/>
      <c r="DU156" s="17"/>
      <c r="DV156" s="17"/>
      <c r="DW156" s="17"/>
      <c r="DX156" s="17"/>
      <c r="DY156" s="17"/>
      <c r="DZ156" s="17"/>
      <c r="EA156" s="17"/>
      <c r="EB156" s="28">
        <v>0</v>
      </c>
      <c r="EC156" s="17"/>
      <c r="ED156" s="17"/>
      <c r="EE156" s="17"/>
      <c r="EF156" s="17"/>
      <c r="EG156" s="17"/>
    </row>
    <row r="157" spans="1:137" ht="15.75" thickBot="1" x14ac:dyDescent="0.3">
      <c r="A157" s="5">
        <f t="shared" si="259"/>
        <v>36</v>
      </c>
      <c r="B157" s="5">
        <f t="shared" si="259"/>
        <v>34</v>
      </c>
      <c r="C157" s="1">
        <v>46966</v>
      </c>
      <c r="D157" s="4"/>
      <c r="E157" s="28"/>
      <c r="F157" s="28"/>
      <c r="G157" s="28">
        <f t="shared" si="274"/>
        <v>0</v>
      </c>
      <c r="H157" s="28"/>
      <c r="I157" s="10">
        <v>0</v>
      </c>
      <c r="J157" s="10">
        <v>69430.399999999994</v>
      </c>
      <c r="K157" s="94"/>
      <c r="L157" s="11">
        <f t="shared" si="276"/>
        <v>1541.6666666666667</v>
      </c>
      <c r="M157" s="11">
        <f t="shared" si="277"/>
        <v>458.33333333333331</v>
      </c>
      <c r="N157" s="11">
        <f t="shared" si="278"/>
        <v>575</v>
      </c>
      <c r="O157" s="11">
        <f t="shared" si="275"/>
        <v>552.97666666666669</v>
      </c>
      <c r="P157" s="11">
        <f t="shared" si="312"/>
        <v>2657.8899999999994</v>
      </c>
      <c r="Q157" s="11">
        <v>100000</v>
      </c>
      <c r="R157" s="94">
        <v>1</v>
      </c>
      <c r="S157" s="11">
        <f t="shared" si="279"/>
        <v>1541.6666666666667</v>
      </c>
      <c r="T157" s="11">
        <f t="shared" si="280"/>
        <v>458.33333333333331</v>
      </c>
      <c r="U157" s="11">
        <f t="shared" si="313"/>
        <v>833.33333333333348</v>
      </c>
      <c r="V157" s="11">
        <f t="shared" si="314"/>
        <v>5500</v>
      </c>
      <c r="W157" s="11">
        <f t="shared" si="315"/>
        <v>8157.8899999999994</v>
      </c>
      <c r="X157" s="11">
        <f t="shared" si="281"/>
        <v>97894.68</v>
      </c>
      <c r="Y157" s="110">
        <f t="shared" si="273"/>
        <v>0.22</v>
      </c>
      <c r="Z157" s="11">
        <f t="shared" si="261"/>
        <v>13415.829599999997</v>
      </c>
      <c r="AA157" s="11">
        <f t="shared" si="262"/>
        <v>4814.7339999999995</v>
      </c>
      <c r="AB157" s="11">
        <v>0</v>
      </c>
      <c r="AC157" s="11">
        <f t="shared" si="266"/>
        <v>79664.116399999999</v>
      </c>
      <c r="AD157" s="11">
        <f t="shared" si="263"/>
        <v>6638.6763666666666</v>
      </c>
      <c r="AE157" s="11">
        <v>55000</v>
      </c>
      <c r="AF157" s="11">
        <f t="shared" si="282"/>
        <v>2055.3430333333336</v>
      </c>
      <c r="AG157" s="11"/>
      <c r="AH157" s="92"/>
      <c r="AI157" s="91">
        <v>9000</v>
      </c>
      <c r="AJ157" s="11">
        <v>550</v>
      </c>
      <c r="AK157" s="54">
        <f t="shared" si="98"/>
        <v>10487.969117723536</v>
      </c>
      <c r="AL157" s="11">
        <v>305</v>
      </c>
      <c r="AM157" s="54">
        <v>0</v>
      </c>
      <c r="AN157" s="11">
        <v>0</v>
      </c>
      <c r="AO157" s="11">
        <v>0</v>
      </c>
      <c r="AP157" s="52">
        <f t="shared" si="283"/>
        <v>135449.69439736428</v>
      </c>
      <c r="AQ157" s="54">
        <f t="shared" si="272"/>
        <v>8614.5001562355446</v>
      </c>
      <c r="AR157" s="54">
        <f t="shared" si="264"/>
        <v>7479.1142710611421</v>
      </c>
      <c r="AS157" s="54">
        <f t="shared" si="267"/>
        <v>543431.6449012818</v>
      </c>
      <c r="AT157" s="54">
        <f t="shared" si="316"/>
        <v>69545.429679494016</v>
      </c>
      <c r="AU157" s="54">
        <v>3100</v>
      </c>
      <c r="AV157" s="54">
        <f t="shared" si="265"/>
        <v>85102.43195909659</v>
      </c>
      <c r="AW157" s="11">
        <v>0</v>
      </c>
      <c r="AX157" s="52">
        <f t="shared" si="284"/>
        <v>0</v>
      </c>
      <c r="AY157" s="54">
        <f>'Mortgage and Loans'!U118</f>
        <v>56050.25999999998</v>
      </c>
      <c r="AZ157" s="12">
        <f t="shared" si="321"/>
        <v>929116.04448225687</v>
      </c>
      <c r="BA157" s="52">
        <f t="shared" si="270"/>
        <v>750</v>
      </c>
      <c r="BB157" s="52">
        <f t="shared" si="270"/>
        <v>750</v>
      </c>
      <c r="BC157" s="52">
        <f t="shared" si="270"/>
        <v>750</v>
      </c>
      <c r="BD157" s="52">
        <f t="shared" si="270"/>
        <v>750</v>
      </c>
      <c r="BE157" s="52">
        <f t="shared" si="260"/>
        <v>261.43961539071955</v>
      </c>
      <c r="BF157" s="52">
        <f t="shared" si="270"/>
        <v>750</v>
      </c>
      <c r="BG157" s="52">
        <f>'Mortgage and Loans'!AF119</f>
        <v>1710.6777413341956</v>
      </c>
      <c r="BH157" s="52">
        <f>'Mortgage and Loans'!AQ119</f>
        <v>0</v>
      </c>
      <c r="BI157" s="52">
        <f>'Mortgage and Loans'!BB119</f>
        <v>0</v>
      </c>
      <c r="BJ157" s="52">
        <f>'Mortgage and Loans'!BM119</f>
        <v>0</v>
      </c>
      <c r="BK157" s="52">
        <f>'Mortgage and Loans'!T118</f>
        <v>123949.73999999999</v>
      </c>
      <c r="BL157" s="12">
        <f t="shared" si="17"/>
        <v>-129671.85735672491</v>
      </c>
      <c r="BM157" s="69">
        <f t="shared" si="103"/>
        <v>799444.18712553196</v>
      </c>
      <c r="BN157" s="88">
        <f t="shared" si="317"/>
        <v>1</v>
      </c>
      <c r="BO157" s="88">
        <f t="shared" si="271"/>
        <v>1</v>
      </c>
      <c r="BP157" s="79">
        <f>'Mortgage and Loans'!G119</f>
        <v>2022.19</v>
      </c>
      <c r="BQ157" s="73">
        <f t="shared" si="285"/>
        <v>0</v>
      </c>
      <c r="BR157" s="80"/>
      <c r="BS157" s="20">
        <f t="shared" si="286"/>
        <v>4011.4396153907196</v>
      </c>
      <c r="BT157" s="20">
        <v>750</v>
      </c>
      <c r="BU157" s="20">
        <v>0</v>
      </c>
      <c r="BV157" s="20">
        <f t="shared" si="287"/>
        <v>4761.4396153907201</v>
      </c>
      <c r="BW157" s="20">
        <f t="shared" si="288"/>
        <v>4761.4396154979604</v>
      </c>
      <c r="BX157" s="47">
        <f>IF(D157=0,0,IF(MONTH($D157)=1,1,0))</f>
        <v>0</v>
      </c>
      <c r="BY157" s="47">
        <f t="shared" si="19"/>
        <v>0</v>
      </c>
      <c r="BZ157" s="47">
        <f t="shared" si="20"/>
        <v>0</v>
      </c>
      <c r="CA157" s="47">
        <f t="shared" si="21"/>
        <v>0</v>
      </c>
      <c r="CB157" s="47">
        <f t="shared" si="22"/>
        <v>0</v>
      </c>
      <c r="CC157" s="47">
        <f t="shared" si="23"/>
        <v>0</v>
      </c>
      <c r="CD157" s="47">
        <f t="shared" si="24"/>
        <v>0</v>
      </c>
      <c r="CE157" s="47">
        <f t="shared" si="25"/>
        <v>0</v>
      </c>
      <c r="CF157" s="47">
        <f t="shared" si="26"/>
        <v>0</v>
      </c>
      <c r="CG157" s="47">
        <f t="shared" si="27"/>
        <v>0</v>
      </c>
      <c r="CH157" s="47">
        <f t="shared" si="28"/>
        <v>0</v>
      </c>
      <c r="CI157" s="47">
        <f t="shared" si="29"/>
        <v>0</v>
      </c>
      <c r="CJ157" s="47">
        <f t="shared" si="289"/>
        <v>0</v>
      </c>
      <c r="CK157" s="47">
        <f t="shared" si="290"/>
        <v>0</v>
      </c>
      <c r="CL157" s="47">
        <f t="shared" si="291"/>
        <v>0</v>
      </c>
      <c r="CM157" s="47">
        <f t="shared" si="292"/>
        <v>0</v>
      </c>
      <c r="CN157" s="47">
        <f t="shared" si="293"/>
        <v>0</v>
      </c>
      <c r="CO157" s="47">
        <f t="shared" si="294"/>
        <v>0</v>
      </c>
      <c r="CP157" s="47">
        <f t="shared" si="295"/>
        <v>0</v>
      </c>
      <c r="CQ157" s="47">
        <f t="shared" si="296"/>
        <v>0</v>
      </c>
      <c r="CR157" s="47">
        <f t="shared" si="297"/>
        <v>0</v>
      </c>
      <c r="CS157" s="47">
        <f t="shared" si="298"/>
        <v>0</v>
      </c>
      <c r="CT157" s="47">
        <f t="shared" si="299"/>
        <v>0</v>
      </c>
      <c r="CU157" s="47">
        <f t="shared" si="300"/>
        <v>0</v>
      </c>
      <c r="CV157" s="20">
        <f t="shared" si="301"/>
        <v>4761.4396153994394</v>
      </c>
      <c r="CW157" s="20">
        <f t="shared" si="302"/>
        <v>4761.4396153817834</v>
      </c>
      <c r="CX157" s="20">
        <f t="shared" si="303"/>
        <v>57137.275384688641</v>
      </c>
      <c r="CY157" s="20">
        <f t="shared" si="304"/>
        <v>57137.275384793276</v>
      </c>
      <c r="CZ157" s="20">
        <f t="shared" si="305"/>
        <v>57137.2753845814</v>
      </c>
      <c r="DA157" s="21">
        <f t="shared" si="306"/>
        <v>57137.275384687782</v>
      </c>
      <c r="DB157" s="19">
        <f t="shared" si="327"/>
        <v>1428431.8846171945</v>
      </c>
      <c r="DC157" s="20">
        <f t="shared" si="307"/>
        <v>1428431.8846192814</v>
      </c>
      <c r="DD157" s="20">
        <f t="shared" si="308"/>
        <v>1428431.8846149053</v>
      </c>
      <c r="DE157" s="20">
        <f>DC157*G157</f>
        <v>0</v>
      </c>
      <c r="DF157" s="20">
        <f t="shared" si="268"/>
        <v>1500000</v>
      </c>
      <c r="DG157" s="20">
        <f t="shared" si="322"/>
        <v>849622.81536453334</v>
      </c>
      <c r="DH157" s="20">
        <f t="shared" si="309"/>
        <v>33984.912614581335</v>
      </c>
      <c r="DI157" s="20">
        <f t="shared" si="323"/>
        <v>2832.0760512151114</v>
      </c>
      <c r="DJ157" s="20">
        <f t="shared" si="310"/>
        <v>839933.79021360131</v>
      </c>
      <c r="DK157" s="24">
        <f t="shared" si="311"/>
        <v>0.59479407069591039</v>
      </c>
      <c r="DL157" s="124">
        <f t="shared" si="324"/>
        <v>0</v>
      </c>
      <c r="DM157" s="27">
        <f t="shared" si="325"/>
        <v>0</v>
      </c>
      <c r="DN157" s="27">
        <f t="shared" si="326"/>
        <v>0</v>
      </c>
      <c r="DO157" s="20">
        <f t="shared" si="318"/>
        <v>927449.17985362455</v>
      </c>
      <c r="DP157" s="20">
        <f t="shared" si="319"/>
        <v>645578.00685848354</v>
      </c>
      <c r="DQ157" s="21">
        <f t="shared" si="320"/>
        <v>605352.64154563576</v>
      </c>
      <c r="DR157" s="17"/>
      <c r="DS157" s="17"/>
      <c r="DT157" s="17"/>
      <c r="DU157" s="17"/>
      <c r="DV157" s="17"/>
      <c r="DW157" s="17"/>
      <c r="DX157" s="17"/>
      <c r="DY157" s="17"/>
      <c r="DZ157" s="17"/>
      <c r="EA157" s="17"/>
      <c r="EB157" s="28">
        <v>0</v>
      </c>
      <c r="EC157" s="17"/>
      <c r="ED157" s="17"/>
      <c r="EE157" s="17"/>
      <c r="EF157" s="17"/>
      <c r="EG157" s="17"/>
    </row>
    <row r="158" spans="1:137" ht="15.75" thickBot="1" x14ac:dyDescent="0.3">
      <c r="A158" s="5">
        <f t="shared" ref="A158:B221" si="328">A146+1</f>
        <v>36</v>
      </c>
      <c r="B158" s="5">
        <f t="shared" si="328"/>
        <v>34</v>
      </c>
      <c r="C158" s="1">
        <v>46997</v>
      </c>
      <c r="D158" s="4"/>
      <c r="E158" s="28"/>
      <c r="F158" s="28"/>
      <c r="G158" s="28">
        <f t="shared" si="274"/>
        <v>0</v>
      </c>
      <c r="H158" s="28"/>
      <c r="I158" s="10">
        <v>0</v>
      </c>
      <c r="J158" s="10">
        <v>69430.399999999994</v>
      </c>
      <c r="K158" s="94"/>
      <c r="L158" s="11">
        <f t="shared" si="276"/>
        <v>1541.6666666666667</v>
      </c>
      <c r="M158" s="11">
        <f t="shared" si="277"/>
        <v>458.33333333333331</v>
      </c>
      <c r="N158" s="11">
        <f t="shared" si="278"/>
        <v>575</v>
      </c>
      <c r="O158" s="11">
        <f t="shared" si="275"/>
        <v>552.97666666666669</v>
      </c>
      <c r="P158" s="11">
        <f t="shared" si="312"/>
        <v>2657.8899999999994</v>
      </c>
      <c r="Q158" s="11">
        <v>100000</v>
      </c>
      <c r="R158" s="94">
        <v>1</v>
      </c>
      <c r="S158" s="11">
        <f t="shared" si="279"/>
        <v>1541.6666666666667</v>
      </c>
      <c r="T158" s="11">
        <f t="shared" si="280"/>
        <v>458.33333333333331</v>
      </c>
      <c r="U158" s="11">
        <f t="shared" si="313"/>
        <v>833.33333333333348</v>
      </c>
      <c r="V158" s="11">
        <f t="shared" si="314"/>
        <v>5500</v>
      </c>
      <c r="W158" s="11">
        <f t="shared" si="315"/>
        <v>8157.8899999999994</v>
      </c>
      <c r="X158" s="11">
        <f t="shared" si="281"/>
        <v>97894.68</v>
      </c>
      <c r="Y158" s="110">
        <f t="shared" si="273"/>
        <v>0.22</v>
      </c>
      <c r="Z158" s="11">
        <f t="shared" si="261"/>
        <v>13415.829599999997</v>
      </c>
      <c r="AA158" s="11">
        <f t="shared" si="262"/>
        <v>4814.7339999999995</v>
      </c>
      <c r="AB158" s="11">
        <v>0</v>
      </c>
      <c r="AC158" s="11">
        <f t="shared" si="266"/>
        <v>79664.116399999999</v>
      </c>
      <c r="AD158" s="11">
        <f t="shared" si="263"/>
        <v>6638.6763666666666</v>
      </c>
      <c r="AE158" s="11">
        <v>55000</v>
      </c>
      <c r="AF158" s="11">
        <f t="shared" si="282"/>
        <v>2055.3430333333336</v>
      </c>
      <c r="AG158" s="11"/>
      <c r="AH158" s="92"/>
      <c r="AI158" s="91">
        <v>9000</v>
      </c>
      <c r="AJ158" s="11">
        <v>550</v>
      </c>
      <c r="AK158" s="54">
        <f t="shared" si="98"/>
        <v>10500.642080407451</v>
      </c>
      <c r="AL158" s="11">
        <v>305</v>
      </c>
      <c r="AM158" s="54">
        <v>0</v>
      </c>
      <c r="AN158" s="11">
        <v>0</v>
      </c>
      <c r="AO158" s="11">
        <v>0</v>
      </c>
      <c r="AP158" s="52">
        <f t="shared" si="283"/>
        <v>137100.04690868335</v>
      </c>
      <c r="AQ158" s="54">
        <f t="shared" si="272"/>
        <v>8661.1620320818201</v>
      </c>
      <c r="AR158" s="54">
        <f t="shared" si="264"/>
        <v>7519.6261400293897</v>
      </c>
      <c r="AS158" s="54">
        <f t="shared" si="267"/>
        <v>549632.14231116371</v>
      </c>
      <c r="AT158" s="54">
        <f t="shared" si="316"/>
        <v>70330.467423591268</v>
      </c>
      <c r="AU158" s="54">
        <v>3100</v>
      </c>
      <c r="AV158" s="54">
        <f t="shared" si="265"/>
        <v>86138.403465541691</v>
      </c>
      <c r="AW158" s="11">
        <v>0</v>
      </c>
      <c r="AX158" s="52">
        <f t="shared" si="284"/>
        <v>0</v>
      </c>
      <c r="AY158" s="54">
        <f>'Mortgage and Loans'!U119</f>
        <v>56351.079999999987</v>
      </c>
      <c r="AZ158" s="12">
        <f t="shared" si="321"/>
        <v>939188.57036149863</v>
      </c>
      <c r="BA158" s="52">
        <f t="shared" si="270"/>
        <v>750</v>
      </c>
      <c r="BB158" s="52">
        <f t="shared" si="270"/>
        <v>750</v>
      </c>
      <c r="BC158" s="52">
        <f t="shared" si="270"/>
        <v>750</v>
      </c>
      <c r="BD158" s="52">
        <f t="shared" si="270"/>
        <v>750</v>
      </c>
      <c r="BE158" s="52">
        <f t="shared" si="260"/>
        <v>261.43961538178274</v>
      </c>
      <c r="BF158" s="52">
        <f t="shared" si="270"/>
        <v>750</v>
      </c>
      <c r="BG158" s="52">
        <f>'Mortgage and Loans'!AF120</f>
        <v>542.37774133419555</v>
      </c>
      <c r="BH158" s="52">
        <f>'Mortgage and Loans'!AQ120</f>
        <v>0</v>
      </c>
      <c r="BI158" s="52">
        <f>'Mortgage and Loans'!BB120</f>
        <v>0</v>
      </c>
      <c r="BJ158" s="52">
        <f>'Mortgage and Loans'!BM120</f>
        <v>0</v>
      </c>
      <c r="BK158" s="52">
        <f>'Mortgage and Loans'!T119</f>
        <v>123648.91999999998</v>
      </c>
      <c r="BL158" s="12">
        <f t="shared" si="17"/>
        <v>-128202.73735671597</v>
      </c>
      <c r="BM158" s="69">
        <f t="shared" si="103"/>
        <v>810985.83300478267</v>
      </c>
      <c r="BN158" s="88">
        <f t="shared" si="317"/>
        <v>1</v>
      </c>
      <c r="BO158" s="88">
        <f t="shared" si="271"/>
        <v>1</v>
      </c>
      <c r="BP158" s="79">
        <f>'Mortgage and Loans'!G120</f>
        <v>2003.2799999999997</v>
      </c>
      <c r="BQ158" s="73">
        <f t="shared" si="285"/>
        <v>0</v>
      </c>
      <c r="BR158" s="80"/>
      <c r="BS158" s="20">
        <f t="shared" si="286"/>
        <v>4011.4396153817829</v>
      </c>
      <c r="BT158" s="20">
        <v>750</v>
      </c>
      <c r="BU158" s="20">
        <v>0</v>
      </c>
      <c r="BV158" s="20">
        <f t="shared" si="287"/>
        <v>4761.4396153817834</v>
      </c>
      <c r="BW158" s="20">
        <f t="shared" si="288"/>
        <v>4761.4396154479073</v>
      </c>
      <c r="BX158" s="47">
        <f>IF(D158=0,0,IF(MONTH($D158)=1,1,0))</f>
        <v>0</v>
      </c>
      <c r="BY158" s="47">
        <f t="shared" si="19"/>
        <v>0</v>
      </c>
      <c r="BZ158" s="47">
        <f t="shared" si="20"/>
        <v>0</v>
      </c>
      <c r="CA158" s="47">
        <f t="shared" si="21"/>
        <v>0</v>
      </c>
      <c r="CB158" s="47">
        <f t="shared" si="22"/>
        <v>0</v>
      </c>
      <c r="CC158" s="47">
        <f t="shared" si="23"/>
        <v>0</v>
      </c>
      <c r="CD158" s="47">
        <f t="shared" si="24"/>
        <v>0</v>
      </c>
      <c r="CE158" s="47">
        <f t="shared" si="25"/>
        <v>0</v>
      </c>
      <c r="CF158" s="47">
        <f t="shared" si="26"/>
        <v>0</v>
      </c>
      <c r="CG158" s="47">
        <f t="shared" si="27"/>
        <v>0</v>
      </c>
      <c r="CH158" s="47">
        <f t="shared" si="28"/>
        <v>0</v>
      </c>
      <c r="CI158" s="47">
        <f t="shared" si="29"/>
        <v>0</v>
      </c>
      <c r="CJ158" s="47">
        <f t="shared" si="289"/>
        <v>0</v>
      </c>
      <c r="CK158" s="47">
        <f t="shared" si="290"/>
        <v>0</v>
      </c>
      <c r="CL158" s="47">
        <f t="shared" si="291"/>
        <v>0</v>
      </c>
      <c r="CM158" s="47">
        <f t="shared" si="292"/>
        <v>0</v>
      </c>
      <c r="CN158" s="47">
        <f t="shared" si="293"/>
        <v>0</v>
      </c>
      <c r="CO158" s="47">
        <f t="shared" si="294"/>
        <v>0</v>
      </c>
      <c r="CP158" s="47">
        <f t="shared" si="295"/>
        <v>0</v>
      </c>
      <c r="CQ158" s="47">
        <f t="shared" si="296"/>
        <v>0</v>
      </c>
      <c r="CR158" s="47">
        <f t="shared" si="297"/>
        <v>0</v>
      </c>
      <c r="CS158" s="47">
        <f t="shared" si="298"/>
        <v>0</v>
      </c>
      <c r="CT158" s="47">
        <f t="shared" si="299"/>
        <v>0</v>
      </c>
      <c r="CU158" s="47">
        <f t="shared" si="300"/>
        <v>0</v>
      </c>
      <c r="CV158" s="20">
        <f t="shared" si="301"/>
        <v>4761.4396153909984</v>
      </c>
      <c r="CW158" s="20">
        <f t="shared" si="302"/>
        <v>4761.4396153762727</v>
      </c>
      <c r="CX158" s="20">
        <f t="shared" si="303"/>
        <v>57137.2753845814</v>
      </c>
      <c r="CY158" s="20">
        <f t="shared" si="304"/>
        <v>57137.27538469198</v>
      </c>
      <c r="CZ158" s="20">
        <f t="shared" si="305"/>
        <v>57137.275384515277</v>
      </c>
      <c r="DA158" s="21">
        <f t="shared" si="306"/>
        <v>57137.275384596222</v>
      </c>
      <c r="DB158" s="19">
        <f t="shared" si="327"/>
        <v>1428431.8846149056</v>
      </c>
      <c r="DC158" s="20">
        <f t="shared" si="307"/>
        <v>1428431.8846172288</v>
      </c>
      <c r="DD158" s="20">
        <f t="shared" si="308"/>
        <v>1428431.8846134162</v>
      </c>
      <c r="DE158" s="20">
        <f>DC158*G158</f>
        <v>0</v>
      </c>
      <c r="DF158" s="20">
        <f t="shared" si="268"/>
        <v>1500000</v>
      </c>
      <c r="DG158" s="20">
        <f t="shared" si="322"/>
        <v>859381.8482810912</v>
      </c>
      <c r="DH158" s="20">
        <f t="shared" si="309"/>
        <v>34375.273931243646</v>
      </c>
      <c r="DI158" s="20">
        <f t="shared" si="323"/>
        <v>2864.6061609369704</v>
      </c>
      <c r="DJ158" s="20">
        <f t="shared" si="310"/>
        <v>849640.34091059153</v>
      </c>
      <c r="DK158" s="24">
        <f t="shared" si="311"/>
        <v>0.601626061092424</v>
      </c>
      <c r="DL158" s="124">
        <f t="shared" si="324"/>
        <v>0</v>
      </c>
      <c r="DM158" s="27">
        <f t="shared" si="325"/>
        <v>0</v>
      </c>
      <c r="DN158" s="27">
        <f t="shared" si="326"/>
        <v>0</v>
      </c>
      <c r="DO158" s="20">
        <f t="shared" si="318"/>
        <v>932472.86291116499</v>
      </c>
      <c r="DP158" s="20">
        <f t="shared" si="319"/>
        <v>653074.88772896701</v>
      </c>
      <c r="DQ158" s="21">
        <f t="shared" si="320"/>
        <v>613202.46835400793</v>
      </c>
      <c r="DR158" s="17"/>
      <c r="DS158" s="17"/>
      <c r="DT158" s="17"/>
      <c r="DU158" s="17"/>
      <c r="DV158" s="17"/>
      <c r="DW158" s="17"/>
      <c r="DX158" s="17"/>
      <c r="DY158" s="17"/>
      <c r="DZ158" s="17"/>
      <c r="EA158" s="17"/>
      <c r="EB158" s="28">
        <v>0</v>
      </c>
      <c r="EC158" s="17"/>
      <c r="ED158" s="17"/>
      <c r="EE158" s="17"/>
      <c r="EF158" s="17"/>
      <c r="EG158" s="17"/>
    </row>
    <row r="159" spans="1:137" ht="15.75" thickBot="1" x14ac:dyDescent="0.3">
      <c r="A159" s="5">
        <f t="shared" si="328"/>
        <v>36</v>
      </c>
      <c r="B159" s="5">
        <f t="shared" si="328"/>
        <v>35</v>
      </c>
      <c r="C159" s="1">
        <v>47027</v>
      </c>
      <c r="D159" s="4"/>
      <c r="E159" s="28"/>
      <c r="F159" s="28"/>
      <c r="G159" s="28">
        <f t="shared" si="274"/>
        <v>0</v>
      </c>
      <c r="H159" s="28"/>
      <c r="I159" s="10">
        <v>0</v>
      </c>
      <c r="J159" s="10">
        <v>69430.399999999994</v>
      </c>
      <c r="K159" s="94"/>
      <c r="L159" s="11">
        <f t="shared" si="276"/>
        <v>1541.6666666666667</v>
      </c>
      <c r="M159" s="11">
        <f t="shared" si="277"/>
        <v>458.33333333333331</v>
      </c>
      <c r="N159" s="11">
        <f t="shared" si="278"/>
        <v>575</v>
      </c>
      <c r="O159" s="11">
        <f t="shared" si="275"/>
        <v>552.97666666666669</v>
      </c>
      <c r="P159" s="11">
        <f t="shared" si="312"/>
        <v>2657.8899999999994</v>
      </c>
      <c r="Q159" s="11">
        <v>100000</v>
      </c>
      <c r="R159" s="94">
        <v>1</v>
      </c>
      <c r="S159" s="11">
        <f t="shared" si="279"/>
        <v>1541.6666666666667</v>
      </c>
      <c r="T159" s="11">
        <f t="shared" si="280"/>
        <v>458.33333333333331</v>
      </c>
      <c r="U159" s="11">
        <f t="shared" si="313"/>
        <v>833.33333333333348</v>
      </c>
      <c r="V159" s="11">
        <f t="shared" si="314"/>
        <v>5500</v>
      </c>
      <c r="W159" s="11">
        <f t="shared" si="315"/>
        <v>8157.8899999999994</v>
      </c>
      <c r="X159" s="11">
        <f t="shared" si="281"/>
        <v>97894.68</v>
      </c>
      <c r="Y159" s="110">
        <f t="shared" si="273"/>
        <v>0.22</v>
      </c>
      <c r="Z159" s="11">
        <f t="shared" si="261"/>
        <v>13415.829599999997</v>
      </c>
      <c r="AA159" s="11">
        <f t="shared" si="262"/>
        <v>4814.7339999999995</v>
      </c>
      <c r="AB159" s="11">
        <v>0</v>
      </c>
      <c r="AC159" s="11">
        <f t="shared" si="266"/>
        <v>79664.116399999999</v>
      </c>
      <c r="AD159" s="11">
        <f t="shared" si="263"/>
        <v>6638.6763666666666</v>
      </c>
      <c r="AE159" s="11">
        <v>55000</v>
      </c>
      <c r="AF159" s="11">
        <f t="shared" si="282"/>
        <v>2055.3430333333336</v>
      </c>
      <c r="AG159" s="11"/>
      <c r="AH159" s="92"/>
      <c r="AI159" s="91">
        <v>9000</v>
      </c>
      <c r="AJ159" s="11">
        <v>550</v>
      </c>
      <c r="AK159" s="54">
        <f t="shared" si="98"/>
        <v>10513.33035625461</v>
      </c>
      <c r="AL159" s="11">
        <v>305</v>
      </c>
      <c r="AM159" s="54">
        <v>0</v>
      </c>
      <c r="AN159" s="11">
        <v>0</v>
      </c>
      <c r="AO159" s="11">
        <v>0</v>
      </c>
      <c r="AP159" s="52">
        <f t="shared" si="283"/>
        <v>138759.33882943873</v>
      </c>
      <c r="AQ159" s="54">
        <f t="shared" si="272"/>
        <v>8708.0766597555976</v>
      </c>
      <c r="AR159" s="54">
        <f t="shared" si="264"/>
        <v>7560.3574482878821</v>
      </c>
      <c r="AS159" s="54">
        <f t="shared" si="267"/>
        <v>555866.22574868239</v>
      </c>
      <c r="AT159" s="54">
        <f t="shared" si="316"/>
        <v>71119.757455469051</v>
      </c>
      <c r="AU159" s="54">
        <v>3100</v>
      </c>
      <c r="AV159" s="54">
        <f t="shared" si="265"/>
        <v>87179.986484313369</v>
      </c>
      <c r="AW159" s="11">
        <v>0</v>
      </c>
      <c r="AX159" s="52">
        <f t="shared" si="284"/>
        <v>283.15303333333372</v>
      </c>
      <c r="AY159" s="54">
        <f>'Mortgage and Loans'!U120</f>
        <v>56752.929999999978</v>
      </c>
      <c r="AZ159" s="12">
        <f t="shared" si="321"/>
        <v>949698.15601553489</v>
      </c>
      <c r="BA159" s="52">
        <f t="shared" si="270"/>
        <v>750</v>
      </c>
      <c r="BB159" s="52">
        <f t="shared" si="270"/>
        <v>750</v>
      </c>
      <c r="BC159" s="52">
        <f t="shared" si="270"/>
        <v>750</v>
      </c>
      <c r="BD159" s="52">
        <f t="shared" si="270"/>
        <v>750</v>
      </c>
      <c r="BE159" s="52">
        <f t="shared" si="260"/>
        <v>261.43961537627234</v>
      </c>
      <c r="BF159" s="52">
        <f t="shared" si="270"/>
        <v>750</v>
      </c>
      <c r="BG159" s="52">
        <f>'Mortgage and Loans'!AF121</f>
        <v>-2.2586658044474461E-3</v>
      </c>
      <c r="BH159" s="52">
        <f>'Mortgage and Loans'!AQ121</f>
        <v>0</v>
      </c>
      <c r="BI159" s="52">
        <f>'Mortgage and Loans'!BB121</f>
        <v>0</v>
      </c>
      <c r="BJ159" s="52">
        <f>'Mortgage and Loans'!BM121</f>
        <v>0</v>
      </c>
      <c r="BK159" s="52">
        <f>'Mortgage and Loans'!T120</f>
        <v>123247.06999999998</v>
      </c>
      <c r="BL159" s="12">
        <f t="shared" si="17"/>
        <v>-127258.50735671044</v>
      </c>
      <c r="BM159" s="69">
        <f t="shared" si="103"/>
        <v>822439.64865882439</v>
      </c>
      <c r="BN159" s="88">
        <f t="shared" si="317"/>
        <v>1</v>
      </c>
      <c r="BO159" s="88">
        <f t="shared" si="271"/>
        <v>0</v>
      </c>
      <c r="BP159" s="79">
        <f>'Mortgage and Loans'!G121</f>
        <v>1772.1899999999998</v>
      </c>
      <c r="BQ159" s="73">
        <f t="shared" si="285"/>
        <v>283.15303333333372</v>
      </c>
      <c r="BR159" s="80"/>
      <c r="BS159" s="20">
        <f t="shared" si="286"/>
        <v>4011.4396153762723</v>
      </c>
      <c r="BT159" s="20">
        <v>750</v>
      </c>
      <c r="BU159" s="20">
        <v>0</v>
      </c>
      <c r="BV159" s="20">
        <f t="shared" si="287"/>
        <v>4761.4396153762718</v>
      </c>
      <c r="BW159" s="20">
        <f t="shared" si="288"/>
        <v>4761.4396153919588</v>
      </c>
      <c r="BX159" s="47">
        <f>IF(D159=0,0,IF(MONTH($D159)=1,1,0))</f>
        <v>0</v>
      </c>
      <c r="BY159" s="47">
        <f t="shared" si="19"/>
        <v>0</v>
      </c>
      <c r="BZ159" s="47">
        <f t="shared" si="20"/>
        <v>0</v>
      </c>
      <c r="CA159" s="47">
        <f t="shared" si="21"/>
        <v>0</v>
      </c>
      <c r="CB159" s="47">
        <f t="shared" si="22"/>
        <v>0</v>
      </c>
      <c r="CC159" s="47">
        <f t="shared" si="23"/>
        <v>0</v>
      </c>
      <c r="CD159" s="47">
        <f t="shared" si="24"/>
        <v>0</v>
      </c>
      <c r="CE159" s="47">
        <f t="shared" si="25"/>
        <v>0</v>
      </c>
      <c r="CF159" s="47">
        <f t="shared" si="26"/>
        <v>0</v>
      </c>
      <c r="CG159" s="47">
        <f t="shared" si="27"/>
        <v>0</v>
      </c>
      <c r="CH159" s="47">
        <f t="shared" si="28"/>
        <v>0</v>
      </c>
      <c r="CI159" s="47">
        <f t="shared" si="29"/>
        <v>0</v>
      </c>
      <c r="CJ159" s="47">
        <f t="shared" si="289"/>
        <v>0</v>
      </c>
      <c r="CK159" s="47">
        <f t="shared" si="290"/>
        <v>0</v>
      </c>
      <c r="CL159" s="47">
        <f t="shared" si="291"/>
        <v>0</v>
      </c>
      <c r="CM159" s="47">
        <f t="shared" si="292"/>
        <v>0</v>
      </c>
      <c r="CN159" s="47">
        <f t="shared" si="293"/>
        <v>0</v>
      </c>
      <c r="CO159" s="47">
        <f t="shared" si="294"/>
        <v>0</v>
      </c>
      <c r="CP159" s="47">
        <f t="shared" si="295"/>
        <v>0</v>
      </c>
      <c r="CQ159" s="47">
        <f t="shared" si="296"/>
        <v>0</v>
      </c>
      <c r="CR159" s="47">
        <f t="shared" si="297"/>
        <v>0</v>
      </c>
      <c r="CS159" s="47">
        <f t="shared" si="298"/>
        <v>0</v>
      </c>
      <c r="CT159" s="47">
        <f t="shared" si="299"/>
        <v>0</v>
      </c>
      <c r="CU159" s="47">
        <f t="shared" si="300"/>
        <v>0</v>
      </c>
      <c r="CV159" s="20">
        <f t="shared" si="301"/>
        <v>4761.4396153829248</v>
      </c>
      <c r="CW159" s="20">
        <f t="shared" si="302"/>
        <v>4761.4396153749667</v>
      </c>
      <c r="CX159" s="20">
        <f t="shared" si="303"/>
        <v>57137.275384515262</v>
      </c>
      <c r="CY159" s="20">
        <f t="shared" si="304"/>
        <v>57137.275384595094</v>
      </c>
      <c r="CZ159" s="20">
        <f t="shared" si="305"/>
        <v>57137.275384499604</v>
      </c>
      <c r="DA159" s="21">
        <f t="shared" si="306"/>
        <v>57137.275384536653</v>
      </c>
      <c r="DB159" s="19">
        <f t="shared" si="327"/>
        <v>1428431.8846134164</v>
      </c>
      <c r="DC159" s="20">
        <f t="shared" si="307"/>
        <v>1428431.8846151719</v>
      </c>
      <c r="DD159" s="20">
        <f t="shared" si="308"/>
        <v>1428431.8846129726</v>
      </c>
      <c r="DE159" s="20">
        <f>DC159*G159</f>
        <v>0</v>
      </c>
      <c r="DF159" s="20">
        <f t="shared" si="268"/>
        <v>1500000</v>
      </c>
      <c r="DG159" s="20">
        <f t="shared" si="322"/>
        <v>869476.89565928048</v>
      </c>
      <c r="DH159" s="20">
        <f t="shared" si="309"/>
        <v>34779.07582637122</v>
      </c>
      <c r="DI159" s="20">
        <f t="shared" si="323"/>
        <v>2898.2563188642685</v>
      </c>
      <c r="DJ159" s="20">
        <f t="shared" si="310"/>
        <v>859493.853101635</v>
      </c>
      <c r="DK159" s="24">
        <f t="shared" si="311"/>
        <v>0.60869328458985128</v>
      </c>
      <c r="DL159" s="124">
        <f t="shared" si="324"/>
        <v>0</v>
      </c>
      <c r="DM159" s="27">
        <f t="shared" si="325"/>
        <v>0</v>
      </c>
      <c r="DN159" s="27">
        <f t="shared" si="326"/>
        <v>0</v>
      </c>
      <c r="DO159" s="20">
        <f t="shared" si="318"/>
        <v>937523.75758526707</v>
      </c>
      <c r="DP159" s="20">
        <f t="shared" si="319"/>
        <v>660612.3767041656</v>
      </c>
      <c r="DQ159" s="21">
        <f t="shared" si="320"/>
        <v>621094.81505759212</v>
      </c>
      <c r="DR159" s="17"/>
      <c r="DS159" s="17"/>
      <c r="DT159" s="17"/>
      <c r="DU159" s="17"/>
      <c r="DV159" s="17"/>
      <c r="DW159" s="17"/>
      <c r="DX159" s="17"/>
      <c r="DY159" s="17"/>
      <c r="DZ159" s="17"/>
      <c r="EA159" s="17"/>
      <c r="EB159" s="28">
        <v>0</v>
      </c>
      <c r="EC159" s="17"/>
      <c r="ED159" s="17"/>
      <c r="EE159" s="17"/>
      <c r="EF159" s="17"/>
      <c r="EG159" s="17"/>
    </row>
    <row r="160" spans="1:137" ht="15.75" thickBot="1" x14ac:dyDescent="0.3">
      <c r="A160" s="5">
        <f t="shared" si="328"/>
        <v>36</v>
      </c>
      <c r="B160" s="5">
        <f t="shared" si="328"/>
        <v>35</v>
      </c>
      <c r="C160" s="1">
        <v>47058</v>
      </c>
      <c r="D160" s="4"/>
      <c r="E160" s="28"/>
      <c r="F160" s="28"/>
      <c r="G160" s="28">
        <f t="shared" si="274"/>
        <v>0</v>
      </c>
      <c r="H160" s="28"/>
      <c r="I160" s="10">
        <v>0</v>
      </c>
      <c r="J160" s="10">
        <v>69430.399999999994</v>
      </c>
      <c r="K160" s="94"/>
      <c r="L160" s="11">
        <f t="shared" si="276"/>
        <v>1541.6666666666667</v>
      </c>
      <c r="M160" s="11">
        <f t="shared" si="277"/>
        <v>458.33333333333331</v>
      </c>
      <c r="N160" s="11">
        <f t="shared" si="278"/>
        <v>575</v>
      </c>
      <c r="O160" s="11">
        <f t="shared" si="275"/>
        <v>552.97666666666669</v>
      </c>
      <c r="P160" s="11">
        <f t="shared" si="312"/>
        <v>2657.8899999999994</v>
      </c>
      <c r="Q160" s="11">
        <v>100000</v>
      </c>
      <c r="R160" s="94">
        <v>1</v>
      </c>
      <c r="S160" s="11">
        <f t="shared" si="279"/>
        <v>1541.6666666666667</v>
      </c>
      <c r="T160" s="11">
        <f t="shared" si="280"/>
        <v>458.33333333333331</v>
      </c>
      <c r="U160" s="11">
        <f t="shared" si="313"/>
        <v>833.33333333333348</v>
      </c>
      <c r="V160" s="11">
        <f t="shared" si="314"/>
        <v>5500</v>
      </c>
      <c r="W160" s="11">
        <f t="shared" si="315"/>
        <v>8157.8899999999994</v>
      </c>
      <c r="X160" s="11">
        <f t="shared" si="281"/>
        <v>97894.68</v>
      </c>
      <c r="Y160" s="110">
        <f t="shared" si="273"/>
        <v>0.22</v>
      </c>
      <c r="Z160" s="11">
        <f t="shared" si="261"/>
        <v>13415.829599999997</v>
      </c>
      <c r="AA160" s="11">
        <f t="shared" si="262"/>
        <v>4814.7339999999995</v>
      </c>
      <c r="AB160" s="11">
        <v>0</v>
      </c>
      <c r="AC160" s="11">
        <f t="shared" si="266"/>
        <v>79664.116399999999</v>
      </c>
      <c r="AD160" s="11">
        <f t="shared" si="263"/>
        <v>6638.6763666666666</v>
      </c>
      <c r="AE160" s="11">
        <v>55000</v>
      </c>
      <c r="AF160" s="11">
        <f t="shared" si="282"/>
        <v>2055.3430333333336</v>
      </c>
      <c r="AG160" s="11"/>
      <c r="AH160" s="92"/>
      <c r="AI160" s="91">
        <v>9000</v>
      </c>
      <c r="AJ160" s="11">
        <v>550</v>
      </c>
      <c r="AK160" s="54">
        <f t="shared" si="98"/>
        <v>10526.033963768417</v>
      </c>
      <c r="AL160" s="11">
        <v>305</v>
      </c>
      <c r="AM160" s="54">
        <v>0</v>
      </c>
      <c r="AN160" s="11">
        <v>0</v>
      </c>
      <c r="AO160" s="11">
        <v>0</v>
      </c>
      <c r="AP160" s="52">
        <f t="shared" si="283"/>
        <v>140427.61858143154</v>
      </c>
      <c r="AQ160" s="54">
        <f t="shared" si="272"/>
        <v>8755.2454083292741</v>
      </c>
      <c r="AR160" s="54">
        <f t="shared" si="264"/>
        <v>7601.309384466108</v>
      </c>
      <c r="AS160" s="54">
        <f t="shared" si="267"/>
        <v>562134.0771381543</v>
      </c>
      <c r="AT160" s="54">
        <f t="shared" si="316"/>
        <v>71913.322808352837</v>
      </c>
      <c r="AU160" s="54">
        <v>3100</v>
      </c>
      <c r="AV160" s="54">
        <f t="shared" si="265"/>
        <v>88227.211411103402</v>
      </c>
      <c r="AW160" s="11">
        <v>0</v>
      </c>
      <c r="AX160" s="52">
        <f t="shared" si="284"/>
        <v>1112.6198122638896</v>
      </c>
      <c r="AY160" s="54">
        <f>'Mortgage and Loans'!U121</f>
        <v>57556.159999999982</v>
      </c>
      <c r="AZ160" s="12">
        <f t="shared" si="321"/>
        <v>961208.59850786976</v>
      </c>
      <c r="BA160" s="52">
        <f t="shared" si="270"/>
        <v>750</v>
      </c>
      <c r="BB160" s="52">
        <f t="shared" si="270"/>
        <v>750</v>
      </c>
      <c r="BC160" s="52">
        <f t="shared" si="270"/>
        <v>750</v>
      </c>
      <c r="BD160" s="52">
        <f t="shared" si="270"/>
        <v>750</v>
      </c>
      <c r="BE160" s="52">
        <f t="shared" si="260"/>
        <v>261.43961537496511</v>
      </c>
      <c r="BF160" s="52">
        <f t="shared" si="270"/>
        <v>750</v>
      </c>
      <c r="BG160" s="52">
        <f>'Mortgage and Loans'!AF122</f>
        <v>0</v>
      </c>
      <c r="BH160" s="52">
        <f>'Mortgage and Loans'!AQ122</f>
        <v>0</v>
      </c>
      <c r="BI160" s="52">
        <f>'Mortgage and Loans'!BB122</f>
        <v>0</v>
      </c>
      <c r="BJ160" s="52">
        <f>'Mortgage and Loans'!BM122</f>
        <v>0</v>
      </c>
      <c r="BK160" s="52">
        <f>'Mortgage and Loans'!T121</f>
        <v>122443.83999999998</v>
      </c>
      <c r="BL160" s="12">
        <f t="shared" si="17"/>
        <v>-126455.27961537495</v>
      </c>
      <c r="BM160" s="69">
        <f t="shared" si="103"/>
        <v>834753.31889249478</v>
      </c>
      <c r="BN160" s="88">
        <f t="shared" si="317"/>
        <v>1</v>
      </c>
      <c r="BO160" s="88">
        <f t="shared" si="271"/>
        <v>0</v>
      </c>
      <c r="BP160" s="79">
        <f>'Mortgage and Loans'!G122</f>
        <v>1227.4099999999999</v>
      </c>
      <c r="BQ160" s="73">
        <f t="shared" si="285"/>
        <v>827.9330333333337</v>
      </c>
      <c r="BR160" s="80"/>
      <c r="BS160" s="20">
        <f t="shared" si="286"/>
        <v>4011.4396153749649</v>
      </c>
      <c r="BT160" s="20">
        <v>750</v>
      </c>
      <c r="BU160" s="20">
        <v>0</v>
      </c>
      <c r="BV160" s="20">
        <f t="shared" si="287"/>
        <v>4761.4396153749649</v>
      </c>
      <c r="BW160" s="20">
        <f t="shared" si="288"/>
        <v>4761.439615349489</v>
      </c>
      <c r="BX160" s="47">
        <f>IF(D160=0,0,IF(MONTH($D160)=1,1,0))</f>
        <v>0</v>
      </c>
      <c r="BY160" s="47">
        <f t="shared" si="19"/>
        <v>0</v>
      </c>
      <c r="BZ160" s="47">
        <f t="shared" si="20"/>
        <v>0</v>
      </c>
      <c r="CA160" s="47">
        <f t="shared" si="21"/>
        <v>0</v>
      </c>
      <c r="CB160" s="47">
        <f t="shared" si="22"/>
        <v>0</v>
      </c>
      <c r="CC160" s="47">
        <f t="shared" si="23"/>
        <v>0</v>
      </c>
      <c r="CD160" s="47">
        <f t="shared" si="24"/>
        <v>0</v>
      </c>
      <c r="CE160" s="47">
        <f t="shared" si="25"/>
        <v>0</v>
      </c>
      <c r="CF160" s="47">
        <f t="shared" si="26"/>
        <v>0</v>
      </c>
      <c r="CG160" s="47">
        <f t="shared" si="27"/>
        <v>0</v>
      </c>
      <c r="CH160" s="47">
        <f t="shared" si="28"/>
        <v>0</v>
      </c>
      <c r="CI160" s="47">
        <f t="shared" si="29"/>
        <v>0</v>
      </c>
      <c r="CJ160" s="47">
        <f t="shared" si="289"/>
        <v>0</v>
      </c>
      <c r="CK160" s="47">
        <f t="shared" si="290"/>
        <v>0</v>
      </c>
      <c r="CL160" s="47">
        <f t="shared" si="291"/>
        <v>0</v>
      </c>
      <c r="CM160" s="47">
        <f t="shared" si="292"/>
        <v>0</v>
      </c>
      <c r="CN160" s="47">
        <f t="shared" si="293"/>
        <v>0</v>
      </c>
      <c r="CO160" s="47">
        <f t="shared" si="294"/>
        <v>0</v>
      </c>
      <c r="CP160" s="47">
        <f t="shared" si="295"/>
        <v>0</v>
      </c>
      <c r="CQ160" s="47">
        <f t="shared" si="296"/>
        <v>0</v>
      </c>
      <c r="CR160" s="47">
        <f t="shared" si="297"/>
        <v>0</v>
      </c>
      <c r="CS160" s="47">
        <f t="shared" si="298"/>
        <v>0</v>
      </c>
      <c r="CT160" s="47">
        <f t="shared" si="299"/>
        <v>0</v>
      </c>
      <c r="CU160" s="47">
        <f t="shared" si="300"/>
        <v>0</v>
      </c>
      <c r="CV160" s="20">
        <f t="shared" si="301"/>
        <v>4761.4396153776734</v>
      </c>
      <c r="CW160" s="20">
        <f t="shared" si="302"/>
        <v>4761.4396153770876</v>
      </c>
      <c r="CX160" s="20">
        <f t="shared" si="303"/>
        <v>57137.275384499575</v>
      </c>
      <c r="CY160" s="20">
        <f t="shared" si="304"/>
        <v>57137.275384532084</v>
      </c>
      <c r="CZ160" s="20">
        <f t="shared" si="305"/>
        <v>57137.275384525055</v>
      </c>
      <c r="DA160" s="21">
        <f t="shared" si="306"/>
        <v>57137.2753845189</v>
      </c>
      <c r="DB160" s="19">
        <f t="shared" si="327"/>
        <v>1428431.8846129724</v>
      </c>
      <c r="DC160" s="20">
        <f t="shared" si="307"/>
        <v>1428431.8846137647</v>
      </c>
      <c r="DD160" s="20">
        <f t="shared" si="308"/>
        <v>1428431.8846134197</v>
      </c>
      <c r="DE160" s="20">
        <f>DC160*G160</f>
        <v>0</v>
      </c>
      <c r="DF160" s="20">
        <f t="shared" si="268"/>
        <v>1500000</v>
      </c>
      <c r="DG160" s="20">
        <f t="shared" si="322"/>
        <v>880171.40454410133</v>
      </c>
      <c r="DH160" s="20">
        <f t="shared" si="309"/>
        <v>35206.856181764051</v>
      </c>
      <c r="DI160" s="20">
        <f t="shared" si="323"/>
        <v>2933.9046818136708</v>
      </c>
      <c r="DJ160" s="20">
        <f t="shared" si="310"/>
        <v>869676.716161491</v>
      </c>
      <c r="DK160" s="24">
        <f t="shared" si="311"/>
        <v>0.6161801721347685</v>
      </c>
      <c r="DL160" s="124">
        <f t="shared" si="324"/>
        <v>0</v>
      </c>
      <c r="DM160" s="27">
        <f t="shared" si="325"/>
        <v>0</v>
      </c>
      <c r="DN160" s="27">
        <f t="shared" si="326"/>
        <v>0</v>
      </c>
      <c r="DO160" s="20">
        <f t="shared" si="318"/>
        <v>942602.01127218723</v>
      </c>
      <c r="DP160" s="20">
        <f t="shared" si="319"/>
        <v>668190.6937446465</v>
      </c>
      <c r="DQ160" s="21">
        <f t="shared" si="320"/>
        <v>629029.91197248746</v>
      </c>
      <c r="DR160" s="17"/>
      <c r="DS160" s="17"/>
      <c r="DT160" s="17"/>
      <c r="DU160" s="17"/>
      <c r="DV160" s="17"/>
      <c r="DW160" s="17"/>
      <c r="DX160" s="17"/>
      <c r="DY160" s="17"/>
      <c r="DZ160" s="17"/>
      <c r="EA160" s="17"/>
      <c r="EB160" s="28">
        <v>0</v>
      </c>
      <c r="EC160" s="17"/>
      <c r="ED160" s="17"/>
      <c r="EE160" s="17"/>
      <c r="EF160" s="17"/>
      <c r="EG160" s="17"/>
    </row>
    <row r="161" spans="1:137" ht="15.75" thickBot="1" x14ac:dyDescent="0.3">
      <c r="A161" s="5">
        <f t="shared" si="328"/>
        <v>37</v>
      </c>
      <c r="B161" s="5">
        <f t="shared" si="328"/>
        <v>35</v>
      </c>
      <c r="C161" s="1">
        <v>47088</v>
      </c>
      <c r="D161" s="4"/>
      <c r="E161" s="28"/>
      <c r="F161" s="28"/>
      <c r="G161" s="28">
        <f t="shared" si="274"/>
        <v>0</v>
      </c>
      <c r="H161" s="28"/>
      <c r="I161" s="10">
        <v>0</v>
      </c>
      <c r="J161" s="10">
        <v>69430.399999999994</v>
      </c>
      <c r="K161" s="94"/>
      <c r="L161" s="11">
        <f t="shared" si="276"/>
        <v>1541.6666666666667</v>
      </c>
      <c r="M161" s="11">
        <f t="shared" si="277"/>
        <v>458.33333333333331</v>
      </c>
      <c r="N161" s="11">
        <f t="shared" si="278"/>
        <v>575</v>
      </c>
      <c r="O161" s="11">
        <f t="shared" si="275"/>
        <v>552.97666666666669</v>
      </c>
      <c r="P161" s="11">
        <f t="shared" si="312"/>
        <v>2657.8899999999994</v>
      </c>
      <c r="Q161" s="11">
        <v>100000</v>
      </c>
      <c r="R161" s="94">
        <v>1</v>
      </c>
      <c r="S161" s="11">
        <f t="shared" si="279"/>
        <v>1541.6666666666667</v>
      </c>
      <c r="T161" s="11">
        <f t="shared" si="280"/>
        <v>458.33333333333331</v>
      </c>
      <c r="U161" s="11">
        <f t="shared" si="313"/>
        <v>833.33333333333348</v>
      </c>
      <c r="V161" s="11">
        <f t="shared" si="314"/>
        <v>5500</v>
      </c>
      <c r="W161" s="11">
        <f t="shared" si="315"/>
        <v>8157.8899999999994</v>
      </c>
      <c r="X161" s="11">
        <f t="shared" si="281"/>
        <v>97894.68</v>
      </c>
      <c r="Y161" s="110">
        <f t="shared" si="273"/>
        <v>0.22</v>
      </c>
      <c r="Z161" s="11">
        <f t="shared" si="261"/>
        <v>13415.829599999997</v>
      </c>
      <c r="AA161" s="11">
        <f t="shared" si="262"/>
        <v>4814.7339999999995</v>
      </c>
      <c r="AB161" s="11">
        <v>0</v>
      </c>
      <c r="AC161" s="11">
        <f t="shared" si="266"/>
        <v>79664.116399999999</v>
      </c>
      <c r="AD161" s="11">
        <f t="shared" si="263"/>
        <v>6638.6763666666666</v>
      </c>
      <c r="AE161" s="11">
        <v>55000</v>
      </c>
      <c r="AF161" s="11">
        <f t="shared" si="282"/>
        <v>2055.3430333333336</v>
      </c>
      <c r="AG161" s="11"/>
      <c r="AH161" s="92"/>
      <c r="AI161" s="91">
        <v>9000</v>
      </c>
      <c r="AJ161" s="11">
        <v>550</v>
      </c>
      <c r="AK161" s="54">
        <f t="shared" si="98"/>
        <v>10538.752921474637</v>
      </c>
      <c r="AL161" s="11">
        <v>305</v>
      </c>
      <c r="AM161" s="54">
        <v>0</v>
      </c>
      <c r="AN161" s="11">
        <v>0</v>
      </c>
      <c r="AO161" s="11">
        <v>0</v>
      </c>
      <c r="AP161" s="52">
        <f t="shared" si="283"/>
        <v>142104.93484874765</v>
      </c>
      <c r="AQ161" s="54">
        <f t="shared" si="272"/>
        <v>8802.6696542910577</v>
      </c>
      <c r="AR161" s="54">
        <f t="shared" si="264"/>
        <v>7642.4831436319664</v>
      </c>
      <c r="AS161" s="54">
        <f t="shared" si="267"/>
        <v>568435.87938931922</v>
      </c>
      <c r="AT161" s="54">
        <f t="shared" si="316"/>
        <v>72711.186640231404</v>
      </c>
      <c r="AU161" s="54">
        <v>3100</v>
      </c>
      <c r="AV161" s="54">
        <f t="shared" si="265"/>
        <v>89280.108806246877</v>
      </c>
      <c r="AW161" s="11">
        <v>0</v>
      </c>
      <c r="AX161" s="52">
        <f t="shared" si="284"/>
        <v>1946.579536246986</v>
      </c>
      <c r="AY161" s="54">
        <f>'Mortgage and Loans'!U122</f>
        <v>58362.159999999982</v>
      </c>
      <c r="AZ161" s="12">
        <f t="shared" si="321"/>
        <v>972779.75494018989</v>
      </c>
      <c r="BA161" s="52">
        <f t="shared" si="270"/>
        <v>750</v>
      </c>
      <c r="BB161" s="52">
        <f t="shared" si="270"/>
        <v>750</v>
      </c>
      <c r="BC161" s="52">
        <f t="shared" si="270"/>
        <v>750</v>
      </c>
      <c r="BD161" s="52">
        <f t="shared" si="270"/>
        <v>750</v>
      </c>
      <c r="BE161" s="52">
        <f t="shared" ref="BE161:BE224" si="329">AVERAGE(BE149:BE160)</f>
        <v>261.4396153770881</v>
      </c>
      <c r="BF161" s="52">
        <f t="shared" si="270"/>
        <v>750</v>
      </c>
      <c r="BG161" s="52">
        <f>'Mortgage and Loans'!AF123</f>
        <v>0</v>
      </c>
      <c r="BH161" s="52">
        <f>'Mortgage and Loans'!AQ123</f>
        <v>0</v>
      </c>
      <c r="BI161" s="52">
        <f>'Mortgage and Loans'!BB123</f>
        <v>0</v>
      </c>
      <c r="BJ161" s="52">
        <f>'Mortgage and Loans'!BM123</f>
        <v>0</v>
      </c>
      <c r="BK161" s="52">
        <f>'Mortgage and Loans'!T122</f>
        <v>121637.83999999998</v>
      </c>
      <c r="BL161" s="12">
        <f t="shared" si="17"/>
        <v>-125649.27961537708</v>
      </c>
      <c r="BM161" s="69">
        <f t="shared" si="103"/>
        <v>847130.47532481281</v>
      </c>
      <c r="BN161" s="88">
        <f t="shared" si="317"/>
        <v>1</v>
      </c>
      <c r="BO161" s="88">
        <f t="shared" si="271"/>
        <v>0</v>
      </c>
      <c r="BP161" s="79">
        <f>'Mortgage and Loans'!G123</f>
        <v>1227.4099999999999</v>
      </c>
      <c r="BQ161" s="73">
        <f t="shared" si="285"/>
        <v>827.9330333333337</v>
      </c>
      <c r="BR161" s="80"/>
      <c r="BS161" s="20">
        <f t="shared" si="286"/>
        <v>4011.4396153770881</v>
      </c>
      <c r="BT161" s="20">
        <v>750</v>
      </c>
      <c r="BU161" s="20">
        <v>0</v>
      </c>
      <c r="BV161" s="20">
        <f t="shared" si="287"/>
        <v>4761.4396153770886</v>
      </c>
      <c r="BW161" s="20">
        <f t="shared" si="288"/>
        <v>4761.4396153301677</v>
      </c>
      <c r="BX161" s="47">
        <f>IF(D161=0,0,IF(MONTH($D161)=1,1,0))</f>
        <v>0</v>
      </c>
      <c r="BY161" s="47">
        <f t="shared" si="19"/>
        <v>0</v>
      </c>
      <c r="BZ161" s="47">
        <f t="shared" si="20"/>
        <v>0</v>
      </c>
      <c r="CA161" s="47">
        <f t="shared" si="21"/>
        <v>0</v>
      </c>
      <c r="CB161" s="47">
        <f t="shared" si="22"/>
        <v>0</v>
      </c>
      <c r="CC161" s="47">
        <f t="shared" si="23"/>
        <v>0</v>
      </c>
      <c r="CD161" s="47">
        <f t="shared" si="24"/>
        <v>0</v>
      </c>
      <c r="CE161" s="47">
        <f t="shared" si="25"/>
        <v>0</v>
      </c>
      <c r="CF161" s="47">
        <f t="shared" si="26"/>
        <v>0</v>
      </c>
      <c r="CG161" s="47">
        <f t="shared" si="27"/>
        <v>0</v>
      </c>
      <c r="CH161" s="47">
        <f t="shared" si="28"/>
        <v>0</v>
      </c>
      <c r="CI161" s="47">
        <f t="shared" si="29"/>
        <v>0</v>
      </c>
      <c r="CJ161" s="47">
        <f t="shared" si="289"/>
        <v>0</v>
      </c>
      <c r="CK161" s="47">
        <f t="shared" si="290"/>
        <v>0</v>
      </c>
      <c r="CL161" s="47">
        <f t="shared" si="291"/>
        <v>0</v>
      </c>
      <c r="CM161" s="47">
        <f t="shared" si="292"/>
        <v>0</v>
      </c>
      <c r="CN161" s="47">
        <f t="shared" si="293"/>
        <v>0</v>
      </c>
      <c r="CO161" s="47">
        <f t="shared" si="294"/>
        <v>0</v>
      </c>
      <c r="CP161" s="47">
        <f t="shared" si="295"/>
        <v>0</v>
      </c>
      <c r="CQ161" s="47">
        <f t="shared" si="296"/>
        <v>0</v>
      </c>
      <c r="CR161" s="47">
        <f t="shared" si="297"/>
        <v>0</v>
      </c>
      <c r="CS161" s="47">
        <f t="shared" si="298"/>
        <v>0</v>
      </c>
      <c r="CT161" s="47">
        <f t="shared" si="299"/>
        <v>0</v>
      </c>
      <c r="CU161" s="47">
        <f t="shared" si="300"/>
        <v>0</v>
      </c>
      <c r="CV161" s="20">
        <f t="shared" si="301"/>
        <v>4761.439615376109</v>
      </c>
      <c r="CW161" s="20">
        <f t="shared" si="302"/>
        <v>4761.4396153809985</v>
      </c>
      <c r="CX161" s="20">
        <f t="shared" si="303"/>
        <v>57137.275384525063</v>
      </c>
      <c r="CY161" s="20">
        <f t="shared" si="304"/>
        <v>57137.275384513312</v>
      </c>
      <c r="CZ161" s="20">
        <f t="shared" si="305"/>
        <v>57137.275384571985</v>
      </c>
      <c r="DA161" s="21">
        <f t="shared" si="306"/>
        <v>57137.275384536792</v>
      </c>
      <c r="DB161" s="19">
        <f t="shared" si="327"/>
        <v>1428431.8846134197</v>
      </c>
      <c r="DC161" s="20">
        <f t="shared" si="307"/>
        <v>1428431.8846132697</v>
      </c>
      <c r="DD161" s="20">
        <f t="shared" si="308"/>
        <v>1428431.8846143633</v>
      </c>
      <c r="DE161" s="20">
        <f>DC161*G161</f>
        <v>0</v>
      </c>
      <c r="DF161" s="20">
        <f t="shared" si="268"/>
        <v>1500000</v>
      </c>
      <c r="DG161" s="20">
        <f t="shared" si="322"/>
        <v>890923.84201871522</v>
      </c>
      <c r="DH161" s="20">
        <f t="shared" si="309"/>
        <v>35636.953680748607</v>
      </c>
      <c r="DI161" s="20">
        <f t="shared" si="323"/>
        <v>2969.7461400623838</v>
      </c>
      <c r="DJ161" s="20">
        <f t="shared" si="310"/>
        <v>880190.71407403238</v>
      </c>
      <c r="DK161" s="24">
        <f t="shared" si="311"/>
        <v>0.6237076136535008</v>
      </c>
      <c r="DL161" s="124">
        <f t="shared" si="324"/>
        <v>0</v>
      </c>
      <c r="DM161" s="27">
        <f t="shared" si="325"/>
        <v>0</v>
      </c>
      <c r="DN161" s="27">
        <f t="shared" si="326"/>
        <v>0</v>
      </c>
      <c r="DO161" s="20">
        <f t="shared" si="318"/>
        <v>947707.77216657822</v>
      </c>
      <c r="DP161" s="20">
        <f t="shared" si="319"/>
        <v>675810.06000242999</v>
      </c>
      <c r="DQ161" s="21">
        <f t="shared" si="320"/>
        <v>637007.99066233844</v>
      </c>
      <c r="DR161" s="17"/>
      <c r="DS161" s="17"/>
      <c r="DT161" s="17"/>
      <c r="DU161" s="17"/>
      <c r="DV161" s="17"/>
      <c r="DW161" s="17"/>
      <c r="DX161" s="17"/>
      <c r="DY161" s="17"/>
      <c r="DZ161" s="17"/>
      <c r="EA161" s="17"/>
      <c r="EB161" s="28">
        <v>0</v>
      </c>
      <c r="EC161" s="17"/>
      <c r="ED161" s="17"/>
      <c r="EE161" s="17"/>
      <c r="EF161" s="17"/>
      <c r="EG161" s="17"/>
    </row>
    <row r="162" spans="1:137" ht="15.75" thickBot="1" x14ac:dyDescent="0.3">
      <c r="A162" s="5">
        <f t="shared" si="328"/>
        <v>37</v>
      </c>
      <c r="B162" s="5">
        <f t="shared" si="328"/>
        <v>35</v>
      </c>
      <c r="C162" s="1">
        <v>47119</v>
      </c>
      <c r="D162" s="4"/>
      <c r="E162" s="28"/>
      <c r="F162" s="28"/>
      <c r="G162" s="28">
        <f t="shared" si="274"/>
        <v>0</v>
      </c>
      <c r="H162" s="28"/>
      <c r="I162" s="10">
        <v>0</v>
      </c>
      <c r="J162" s="10">
        <v>69430.399999999994</v>
      </c>
      <c r="K162" s="94"/>
      <c r="L162" s="11">
        <f t="shared" si="276"/>
        <v>1541.6666666666667</v>
      </c>
      <c r="M162" s="11">
        <f t="shared" si="277"/>
        <v>458.33333333333331</v>
      </c>
      <c r="N162" s="11">
        <f t="shared" si="278"/>
        <v>575</v>
      </c>
      <c r="O162" s="11">
        <f t="shared" si="275"/>
        <v>552.97666666666669</v>
      </c>
      <c r="P162" s="11">
        <f t="shared" si="312"/>
        <v>2657.8899999999994</v>
      </c>
      <c r="Q162" s="11">
        <v>100000</v>
      </c>
      <c r="R162" s="94">
        <v>1</v>
      </c>
      <c r="S162" s="11">
        <f t="shared" si="279"/>
        <v>1541.6666666666667</v>
      </c>
      <c r="T162" s="11">
        <f t="shared" si="280"/>
        <v>458.33333333333331</v>
      </c>
      <c r="U162" s="11">
        <f t="shared" si="313"/>
        <v>833.33333333333348</v>
      </c>
      <c r="V162" s="11">
        <f t="shared" si="314"/>
        <v>5500</v>
      </c>
      <c r="W162" s="11">
        <f t="shared" si="315"/>
        <v>8157.8899999999994</v>
      </c>
      <c r="X162" s="11">
        <f t="shared" si="281"/>
        <v>97894.68</v>
      </c>
      <c r="Y162" s="110">
        <f t="shared" si="273"/>
        <v>0.22</v>
      </c>
      <c r="Z162" s="11">
        <f t="shared" ref="Z162:Z225" si="330">IF(Y162=10%,Y162*X162,IF(Y162=12%,1905 + Y162*(X162-19050),IF(Y162=22%,8907+Y162*(X162-77400),IF(Y162=24%,28179 + Y162*(X162-165000),IF(Y162=32%,64179 + Y162*(X162-315000),0)))))</f>
        <v>13415.829599999997</v>
      </c>
      <c r="AA162" s="11">
        <f t="shared" ref="AA162:AA225" si="331">(1000*0.02) + (5000*0.04) + ((X162-6000)*0.05)</f>
        <v>4814.7339999999995</v>
      </c>
      <c r="AB162" s="11">
        <v>0</v>
      </c>
      <c r="AC162" s="11">
        <f t="shared" si="266"/>
        <v>79664.116399999999</v>
      </c>
      <c r="AD162" s="11">
        <f t="shared" ref="AD162:AD225" si="332">AC162/12</f>
        <v>6638.6763666666666</v>
      </c>
      <c r="AE162" s="11">
        <v>55000</v>
      </c>
      <c r="AF162" s="11">
        <f t="shared" si="282"/>
        <v>2055.3430333333336</v>
      </c>
      <c r="AG162" s="11"/>
      <c r="AH162" s="92"/>
      <c r="AI162" s="91">
        <v>9000</v>
      </c>
      <c r="AJ162" s="11">
        <v>550</v>
      </c>
      <c r="AK162" s="54">
        <f t="shared" si="98"/>
        <v>10551.487247921419</v>
      </c>
      <c r="AL162" s="11">
        <v>305</v>
      </c>
      <c r="AM162" s="54">
        <v>0</v>
      </c>
      <c r="AN162" s="11">
        <v>0</v>
      </c>
      <c r="AO162" s="11">
        <v>0</v>
      </c>
      <c r="AP162" s="52">
        <f t="shared" si="283"/>
        <v>143791.3365791784</v>
      </c>
      <c r="AQ162" s="54">
        <f t="shared" si="272"/>
        <v>8850.3507815851335</v>
      </c>
      <c r="AR162" s="54">
        <f t="shared" ref="AR162:AR225" si="333">(AR161*($AJ$1/12))+AR161</f>
        <v>7683.8799273266395</v>
      </c>
      <c r="AS162" s="54">
        <f t="shared" si="267"/>
        <v>574771.81640267791</v>
      </c>
      <c r="AT162" s="54">
        <f t="shared" si="316"/>
        <v>73513.372234532653</v>
      </c>
      <c r="AU162" s="54">
        <v>3100</v>
      </c>
      <c r="AV162" s="54">
        <f t="shared" ref="AV162:AV225" si="334">(AV161*($AJ$1/12))+AV161+$N162</f>
        <v>90338.709395614045</v>
      </c>
      <c r="AW162" s="11">
        <v>0</v>
      </c>
      <c r="AX162" s="52">
        <f t="shared" si="284"/>
        <v>2785.0565420683242</v>
      </c>
      <c r="AY162" s="54">
        <f>'Mortgage and Loans'!U123</f>
        <v>59170.929999999978</v>
      </c>
      <c r="AZ162" s="12">
        <f t="shared" si="321"/>
        <v>984411.93911090435</v>
      </c>
      <c r="BA162" s="52">
        <f t="shared" ref="BA162:BF193" si="335">$BB$1/5</f>
        <v>750</v>
      </c>
      <c r="BB162" s="52">
        <f t="shared" si="335"/>
        <v>750</v>
      </c>
      <c r="BC162" s="52">
        <f t="shared" si="335"/>
        <v>750</v>
      </c>
      <c r="BD162" s="52">
        <f t="shared" si="335"/>
        <v>750</v>
      </c>
      <c r="BE162" s="52">
        <f t="shared" si="329"/>
        <v>261.43961538099808</v>
      </c>
      <c r="BF162" s="52">
        <f t="shared" si="335"/>
        <v>750</v>
      </c>
      <c r="BG162" s="52">
        <f>'Mortgage and Loans'!AF124</f>
        <v>0</v>
      </c>
      <c r="BH162" s="52">
        <f>'Mortgage and Loans'!AQ124</f>
        <v>0</v>
      </c>
      <c r="BI162" s="52">
        <f>'Mortgage and Loans'!BB124</f>
        <v>0</v>
      </c>
      <c r="BJ162" s="52">
        <f>'Mortgage and Loans'!BM124</f>
        <v>0</v>
      </c>
      <c r="BK162" s="52">
        <f>'Mortgage and Loans'!T123</f>
        <v>120829.06999999998</v>
      </c>
      <c r="BL162" s="12">
        <f t="shared" si="17"/>
        <v>-124840.50961538097</v>
      </c>
      <c r="BM162" s="69">
        <f t="shared" si="103"/>
        <v>859571.42949552333</v>
      </c>
      <c r="BN162" s="88">
        <f t="shared" si="317"/>
        <v>1</v>
      </c>
      <c r="BO162" s="88">
        <f t="shared" si="271"/>
        <v>0</v>
      </c>
      <c r="BP162" s="79">
        <f>'Mortgage and Loans'!G124</f>
        <v>1227.4099999999999</v>
      </c>
      <c r="BQ162" s="73">
        <f t="shared" si="285"/>
        <v>827.9330333333337</v>
      </c>
      <c r="BR162" s="80"/>
      <c r="BS162" s="20">
        <f t="shared" si="286"/>
        <v>4011.439615380998</v>
      </c>
      <c r="BT162" s="20">
        <v>750</v>
      </c>
      <c r="BU162" s="20">
        <v>0</v>
      </c>
      <c r="BV162" s="20">
        <f t="shared" si="287"/>
        <v>4761.4396153809976</v>
      </c>
      <c r="BW162" s="20">
        <f t="shared" si="288"/>
        <v>4761.439615333562</v>
      </c>
      <c r="BX162" s="47">
        <f>IF(D162=0,0,IF(MONTH($D162)=1,1,0))</f>
        <v>0</v>
      </c>
      <c r="BY162" s="47">
        <f t="shared" si="19"/>
        <v>0</v>
      </c>
      <c r="BZ162" s="47">
        <f t="shared" si="20"/>
        <v>0</v>
      </c>
      <c r="CA162" s="47">
        <f t="shared" si="21"/>
        <v>0</v>
      </c>
      <c r="CB162" s="47">
        <f t="shared" si="22"/>
        <v>0</v>
      </c>
      <c r="CC162" s="47">
        <f t="shared" si="23"/>
        <v>0</v>
      </c>
      <c r="CD162" s="47">
        <f t="shared" si="24"/>
        <v>0</v>
      </c>
      <c r="CE162" s="47">
        <f t="shared" si="25"/>
        <v>0</v>
      </c>
      <c r="CF162" s="47">
        <f t="shared" si="26"/>
        <v>0</v>
      </c>
      <c r="CG162" s="47">
        <f t="shared" si="27"/>
        <v>0</v>
      </c>
      <c r="CH162" s="47">
        <f t="shared" si="28"/>
        <v>0</v>
      </c>
      <c r="CI162" s="47">
        <f t="shared" si="29"/>
        <v>0</v>
      </c>
      <c r="CJ162" s="47">
        <f t="shared" si="289"/>
        <v>0</v>
      </c>
      <c r="CK162" s="47">
        <f t="shared" si="290"/>
        <v>0</v>
      </c>
      <c r="CL162" s="47">
        <f t="shared" si="291"/>
        <v>0</v>
      </c>
      <c r="CM162" s="47">
        <f t="shared" si="292"/>
        <v>0</v>
      </c>
      <c r="CN162" s="47">
        <f t="shared" si="293"/>
        <v>0</v>
      </c>
      <c r="CO162" s="47">
        <f t="shared" si="294"/>
        <v>0</v>
      </c>
      <c r="CP162" s="47">
        <f t="shared" si="295"/>
        <v>0</v>
      </c>
      <c r="CQ162" s="47">
        <f t="shared" si="296"/>
        <v>0</v>
      </c>
      <c r="CR162" s="47">
        <f t="shared" si="297"/>
        <v>0</v>
      </c>
      <c r="CS162" s="47">
        <f t="shared" si="298"/>
        <v>0</v>
      </c>
      <c r="CT162" s="47">
        <f t="shared" si="299"/>
        <v>0</v>
      </c>
      <c r="CU162" s="47">
        <f t="shared" si="300"/>
        <v>0</v>
      </c>
      <c r="CV162" s="20">
        <f t="shared" si="301"/>
        <v>4761.4396153776834</v>
      </c>
      <c r="CW162" s="20">
        <f t="shared" si="302"/>
        <v>4761.4396153849511</v>
      </c>
      <c r="CX162" s="20">
        <f t="shared" si="303"/>
        <v>57137.275384571971</v>
      </c>
      <c r="CY162" s="20">
        <f t="shared" si="304"/>
        <v>57137.2753845322</v>
      </c>
      <c r="CZ162" s="20">
        <f t="shared" si="305"/>
        <v>57137.27538461941</v>
      </c>
      <c r="DA162" s="21">
        <f t="shared" si="306"/>
        <v>57137.275384574525</v>
      </c>
      <c r="DB162" s="19">
        <f t="shared" si="327"/>
        <v>1428431.8846143631</v>
      </c>
      <c r="DC162" s="20">
        <f t="shared" si="307"/>
        <v>1428431.884613585</v>
      </c>
      <c r="DD162" s="20">
        <f t="shared" si="308"/>
        <v>1428431.8846153645</v>
      </c>
      <c r="DE162" s="20">
        <f>DC162*G162</f>
        <v>0</v>
      </c>
      <c r="DF162" s="20">
        <f t="shared" si="268"/>
        <v>1500000</v>
      </c>
      <c r="DG162" s="20">
        <f t="shared" si="322"/>
        <v>901734.52186298312</v>
      </c>
      <c r="DH162" s="20">
        <f t="shared" si="309"/>
        <v>36069.380874519324</v>
      </c>
      <c r="DI162" s="20">
        <f t="shared" si="323"/>
        <v>3005.7817395432771</v>
      </c>
      <c r="DJ162" s="20">
        <f t="shared" si="310"/>
        <v>890943.25614193326</v>
      </c>
      <c r="DK162" s="24">
        <f t="shared" si="311"/>
        <v>0.63127582881343869</v>
      </c>
      <c r="DL162" s="124">
        <f t="shared" si="324"/>
        <v>1</v>
      </c>
      <c r="DM162" s="27">
        <f t="shared" si="325"/>
        <v>0</v>
      </c>
      <c r="DN162" s="27">
        <f t="shared" si="326"/>
        <v>0</v>
      </c>
      <c r="DO162" s="20">
        <f t="shared" si="318"/>
        <v>952841.18926581379</v>
      </c>
      <c r="DP162" s="20">
        <f t="shared" si="319"/>
        <v>683470.69782744313</v>
      </c>
      <c r="DQ162" s="21">
        <f t="shared" si="320"/>
        <v>645029.28394509281</v>
      </c>
      <c r="DR162" s="17"/>
      <c r="DS162" s="17"/>
      <c r="DT162" s="17"/>
      <c r="DU162" s="17"/>
      <c r="DV162" s="17"/>
      <c r="DW162" s="17"/>
      <c r="DX162" s="17"/>
      <c r="DY162" s="17"/>
      <c r="DZ162" s="17"/>
      <c r="EA162" s="17"/>
      <c r="EB162" s="28">
        <v>0</v>
      </c>
      <c r="EC162" s="17"/>
      <c r="ED162" s="17"/>
      <c r="EE162" s="17"/>
      <c r="EF162" s="17"/>
      <c r="EG162" s="17"/>
    </row>
    <row r="163" spans="1:137" ht="15.75" thickBot="1" x14ac:dyDescent="0.3">
      <c r="A163" s="5">
        <f t="shared" si="328"/>
        <v>37</v>
      </c>
      <c r="B163" s="5">
        <f t="shared" si="328"/>
        <v>35</v>
      </c>
      <c r="C163" s="1">
        <v>47150</v>
      </c>
      <c r="D163" s="4"/>
      <c r="E163" s="28"/>
      <c r="F163" s="28"/>
      <c r="G163" s="28">
        <f t="shared" si="274"/>
        <v>0</v>
      </c>
      <c r="H163" s="28"/>
      <c r="I163" s="10">
        <v>0</v>
      </c>
      <c r="J163" s="10">
        <v>69430.399999999994</v>
      </c>
      <c r="K163" s="94"/>
      <c r="L163" s="11">
        <f t="shared" si="276"/>
        <v>1541.6666666666667</v>
      </c>
      <c r="M163" s="11">
        <f t="shared" si="277"/>
        <v>458.33333333333331</v>
      </c>
      <c r="N163" s="11">
        <f t="shared" si="278"/>
        <v>575</v>
      </c>
      <c r="O163" s="11">
        <f t="shared" si="275"/>
        <v>552.97666666666669</v>
      </c>
      <c r="P163" s="11">
        <f t="shared" si="312"/>
        <v>2657.8899999999994</v>
      </c>
      <c r="Q163" s="11">
        <v>100000</v>
      </c>
      <c r="R163" s="94">
        <v>1</v>
      </c>
      <c r="S163" s="11">
        <f t="shared" si="279"/>
        <v>1541.6666666666667</v>
      </c>
      <c r="T163" s="11">
        <f t="shared" si="280"/>
        <v>458.33333333333331</v>
      </c>
      <c r="U163" s="11">
        <f t="shared" si="313"/>
        <v>833.33333333333348</v>
      </c>
      <c r="V163" s="11">
        <f t="shared" si="314"/>
        <v>5500</v>
      </c>
      <c r="W163" s="11">
        <f t="shared" si="315"/>
        <v>8157.8899999999994</v>
      </c>
      <c r="X163" s="11">
        <f t="shared" si="281"/>
        <v>97894.68</v>
      </c>
      <c r="Y163" s="110">
        <f t="shared" si="273"/>
        <v>0.22</v>
      </c>
      <c r="Z163" s="11">
        <f t="shared" si="330"/>
        <v>13415.829599999997</v>
      </c>
      <c r="AA163" s="11">
        <f t="shared" si="331"/>
        <v>4814.7339999999995</v>
      </c>
      <c r="AB163" s="11">
        <v>0</v>
      </c>
      <c r="AC163" s="11">
        <f t="shared" ref="AC163:AC226" si="336">X163-Z163-AA163+AB163</f>
        <v>79664.116399999999</v>
      </c>
      <c r="AD163" s="11">
        <f t="shared" si="332"/>
        <v>6638.6763666666666</v>
      </c>
      <c r="AE163" s="11">
        <v>55000</v>
      </c>
      <c r="AF163" s="11">
        <f t="shared" si="282"/>
        <v>2055.3430333333336</v>
      </c>
      <c r="AG163" s="11"/>
      <c r="AH163" s="92"/>
      <c r="AI163" s="91">
        <v>9000</v>
      </c>
      <c r="AJ163" s="11">
        <v>550</v>
      </c>
      <c r="AK163" s="54">
        <f t="shared" si="98"/>
        <v>10564.236961679324</v>
      </c>
      <c r="AL163" s="11">
        <v>305</v>
      </c>
      <c r="AM163" s="54">
        <v>0</v>
      </c>
      <c r="AN163" s="11">
        <v>0</v>
      </c>
      <c r="AO163" s="11">
        <v>0</v>
      </c>
      <c r="AP163" s="52">
        <f t="shared" si="283"/>
        <v>145486.87298564898</v>
      </c>
      <c r="AQ163" s="54">
        <f t="shared" si="272"/>
        <v>8898.2901816520534</v>
      </c>
      <c r="AR163" s="54">
        <f t="shared" si="333"/>
        <v>7725.500943599659</v>
      </c>
      <c r="AS163" s="54">
        <f t="shared" ref="AS163:AS226" si="337">(AS162*($AJ$1/12))+AS162+L163 + S163 + ((3%/12)*J163)</f>
        <v>581142.07307485898</v>
      </c>
      <c r="AT163" s="54">
        <f t="shared" si="316"/>
        <v>74319.903000803039</v>
      </c>
      <c r="AU163" s="54">
        <v>3100</v>
      </c>
      <c r="AV163" s="54">
        <f t="shared" si="334"/>
        <v>91403.044071506956</v>
      </c>
      <c r="AW163" s="11">
        <v>0</v>
      </c>
      <c r="AX163" s="52">
        <f t="shared" si="284"/>
        <v>3628.0752983378616</v>
      </c>
      <c r="AY163" s="54">
        <f>'Mortgage and Loans'!U124</f>
        <v>59982.489999999983</v>
      </c>
      <c r="AZ163" s="12">
        <f t="shared" si="321"/>
        <v>996105.48651808687</v>
      </c>
      <c r="BA163" s="52">
        <f t="shared" si="335"/>
        <v>750</v>
      </c>
      <c r="BB163" s="52">
        <f t="shared" si="335"/>
        <v>750</v>
      </c>
      <c r="BC163" s="52">
        <f t="shared" si="335"/>
        <v>750</v>
      </c>
      <c r="BD163" s="52">
        <f t="shared" si="335"/>
        <v>750</v>
      </c>
      <c r="BE163" s="52">
        <f t="shared" si="329"/>
        <v>261.43961538495114</v>
      </c>
      <c r="BF163" s="52">
        <f t="shared" si="335"/>
        <v>750</v>
      </c>
      <c r="BG163" s="52">
        <f>'Mortgage and Loans'!AF125</f>
        <v>0</v>
      </c>
      <c r="BH163" s="52">
        <f>'Mortgage and Loans'!AQ125</f>
        <v>0</v>
      </c>
      <c r="BI163" s="52">
        <f>'Mortgage and Loans'!BB125</f>
        <v>0</v>
      </c>
      <c r="BJ163" s="52">
        <f>'Mortgage and Loans'!BM125</f>
        <v>0</v>
      </c>
      <c r="BK163" s="52">
        <f>'Mortgage and Loans'!T124</f>
        <v>120017.50999999998</v>
      </c>
      <c r="BL163" s="12">
        <f t="shared" si="17"/>
        <v>-124028.94961538493</v>
      </c>
      <c r="BM163" s="69">
        <f t="shared" si="103"/>
        <v>872076.53690270195</v>
      </c>
      <c r="BN163" s="88">
        <f t="shared" si="317"/>
        <v>1</v>
      </c>
      <c r="BO163" s="88">
        <f t="shared" si="271"/>
        <v>0</v>
      </c>
      <c r="BP163" s="79">
        <f>'Mortgage and Loans'!G125</f>
        <v>1227.4099999999999</v>
      </c>
      <c r="BQ163" s="73">
        <f t="shared" si="285"/>
        <v>827.9330333333337</v>
      </c>
      <c r="BR163" s="80"/>
      <c r="BS163" s="20">
        <f t="shared" si="286"/>
        <v>4011.4396153849511</v>
      </c>
      <c r="BT163" s="20">
        <v>750</v>
      </c>
      <c r="BU163" s="20">
        <v>0</v>
      </c>
      <c r="BV163" s="20">
        <f t="shared" si="287"/>
        <v>4761.4396153849511</v>
      </c>
      <c r="BW163" s="20">
        <f t="shared" si="288"/>
        <v>4761.4396153521611</v>
      </c>
      <c r="BX163" s="47">
        <f>IF(D163=0,0,IF(MONTH($D163)=1,1,0))</f>
        <v>0</v>
      </c>
      <c r="BY163" s="47">
        <f t="shared" si="19"/>
        <v>0</v>
      </c>
      <c r="BZ163" s="47">
        <f t="shared" si="20"/>
        <v>0</v>
      </c>
      <c r="CA163" s="47">
        <f t="shared" si="21"/>
        <v>0</v>
      </c>
      <c r="CB163" s="47">
        <f t="shared" si="22"/>
        <v>0</v>
      </c>
      <c r="CC163" s="47">
        <f t="shared" si="23"/>
        <v>0</v>
      </c>
      <c r="CD163" s="47">
        <f t="shared" si="24"/>
        <v>0</v>
      </c>
      <c r="CE163" s="47">
        <f t="shared" si="25"/>
        <v>0</v>
      </c>
      <c r="CF163" s="47">
        <f t="shared" si="26"/>
        <v>0</v>
      </c>
      <c r="CG163" s="47">
        <f t="shared" si="27"/>
        <v>0</v>
      </c>
      <c r="CH163" s="47">
        <f t="shared" si="28"/>
        <v>0</v>
      </c>
      <c r="CI163" s="47">
        <f t="shared" si="29"/>
        <v>0</v>
      </c>
      <c r="CJ163" s="47">
        <f t="shared" si="289"/>
        <v>0</v>
      </c>
      <c r="CK163" s="47">
        <f t="shared" si="290"/>
        <v>0</v>
      </c>
      <c r="CL163" s="47">
        <f t="shared" si="291"/>
        <v>0</v>
      </c>
      <c r="CM163" s="47">
        <f t="shared" si="292"/>
        <v>0</v>
      </c>
      <c r="CN163" s="47">
        <f t="shared" si="293"/>
        <v>0</v>
      </c>
      <c r="CO163" s="47">
        <f t="shared" si="294"/>
        <v>0</v>
      </c>
      <c r="CP163" s="47">
        <f t="shared" si="295"/>
        <v>0</v>
      </c>
      <c r="CQ163" s="47">
        <f t="shared" si="296"/>
        <v>0</v>
      </c>
      <c r="CR163" s="47">
        <f t="shared" si="297"/>
        <v>0</v>
      </c>
      <c r="CS163" s="47">
        <f t="shared" si="298"/>
        <v>0</v>
      </c>
      <c r="CT163" s="47">
        <f t="shared" si="299"/>
        <v>0</v>
      </c>
      <c r="CU163" s="47">
        <f t="shared" si="300"/>
        <v>0</v>
      </c>
      <c r="CV163" s="20">
        <f t="shared" si="301"/>
        <v>4761.4396153810121</v>
      </c>
      <c r="CW163" s="20">
        <f t="shared" si="302"/>
        <v>4761.4396153876842</v>
      </c>
      <c r="CX163" s="20">
        <f t="shared" si="303"/>
        <v>57137.27538461941</v>
      </c>
      <c r="CY163" s="20">
        <f t="shared" si="304"/>
        <v>57137.275384572145</v>
      </c>
      <c r="CZ163" s="20">
        <f t="shared" si="305"/>
        <v>57137.27538465221</v>
      </c>
      <c r="DA163" s="21">
        <f t="shared" si="306"/>
        <v>57137.275384614593</v>
      </c>
      <c r="DB163" s="19">
        <f t="shared" si="327"/>
        <v>1428431.8846153647</v>
      </c>
      <c r="DC163" s="20">
        <f t="shared" si="307"/>
        <v>1428431.8846143826</v>
      </c>
      <c r="DD163" s="20">
        <f t="shared" si="308"/>
        <v>1428431.88461609</v>
      </c>
      <c r="DE163" s="20">
        <f>DC163*G163</f>
        <v>0</v>
      </c>
      <c r="DF163" s="20">
        <f t="shared" ref="DF163:DF226" si="338">$DD$11</f>
        <v>1500000</v>
      </c>
      <c r="DG163" s="20">
        <f t="shared" si="322"/>
        <v>912603.75955640757</v>
      </c>
      <c r="DH163" s="20">
        <f t="shared" si="309"/>
        <v>36504.150382256303</v>
      </c>
      <c r="DI163" s="20">
        <f t="shared" si="323"/>
        <v>3042.012531854692</v>
      </c>
      <c r="DJ163" s="20">
        <f t="shared" si="310"/>
        <v>901754.04114603531</v>
      </c>
      <c r="DK163" s="24">
        <f t="shared" si="311"/>
        <v>0.63888503847194134</v>
      </c>
      <c r="DL163" s="124">
        <f t="shared" si="324"/>
        <v>0</v>
      </c>
      <c r="DM163" s="27">
        <f t="shared" si="325"/>
        <v>0</v>
      </c>
      <c r="DN163" s="27">
        <f t="shared" si="326"/>
        <v>0</v>
      </c>
      <c r="DO163" s="20">
        <f t="shared" si="318"/>
        <v>958002.41237433697</v>
      </c>
      <c r="DP163" s="20">
        <f t="shared" si="319"/>
        <v>691172.83077400841</v>
      </c>
      <c r="DQ163" s="21">
        <f t="shared" si="320"/>
        <v>653094.02589979547</v>
      </c>
      <c r="DR163" s="17"/>
      <c r="DS163" s="17"/>
      <c r="DT163" s="17"/>
      <c r="DU163" s="17"/>
      <c r="DV163" s="17"/>
      <c r="DW163" s="17"/>
      <c r="DX163" s="17"/>
      <c r="DY163" s="17"/>
      <c r="DZ163" s="17"/>
      <c r="EA163" s="17"/>
      <c r="EB163" s="28">
        <v>0</v>
      </c>
      <c r="EC163" s="17"/>
      <c r="ED163" s="17"/>
      <c r="EE163" s="17"/>
      <c r="EF163" s="17"/>
      <c r="EG163" s="17"/>
    </row>
    <row r="164" spans="1:137" ht="15.75" thickBot="1" x14ac:dyDescent="0.3">
      <c r="A164" s="5">
        <f t="shared" si="328"/>
        <v>37</v>
      </c>
      <c r="B164" s="5">
        <f t="shared" si="328"/>
        <v>35</v>
      </c>
      <c r="C164" s="1">
        <v>47178</v>
      </c>
      <c r="D164" s="4"/>
      <c r="E164" s="28"/>
      <c r="F164" s="28"/>
      <c r="G164" s="28">
        <f t="shared" si="274"/>
        <v>0</v>
      </c>
      <c r="H164" s="28"/>
      <c r="I164" s="10">
        <v>0</v>
      </c>
      <c r="J164" s="10">
        <v>69430.399999999994</v>
      </c>
      <c r="K164" s="94"/>
      <c r="L164" s="11">
        <f t="shared" si="276"/>
        <v>1541.6666666666667</v>
      </c>
      <c r="M164" s="11">
        <f t="shared" si="277"/>
        <v>458.33333333333331</v>
      </c>
      <c r="N164" s="11">
        <f t="shared" si="278"/>
        <v>575</v>
      </c>
      <c r="O164" s="11">
        <f t="shared" si="275"/>
        <v>552.97666666666669</v>
      </c>
      <c r="P164" s="11">
        <f t="shared" si="312"/>
        <v>2657.8899999999994</v>
      </c>
      <c r="Q164" s="11">
        <v>100000</v>
      </c>
      <c r="R164" s="94">
        <v>1</v>
      </c>
      <c r="S164" s="11">
        <f t="shared" si="279"/>
        <v>1541.6666666666667</v>
      </c>
      <c r="T164" s="11">
        <f t="shared" si="280"/>
        <v>458.33333333333331</v>
      </c>
      <c r="U164" s="11">
        <f t="shared" si="313"/>
        <v>833.33333333333348</v>
      </c>
      <c r="V164" s="11">
        <f t="shared" si="314"/>
        <v>5500</v>
      </c>
      <c r="W164" s="11">
        <f t="shared" si="315"/>
        <v>8157.8899999999994</v>
      </c>
      <c r="X164" s="11">
        <f t="shared" si="281"/>
        <v>97894.68</v>
      </c>
      <c r="Y164" s="110">
        <f t="shared" si="273"/>
        <v>0.22</v>
      </c>
      <c r="Z164" s="11">
        <f t="shared" si="330"/>
        <v>13415.829599999997</v>
      </c>
      <c r="AA164" s="11">
        <f t="shared" si="331"/>
        <v>4814.7339999999995</v>
      </c>
      <c r="AB164" s="11">
        <v>0</v>
      </c>
      <c r="AC164" s="11">
        <f t="shared" si="336"/>
        <v>79664.116399999999</v>
      </c>
      <c r="AD164" s="11">
        <f t="shared" si="332"/>
        <v>6638.6763666666666</v>
      </c>
      <c r="AE164" s="11">
        <v>55000</v>
      </c>
      <c r="AF164" s="11">
        <f t="shared" si="282"/>
        <v>2055.3430333333336</v>
      </c>
      <c r="AG164" s="11"/>
      <c r="AH164" s="92"/>
      <c r="AI164" s="91">
        <v>9000</v>
      </c>
      <c r="AJ164" s="11">
        <v>550</v>
      </c>
      <c r="AK164" s="54">
        <f t="shared" si="98"/>
        <v>10577.002081341352</v>
      </c>
      <c r="AL164" s="11">
        <v>305</v>
      </c>
      <c r="AM164" s="54">
        <v>0</v>
      </c>
      <c r="AN164" s="11">
        <v>0</v>
      </c>
      <c r="AO164" s="11">
        <v>0</v>
      </c>
      <c r="AP164" s="52">
        <f t="shared" si="283"/>
        <v>147191.5935476546</v>
      </c>
      <c r="AQ164" s="54">
        <f t="shared" si="272"/>
        <v>8946.4892534693354</v>
      </c>
      <c r="AR164" s="54">
        <f t="shared" si="333"/>
        <v>7767.3474070441571</v>
      </c>
      <c r="AS164" s="54">
        <f t="shared" si="337"/>
        <v>587546.83530401438</v>
      </c>
      <c r="AT164" s="54">
        <f t="shared" si="316"/>
        <v>75130.802475390723</v>
      </c>
      <c r="AU164" s="54">
        <v>3100</v>
      </c>
      <c r="AV164" s="54">
        <f t="shared" si="334"/>
        <v>92473.143893560948</v>
      </c>
      <c r="AW164" s="11">
        <v>0</v>
      </c>
      <c r="AX164" s="52">
        <f t="shared" si="284"/>
        <v>4475.6604062038587</v>
      </c>
      <c r="AY164" s="54">
        <f>'Mortgage and Loans'!U125</f>
        <v>60796.839999999982</v>
      </c>
      <c r="AZ164" s="12">
        <f t="shared" si="321"/>
        <v>1007860.7143686793</v>
      </c>
      <c r="BA164" s="52">
        <f t="shared" si="335"/>
        <v>750</v>
      </c>
      <c r="BB164" s="52">
        <f t="shared" si="335"/>
        <v>750</v>
      </c>
      <c r="BC164" s="52">
        <f t="shared" si="335"/>
        <v>750</v>
      </c>
      <c r="BD164" s="52">
        <f t="shared" si="335"/>
        <v>750</v>
      </c>
      <c r="BE164" s="52">
        <f t="shared" si="329"/>
        <v>261.43961538768355</v>
      </c>
      <c r="BF164" s="52">
        <f t="shared" si="335"/>
        <v>750</v>
      </c>
      <c r="BG164" s="52">
        <f>'Mortgage and Loans'!AF126</f>
        <v>0</v>
      </c>
      <c r="BH164" s="52">
        <f>'Mortgage and Loans'!AQ126</f>
        <v>0</v>
      </c>
      <c r="BI164" s="52">
        <f>'Mortgage and Loans'!BB126</f>
        <v>0</v>
      </c>
      <c r="BJ164" s="52">
        <f>'Mortgage and Loans'!BM126</f>
        <v>0</v>
      </c>
      <c r="BK164" s="52">
        <f>'Mortgage and Loans'!T125</f>
        <v>119203.15999999997</v>
      </c>
      <c r="BL164" s="12">
        <f t="shared" si="17"/>
        <v>-123214.59961538766</v>
      </c>
      <c r="BM164" s="69">
        <f t="shared" si="103"/>
        <v>884646.11475329171</v>
      </c>
      <c r="BN164" s="88">
        <f t="shared" si="317"/>
        <v>1</v>
      </c>
      <c r="BO164" s="88">
        <f t="shared" si="271"/>
        <v>0</v>
      </c>
      <c r="BP164" s="79">
        <f>'Mortgage and Loans'!G126</f>
        <v>1227.4099999999999</v>
      </c>
      <c r="BQ164" s="73">
        <f t="shared" si="285"/>
        <v>827.9330333333337</v>
      </c>
      <c r="BR164" s="80"/>
      <c r="BS164" s="20">
        <f t="shared" si="286"/>
        <v>4011.4396153876837</v>
      </c>
      <c r="BT164" s="20">
        <v>750</v>
      </c>
      <c r="BU164" s="20">
        <v>0</v>
      </c>
      <c r="BV164" s="20">
        <f t="shared" si="287"/>
        <v>4761.4396153876842</v>
      </c>
      <c r="BW164" s="20">
        <f t="shared" si="288"/>
        <v>4761.4396153758262</v>
      </c>
      <c r="BX164" s="47">
        <f>IF(D164=0,0,IF(MONTH($D164)=1,1,0))</f>
        <v>0</v>
      </c>
      <c r="BY164" s="47">
        <f t="shared" si="19"/>
        <v>0</v>
      </c>
      <c r="BZ164" s="47">
        <f t="shared" si="20"/>
        <v>0</v>
      </c>
      <c r="CA164" s="47">
        <f t="shared" si="21"/>
        <v>0</v>
      </c>
      <c r="CB164" s="47">
        <f t="shared" si="22"/>
        <v>0</v>
      </c>
      <c r="CC164" s="47">
        <f t="shared" si="23"/>
        <v>0</v>
      </c>
      <c r="CD164" s="47">
        <f t="shared" si="24"/>
        <v>0</v>
      </c>
      <c r="CE164" s="47">
        <f t="shared" si="25"/>
        <v>0</v>
      </c>
      <c r="CF164" s="47">
        <f t="shared" si="26"/>
        <v>0</v>
      </c>
      <c r="CG164" s="47">
        <f t="shared" si="27"/>
        <v>0</v>
      </c>
      <c r="CH164" s="47">
        <f t="shared" si="28"/>
        <v>0</v>
      </c>
      <c r="CI164" s="47">
        <f t="shared" si="29"/>
        <v>0</v>
      </c>
      <c r="CJ164" s="47">
        <f t="shared" si="289"/>
        <v>0</v>
      </c>
      <c r="CK164" s="47">
        <f t="shared" si="290"/>
        <v>0</v>
      </c>
      <c r="CL164" s="47">
        <f t="shared" si="291"/>
        <v>0</v>
      </c>
      <c r="CM164" s="47">
        <f t="shared" si="292"/>
        <v>0</v>
      </c>
      <c r="CN164" s="47">
        <f t="shared" si="293"/>
        <v>0</v>
      </c>
      <c r="CO164" s="47">
        <f t="shared" si="294"/>
        <v>0</v>
      </c>
      <c r="CP164" s="47">
        <f t="shared" si="295"/>
        <v>0</v>
      </c>
      <c r="CQ164" s="47">
        <f t="shared" si="296"/>
        <v>0</v>
      </c>
      <c r="CR164" s="47">
        <f t="shared" si="297"/>
        <v>0</v>
      </c>
      <c r="CS164" s="47">
        <f t="shared" si="298"/>
        <v>0</v>
      </c>
      <c r="CT164" s="47">
        <f t="shared" si="299"/>
        <v>0</v>
      </c>
      <c r="CU164" s="47">
        <f t="shared" si="300"/>
        <v>0</v>
      </c>
      <c r="CV164" s="20">
        <f t="shared" si="301"/>
        <v>4761.4396153845446</v>
      </c>
      <c r="CW164" s="20">
        <f t="shared" si="302"/>
        <v>4761.439615388671</v>
      </c>
      <c r="CX164" s="20">
        <f t="shared" si="303"/>
        <v>57137.27538465221</v>
      </c>
      <c r="CY164" s="20">
        <f t="shared" si="304"/>
        <v>57137.275384614535</v>
      </c>
      <c r="CZ164" s="20">
        <f t="shared" si="305"/>
        <v>57137.275384664055</v>
      </c>
      <c r="DA164" s="21">
        <f t="shared" si="306"/>
        <v>57137.275384643603</v>
      </c>
      <c r="DB164" s="19">
        <f t="shared" si="327"/>
        <v>1428431.88461609</v>
      </c>
      <c r="DC164" s="20">
        <f t="shared" si="307"/>
        <v>1428431.8846152725</v>
      </c>
      <c r="DD164" s="20">
        <f t="shared" si="308"/>
        <v>1428431.8846163868</v>
      </c>
      <c r="DE164" s="20">
        <f>DC164*G164</f>
        <v>0</v>
      </c>
      <c r="DF164" s="20">
        <f t="shared" si="338"/>
        <v>1500000</v>
      </c>
      <c r="DG164" s="20">
        <f t="shared" si="322"/>
        <v>923531.87228733802</v>
      </c>
      <c r="DH164" s="20">
        <f t="shared" si="309"/>
        <v>36941.274891493522</v>
      </c>
      <c r="DI164" s="20">
        <f t="shared" si="323"/>
        <v>3078.439574291127</v>
      </c>
      <c r="DJ164" s="20">
        <f t="shared" si="310"/>
        <v>912623.38456890965</v>
      </c>
      <c r="DK164" s="24">
        <f t="shared" si="311"/>
        <v>0.6465354646827125</v>
      </c>
      <c r="DL164" s="124">
        <f t="shared" si="324"/>
        <v>0</v>
      </c>
      <c r="DM164" s="27">
        <f t="shared" si="325"/>
        <v>0</v>
      </c>
      <c r="DN164" s="27">
        <f t="shared" si="326"/>
        <v>0</v>
      </c>
      <c r="DO164" s="20">
        <f t="shared" si="318"/>
        <v>963191.59210803127</v>
      </c>
      <c r="DP164" s="20">
        <f t="shared" si="319"/>
        <v>698916.68360736757</v>
      </c>
      <c r="DQ164" s="21">
        <f t="shared" si="320"/>
        <v>661202.45187341934</v>
      </c>
      <c r="DR164" s="17"/>
      <c r="DS164" s="17"/>
      <c r="DT164" s="17"/>
      <c r="DU164" s="17"/>
      <c r="DV164" s="17"/>
      <c r="DW164" s="17"/>
      <c r="DX164" s="17"/>
      <c r="DY164" s="17"/>
      <c r="DZ164" s="17"/>
      <c r="EA164" s="17"/>
      <c r="EB164" s="28">
        <v>0</v>
      </c>
      <c r="EC164" s="17"/>
      <c r="ED164" s="17"/>
      <c r="EE164" s="17"/>
      <c r="EF164" s="17"/>
      <c r="EG164" s="17"/>
    </row>
    <row r="165" spans="1:137" ht="15.75" thickBot="1" x14ac:dyDescent="0.3">
      <c r="A165" s="5">
        <f t="shared" si="328"/>
        <v>37</v>
      </c>
      <c r="B165" s="5">
        <f t="shared" si="328"/>
        <v>35</v>
      </c>
      <c r="C165" s="1">
        <v>47209</v>
      </c>
      <c r="D165" s="4"/>
      <c r="E165" s="28"/>
      <c r="F165" s="28"/>
      <c r="G165" s="28">
        <f t="shared" si="274"/>
        <v>0</v>
      </c>
      <c r="H165" s="28"/>
      <c r="I165" s="10">
        <v>0</v>
      </c>
      <c r="J165" s="10">
        <v>69430.399999999994</v>
      </c>
      <c r="K165" s="94"/>
      <c r="L165" s="11">
        <f t="shared" si="276"/>
        <v>1541.6666666666667</v>
      </c>
      <c r="M165" s="11">
        <f t="shared" si="277"/>
        <v>458.33333333333331</v>
      </c>
      <c r="N165" s="11">
        <f t="shared" si="278"/>
        <v>575</v>
      </c>
      <c r="O165" s="11">
        <f t="shared" si="275"/>
        <v>552.97666666666669</v>
      </c>
      <c r="P165" s="11">
        <f t="shared" si="312"/>
        <v>2657.8899999999994</v>
      </c>
      <c r="Q165" s="11">
        <v>100000</v>
      </c>
      <c r="R165" s="94">
        <v>1</v>
      </c>
      <c r="S165" s="11">
        <f t="shared" si="279"/>
        <v>1541.6666666666667</v>
      </c>
      <c r="T165" s="11">
        <f t="shared" si="280"/>
        <v>458.33333333333331</v>
      </c>
      <c r="U165" s="11">
        <f t="shared" si="313"/>
        <v>833.33333333333348</v>
      </c>
      <c r="V165" s="11">
        <f t="shared" si="314"/>
        <v>5500</v>
      </c>
      <c r="W165" s="11">
        <f t="shared" si="315"/>
        <v>8157.8899999999994</v>
      </c>
      <c r="X165" s="11">
        <f t="shared" si="281"/>
        <v>97894.68</v>
      </c>
      <c r="Y165" s="110">
        <f t="shared" si="273"/>
        <v>0.22</v>
      </c>
      <c r="Z165" s="11">
        <f t="shared" si="330"/>
        <v>13415.829599999997</v>
      </c>
      <c r="AA165" s="11">
        <f t="shared" si="331"/>
        <v>4814.7339999999995</v>
      </c>
      <c r="AB165" s="11">
        <v>0</v>
      </c>
      <c r="AC165" s="11">
        <f t="shared" si="336"/>
        <v>79664.116399999999</v>
      </c>
      <c r="AD165" s="11">
        <f t="shared" si="332"/>
        <v>6638.6763666666666</v>
      </c>
      <c r="AE165" s="11">
        <v>55000</v>
      </c>
      <c r="AF165" s="11">
        <f t="shared" si="282"/>
        <v>2055.3430333333336</v>
      </c>
      <c r="AG165" s="11"/>
      <c r="AH165" s="92"/>
      <c r="AI165" s="91">
        <v>9000</v>
      </c>
      <c r="AJ165" s="11">
        <v>550</v>
      </c>
      <c r="AK165" s="54">
        <f t="shared" si="98"/>
        <v>10589.782625522972</v>
      </c>
      <c r="AL165" s="11">
        <v>305</v>
      </c>
      <c r="AM165" s="54">
        <v>0</v>
      </c>
      <c r="AN165" s="11">
        <v>0</v>
      </c>
      <c r="AO165" s="11">
        <v>0</v>
      </c>
      <c r="AP165" s="52">
        <f t="shared" si="283"/>
        <v>148905.54801270441</v>
      </c>
      <c r="AQ165" s="54">
        <f t="shared" si="272"/>
        <v>8994.9494035922944</v>
      </c>
      <c r="AR165" s="54">
        <f t="shared" si="333"/>
        <v>7809.4205388323126</v>
      </c>
      <c r="AS165" s="54">
        <f t="shared" si="337"/>
        <v>593986.28999524435</v>
      </c>
      <c r="AT165" s="54">
        <f t="shared" ref="AT165:AT196" si="339">(AT164*$AJ$1/12) + AT164 + ((AT$11/12*7%))</f>
        <v>75946.094322132412</v>
      </c>
      <c r="AU165" s="54">
        <v>3100</v>
      </c>
      <c r="AV165" s="54">
        <f t="shared" si="334"/>
        <v>93549.040089651069</v>
      </c>
      <c r="AW165" s="11">
        <v>0</v>
      </c>
      <c r="AX165" s="52">
        <f t="shared" si="284"/>
        <v>5327.8366000707965</v>
      </c>
      <c r="AY165" s="54">
        <f>'Mortgage and Loans'!U126</f>
        <v>61613.989999999983</v>
      </c>
      <c r="AZ165" s="12">
        <f t="shared" si="321"/>
        <v>1019677.9515877506</v>
      </c>
      <c r="BA165" s="52">
        <f t="shared" si="335"/>
        <v>750</v>
      </c>
      <c r="BB165" s="52">
        <f t="shared" si="335"/>
        <v>750</v>
      </c>
      <c r="BC165" s="52">
        <f t="shared" si="335"/>
        <v>750</v>
      </c>
      <c r="BD165" s="52">
        <f t="shared" si="335"/>
        <v>750</v>
      </c>
      <c r="BE165" s="52">
        <f t="shared" si="329"/>
        <v>261.4396153886716</v>
      </c>
      <c r="BF165" s="52">
        <f t="shared" si="335"/>
        <v>750</v>
      </c>
      <c r="BG165" s="52">
        <f>'Mortgage and Loans'!AF127</f>
        <v>0</v>
      </c>
      <c r="BH165" s="52">
        <f>'Mortgage and Loans'!AQ127</f>
        <v>0</v>
      </c>
      <c r="BI165" s="52">
        <f>'Mortgage and Loans'!BB127</f>
        <v>0</v>
      </c>
      <c r="BJ165" s="52">
        <f>'Mortgage and Loans'!BM127</f>
        <v>0</v>
      </c>
      <c r="BK165" s="52">
        <f>'Mortgage and Loans'!T126</f>
        <v>118386.00999999998</v>
      </c>
      <c r="BL165" s="12">
        <f t="shared" si="17"/>
        <v>-122397.44961538866</v>
      </c>
      <c r="BM165" s="69">
        <f t="shared" si="103"/>
        <v>897280.50197236193</v>
      </c>
      <c r="BN165" s="88">
        <f t="shared" si="317"/>
        <v>1</v>
      </c>
      <c r="BO165" s="88">
        <f t="shared" si="271"/>
        <v>0</v>
      </c>
      <c r="BP165" s="79">
        <f>'Mortgage and Loans'!G127</f>
        <v>1227.4099999999999</v>
      </c>
      <c r="BQ165" s="73">
        <f t="shared" si="285"/>
        <v>827.9330333333337</v>
      </c>
      <c r="BR165" s="80"/>
      <c r="BS165" s="20">
        <f t="shared" si="286"/>
        <v>4011.4396153886714</v>
      </c>
      <c r="BT165" s="20">
        <v>750</v>
      </c>
      <c r="BU165" s="20">
        <v>0</v>
      </c>
      <c r="BV165" s="20">
        <f t="shared" si="287"/>
        <v>4761.4396153886719</v>
      </c>
      <c r="BW165" s="20">
        <f t="shared" si="288"/>
        <v>4761.4396153956441</v>
      </c>
      <c r="BX165" s="47">
        <f>IF(D165=0,0,IF(MONTH($D165)=1,1,0))</f>
        <v>0</v>
      </c>
      <c r="BY165" s="47">
        <f t="shared" si="19"/>
        <v>0</v>
      </c>
      <c r="BZ165" s="47">
        <f t="shared" si="20"/>
        <v>0</v>
      </c>
      <c r="CA165" s="47">
        <f t="shared" si="21"/>
        <v>0</v>
      </c>
      <c r="CB165" s="47">
        <f t="shared" si="22"/>
        <v>0</v>
      </c>
      <c r="CC165" s="47">
        <f t="shared" si="23"/>
        <v>0</v>
      </c>
      <c r="CD165" s="47">
        <f t="shared" si="24"/>
        <v>0</v>
      </c>
      <c r="CE165" s="47">
        <f t="shared" si="25"/>
        <v>0</v>
      </c>
      <c r="CF165" s="47">
        <f t="shared" si="26"/>
        <v>0</v>
      </c>
      <c r="CG165" s="47">
        <f t="shared" si="27"/>
        <v>0</v>
      </c>
      <c r="CH165" s="47">
        <f t="shared" si="28"/>
        <v>0</v>
      </c>
      <c r="CI165" s="47">
        <f t="shared" si="29"/>
        <v>0</v>
      </c>
      <c r="CJ165" s="47">
        <f t="shared" si="289"/>
        <v>0</v>
      </c>
      <c r="CK165" s="47">
        <f t="shared" si="290"/>
        <v>0</v>
      </c>
      <c r="CL165" s="47">
        <f t="shared" si="291"/>
        <v>0</v>
      </c>
      <c r="CM165" s="47">
        <f t="shared" si="292"/>
        <v>0</v>
      </c>
      <c r="CN165" s="47">
        <f t="shared" si="293"/>
        <v>0</v>
      </c>
      <c r="CO165" s="47">
        <f t="shared" si="294"/>
        <v>0</v>
      </c>
      <c r="CP165" s="47">
        <f t="shared" si="295"/>
        <v>0</v>
      </c>
      <c r="CQ165" s="47">
        <f t="shared" si="296"/>
        <v>0</v>
      </c>
      <c r="CR165" s="47">
        <f t="shared" si="297"/>
        <v>0</v>
      </c>
      <c r="CS165" s="47">
        <f t="shared" si="298"/>
        <v>0</v>
      </c>
      <c r="CT165" s="47">
        <f t="shared" si="299"/>
        <v>0</v>
      </c>
      <c r="CU165" s="47">
        <f t="shared" si="300"/>
        <v>0</v>
      </c>
      <c r="CV165" s="20">
        <f t="shared" si="301"/>
        <v>4761.439615387103</v>
      </c>
      <c r="CW165" s="20">
        <f t="shared" si="302"/>
        <v>4761.4396153880907</v>
      </c>
      <c r="CX165" s="20">
        <f t="shared" si="303"/>
        <v>57137.275384664063</v>
      </c>
      <c r="CY165" s="20">
        <f t="shared" si="304"/>
        <v>57137.27538464524</v>
      </c>
      <c r="CZ165" s="20">
        <f t="shared" si="305"/>
        <v>57137.275384657085</v>
      </c>
      <c r="DA165" s="21">
        <f t="shared" si="306"/>
        <v>57137.275384655462</v>
      </c>
      <c r="DB165" s="19">
        <f t="shared" si="327"/>
        <v>1428431.8846163866</v>
      </c>
      <c r="DC165" s="20">
        <f t="shared" si="307"/>
        <v>1428431.8846159473</v>
      </c>
      <c r="DD165" s="20">
        <f t="shared" si="308"/>
        <v>1428431.8846162809</v>
      </c>
      <c r="DE165" s="20">
        <f>DC165*G165</f>
        <v>0</v>
      </c>
      <c r="DF165" s="20">
        <f t="shared" si="338"/>
        <v>1500000</v>
      </c>
      <c r="DG165" s="20">
        <f t="shared" si="322"/>
        <v>934519.17896222766</v>
      </c>
      <c r="DH165" s="20">
        <f t="shared" si="309"/>
        <v>37380.767158489107</v>
      </c>
      <c r="DI165" s="20">
        <f t="shared" si="323"/>
        <v>3115.0639298740921</v>
      </c>
      <c r="DJ165" s="20">
        <f t="shared" si="310"/>
        <v>923551.6036019912</v>
      </c>
      <c r="DK165" s="24">
        <f t="shared" si="311"/>
        <v>0.6542273307022165</v>
      </c>
      <c r="DL165" s="124">
        <f t="shared" si="324"/>
        <v>0</v>
      </c>
      <c r="DM165" s="27">
        <f t="shared" si="325"/>
        <v>0</v>
      </c>
      <c r="DN165" s="27">
        <f t="shared" si="326"/>
        <v>0</v>
      </c>
      <c r="DO165" s="20">
        <f t="shared" si="318"/>
        <v>968408.87989861635</v>
      </c>
      <c r="DP165" s="20">
        <f t="shared" si="319"/>
        <v>706702.48231024074</v>
      </c>
      <c r="DQ165" s="21">
        <f t="shared" si="320"/>
        <v>669354.7984877337</v>
      </c>
      <c r="DR165" s="17"/>
      <c r="DS165" s="17"/>
      <c r="DT165" s="17"/>
      <c r="DU165" s="17"/>
      <c r="DV165" s="17"/>
      <c r="DW165" s="17"/>
      <c r="DX165" s="17"/>
      <c r="DY165" s="17"/>
      <c r="DZ165" s="17"/>
      <c r="EA165" s="17"/>
      <c r="EB165" s="28">
        <v>0</v>
      </c>
      <c r="EC165" s="17"/>
      <c r="ED165" s="17"/>
      <c r="EE165" s="17"/>
      <c r="EF165" s="17"/>
      <c r="EG165" s="17"/>
    </row>
    <row r="166" spans="1:137" ht="15.75" thickBot="1" x14ac:dyDescent="0.3">
      <c r="A166" s="5">
        <f t="shared" si="328"/>
        <v>37</v>
      </c>
      <c r="B166" s="5">
        <f t="shared" si="328"/>
        <v>35</v>
      </c>
      <c r="C166" s="1">
        <v>47239</v>
      </c>
      <c r="D166" s="4"/>
      <c r="E166" s="28"/>
      <c r="F166" s="28"/>
      <c r="G166" s="28">
        <f t="shared" si="274"/>
        <v>0</v>
      </c>
      <c r="H166" s="28"/>
      <c r="I166" s="10">
        <v>0</v>
      </c>
      <c r="J166" s="10">
        <v>69430.399999999994</v>
      </c>
      <c r="K166" s="94"/>
      <c r="L166" s="11">
        <f t="shared" si="276"/>
        <v>1541.6666666666667</v>
      </c>
      <c r="M166" s="11">
        <f t="shared" si="277"/>
        <v>458.33333333333331</v>
      </c>
      <c r="N166" s="11">
        <f t="shared" si="278"/>
        <v>575</v>
      </c>
      <c r="O166" s="11">
        <f t="shared" si="275"/>
        <v>552.97666666666669</v>
      </c>
      <c r="P166" s="11">
        <f t="shared" si="312"/>
        <v>2657.8899999999994</v>
      </c>
      <c r="Q166" s="11">
        <v>100000</v>
      </c>
      <c r="R166" s="94">
        <v>1</v>
      </c>
      <c r="S166" s="11">
        <f t="shared" si="279"/>
        <v>1541.6666666666667</v>
      </c>
      <c r="T166" s="11">
        <f t="shared" si="280"/>
        <v>458.33333333333331</v>
      </c>
      <c r="U166" s="11">
        <f t="shared" si="313"/>
        <v>833.33333333333348</v>
      </c>
      <c r="V166" s="11">
        <f t="shared" si="314"/>
        <v>5500</v>
      </c>
      <c r="W166" s="11">
        <f t="shared" si="315"/>
        <v>8157.8899999999994</v>
      </c>
      <c r="X166" s="11">
        <f t="shared" si="281"/>
        <v>97894.68</v>
      </c>
      <c r="Y166" s="110">
        <f t="shared" si="273"/>
        <v>0.22</v>
      </c>
      <c r="Z166" s="11">
        <f t="shared" si="330"/>
        <v>13415.829599999997</v>
      </c>
      <c r="AA166" s="11">
        <f t="shared" si="331"/>
        <v>4814.7339999999995</v>
      </c>
      <c r="AB166" s="11">
        <v>0</v>
      </c>
      <c r="AC166" s="11">
        <f t="shared" si="336"/>
        <v>79664.116399999999</v>
      </c>
      <c r="AD166" s="11">
        <f t="shared" si="332"/>
        <v>6638.6763666666666</v>
      </c>
      <c r="AE166" s="11">
        <v>55000</v>
      </c>
      <c r="AF166" s="11">
        <f t="shared" si="282"/>
        <v>2055.3430333333336</v>
      </c>
      <c r="AG166" s="11"/>
      <c r="AH166" s="92"/>
      <c r="AI166" s="91">
        <v>9000</v>
      </c>
      <c r="AJ166" s="11">
        <v>550</v>
      </c>
      <c r="AK166" s="54">
        <f t="shared" si="98"/>
        <v>10602.578612862144</v>
      </c>
      <c r="AL166" s="11">
        <v>305</v>
      </c>
      <c r="AM166" s="54">
        <v>0</v>
      </c>
      <c r="AN166" s="11">
        <v>0</v>
      </c>
      <c r="AO166" s="11">
        <v>0</v>
      </c>
      <c r="AP166" s="52">
        <f t="shared" si="283"/>
        <v>150628.78639777325</v>
      </c>
      <c r="AQ166" s="54">
        <f t="shared" si="272"/>
        <v>9043.6720461950863</v>
      </c>
      <c r="AR166" s="54">
        <f t="shared" si="333"/>
        <v>7851.7215667509872</v>
      </c>
      <c r="AS166" s="54">
        <f t="shared" si="337"/>
        <v>600460.62506605184</v>
      </c>
      <c r="AT166" s="54">
        <f t="shared" si="339"/>
        <v>76765.802333043961</v>
      </c>
      <c r="AU166" s="54">
        <v>3100</v>
      </c>
      <c r="AV166" s="54">
        <f t="shared" si="334"/>
        <v>94630.764056803353</v>
      </c>
      <c r="AW166" s="11">
        <v>0</v>
      </c>
      <c r="AX166" s="52">
        <f t="shared" si="284"/>
        <v>6184.62874832118</v>
      </c>
      <c r="AY166" s="54">
        <f>'Mortgage and Loans'!U127</f>
        <v>62433.949999999983</v>
      </c>
      <c r="AZ166" s="12">
        <f t="shared" si="321"/>
        <v>1031557.5288278018</v>
      </c>
      <c r="BA166" s="52">
        <f t="shared" si="335"/>
        <v>750</v>
      </c>
      <c r="BB166" s="52">
        <f t="shared" si="335"/>
        <v>750</v>
      </c>
      <c r="BC166" s="52">
        <f t="shared" si="335"/>
        <v>750</v>
      </c>
      <c r="BD166" s="52">
        <f t="shared" si="335"/>
        <v>750</v>
      </c>
      <c r="BE166" s="52">
        <f t="shared" si="329"/>
        <v>261.4396153880906</v>
      </c>
      <c r="BF166" s="52">
        <f t="shared" si="335"/>
        <v>750</v>
      </c>
      <c r="BG166" s="52">
        <f>'Mortgage and Loans'!AF128</f>
        <v>0</v>
      </c>
      <c r="BH166" s="52">
        <f>'Mortgage and Loans'!AQ128</f>
        <v>0</v>
      </c>
      <c r="BI166" s="52">
        <f>'Mortgage and Loans'!BB128</f>
        <v>0</v>
      </c>
      <c r="BJ166" s="52">
        <f>'Mortgage and Loans'!BM128</f>
        <v>0</v>
      </c>
      <c r="BK166" s="52">
        <f>'Mortgage and Loans'!T127</f>
        <v>117566.04999999997</v>
      </c>
      <c r="BL166" s="12">
        <f t="shared" si="17"/>
        <v>-121577.48961538807</v>
      </c>
      <c r="BM166" s="69">
        <f t="shared" si="103"/>
        <v>909980.03921241371</v>
      </c>
      <c r="BN166" s="88">
        <f t="shared" si="317"/>
        <v>1</v>
      </c>
      <c r="BO166" s="88">
        <f t="shared" si="271"/>
        <v>0</v>
      </c>
      <c r="BP166" s="79">
        <f>'Mortgage and Loans'!G128</f>
        <v>1227.4099999999999</v>
      </c>
      <c r="BQ166" s="73">
        <f t="shared" si="285"/>
        <v>827.9330333333337</v>
      </c>
      <c r="BR166" s="80"/>
      <c r="BS166" s="20">
        <f t="shared" si="286"/>
        <v>4011.4396153880907</v>
      </c>
      <c r="BT166" s="20">
        <v>750</v>
      </c>
      <c r="BU166" s="20">
        <v>0</v>
      </c>
      <c r="BV166" s="20">
        <f t="shared" si="287"/>
        <v>4761.4396153880907</v>
      </c>
      <c r="BW166" s="20">
        <f t="shared" si="288"/>
        <v>4761.4396154063588</v>
      </c>
      <c r="BX166" s="47">
        <f>IF(D166=0,0,IF(MONTH($D166)=1,1,0))</f>
        <v>0</v>
      </c>
      <c r="BY166" s="47">
        <f t="shared" si="19"/>
        <v>0</v>
      </c>
      <c r="BZ166" s="47">
        <f t="shared" si="20"/>
        <v>0</v>
      </c>
      <c r="CA166" s="47">
        <f t="shared" si="21"/>
        <v>0</v>
      </c>
      <c r="CB166" s="47">
        <f t="shared" si="22"/>
        <v>0</v>
      </c>
      <c r="CC166" s="47">
        <f t="shared" si="23"/>
        <v>0</v>
      </c>
      <c r="CD166" s="47">
        <f t="shared" si="24"/>
        <v>0</v>
      </c>
      <c r="CE166" s="47">
        <f t="shared" si="25"/>
        <v>0</v>
      </c>
      <c r="CF166" s="47">
        <f t="shared" si="26"/>
        <v>0</v>
      </c>
      <c r="CG166" s="47">
        <f t="shared" si="27"/>
        <v>0</v>
      </c>
      <c r="CH166" s="47">
        <f t="shared" si="28"/>
        <v>0</v>
      </c>
      <c r="CI166" s="47">
        <f t="shared" si="29"/>
        <v>0</v>
      </c>
      <c r="CJ166" s="47">
        <f t="shared" si="289"/>
        <v>0</v>
      </c>
      <c r="CK166" s="47">
        <f t="shared" si="290"/>
        <v>0</v>
      </c>
      <c r="CL166" s="47">
        <f t="shared" si="291"/>
        <v>0</v>
      </c>
      <c r="CM166" s="47">
        <f t="shared" si="292"/>
        <v>0</v>
      </c>
      <c r="CN166" s="47">
        <f t="shared" si="293"/>
        <v>0</v>
      </c>
      <c r="CO166" s="47">
        <f t="shared" si="294"/>
        <v>0</v>
      </c>
      <c r="CP166" s="47">
        <f t="shared" si="295"/>
        <v>0</v>
      </c>
      <c r="CQ166" s="47">
        <f t="shared" si="296"/>
        <v>0</v>
      </c>
      <c r="CR166" s="47">
        <f t="shared" si="297"/>
        <v>0</v>
      </c>
      <c r="CS166" s="47">
        <f t="shared" si="298"/>
        <v>0</v>
      </c>
      <c r="CT166" s="47">
        <f t="shared" si="299"/>
        <v>0</v>
      </c>
      <c r="CU166" s="47">
        <f t="shared" si="300"/>
        <v>0</v>
      </c>
      <c r="CV166" s="20">
        <f t="shared" si="301"/>
        <v>4761.4396153881489</v>
      </c>
      <c r="CW166" s="20">
        <f t="shared" si="302"/>
        <v>4761.4396153865682</v>
      </c>
      <c r="CX166" s="20">
        <f t="shared" si="303"/>
        <v>57137.275384657085</v>
      </c>
      <c r="CY166" s="20">
        <f t="shared" si="304"/>
        <v>57137.275384657783</v>
      </c>
      <c r="CZ166" s="20">
        <f t="shared" si="305"/>
        <v>57137.275384638822</v>
      </c>
      <c r="DA166" s="21">
        <f t="shared" si="306"/>
        <v>57137.275384651228</v>
      </c>
      <c r="DB166" s="19">
        <f t="shared" si="327"/>
        <v>1428431.8846162807</v>
      </c>
      <c r="DC166" s="20">
        <f t="shared" si="307"/>
        <v>1428431.8846162523</v>
      </c>
      <c r="DD166" s="20">
        <f t="shared" si="308"/>
        <v>1428431.8846159203</v>
      </c>
      <c r="DE166" s="20">
        <f>DC166*G166</f>
        <v>0</v>
      </c>
      <c r="DF166" s="20">
        <f t="shared" si="338"/>
        <v>1500000</v>
      </c>
      <c r="DG166" s="20">
        <f t="shared" si="322"/>
        <v>945566.0002149397</v>
      </c>
      <c r="DH166" s="20">
        <f t="shared" si="309"/>
        <v>37822.640008597591</v>
      </c>
      <c r="DI166" s="20">
        <f t="shared" si="323"/>
        <v>3151.8866673831326</v>
      </c>
      <c r="DJ166" s="20">
        <f t="shared" si="310"/>
        <v>934539.01715483516</v>
      </c>
      <c r="DK166" s="24">
        <f t="shared" si="311"/>
        <v>0.66196086099615847</v>
      </c>
      <c r="DL166" s="124">
        <f t="shared" si="324"/>
        <v>0</v>
      </c>
      <c r="DM166" s="27">
        <f t="shared" si="325"/>
        <v>0</v>
      </c>
      <c r="DN166" s="27">
        <f t="shared" si="326"/>
        <v>0</v>
      </c>
      <c r="DO166" s="20">
        <f t="shared" si="318"/>
        <v>973654.42799806711</v>
      </c>
      <c r="DP166" s="20">
        <f t="shared" si="319"/>
        <v>714530.4540894212</v>
      </c>
      <c r="DQ166" s="21">
        <f t="shared" si="320"/>
        <v>677551.30364620895</v>
      </c>
      <c r="DR166" s="17"/>
      <c r="DS166" s="17"/>
      <c r="DT166" s="17"/>
      <c r="DU166" s="17"/>
      <c r="DV166" s="17"/>
      <c r="DW166" s="17"/>
      <c r="DX166" s="17"/>
      <c r="DY166" s="17"/>
      <c r="DZ166" s="17"/>
      <c r="EA166" s="17"/>
      <c r="EB166" s="28">
        <v>0</v>
      </c>
      <c r="EC166" s="17"/>
      <c r="ED166" s="17"/>
      <c r="EE166" s="17"/>
      <c r="EF166" s="17"/>
      <c r="EG166" s="17"/>
    </row>
    <row r="167" spans="1:137" ht="15.75" thickBot="1" x14ac:dyDescent="0.3">
      <c r="A167" s="5">
        <f t="shared" si="328"/>
        <v>37</v>
      </c>
      <c r="B167" s="5">
        <f t="shared" si="328"/>
        <v>35</v>
      </c>
      <c r="C167" s="1">
        <v>47270</v>
      </c>
      <c r="D167" s="4"/>
      <c r="E167" s="28"/>
      <c r="F167" s="28"/>
      <c r="G167" s="28">
        <f t="shared" si="274"/>
        <v>0</v>
      </c>
      <c r="H167" s="28"/>
      <c r="I167" s="10">
        <v>0</v>
      </c>
      <c r="J167" s="10">
        <v>69430.399999999994</v>
      </c>
      <c r="K167" s="94"/>
      <c r="L167" s="11">
        <f t="shared" si="276"/>
        <v>1541.6666666666667</v>
      </c>
      <c r="M167" s="11">
        <f t="shared" si="277"/>
        <v>458.33333333333331</v>
      </c>
      <c r="N167" s="11">
        <f t="shared" si="278"/>
        <v>575</v>
      </c>
      <c r="O167" s="11">
        <f t="shared" si="275"/>
        <v>552.97666666666669</v>
      </c>
      <c r="P167" s="11">
        <f t="shared" si="312"/>
        <v>2657.8899999999994</v>
      </c>
      <c r="Q167" s="11">
        <v>100000</v>
      </c>
      <c r="R167" s="94">
        <v>1</v>
      </c>
      <c r="S167" s="11">
        <f t="shared" si="279"/>
        <v>1541.6666666666667</v>
      </c>
      <c r="T167" s="11">
        <f t="shared" si="280"/>
        <v>458.33333333333331</v>
      </c>
      <c r="U167" s="11">
        <f t="shared" si="313"/>
        <v>833.33333333333348</v>
      </c>
      <c r="V167" s="11">
        <f t="shared" si="314"/>
        <v>5500</v>
      </c>
      <c r="W167" s="11">
        <f t="shared" si="315"/>
        <v>8157.8899999999994</v>
      </c>
      <c r="X167" s="11">
        <f t="shared" si="281"/>
        <v>97894.68</v>
      </c>
      <c r="Y167" s="110">
        <f t="shared" si="273"/>
        <v>0.22</v>
      </c>
      <c r="Z167" s="11">
        <f t="shared" si="330"/>
        <v>13415.829599999997</v>
      </c>
      <c r="AA167" s="11">
        <f t="shared" si="331"/>
        <v>4814.7339999999995</v>
      </c>
      <c r="AB167" s="11">
        <v>0</v>
      </c>
      <c r="AC167" s="11">
        <f t="shared" si="336"/>
        <v>79664.116399999999</v>
      </c>
      <c r="AD167" s="11">
        <f t="shared" si="332"/>
        <v>6638.6763666666666</v>
      </c>
      <c r="AE167" s="11">
        <v>55000</v>
      </c>
      <c r="AF167" s="11">
        <f t="shared" si="282"/>
        <v>2055.3430333333336</v>
      </c>
      <c r="AG167" s="11"/>
      <c r="AH167" s="92"/>
      <c r="AI167" s="91">
        <v>9000</v>
      </c>
      <c r="AJ167" s="11">
        <v>550</v>
      </c>
      <c r="AK167" s="54">
        <f t="shared" si="98"/>
        <v>10615.390062019351</v>
      </c>
      <c r="AL167" s="11">
        <v>305</v>
      </c>
      <c r="AM167" s="54">
        <v>0</v>
      </c>
      <c r="AN167" s="11">
        <v>0</v>
      </c>
      <c r="AO167" s="11">
        <v>0</v>
      </c>
      <c r="AP167" s="52">
        <f t="shared" si="283"/>
        <v>152361.35899076122</v>
      </c>
      <c r="AQ167" s="54">
        <f t="shared" si="272"/>
        <v>9092.6586031119768</v>
      </c>
      <c r="AR167" s="54">
        <f t="shared" si="333"/>
        <v>7894.2517252375546</v>
      </c>
      <c r="AS167" s="54">
        <f t="shared" si="337"/>
        <v>606970.02945182624</v>
      </c>
      <c r="AT167" s="54">
        <f t="shared" si="339"/>
        <v>77589.950429014614</v>
      </c>
      <c r="AU167" s="54">
        <v>3100</v>
      </c>
      <c r="AV167" s="54">
        <f t="shared" si="334"/>
        <v>95718.347362111032</v>
      </c>
      <c r="AW167" s="11">
        <v>0</v>
      </c>
      <c r="AX167" s="52">
        <f t="shared" si="284"/>
        <v>7046.0618540412534</v>
      </c>
      <c r="AY167" s="54">
        <f>'Mortgage and Loans'!U128</f>
        <v>63256.739999999983</v>
      </c>
      <c r="AZ167" s="12">
        <f t="shared" si="321"/>
        <v>1043499.7884781234</v>
      </c>
      <c r="BA167" s="52">
        <f t="shared" si="335"/>
        <v>750</v>
      </c>
      <c r="BB167" s="52">
        <f t="shared" si="335"/>
        <v>750</v>
      </c>
      <c r="BC167" s="52">
        <f t="shared" si="335"/>
        <v>750</v>
      </c>
      <c r="BD167" s="52">
        <f t="shared" si="335"/>
        <v>750</v>
      </c>
      <c r="BE167" s="52">
        <f t="shared" si="329"/>
        <v>261.43961538656828</v>
      </c>
      <c r="BF167" s="52">
        <f t="shared" si="335"/>
        <v>750</v>
      </c>
      <c r="BG167" s="52">
        <f>'Mortgage and Loans'!AF129</f>
        <v>0</v>
      </c>
      <c r="BH167" s="52">
        <f>'Mortgage and Loans'!AQ129</f>
        <v>0</v>
      </c>
      <c r="BI167" s="52">
        <f>'Mortgage and Loans'!BB129</f>
        <v>0</v>
      </c>
      <c r="BJ167" s="52">
        <f>'Mortgage and Loans'!BM129</f>
        <v>0</v>
      </c>
      <c r="BK167" s="52">
        <f>'Mortgage and Loans'!T128</f>
        <v>116743.25999999998</v>
      </c>
      <c r="BL167" s="12">
        <f t="shared" si="17"/>
        <v>-120754.69961538655</v>
      </c>
      <c r="BM167" s="69">
        <f t="shared" si="103"/>
        <v>922745.08886273683</v>
      </c>
      <c r="BN167" s="88">
        <f t="shared" si="317"/>
        <v>1</v>
      </c>
      <c r="BO167" s="88">
        <f t="shared" si="271"/>
        <v>0</v>
      </c>
      <c r="BP167" s="79">
        <f>'Mortgage and Loans'!G129</f>
        <v>1227.4099999999999</v>
      </c>
      <c r="BQ167" s="73">
        <f t="shared" si="285"/>
        <v>827.9330333333337</v>
      </c>
      <c r="BR167" s="80"/>
      <c r="BS167" s="20">
        <f t="shared" si="286"/>
        <v>4011.4396153865682</v>
      </c>
      <c r="BT167" s="20">
        <v>750</v>
      </c>
      <c r="BU167" s="20">
        <v>0</v>
      </c>
      <c r="BV167" s="20">
        <f t="shared" si="287"/>
        <v>4761.4396153865682</v>
      </c>
      <c r="BW167" s="20">
        <f t="shared" si="288"/>
        <v>4761.4396154071055</v>
      </c>
      <c r="BX167" s="47">
        <f>IF(D167=0,0,IF(MONTH($D167)=1,1,0))</f>
        <v>0</v>
      </c>
      <c r="BY167" s="47">
        <f t="shared" si="19"/>
        <v>0</v>
      </c>
      <c r="BZ167" s="47">
        <f t="shared" si="20"/>
        <v>0</v>
      </c>
      <c r="CA167" s="47">
        <f t="shared" si="21"/>
        <v>0</v>
      </c>
      <c r="CB167" s="47">
        <f t="shared" si="22"/>
        <v>0</v>
      </c>
      <c r="CC167" s="47">
        <f t="shared" si="23"/>
        <v>0</v>
      </c>
      <c r="CD167" s="47">
        <f t="shared" si="24"/>
        <v>0</v>
      </c>
      <c r="CE167" s="47">
        <f t="shared" si="25"/>
        <v>0</v>
      </c>
      <c r="CF167" s="47">
        <f t="shared" si="26"/>
        <v>0</v>
      </c>
      <c r="CG167" s="47">
        <f t="shared" si="27"/>
        <v>0</v>
      </c>
      <c r="CH167" s="47">
        <f t="shared" si="28"/>
        <v>0</v>
      </c>
      <c r="CI167" s="47">
        <f t="shared" si="29"/>
        <v>0</v>
      </c>
      <c r="CJ167" s="47">
        <f t="shared" si="289"/>
        <v>0</v>
      </c>
      <c r="CK167" s="47">
        <f t="shared" si="290"/>
        <v>0</v>
      </c>
      <c r="CL167" s="47">
        <f t="shared" si="291"/>
        <v>0</v>
      </c>
      <c r="CM167" s="47">
        <f t="shared" si="292"/>
        <v>0</v>
      </c>
      <c r="CN167" s="47">
        <f t="shared" si="293"/>
        <v>0</v>
      </c>
      <c r="CO167" s="47">
        <f t="shared" si="294"/>
        <v>0</v>
      </c>
      <c r="CP167" s="47">
        <f t="shared" si="295"/>
        <v>0</v>
      </c>
      <c r="CQ167" s="47">
        <f t="shared" si="296"/>
        <v>0</v>
      </c>
      <c r="CR167" s="47">
        <f t="shared" si="297"/>
        <v>0</v>
      </c>
      <c r="CS167" s="47">
        <f t="shared" si="298"/>
        <v>0</v>
      </c>
      <c r="CT167" s="47">
        <f t="shared" si="299"/>
        <v>0</v>
      </c>
      <c r="CU167" s="47">
        <f t="shared" si="300"/>
        <v>0</v>
      </c>
      <c r="CV167" s="20">
        <f t="shared" si="301"/>
        <v>4761.439615387776</v>
      </c>
      <c r="CW167" s="20">
        <f t="shared" si="302"/>
        <v>4761.4396153848575</v>
      </c>
      <c r="CX167" s="20">
        <f t="shared" si="303"/>
        <v>57137.275384638822</v>
      </c>
      <c r="CY167" s="20">
        <f t="shared" si="304"/>
        <v>57137.275384653316</v>
      </c>
      <c r="CZ167" s="20">
        <f t="shared" si="305"/>
        <v>57137.27538461829</v>
      </c>
      <c r="DA167" s="21">
        <f t="shared" si="306"/>
        <v>57137.275384636807</v>
      </c>
      <c r="DB167" s="19">
        <f t="shared" si="327"/>
        <v>1428431.8846159203</v>
      </c>
      <c r="DC167" s="20">
        <f t="shared" si="307"/>
        <v>1428431.8846161959</v>
      </c>
      <c r="DD167" s="20">
        <f t="shared" si="308"/>
        <v>1428431.8846154914</v>
      </c>
      <c r="DE167" s="20">
        <f>DC167*G167</f>
        <v>0</v>
      </c>
      <c r="DF167" s="20">
        <f t="shared" si="338"/>
        <v>1500000</v>
      </c>
      <c r="DG167" s="20">
        <f t="shared" si="322"/>
        <v>956672.65841610392</v>
      </c>
      <c r="DH167" s="20">
        <f t="shared" si="309"/>
        <v>38266.906336644155</v>
      </c>
      <c r="DI167" s="20">
        <f t="shared" si="323"/>
        <v>3188.9088613870131</v>
      </c>
      <c r="DJ167" s="20">
        <f t="shared" si="310"/>
        <v>945585.94586442376</v>
      </c>
      <c r="DK167" s="24">
        <f t="shared" si="311"/>
        <v>0.66973628124602624</v>
      </c>
      <c r="DL167" s="124">
        <f t="shared" si="324"/>
        <v>0</v>
      </c>
      <c r="DM167" s="27">
        <f t="shared" si="325"/>
        <v>0</v>
      </c>
      <c r="DN167" s="27">
        <f t="shared" si="326"/>
        <v>0</v>
      </c>
      <c r="DO167" s="20">
        <f t="shared" si="318"/>
        <v>978928.38948305661</v>
      </c>
      <c r="DP167" s="20">
        <f t="shared" si="319"/>
        <v>722400.82738240552</v>
      </c>
      <c r="DQ167" s="21">
        <f t="shared" si="320"/>
        <v>685792.20654095931</v>
      </c>
      <c r="DR167" s="17"/>
      <c r="DS167" s="17"/>
      <c r="DT167" s="17"/>
      <c r="DU167" s="17"/>
      <c r="DV167" s="17"/>
      <c r="DW167" s="17"/>
      <c r="DX167" s="17"/>
      <c r="DY167" s="17"/>
      <c r="DZ167" s="17"/>
      <c r="EA167" s="17"/>
      <c r="EB167" s="28">
        <v>0</v>
      </c>
      <c r="EC167" s="17"/>
      <c r="ED167" s="17"/>
      <c r="EE167" s="17"/>
      <c r="EF167" s="17"/>
      <c r="EG167" s="17"/>
    </row>
    <row r="168" spans="1:137" ht="15.75" thickBot="1" x14ac:dyDescent="0.3">
      <c r="A168" s="5">
        <f t="shared" si="328"/>
        <v>37</v>
      </c>
      <c r="B168" s="5">
        <f t="shared" si="328"/>
        <v>35</v>
      </c>
      <c r="C168" s="1">
        <v>47300</v>
      </c>
      <c r="D168" s="4"/>
      <c r="E168" s="28"/>
      <c r="F168" s="28"/>
      <c r="G168" s="28">
        <f t="shared" si="274"/>
        <v>0</v>
      </c>
      <c r="H168" s="28"/>
      <c r="I168" s="10">
        <v>0</v>
      </c>
      <c r="J168" s="10">
        <v>69430.399999999994</v>
      </c>
      <c r="K168" s="94"/>
      <c r="L168" s="11">
        <f t="shared" si="276"/>
        <v>1541.6666666666667</v>
      </c>
      <c r="M168" s="11">
        <f t="shared" si="277"/>
        <v>458.33333333333331</v>
      </c>
      <c r="N168" s="11">
        <f t="shared" si="278"/>
        <v>575</v>
      </c>
      <c r="O168" s="11">
        <f t="shared" si="275"/>
        <v>552.97666666666669</v>
      </c>
      <c r="P168" s="11">
        <f t="shared" si="312"/>
        <v>2657.8899999999994</v>
      </c>
      <c r="Q168" s="11">
        <v>100000</v>
      </c>
      <c r="R168" s="94">
        <v>1</v>
      </c>
      <c r="S168" s="11">
        <f t="shared" si="279"/>
        <v>1541.6666666666667</v>
      </c>
      <c r="T168" s="11">
        <f t="shared" si="280"/>
        <v>458.33333333333331</v>
      </c>
      <c r="U168" s="11">
        <f t="shared" si="313"/>
        <v>833.33333333333348</v>
      </c>
      <c r="V168" s="11">
        <f t="shared" si="314"/>
        <v>5500</v>
      </c>
      <c r="W168" s="11">
        <f t="shared" si="315"/>
        <v>8157.8899999999994</v>
      </c>
      <c r="X168" s="11">
        <f t="shared" si="281"/>
        <v>97894.68</v>
      </c>
      <c r="Y168" s="110">
        <f t="shared" si="273"/>
        <v>0.22</v>
      </c>
      <c r="Z168" s="11">
        <f t="shared" si="330"/>
        <v>13415.829599999997</v>
      </c>
      <c r="AA168" s="11">
        <f t="shared" si="331"/>
        <v>4814.7339999999995</v>
      </c>
      <c r="AB168" s="11">
        <v>0</v>
      </c>
      <c r="AC168" s="11">
        <f t="shared" si="336"/>
        <v>79664.116399999999</v>
      </c>
      <c r="AD168" s="11">
        <f t="shared" si="332"/>
        <v>6638.6763666666666</v>
      </c>
      <c r="AE168" s="11">
        <v>55000</v>
      </c>
      <c r="AF168" s="11">
        <f t="shared" si="282"/>
        <v>2055.3430333333336</v>
      </c>
      <c r="AG168" s="11"/>
      <c r="AH168" s="92"/>
      <c r="AI168" s="91">
        <v>9000</v>
      </c>
      <c r="AJ168" s="11">
        <v>550</v>
      </c>
      <c r="AK168" s="54">
        <f t="shared" si="98"/>
        <v>10628.216991677624</v>
      </c>
      <c r="AL168" s="11">
        <v>305</v>
      </c>
      <c r="AM168" s="54">
        <v>0</v>
      </c>
      <c r="AN168" s="11">
        <v>0</v>
      </c>
      <c r="AO168" s="11">
        <v>0</v>
      </c>
      <c r="AP168" s="52">
        <f t="shared" si="283"/>
        <v>154103.3163519612</v>
      </c>
      <c r="AQ168" s="54">
        <f t="shared" si="272"/>
        <v>9141.910503878833</v>
      </c>
      <c r="AR168" s="54">
        <f t="shared" si="333"/>
        <v>7937.0122554159243</v>
      </c>
      <c r="AS168" s="54">
        <f t="shared" si="337"/>
        <v>613514.69311135693</v>
      </c>
      <c r="AT168" s="54">
        <f t="shared" si="339"/>
        <v>78418.562660505107</v>
      </c>
      <c r="AU168" s="54">
        <v>3100</v>
      </c>
      <c r="AV168" s="54">
        <f t="shared" si="334"/>
        <v>96811.821743655804</v>
      </c>
      <c r="AW168" s="11">
        <v>0</v>
      </c>
      <c r="AX168" s="52">
        <f t="shared" si="284"/>
        <v>7912.1610557506438</v>
      </c>
      <c r="AY168" s="54">
        <f>'Mortgage and Loans'!U129</f>
        <v>64082.359999999986</v>
      </c>
      <c r="AZ168" s="12">
        <f t="shared" si="321"/>
        <v>1055505.0546742021</v>
      </c>
      <c r="BA168" s="52">
        <f t="shared" si="335"/>
        <v>750</v>
      </c>
      <c r="BB168" s="52">
        <f t="shared" si="335"/>
        <v>750</v>
      </c>
      <c r="BC168" s="52">
        <f t="shared" si="335"/>
        <v>750</v>
      </c>
      <c r="BD168" s="52">
        <f t="shared" si="335"/>
        <v>750</v>
      </c>
      <c r="BE168" s="52">
        <f t="shared" si="329"/>
        <v>261.43961538485684</v>
      </c>
      <c r="BF168" s="52">
        <f t="shared" si="335"/>
        <v>750</v>
      </c>
      <c r="BG168" s="52">
        <f>'Mortgage and Loans'!AF130</f>
        <v>0</v>
      </c>
      <c r="BH168" s="52">
        <f>'Mortgage and Loans'!AQ130</f>
        <v>0</v>
      </c>
      <c r="BI168" s="52">
        <f>'Mortgage and Loans'!BB130</f>
        <v>0</v>
      </c>
      <c r="BJ168" s="52">
        <f>'Mortgage and Loans'!BM130</f>
        <v>0</v>
      </c>
      <c r="BK168" s="52">
        <f>'Mortgage and Loans'!T129</f>
        <v>115917.63999999998</v>
      </c>
      <c r="BL168" s="12">
        <f t="shared" si="17"/>
        <v>-119929.07961538484</v>
      </c>
      <c r="BM168" s="69">
        <f t="shared" si="103"/>
        <v>935575.9750588173</v>
      </c>
      <c r="BN168" s="88">
        <f t="shared" si="317"/>
        <v>1</v>
      </c>
      <c r="BO168" s="88">
        <f t="shared" si="271"/>
        <v>0</v>
      </c>
      <c r="BP168" s="79">
        <f>'Mortgage and Loans'!G130</f>
        <v>1227.4099999999999</v>
      </c>
      <c r="BQ168" s="73">
        <f t="shared" si="285"/>
        <v>827.9330333333337</v>
      </c>
      <c r="BR168" s="80"/>
      <c r="BS168" s="20">
        <f t="shared" si="286"/>
        <v>4011.439615384857</v>
      </c>
      <c r="BT168" s="20">
        <v>750</v>
      </c>
      <c r="BU168" s="20">
        <v>0</v>
      </c>
      <c r="BV168" s="20">
        <f t="shared" si="287"/>
        <v>4761.4396153848575</v>
      </c>
      <c r="BW168" s="20">
        <f t="shared" si="288"/>
        <v>4761.4396154004917</v>
      </c>
      <c r="BX168" s="47">
        <f>IF(D168=0,0,IF(MONTH($D168)=1,1,0))</f>
        <v>0</v>
      </c>
      <c r="BY168" s="47">
        <f t="shared" si="19"/>
        <v>0</v>
      </c>
      <c r="BZ168" s="47">
        <f t="shared" si="20"/>
        <v>0</v>
      </c>
      <c r="CA168" s="47">
        <f t="shared" si="21"/>
        <v>0</v>
      </c>
      <c r="CB168" s="47">
        <f t="shared" si="22"/>
        <v>0</v>
      </c>
      <c r="CC168" s="47">
        <f t="shared" si="23"/>
        <v>0</v>
      </c>
      <c r="CD168" s="47">
        <f t="shared" si="24"/>
        <v>0</v>
      </c>
      <c r="CE168" s="47">
        <f t="shared" si="25"/>
        <v>0</v>
      </c>
      <c r="CF168" s="47">
        <f t="shared" si="26"/>
        <v>0</v>
      </c>
      <c r="CG168" s="47">
        <f t="shared" si="27"/>
        <v>0</v>
      </c>
      <c r="CH168" s="47">
        <f t="shared" si="28"/>
        <v>0</v>
      </c>
      <c r="CI168" s="47">
        <f t="shared" si="29"/>
        <v>0</v>
      </c>
      <c r="CJ168" s="47">
        <f t="shared" si="289"/>
        <v>0</v>
      </c>
      <c r="CK168" s="47">
        <f t="shared" si="290"/>
        <v>0</v>
      </c>
      <c r="CL168" s="47">
        <f t="shared" si="291"/>
        <v>0</v>
      </c>
      <c r="CM168" s="47">
        <f t="shared" si="292"/>
        <v>0</v>
      </c>
      <c r="CN168" s="47">
        <f t="shared" si="293"/>
        <v>0</v>
      </c>
      <c r="CO168" s="47">
        <f t="shared" si="294"/>
        <v>0</v>
      </c>
      <c r="CP168" s="47">
        <f t="shared" si="295"/>
        <v>0</v>
      </c>
      <c r="CQ168" s="47">
        <f t="shared" si="296"/>
        <v>0</v>
      </c>
      <c r="CR168" s="47">
        <f t="shared" si="297"/>
        <v>0</v>
      </c>
      <c r="CS168" s="47">
        <f t="shared" si="298"/>
        <v>0</v>
      </c>
      <c r="CT168" s="47">
        <f t="shared" si="299"/>
        <v>0</v>
      </c>
      <c r="CU168" s="47">
        <f t="shared" si="300"/>
        <v>0</v>
      </c>
      <c r="CV168" s="20">
        <f t="shared" si="301"/>
        <v>4761.4396153865055</v>
      </c>
      <c r="CW168" s="20">
        <f t="shared" si="302"/>
        <v>4761.4396153835532</v>
      </c>
      <c r="CX168" s="20">
        <f t="shared" si="303"/>
        <v>57137.27538461829</v>
      </c>
      <c r="CY168" s="20">
        <f t="shared" si="304"/>
        <v>57137.275384638066</v>
      </c>
      <c r="CZ168" s="20">
        <f t="shared" si="305"/>
        <v>57137.275384602639</v>
      </c>
      <c r="DA168" s="21">
        <f t="shared" si="306"/>
        <v>57137.275384619665</v>
      </c>
      <c r="DB168" s="19">
        <f t="shared" si="327"/>
        <v>1428431.8846154916</v>
      </c>
      <c r="DC168" s="20">
        <f t="shared" si="307"/>
        <v>1428431.8846158974</v>
      </c>
      <c r="DD168" s="20">
        <f t="shared" si="308"/>
        <v>1428431.8846151503</v>
      </c>
      <c r="DE168" s="20">
        <f>DC168*G168</f>
        <v>0</v>
      </c>
      <c r="DF168" s="20">
        <f t="shared" si="338"/>
        <v>1500000</v>
      </c>
      <c r="DG168" s="20">
        <f t="shared" si="322"/>
        <v>967839.47768252448</v>
      </c>
      <c r="DH168" s="20">
        <f t="shared" si="309"/>
        <v>38713.579107300982</v>
      </c>
      <c r="DI168" s="20">
        <f t="shared" si="323"/>
        <v>3226.1315922750819</v>
      </c>
      <c r="DJ168" s="20">
        <f t="shared" si="310"/>
        <v>956692.71210452262</v>
      </c>
      <c r="DK168" s="24">
        <f t="shared" si="311"/>
        <v>0.67755381835569617</v>
      </c>
      <c r="DL168" s="124">
        <f t="shared" si="324"/>
        <v>0</v>
      </c>
      <c r="DM168" s="27">
        <f t="shared" si="325"/>
        <v>0</v>
      </c>
      <c r="DN168" s="27">
        <f t="shared" si="326"/>
        <v>0</v>
      </c>
      <c r="DO168" s="20">
        <f t="shared" si="318"/>
        <v>984230.91825942311</v>
      </c>
      <c r="DP168" s="20">
        <f t="shared" si="319"/>
        <v>730313.83186406014</v>
      </c>
      <c r="DQ168" s="21">
        <f t="shared" si="320"/>
        <v>694077.74765972281</v>
      </c>
      <c r="DR168" s="17"/>
      <c r="DS168" s="17"/>
      <c r="DT168" s="17"/>
      <c r="DU168" s="17"/>
      <c r="DV168" s="17"/>
      <c r="DW168" s="17"/>
      <c r="DX168" s="17"/>
      <c r="DY168" s="17"/>
      <c r="DZ168" s="17"/>
      <c r="EA168" s="17"/>
      <c r="EB168" s="28">
        <v>0</v>
      </c>
      <c r="EC168" s="17"/>
      <c r="ED168" s="17"/>
      <c r="EE168" s="17"/>
      <c r="EF168" s="17"/>
      <c r="EG168" s="17"/>
    </row>
    <row r="169" spans="1:137" ht="15.75" thickBot="1" x14ac:dyDescent="0.3">
      <c r="A169" s="5">
        <f t="shared" si="328"/>
        <v>37</v>
      </c>
      <c r="B169" s="5">
        <f t="shared" si="328"/>
        <v>35</v>
      </c>
      <c r="C169" s="1">
        <v>47331</v>
      </c>
      <c r="D169" s="4"/>
      <c r="E169" s="28"/>
      <c r="F169" s="28"/>
      <c r="G169" s="28">
        <f t="shared" si="274"/>
        <v>0</v>
      </c>
      <c r="H169" s="28"/>
      <c r="I169" s="10">
        <v>0</v>
      </c>
      <c r="J169" s="10">
        <v>69430.399999999994</v>
      </c>
      <c r="K169" s="94"/>
      <c r="L169" s="11">
        <f t="shared" si="276"/>
        <v>1541.6666666666667</v>
      </c>
      <c r="M169" s="11">
        <f t="shared" si="277"/>
        <v>458.33333333333331</v>
      </c>
      <c r="N169" s="11">
        <f t="shared" si="278"/>
        <v>575</v>
      </c>
      <c r="O169" s="11">
        <f t="shared" si="275"/>
        <v>552.97666666666669</v>
      </c>
      <c r="P169" s="11">
        <f t="shared" si="312"/>
        <v>2657.8899999999994</v>
      </c>
      <c r="Q169" s="11">
        <v>100000</v>
      </c>
      <c r="R169" s="94">
        <v>1</v>
      </c>
      <c r="S169" s="11">
        <f t="shared" si="279"/>
        <v>1541.6666666666667</v>
      </c>
      <c r="T169" s="11">
        <f t="shared" si="280"/>
        <v>458.33333333333331</v>
      </c>
      <c r="U169" s="11">
        <f t="shared" si="313"/>
        <v>833.33333333333348</v>
      </c>
      <c r="V169" s="11">
        <f t="shared" si="314"/>
        <v>5500</v>
      </c>
      <c r="W169" s="11">
        <f t="shared" si="315"/>
        <v>8157.8899999999994</v>
      </c>
      <c r="X169" s="11">
        <f t="shared" si="281"/>
        <v>97894.68</v>
      </c>
      <c r="Y169" s="110">
        <f t="shared" si="273"/>
        <v>0.22</v>
      </c>
      <c r="Z169" s="11">
        <f t="shared" si="330"/>
        <v>13415.829599999997</v>
      </c>
      <c r="AA169" s="11">
        <f t="shared" si="331"/>
        <v>4814.7339999999995</v>
      </c>
      <c r="AB169" s="11">
        <v>0</v>
      </c>
      <c r="AC169" s="11">
        <f t="shared" si="336"/>
        <v>79664.116399999999</v>
      </c>
      <c r="AD169" s="11">
        <f t="shared" si="332"/>
        <v>6638.6763666666666</v>
      </c>
      <c r="AE169" s="11">
        <v>55000</v>
      </c>
      <c r="AF169" s="11">
        <f t="shared" si="282"/>
        <v>2055.3430333333336</v>
      </c>
      <c r="AG169" s="11"/>
      <c r="AH169" s="92"/>
      <c r="AI169" s="91">
        <v>9000</v>
      </c>
      <c r="AJ169" s="11">
        <v>550</v>
      </c>
      <c r="AK169" s="54">
        <f t="shared" si="98"/>
        <v>10641.059420542566</v>
      </c>
      <c r="AL169" s="11">
        <v>305</v>
      </c>
      <c r="AM169" s="54">
        <v>0</v>
      </c>
      <c r="AN169" s="11">
        <v>0</v>
      </c>
      <c r="AO169" s="11">
        <v>0</v>
      </c>
      <c r="AP169" s="52">
        <f t="shared" si="283"/>
        <v>155854.70931553433</v>
      </c>
      <c r="AQ169" s="54">
        <f t="shared" si="272"/>
        <v>9191.4291857748431</v>
      </c>
      <c r="AR169" s="54">
        <f t="shared" si="333"/>
        <v>7980.0044051327604</v>
      </c>
      <c r="AS169" s="54">
        <f t="shared" si="337"/>
        <v>620094.80703237676</v>
      </c>
      <c r="AT169" s="54">
        <f t="shared" si="339"/>
        <v>79251.663208249505</v>
      </c>
      <c r="AU169" s="54">
        <v>3100</v>
      </c>
      <c r="AV169" s="54">
        <f t="shared" si="334"/>
        <v>97911.219111433937</v>
      </c>
      <c r="AW169" s="11">
        <v>0</v>
      </c>
      <c r="AX169" s="52">
        <f t="shared" si="284"/>
        <v>8782.9516281359611</v>
      </c>
      <c r="AY169" s="54">
        <f>'Mortgage and Loans'!U130</f>
        <v>64910.819999999985</v>
      </c>
      <c r="AZ169" s="12">
        <f t="shared" si="321"/>
        <v>1067573.6633071806</v>
      </c>
      <c r="BA169" s="52">
        <f t="shared" si="335"/>
        <v>750</v>
      </c>
      <c r="BB169" s="52">
        <f t="shared" si="335"/>
        <v>750</v>
      </c>
      <c r="BC169" s="52">
        <f t="shared" si="335"/>
        <v>750</v>
      </c>
      <c r="BD169" s="52">
        <f t="shared" si="335"/>
        <v>750</v>
      </c>
      <c r="BE169" s="52">
        <f t="shared" si="329"/>
        <v>261.43961538355398</v>
      </c>
      <c r="BF169" s="52">
        <f t="shared" si="335"/>
        <v>750</v>
      </c>
      <c r="BG169" s="52">
        <f>'Mortgage and Loans'!AF131</f>
        <v>0</v>
      </c>
      <c r="BH169" s="52">
        <f>'Mortgage and Loans'!AQ131</f>
        <v>0</v>
      </c>
      <c r="BI169" s="52">
        <f>'Mortgage and Loans'!BB131</f>
        <v>0</v>
      </c>
      <c r="BJ169" s="52">
        <f>'Mortgage and Loans'!BM131</f>
        <v>0</v>
      </c>
      <c r="BK169" s="52">
        <f>'Mortgage and Loans'!T130</f>
        <v>115089.17999999998</v>
      </c>
      <c r="BL169" s="12">
        <f t="shared" si="17"/>
        <v>-119100.61961538353</v>
      </c>
      <c r="BM169" s="69">
        <f t="shared" si="103"/>
        <v>948473.04369179707</v>
      </c>
      <c r="BN169" s="88">
        <f t="shared" si="317"/>
        <v>1</v>
      </c>
      <c r="BO169" s="88">
        <f t="shared" si="271"/>
        <v>0</v>
      </c>
      <c r="BP169" s="79">
        <f>'Mortgage and Loans'!G131</f>
        <v>1227.4099999999999</v>
      </c>
      <c r="BQ169" s="73">
        <f t="shared" si="285"/>
        <v>827.9330333333337</v>
      </c>
      <c r="BR169" s="80"/>
      <c r="BS169" s="20">
        <f t="shared" si="286"/>
        <v>4011.4396153835542</v>
      </c>
      <c r="BT169" s="20">
        <v>750</v>
      </c>
      <c r="BU169" s="20">
        <v>0</v>
      </c>
      <c r="BV169" s="20">
        <f t="shared" si="287"/>
        <v>4761.4396153835542</v>
      </c>
      <c r="BW169" s="20">
        <f t="shared" si="288"/>
        <v>4761.4396153907201</v>
      </c>
      <c r="BX169" s="47">
        <f>IF(D169=0,0,IF(MONTH($D169)=1,1,0))</f>
        <v>0</v>
      </c>
      <c r="BY169" s="47">
        <f t="shared" si="19"/>
        <v>0</v>
      </c>
      <c r="BZ169" s="47">
        <f t="shared" si="20"/>
        <v>0</v>
      </c>
      <c r="CA169" s="47">
        <f t="shared" si="21"/>
        <v>0</v>
      </c>
      <c r="CB169" s="47">
        <f t="shared" si="22"/>
        <v>0</v>
      </c>
      <c r="CC169" s="47">
        <f t="shared" si="23"/>
        <v>0</v>
      </c>
      <c r="CD169" s="47">
        <f t="shared" si="24"/>
        <v>0</v>
      </c>
      <c r="CE169" s="47">
        <f t="shared" si="25"/>
        <v>0</v>
      </c>
      <c r="CF169" s="47">
        <f t="shared" si="26"/>
        <v>0</v>
      </c>
      <c r="CG169" s="47">
        <f t="shared" si="27"/>
        <v>0</v>
      </c>
      <c r="CH169" s="47">
        <f t="shared" si="28"/>
        <v>0</v>
      </c>
      <c r="CI169" s="47">
        <f t="shared" si="29"/>
        <v>0</v>
      </c>
      <c r="CJ169" s="47">
        <f t="shared" si="289"/>
        <v>0</v>
      </c>
      <c r="CK169" s="47">
        <f t="shared" si="290"/>
        <v>0</v>
      </c>
      <c r="CL169" s="47">
        <f t="shared" si="291"/>
        <v>0</v>
      </c>
      <c r="CM169" s="47">
        <f t="shared" si="292"/>
        <v>0</v>
      </c>
      <c r="CN169" s="47">
        <f t="shared" si="293"/>
        <v>0</v>
      </c>
      <c r="CO169" s="47">
        <f t="shared" si="294"/>
        <v>0</v>
      </c>
      <c r="CP169" s="47">
        <f t="shared" si="295"/>
        <v>0</v>
      </c>
      <c r="CQ169" s="47">
        <f t="shared" si="296"/>
        <v>0</v>
      </c>
      <c r="CR169" s="47">
        <f t="shared" si="297"/>
        <v>0</v>
      </c>
      <c r="CS169" s="47">
        <f t="shared" si="298"/>
        <v>0</v>
      </c>
      <c r="CT169" s="47">
        <f t="shared" si="299"/>
        <v>0</v>
      </c>
      <c r="CU169" s="47">
        <f t="shared" si="300"/>
        <v>0</v>
      </c>
      <c r="CV169" s="20">
        <f t="shared" si="301"/>
        <v>4761.439615384993</v>
      </c>
      <c r="CW169" s="20">
        <f t="shared" si="302"/>
        <v>4761.4396153829566</v>
      </c>
      <c r="CX169" s="20">
        <f t="shared" si="303"/>
        <v>57137.275384602646</v>
      </c>
      <c r="CY169" s="20">
        <f t="shared" si="304"/>
        <v>57137.275384619919</v>
      </c>
      <c r="CZ169" s="20">
        <f t="shared" si="305"/>
        <v>57137.275384595479</v>
      </c>
      <c r="DA169" s="21">
        <f t="shared" si="306"/>
        <v>57137.275384606015</v>
      </c>
      <c r="DB169" s="19">
        <f t="shared" si="327"/>
        <v>1428431.8846151503</v>
      </c>
      <c r="DC169" s="20">
        <f t="shared" si="307"/>
        <v>1428431.8846155207</v>
      </c>
      <c r="DD169" s="20">
        <f t="shared" si="308"/>
        <v>1428431.8846149801</v>
      </c>
      <c r="DE169" s="20">
        <f>DC169*G169</f>
        <v>0</v>
      </c>
      <c r="DF169" s="20">
        <f t="shared" si="338"/>
        <v>1500000</v>
      </c>
      <c r="DG169" s="20">
        <f t="shared" si="322"/>
        <v>979066.78388663812</v>
      </c>
      <c r="DH169" s="20">
        <f t="shared" si="309"/>
        <v>39162.671355465529</v>
      </c>
      <c r="DI169" s="20">
        <f t="shared" si="323"/>
        <v>3263.5559462887941</v>
      </c>
      <c r="DJ169" s="20">
        <f t="shared" si="310"/>
        <v>967859.6399950888</v>
      </c>
      <c r="DK169" s="24">
        <f t="shared" si="311"/>
        <v>0.68541370045808347</v>
      </c>
      <c r="DL169" s="124">
        <f t="shared" si="324"/>
        <v>0</v>
      </c>
      <c r="DM169" s="27">
        <f t="shared" si="325"/>
        <v>0</v>
      </c>
      <c r="DN169" s="27">
        <f t="shared" si="326"/>
        <v>0</v>
      </c>
      <c r="DO169" s="20">
        <f t="shared" si="318"/>
        <v>989562.16906666162</v>
      </c>
      <c r="DP169" s="20">
        <f t="shared" si="319"/>
        <v>738269.6984533238</v>
      </c>
      <c r="DQ169" s="21">
        <f t="shared" si="320"/>
        <v>702408.16879287967</v>
      </c>
      <c r="DR169" s="17"/>
      <c r="DS169" s="17"/>
      <c r="DT169" s="17"/>
      <c r="DU169" s="17"/>
      <c r="DV169" s="17"/>
      <c r="DW169" s="17"/>
      <c r="DX169" s="17"/>
      <c r="DY169" s="17"/>
      <c r="DZ169" s="17"/>
      <c r="EA169" s="17"/>
      <c r="EB169" s="28">
        <v>0</v>
      </c>
      <c r="EC169" s="17"/>
      <c r="ED169" s="17"/>
      <c r="EE169" s="17"/>
      <c r="EF169" s="17"/>
      <c r="EG169" s="17"/>
    </row>
    <row r="170" spans="1:137" ht="15.75" thickBot="1" x14ac:dyDescent="0.3">
      <c r="A170" s="5">
        <f t="shared" si="328"/>
        <v>37</v>
      </c>
      <c r="B170" s="5">
        <f t="shared" si="328"/>
        <v>35</v>
      </c>
      <c r="C170" s="1">
        <v>47362</v>
      </c>
      <c r="D170" s="4"/>
      <c r="E170" s="28"/>
      <c r="F170" s="28"/>
      <c r="G170" s="28">
        <f t="shared" si="274"/>
        <v>0</v>
      </c>
      <c r="H170" s="28"/>
      <c r="I170" s="10">
        <v>0</v>
      </c>
      <c r="J170" s="10">
        <v>69430.399999999994</v>
      </c>
      <c r="K170" s="94"/>
      <c r="L170" s="11">
        <f t="shared" si="276"/>
        <v>1541.6666666666667</v>
      </c>
      <c r="M170" s="11">
        <f t="shared" si="277"/>
        <v>458.33333333333331</v>
      </c>
      <c r="N170" s="11">
        <f t="shared" si="278"/>
        <v>575</v>
      </c>
      <c r="O170" s="11">
        <f t="shared" si="275"/>
        <v>552.97666666666669</v>
      </c>
      <c r="P170" s="11">
        <f t="shared" si="312"/>
        <v>2657.8899999999994</v>
      </c>
      <c r="Q170" s="11">
        <v>100000</v>
      </c>
      <c r="R170" s="94">
        <v>1</v>
      </c>
      <c r="S170" s="11">
        <f t="shared" si="279"/>
        <v>1541.6666666666667</v>
      </c>
      <c r="T170" s="11">
        <f t="shared" si="280"/>
        <v>458.33333333333331</v>
      </c>
      <c r="U170" s="11">
        <f t="shared" si="313"/>
        <v>833.33333333333348</v>
      </c>
      <c r="V170" s="11">
        <f t="shared" si="314"/>
        <v>5500</v>
      </c>
      <c r="W170" s="11">
        <f t="shared" si="315"/>
        <v>8157.8899999999994</v>
      </c>
      <c r="X170" s="11">
        <f t="shared" si="281"/>
        <v>97894.68</v>
      </c>
      <c r="Y170" s="110">
        <f t="shared" si="273"/>
        <v>0.22</v>
      </c>
      <c r="Z170" s="11">
        <f t="shared" si="330"/>
        <v>13415.829599999997</v>
      </c>
      <c r="AA170" s="11">
        <f t="shared" si="331"/>
        <v>4814.7339999999995</v>
      </c>
      <c r="AB170" s="11">
        <v>0</v>
      </c>
      <c r="AC170" s="11">
        <f t="shared" si="336"/>
        <v>79664.116399999999</v>
      </c>
      <c r="AD170" s="11">
        <f t="shared" si="332"/>
        <v>6638.6763666666666</v>
      </c>
      <c r="AE170" s="11">
        <v>55000</v>
      </c>
      <c r="AF170" s="11">
        <f t="shared" si="282"/>
        <v>2055.3430333333336</v>
      </c>
      <c r="AG170" s="11"/>
      <c r="AH170" s="92"/>
      <c r="AI170" s="91">
        <v>9000</v>
      </c>
      <c r="AJ170" s="11">
        <v>550</v>
      </c>
      <c r="AK170" s="54">
        <f t="shared" si="98"/>
        <v>10653.917367342387</v>
      </c>
      <c r="AL170" s="11">
        <v>305</v>
      </c>
      <c r="AM170" s="54">
        <v>0</v>
      </c>
      <c r="AN170" s="11">
        <v>0</v>
      </c>
      <c r="AO170" s="11">
        <v>0</v>
      </c>
      <c r="AP170" s="52">
        <f t="shared" si="283"/>
        <v>157615.58899099351</v>
      </c>
      <c r="AQ170" s="54">
        <f t="shared" si="272"/>
        <v>9241.2160938644574</v>
      </c>
      <c r="AR170" s="54">
        <f t="shared" si="333"/>
        <v>8023.2294289938964</v>
      </c>
      <c r="AS170" s="54">
        <f t="shared" si="337"/>
        <v>626710.56323713541</v>
      </c>
      <c r="AT170" s="54">
        <f t="shared" si="339"/>
        <v>80089.276383960852</v>
      </c>
      <c r="AU170" s="54">
        <v>3100</v>
      </c>
      <c r="AV170" s="54">
        <f t="shared" si="334"/>
        <v>99016.571548287538</v>
      </c>
      <c r="AW170" s="11">
        <v>0</v>
      </c>
      <c r="AX170" s="52">
        <f t="shared" si="284"/>
        <v>9658.4589827883647</v>
      </c>
      <c r="AY170" s="54">
        <f>'Mortgage and Loans'!U131</f>
        <v>65742.129999999976</v>
      </c>
      <c r="AZ170" s="12">
        <f t="shared" si="321"/>
        <v>1079705.9520333663</v>
      </c>
      <c r="BA170" s="52">
        <f t="shared" si="335"/>
        <v>750</v>
      </c>
      <c r="BB170" s="52">
        <f t="shared" si="335"/>
        <v>750</v>
      </c>
      <c r="BC170" s="52">
        <f t="shared" si="335"/>
        <v>750</v>
      </c>
      <c r="BD170" s="52">
        <f t="shared" si="335"/>
        <v>750</v>
      </c>
      <c r="BE170" s="52">
        <f t="shared" si="329"/>
        <v>261.4396153829569</v>
      </c>
      <c r="BF170" s="52">
        <f t="shared" si="335"/>
        <v>750</v>
      </c>
      <c r="BG170" s="52">
        <f>'Mortgage and Loans'!AF132</f>
        <v>0</v>
      </c>
      <c r="BH170" s="52">
        <f>'Mortgage and Loans'!AQ132</f>
        <v>0</v>
      </c>
      <c r="BI170" s="52">
        <f>'Mortgage and Loans'!BB132</f>
        <v>0</v>
      </c>
      <c r="BJ170" s="52">
        <f>'Mortgage and Loans'!BM132</f>
        <v>0</v>
      </c>
      <c r="BK170" s="52">
        <f>'Mortgage and Loans'!T131</f>
        <v>114257.86999999998</v>
      </c>
      <c r="BL170" s="12">
        <f t="shared" si="17"/>
        <v>-118269.30961538294</v>
      </c>
      <c r="BM170" s="69">
        <f t="shared" si="103"/>
        <v>961436.64241798338</v>
      </c>
      <c r="BN170" s="88">
        <f t="shared" si="317"/>
        <v>1</v>
      </c>
      <c r="BO170" s="88">
        <f t="shared" si="271"/>
        <v>0</v>
      </c>
      <c r="BP170" s="79">
        <f>'Mortgage and Loans'!G132</f>
        <v>1227.4099999999999</v>
      </c>
      <c r="BQ170" s="73">
        <f t="shared" si="285"/>
        <v>827.9330333333337</v>
      </c>
      <c r="BR170" s="80"/>
      <c r="BS170" s="20">
        <f t="shared" si="286"/>
        <v>4011.4396153829571</v>
      </c>
      <c r="BT170" s="20">
        <v>750</v>
      </c>
      <c r="BU170" s="20">
        <v>0</v>
      </c>
      <c r="BV170" s="20">
        <f t="shared" si="287"/>
        <v>4761.4396153829566</v>
      </c>
      <c r="BW170" s="20">
        <f t="shared" si="288"/>
        <v>4761.4396153817834</v>
      </c>
      <c r="BX170" s="47">
        <f>IF(D170=0,0,IF(MONTH($D170)=1,1,0))</f>
        <v>0</v>
      </c>
      <c r="BY170" s="47">
        <f t="shared" si="19"/>
        <v>0</v>
      </c>
      <c r="BZ170" s="47">
        <f t="shared" si="20"/>
        <v>0</v>
      </c>
      <c r="CA170" s="47">
        <f t="shared" si="21"/>
        <v>0</v>
      </c>
      <c r="CB170" s="47">
        <f t="shared" si="22"/>
        <v>0</v>
      </c>
      <c r="CC170" s="47">
        <f t="shared" si="23"/>
        <v>0</v>
      </c>
      <c r="CD170" s="47">
        <f t="shared" si="24"/>
        <v>0</v>
      </c>
      <c r="CE170" s="47">
        <f t="shared" si="25"/>
        <v>0</v>
      </c>
      <c r="CF170" s="47">
        <f t="shared" si="26"/>
        <v>0</v>
      </c>
      <c r="CG170" s="47">
        <f t="shared" si="27"/>
        <v>0</v>
      </c>
      <c r="CH170" s="47">
        <f t="shared" si="28"/>
        <v>0</v>
      </c>
      <c r="CI170" s="47">
        <f t="shared" si="29"/>
        <v>0</v>
      </c>
      <c r="CJ170" s="47">
        <f t="shared" si="289"/>
        <v>0</v>
      </c>
      <c r="CK170" s="47">
        <f t="shared" si="290"/>
        <v>0</v>
      </c>
      <c r="CL170" s="47">
        <f t="shared" si="291"/>
        <v>0</v>
      </c>
      <c r="CM170" s="47">
        <f t="shared" si="292"/>
        <v>0</v>
      </c>
      <c r="CN170" s="47">
        <f t="shared" si="293"/>
        <v>0</v>
      </c>
      <c r="CO170" s="47">
        <f t="shared" si="294"/>
        <v>0</v>
      </c>
      <c r="CP170" s="47">
        <f t="shared" si="295"/>
        <v>0</v>
      </c>
      <c r="CQ170" s="47">
        <f t="shared" si="296"/>
        <v>0</v>
      </c>
      <c r="CR170" s="47">
        <f t="shared" si="297"/>
        <v>0</v>
      </c>
      <c r="CS170" s="47">
        <f t="shared" si="298"/>
        <v>0</v>
      </c>
      <c r="CT170" s="47">
        <f t="shared" si="299"/>
        <v>0</v>
      </c>
      <c r="CU170" s="47">
        <f t="shared" si="300"/>
        <v>0</v>
      </c>
      <c r="CV170" s="20">
        <f t="shared" si="301"/>
        <v>4761.4396153837897</v>
      </c>
      <c r="CW170" s="20">
        <f t="shared" si="302"/>
        <v>4761.4396153830548</v>
      </c>
      <c r="CX170" s="20">
        <f t="shared" si="303"/>
        <v>57137.275384595479</v>
      </c>
      <c r="CY170" s="20">
        <f t="shared" si="304"/>
        <v>57137.275384605477</v>
      </c>
      <c r="CZ170" s="20">
        <f t="shared" si="305"/>
        <v>57137.275384596658</v>
      </c>
      <c r="DA170" s="21">
        <f t="shared" si="306"/>
        <v>57137.275384599205</v>
      </c>
      <c r="DB170" s="19">
        <f t="shared" si="327"/>
        <v>1428431.8846149801</v>
      </c>
      <c r="DC170" s="20">
        <f t="shared" si="307"/>
        <v>1428431.8846152073</v>
      </c>
      <c r="DD170" s="20">
        <f t="shared" si="308"/>
        <v>1428431.8846149864</v>
      </c>
      <c r="DE170" s="20">
        <f>DC170*G170</f>
        <v>0</v>
      </c>
      <c r="DF170" s="20">
        <f t="shared" si="338"/>
        <v>1500000</v>
      </c>
      <c r="DG170" s="20">
        <f t="shared" si="322"/>
        <v>990354.90466602403</v>
      </c>
      <c r="DH170" s="20">
        <f t="shared" si="309"/>
        <v>39614.196186640962</v>
      </c>
      <c r="DI170" s="20">
        <f t="shared" si="323"/>
        <v>3301.1830155534135</v>
      </c>
      <c r="DJ170" s="20">
        <f t="shared" si="310"/>
        <v>979087.05541172891</v>
      </c>
      <c r="DK170" s="24">
        <f t="shared" si="311"/>
        <v>0.69331615692183113</v>
      </c>
      <c r="DL170" s="124">
        <f t="shared" si="324"/>
        <v>0</v>
      </c>
      <c r="DM170" s="27">
        <f t="shared" si="325"/>
        <v>0</v>
      </c>
      <c r="DN170" s="27">
        <f t="shared" si="326"/>
        <v>0</v>
      </c>
      <c r="DO170" s="20">
        <f t="shared" si="318"/>
        <v>994922.29748243932</v>
      </c>
      <c r="DP170" s="20">
        <f t="shared" si="319"/>
        <v>746268.65931994596</v>
      </c>
      <c r="DQ170" s="21">
        <f t="shared" si="320"/>
        <v>710783.71304050775</v>
      </c>
      <c r="DR170" s="17"/>
      <c r="DS170" s="17"/>
      <c r="DT170" s="17"/>
      <c r="DU170" s="17"/>
      <c r="DV170" s="17"/>
      <c r="DW170" s="17"/>
      <c r="DX170" s="17"/>
      <c r="DY170" s="17"/>
      <c r="DZ170" s="17"/>
      <c r="EA170" s="17"/>
      <c r="EB170" s="28">
        <v>0</v>
      </c>
      <c r="EC170" s="17"/>
      <c r="ED170" s="17"/>
      <c r="EE170" s="17"/>
      <c r="EF170" s="17"/>
      <c r="EG170" s="17"/>
    </row>
    <row r="171" spans="1:137" ht="15.75" thickBot="1" x14ac:dyDescent="0.3">
      <c r="A171" s="5">
        <f t="shared" si="328"/>
        <v>37</v>
      </c>
      <c r="B171" s="5">
        <f t="shared" si="328"/>
        <v>36</v>
      </c>
      <c r="C171" s="1">
        <v>47392</v>
      </c>
      <c r="D171" s="4"/>
      <c r="E171" s="28"/>
      <c r="F171" s="28"/>
      <c r="G171" s="28">
        <f t="shared" si="274"/>
        <v>0</v>
      </c>
      <c r="H171" s="28"/>
      <c r="I171" s="10">
        <v>0</v>
      </c>
      <c r="J171" s="10">
        <v>69430.399999999994</v>
      </c>
      <c r="K171" s="94"/>
      <c r="L171" s="11">
        <f t="shared" si="276"/>
        <v>1541.6666666666667</v>
      </c>
      <c r="M171" s="11">
        <f t="shared" si="277"/>
        <v>458.33333333333331</v>
      </c>
      <c r="N171" s="11">
        <f t="shared" si="278"/>
        <v>575</v>
      </c>
      <c r="O171" s="11">
        <f t="shared" si="275"/>
        <v>552.97666666666669</v>
      </c>
      <c r="P171" s="11">
        <f t="shared" si="312"/>
        <v>2657.8899999999994</v>
      </c>
      <c r="Q171" s="11">
        <v>100000</v>
      </c>
      <c r="R171" s="94">
        <v>1</v>
      </c>
      <c r="S171" s="11">
        <f t="shared" si="279"/>
        <v>1541.6666666666667</v>
      </c>
      <c r="T171" s="11">
        <f t="shared" si="280"/>
        <v>458.33333333333331</v>
      </c>
      <c r="U171" s="11">
        <f t="shared" si="313"/>
        <v>833.33333333333348</v>
      </c>
      <c r="V171" s="11">
        <f t="shared" si="314"/>
        <v>5500</v>
      </c>
      <c r="W171" s="11">
        <f t="shared" si="315"/>
        <v>8157.8899999999994</v>
      </c>
      <c r="X171" s="11">
        <f t="shared" si="281"/>
        <v>97894.68</v>
      </c>
      <c r="Y171" s="110">
        <f t="shared" si="273"/>
        <v>0.22</v>
      </c>
      <c r="Z171" s="11">
        <f t="shared" si="330"/>
        <v>13415.829599999997</v>
      </c>
      <c r="AA171" s="11">
        <f t="shared" si="331"/>
        <v>4814.7339999999995</v>
      </c>
      <c r="AB171" s="11">
        <v>0</v>
      </c>
      <c r="AC171" s="11">
        <f t="shared" si="336"/>
        <v>79664.116399999999</v>
      </c>
      <c r="AD171" s="11">
        <f t="shared" si="332"/>
        <v>6638.6763666666666</v>
      </c>
      <c r="AE171" s="11">
        <v>55000</v>
      </c>
      <c r="AF171" s="11">
        <f t="shared" si="282"/>
        <v>2055.3430333333336</v>
      </c>
      <c r="AG171" s="11"/>
      <c r="AH171" s="92"/>
      <c r="AI171" s="91">
        <v>9000</v>
      </c>
      <c r="AJ171" s="11">
        <v>550</v>
      </c>
      <c r="AK171" s="54">
        <f t="shared" si="98"/>
        <v>10666.790850827925</v>
      </c>
      <c r="AL171" s="11">
        <v>305</v>
      </c>
      <c r="AM171" s="54">
        <v>0</v>
      </c>
      <c r="AN171" s="11">
        <v>0</v>
      </c>
      <c r="AO171" s="11">
        <v>0</v>
      </c>
      <c r="AP171" s="52">
        <f t="shared" si="283"/>
        <v>159386.00676469473</v>
      </c>
      <c r="AQ171" s="54">
        <f t="shared" si="272"/>
        <v>9291.2726810395561</v>
      </c>
      <c r="AR171" s="54">
        <f t="shared" si="333"/>
        <v>8066.6885884009471</v>
      </c>
      <c r="AS171" s="54">
        <f t="shared" si="337"/>
        <v>633362.15478800319</v>
      </c>
      <c r="AT171" s="54">
        <f t="shared" si="339"/>
        <v>80931.426631040638</v>
      </c>
      <c r="AU171" s="54">
        <v>3100</v>
      </c>
      <c r="AV171" s="54">
        <f t="shared" si="334"/>
        <v>100127.91131084076</v>
      </c>
      <c r="AW171" s="11">
        <v>0</v>
      </c>
      <c r="AX171" s="52">
        <f t="shared" si="284"/>
        <v>10538.708668945135</v>
      </c>
      <c r="AY171" s="54">
        <f>'Mortgage and Loans'!U132</f>
        <v>66576.299999999988</v>
      </c>
      <c r="AZ171" s="12">
        <f t="shared" si="321"/>
        <v>1091902.2602837929</v>
      </c>
      <c r="BA171" s="52">
        <f t="shared" si="335"/>
        <v>750</v>
      </c>
      <c r="BB171" s="52">
        <f t="shared" si="335"/>
        <v>750</v>
      </c>
      <c r="BC171" s="52">
        <f t="shared" si="335"/>
        <v>750</v>
      </c>
      <c r="BD171" s="52">
        <f t="shared" si="335"/>
        <v>750</v>
      </c>
      <c r="BE171" s="52">
        <f t="shared" si="329"/>
        <v>261.43961538305473</v>
      </c>
      <c r="BF171" s="52">
        <f t="shared" si="335"/>
        <v>750</v>
      </c>
      <c r="BG171" s="52">
        <f>'Mortgage and Loans'!AF133</f>
        <v>0</v>
      </c>
      <c r="BH171" s="52">
        <f>'Mortgage and Loans'!AQ133</f>
        <v>0</v>
      </c>
      <c r="BI171" s="52">
        <f>'Mortgage and Loans'!BB133</f>
        <v>0</v>
      </c>
      <c r="BJ171" s="52">
        <f>'Mortgage and Loans'!BM133</f>
        <v>0</v>
      </c>
      <c r="BK171" s="52">
        <f>'Mortgage and Loans'!T132</f>
        <v>113423.69999999998</v>
      </c>
      <c r="BL171" s="12">
        <f t="shared" si="17"/>
        <v>-117435.13961538304</v>
      </c>
      <c r="BM171" s="69">
        <f t="shared" si="103"/>
        <v>974467.12066840986</v>
      </c>
      <c r="BN171" s="88">
        <f t="shared" si="317"/>
        <v>1</v>
      </c>
      <c r="BO171" s="88">
        <f t="shared" si="271"/>
        <v>0</v>
      </c>
      <c r="BP171" s="79">
        <f>'Mortgage and Loans'!G133</f>
        <v>1227.4099999999999</v>
      </c>
      <c r="BQ171" s="73">
        <f t="shared" si="285"/>
        <v>827.9330333333337</v>
      </c>
      <c r="BR171" s="80"/>
      <c r="BS171" s="20">
        <f t="shared" si="286"/>
        <v>4011.4396153830548</v>
      </c>
      <c r="BT171" s="20">
        <v>750</v>
      </c>
      <c r="BU171" s="20">
        <v>0</v>
      </c>
      <c r="BV171" s="20">
        <f t="shared" si="287"/>
        <v>4761.4396153830548</v>
      </c>
      <c r="BW171" s="20">
        <f t="shared" si="288"/>
        <v>4761.4396153762718</v>
      </c>
      <c r="BX171" s="47">
        <f>IF(D171=0,0,IF(MONTH($D171)=1,1,0))</f>
        <v>0</v>
      </c>
      <c r="BY171" s="47">
        <f t="shared" si="19"/>
        <v>0</v>
      </c>
      <c r="BZ171" s="47">
        <f t="shared" si="20"/>
        <v>0</v>
      </c>
      <c r="CA171" s="47">
        <f t="shared" si="21"/>
        <v>0</v>
      </c>
      <c r="CB171" s="47">
        <f t="shared" si="22"/>
        <v>0</v>
      </c>
      <c r="CC171" s="47">
        <f t="shared" si="23"/>
        <v>0</v>
      </c>
      <c r="CD171" s="47">
        <f t="shared" si="24"/>
        <v>0</v>
      </c>
      <c r="CE171" s="47">
        <f t="shared" si="25"/>
        <v>0</v>
      </c>
      <c r="CF171" s="47">
        <f t="shared" si="26"/>
        <v>0</v>
      </c>
      <c r="CG171" s="47">
        <f t="shared" si="27"/>
        <v>0</v>
      </c>
      <c r="CH171" s="47">
        <f t="shared" si="28"/>
        <v>0</v>
      </c>
      <c r="CI171" s="47">
        <f t="shared" si="29"/>
        <v>0</v>
      </c>
      <c r="CJ171" s="47">
        <f t="shared" si="289"/>
        <v>0</v>
      </c>
      <c r="CK171" s="47">
        <f t="shared" si="290"/>
        <v>0</v>
      </c>
      <c r="CL171" s="47">
        <f t="shared" si="291"/>
        <v>0</v>
      </c>
      <c r="CM171" s="47">
        <f t="shared" si="292"/>
        <v>0</v>
      </c>
      <c r="CN171" s="47">
        <f t="shared" si="293"/>
        <v>0</v>
      </c>
      <c r="CO171" s="47">
        <f t="shared" si="294"/>
        <v>0</v>
      </c>
      <c r="CP171" s="47">
        <f t="shared" si="295"/>
        <v>0</v>
      </c>
      <c r="CQ171" s="47">
        <f t="shared" si="296"/>
        <v>0</v>
      </c>
      <c r="CR171" s="47">
        <f t="shared" si="297"/>
        <v>0</v>
      </c>
      <c r="CS171" s="47">
        <f t="shared" si="298"/>
        <v>0</v>
      </c>
      <c r="CT171" s="47">
        <f t="shared" si="299"/>
        <v>0</v>
      </c>
      <c r="CU171" s="47">
        <f t="shared" si="300"/>
        <v>0</v>
      </c>
      <c r="CV171" s="20">
        <f t="shared" si="301"/>
        <v>4761.4396153831885</v>
      </c>
      <c r="CW171" s="20">
        <f t="shared" si="302"/>
        <v>4761.4396153836196</v>
      </c>
      <c r="CX171" s="20">
        <f t="shared" si="303"/>
        <v>57137.275384596658</v>
      </c>
      <c r="CY171" s="20">
        <f t="shared" si="304"/>
        <v>57137.275384598266</v>
      </c>
      <c r="CZ171" s="20">
        <f t="shared" si="305"/>
        <v>57137.275384603432</v>
      </c>
      <c r="DA171" s="21">
        <f t="shared" si="306"/>
        <v>57137.275384599459</v>
      </c>
      <c r="DB171" s="19">
        <f t="shared" si="327"/>
        <v>1428431.8846149864</v>
      </c>
      <c r="DC171" s="20">
        <f t="shared" si="307"/>
        <v>1428431.8846150388</v>
      </c>
      <c r="DD171" s="20">
        <f t="shared" si="308"/>
        <v>1428431.884615117</v>
      </c>
      <c r="DE171" s="20">
        <f>DC171*G171</f>
        <v>0</v>
      </c>
      <c r="DF171" s="20">
        <f t="shared" si="338"/>
        <v>1500000</v>
      </c>
      <c r="DG171" s="20">
        <f t="shared" si="322"/>
        <v>1001704.169432965</v>
      </c>
      <c r="DH171" s="20">
        <f t="shared" si="309"/>
        <v>40068.166777318598</v>
      </c>
      <c r="DI171" s="20">
        <f t="shared" si="323"/>
        <v>3339.013898109883</v>
      </c>
      <c r="DJ171" s="20">
        <f t="shared" si="310"/>
        <v>990375.28599520912</v>
      </c>
      <c r="DK171" s="24">
        <f t="shared" si="311"/>
        <v>0.70126141835802236</v>
      </c>
      <c r="DL171" s="124">
        <f t="shared" si="324"/>
        <v>0</v>
      </c>
      <c r="DM171" s="27">
        <f t="shared" si="325"/>
        <v>0</v>
      </c>
      <c r="DN171" s="27">
        <f t="shared" si="326"/>
        <v>0</v>
      </c>
      <c r="DO171" s="20">
        <f t="shared" si="318"/>
        <v>1000311.4599271358</v>
      </c>
      <c r="DP171" s="20">
        <f t="shared" si="319"/>
        <v>754310.94789126236</v>
      </c>
      <c r="DQ171" s="21">
        <f t="shared" si="320"/>
        <v>719204.62481947721</v>
      </c>
      <c r="DR171" s="17"/>
      <c r="DS171" s="17"/>
      <c r="DT171" s="17"/>
      <c r="DU171" s="17"/>
      <c r="DV171" s="17"/>
      <c r="DW171" s="17"/>
      <c r="DX171" s="17"/>
      <c r="DY171" s="17"/>
      <c r="DZ171" s="17"/>
      <c r="EA171" s="17"/>
      <c r="EB171" s="28">
        <v>0</v>
      </c>
      <c r="EC171" s="17"/>
      <c r="ED171" s="17"/>
      <c r="EE171" s="17"/>
      <c r="EF171" s="17"/>
      <c r="EG171" s="17"/>
    </row>
    <row r="172" spans="1:137" ht="15.75" thickBot="1" x14ac:dyDescent="0.3">
      <c r="A172" s="5">
        <f t="shared" si="328"/>
        <v>37</v>
      </c>
      <c r="B172" s="5">
        <f t="shared" si="328"/>
        <v>36</v>
      </c>
      <c r="C172" s="1">
        <v>47423</v>
      </c>
      <c r="D172" s="4"/>
      <c r="E172" s="28"/>
      <c r="F172" s="28"/>
      <c r="G172" s="28">
        <f t="shared" si="274"/>
        <v>0</v>
      </c>
      <c r="H172" s="28"/>
      <c r="I172" s="10">
        <v>0</v>
      </c>
      <c r="J172" s="10">
        <v>69430.399999999994</v>
      </c>
      <c r="K172" s="94"/>
      <c r="L172" s="11">
        <f t="shared" si="276"/>
        <v>1541.6666666666667</v>
      </c>
      <c r="M172" s="11">
        <f t="shared" si="277"/>
        <v>458.33333333333331</v>
      </c>
      <c r="N172" s="11">
        <f t="shared" si="278"/>
        <v>575</v>
      </c>
      <c r="O172" s="11">
        <f t="shared" si="275"/>
        <v>552.97666666666669</v>
      </c>
      <c r="P172" s="11">
        <f t="shared" si="312"/>
        <v>2657.8899999999994</v>
      </c>
      <c r="Q172" s="11">
        <v>100000</v>
      </c>
      <c r="R172" s="94">
        <v>1</v>
      </c>
      <c r="S172" s="11">
        <f t="shared" si="279"/>
        <v>1541.6666666666667</v>
      </c>
      <c r="T172" s="11">
        <f t="shared" si="280"/>
        <v>458.33333333333331</v>
      </c>
      <c r="U172" s="11">
        <f t="shared" si="313"/>
        <v>833.33333333333348</v>
      </c>
      <c r="V172" s="11">
        <f t="shared" si="314"/>
        <v>5500</v>
      </c>
      <c r="W172" s="11">
        <f t="shared" si="315"/>
        <v>8157.8899999999994</v>
      </c>
      <c r="X172" s="11">
        <f t="shared" si="281"/>
        <v>97894.68</v>
      </c>
      <c r="Y172" s="110">
        <f t="shared" si="273"/>
        <v>0.22</v>
      </c>
      <c r="Z172" s="11">
        <f t="shared" si="330"/>
        <v>13415.829599999997</v>
      </c>
      <c r="AA172" s="11">
        <f t="shared" si="331"/>
        <v>4814.7339999999995</v>
      </c>
      <c r="AB172" s="11">
        <v>0</v>
      </c>
      <c r="AC172" s="11">
        <f t="shared" si="336"/>
        <v>79664.116399999999</v>
      </c>
      <c r="AD172" s="11">
        <f t="shared" si="332"/>
        <v>6638.6763666666666</v>
      </c>
      <c r="AE172" s="11">
        <v>55000</v>
      </c>
      <c r="AF172" s="11">
        <f t="shared" si="282"/>
        <v>2055.3430333333336</v>
      </c>
      <c r="AG172" s="11"/>
      <c r="AH172" s="92"/>
      <c r="AI172" s="91">
        <v>9000</v>
      </c>
      <c r="AJ172" s="11">
        <v>550</v>
      </c>
      <c r="AK172" s="54">
        <f t="shared" si="98"/>
        <v>10679.679889772675</v>
      </c>
      <c r="AL172" s="11">
        <v>305</v>
      </c>
      <c r="AM172" s="54">
        <v>0</v>
      </c>
      <c r="AN172" s="11">
        <v>0</v>
      </c>
      <c r="AO172" s="11">
        <v>0</v>
      </c>
      <c r="AP172" s="52">
        <f t="shared" si="283"/>
        <v>161166.01430133684</v>
      </c>
      <c r="AQ172" s="54">
        <f t="shared" si="272"/>
        <v>9341.6004080618532</v>
      </c>
      <c r="AR172" s="54">
        <f t="shared" si="333"/>
        <v>8110.3831515881193</v>
      </c>
      <c r="AS172" s="54">
        <f t="shared" si="337"/>
        <v>640049.77579310478</v>
      </c>
      <c r="AT172" s="54">
        <f t="shared" si="339"/>
        <v>81778.138525292103</v>
      </c>
      <c r="AU172" s="54">
        <v>3100</v>
      </c>
      <c r="AV172" s="54">
        <f t="shared" si="334"/>
        <v>101245.27083044115</v>
      </c>
      <c r="AW172" s="11">
        <v>0</v>
      </c>
      <c r="AX172" s="52">
        <f t="shared" si="284"/>
        <v>11423.726374235255</v>
      </c>
      <c r="AY172" s="54">
        <f>'Mortgage and Loans'!U133</f>
        <v>67413.339999999982</v>
      </c>
      <c r="AZ172" s="12">
        <f t="shared" si="321"/>
        <v>1104162.9292738326</v>
      </c>
      <c r="BA172" s="52">
        <f t="shared" si="335"/>
        <v>750</v>
      </c>
      <c r="BB172" s="52">
        <f t="shared" si="335"/>
        <v>750</v>
      </c>
      <c r="BC172" s="52">
        <f t="shared" si="335"/>
        <v>750</v>
      </c>
      <c r="BD172" s="52">
        <f t="shared" si="335"/>
        <v>750</v>
      </c>
      <c r="BE172" s="52">
        <f t="shared" si="329"/>
        <v>261.43961538361992</v>
      </c>
      <c r="BF172" s="52">
        <f t="shared" si="335"/>
        <v>750</v>
      </c>
      <c r="BG172" s="52">
        <f>'Mortgage and Loans'!AF134</f>
        <v>0</v>
      </c>
      <c r="BH172" s="52">
        <f>'Mortgage and Loans'!AQ134</f>
        <v>0</v>
      </c>
      <c r="BI172" s="52">
        <f>'Mortgage and Loans'!BB134</f>
        <v>0</v>
      </c>
      <c r="BJ172" s="52">
        <f>'Mortgage and Loans'!BM134</f>
        <v>0</v>
      </c>
      <c r="BK172" s="52">
        <f>'Mortgage and Loans'!T133</f>
        <v>112586.65999999999</v>
      </c>
      <c r="BL172" s="12">
        <f t="shared" si="17"/>
        <v>-116598.0996153836</v>
      </c>
      <c r="BM172" s="69">
        <f t="shared" si="103"/>
        <v>987564.82965844893</v>
      </c>
      <c r="BN172" s="88">
        <f t="shared" si="317"/>
        <v>1</v>
      </c>
      <c r="BO172" s="88">
        <f t="shared" si="271"/>
        <v>0</v>
      </c>
      <c r="BP172" s="79">
        <f>'Mortgage and Loans'!G134</f>
        <v>1227.4099999999999</v>
      </c>
      <c r="BQ172" s="73">
        <f t="shared" si="285"/>
        <v>827.9330333333337</v>
      </c>
      <c r="BR172" s="80"/>
      <c r="BS172" s="20">
        <f t="shared" si="286"/>
        <v>4011.4396153836201</v>
      </c>
      <c r="BT172" s="20">
        <v>750</v>
      </c>
      <c r="BU172" s="20">
        <v>0</v>
      </c>
      <c r="BV172" s="20">
        <f t="shared" si="287"/>
        <v>4761.4396153836205</v>
      </c>
      <c r="BW172" s="20">
        <f t="shared" si="288"/>
        <v>4761.4396153749649</v>
      </c>
      <c r="BX172" s="47">
        <f>IF(D172=0,0,IF(MONTH($D172)=1,1,0))</f>
        <v>0</v>
      </c>
      <c r="BY172" s="47">
        <f t="shared" si="19"/>
        <v>0</v>
      </c>
      <c r="BZ172" s="47">
        <f t="shared" si="20"/>
        <v>0</v>
      </c>
      <c r="CA172" s="47">
        <f t="shared" si="21"/>
        <v>0</v>
      </c>
      <c r="CB172" s="47">
        <f t="shared" si="22"/>
        <v>0</v>
      </c>
      <c r="CC172" s="47">
        <f t="shared" si="23"/>
        <v>0</v>
      </c>
      <c r="CD172" s="47">
        <f t="shared" si="24"/>
        <v>0</v>
      </c>
      <c r="CE172" s="47">
        <f t="shared" si="25"/>
        <v>0</v>
      </c>
      <c r="CF172" s="47">
        <f t="shared" si="26"/>
        <v>0</v>
      </c>
      <c r="CG172" s="47">
        <f t="shared" si="27"/>
        <v>0</v>
      </c>
      <c r="CH172" s="47">
        <f t="shared" si="28"/>
        <v>0</v>
      </c>
      <c r="CI172" s="47">
        <f t="shared" si="29"/>
        <v>0</v>
      </c>
      <c r="CJ172" s="47">
        <f t="shared" si="289"/>
        <v>0</v>
      </c>
      <c r="CK172" s="47">
        <f t="shared" si="290"/>
        <v>0</v>
      </c>
      <c r="CL172" s="47">
        <f t="shared" si="291"/>
        <v>0</v>
      </c>
      <c r="CM172" s="47">
        <f t="shared" si="292"/>
        <v>0</v>
      </c>
      <c r="CN172" s="47">
        <f t="shared" si="293"/>
        <v>0</v>
      </c>
      <c r="CO172" s="47">
        <f t="shared" si="294"/>
        <v>0</v>
      </c>
      <c r="CP172" s="47">
        <f t="shared" si="295"/>
        <v>0</v>
      </c>
      <c r="CQ172" s="47">
        <f t="shared" si="296"/>
        <v>0</v>
      </c>
      <c r="CR172" s="47">
        <f t="shared" si="297"/>
        <v>0</v>
      </c>
      <c r="CS172" s="47">
        <f t="shared" si="298"/>
        <v>0</v>
      </c>
      <c r="CT172" s="47">
        <f t="shared" si="299"/>
        <v>0</v>
      </c>
      <c r="CU172" s="47">
        <f t="shared" si="300"/>
        <v>0</v>
      </c>
      <c r="CV172" s="20">
        <f t="shared" si="301"/>
        <v>4761.4396153832104</v>
      </c>
      <c r="CW172" s="20">
        <f t="shared" si="302"/>
        <v>4761.4396153843418</v>
      </c>
      <c r="CX172" s="20">
        <f t="shared" si="303"/>
        <v>57137.275384603447</v>
      </c>
      <c r="CY172" s="20">
        <f t="shared" si="304"/>
        <v>57137.275384598528</v>
      </c>
      <c r="CZ172" s="20">
        <f t="shared" si="305"/>
        <v>57137.275384612105</v>
      </c>
      <c r="DA172" s="21">
        <f t="shared" si="306"/>
        <v>57137.275384604698</v>
      </c>
      <c r="DB172" s="19">
        <f t="shared" si="327"/>
        <v>1428431.8846151175</v>
      </c>
      <c r="DC172" s="20">
        <f t="shared" si="307"/>
        <v>1428431.884615028</v>
      </c>
      <c r="DD172" s="20">
        <f t="shared" si="308"/>
        <v>1428431.8846152958</v>
      </c>
      <c r="DE172" s="20">
        <f>DC172*G172</f>
        <v>0</v>
      </c>
      <c r="DF172" s="20">
        <f t="shared" si="338"/>
        <v>1500000</v>
      </c>
      <c r="DG172" s="20">
        <f t="shared" si="322"/>
        <v>1013114.9093840602</v>
      </c>
      <c r="DH172" s="20">
        <f t="shared" si="309"/>
        <v>40524.596375362409</v>
      </c>
      <c r="DI172" s="20">
        <f t="shared" si="323"/>
        <v>3377.0496979468676</v>
      </c>
      <c r="DJ172" s="20">
        <f t="shared" si="310"/>
        <v>1001724.6611610163</v>
      </c>
      <c r="DK172" s="24">
        <f t="shared" si="311"/>
        <v>0.70924971662691594</v>
      </c>
      <c r="DL172" s="124">
        <f t="shared" si="324"/>
        <v>0</v>
      </c>
      <c r="DM172" s="27">
        <f t="shared" si="325"/>
        <v>0</v>
      </c>
      <c r="DN172" s="27">
        <f t="shared" si="326"/>
        <v>0</v>
      </c>
      <c r="DO172" s="20">
        <f t="shared" si="318"/>
        <v>1005729.8136684077</v>
      </c>
      <c r="DP172" s="20">
        <f t="shared" si="319"/>
        <v>762396.79885900661</v>
      </c>
      <c r="DQ172" s="21">
        <f t="shared" si="320"/>
        <v>727671.14987058274</v>
      </c>
      <c r="DR172" s="17"/>
      <c r="DS172" s="17"/>
      <c r="DT172" s="17"/>
      <c r="DU172" s="17"/>
      <c r="DV172" s="17"/>
      <c r="DW172" s="17"/>
      <c r="DX172" s="17"/>
      <c r="DY172" s="17"/>
      <c r="DZ172" s="17"/>
      <c r="EA172" s="17"/>
      <c r="EB172" s="28">
        <v>0</v>
      </c>
      <c r="EC172" s="17"/>
      <c r="ED172" s="17"/>
      <c r="EE172" s="17"/>
      <c r="EF172" s="17"/>
      <c r="EG172" s="17"/>
    </row>
    <row r="173" spans="1:137" ht="15.75" thickBot="1" x14ac:dyDescent="0.3">
      <c r="A173" s="5">
        <f t="shared" si="328"/>
        <v>38</v>
      </c>
      <c r="B173" s="5">
        <f t="shared" si="328"/>
        <v>36</v>
      </c>
      <c r="C173" s="1">
        <v>47453</v>
      </c>
      <c r="D173" s="4"/>
      <c r="E173" s="28"/>
      <c r="F173" s="28"/>
      <c r="G173" s="28">
        <f t="shared" si="274"/>
        <v>0</v>
      </c>
      <c r="H173" s="28"/>
      <c r="I173" s="10">
        <v>0</v>
      </c>
      <c r="J173" s="10">
        <v>69430.399999999994</v>
      </c>
      <c r="K173" s="94"/>
      <c r="L173" s="11">
        <f t="shared" si="276"/>
        <v>1541.6666666666667</v>
      </c>
      <c r="M173" s="11">
        <f t="shared" si="277"/>
        <v>458.33333333333331</v>
      </c>
      <c r="N173" s="11">
        <f t="shared" si="278"/>
        <v>575</v>
      </c>
      <c r="O173" s="11">
        <f t="shared" si="275"/>
        <v>552.97666666666669</v>
      </c>
      <c r="P173" s="11">
        <f t="shared" si="312"/>
        <v>2657.8899999999994</v>
      </c>
      <c r="Q173" s="11">
        <v>100000</v>
      </c>
      <c r="R173" s="94">
        <v>1</v>
      </c>
      <c r="S173" s="11">
        <f t="shared" si="279"/>
        <v>1541.6666666666667</v>
      </c>
      <c r="T173" s="11">
        <f t="shared" si="280"/>
        <v>458.33333333333331</v>
      </c>
      <c r="U173" s="11">
        <f t="shared" si="313"/>
        <v>833.33333333333348</v>
      </c>
      <c r="V173" s="11">
        <f t="shared" si="314"/>
        <v>5500</v>
      </c>
      <c r="W173" s="11">
        <f t="shared" si="315"/>
        <v>8157.8899999999994</v>
      </c>
      <c r="X173" s="11">
        <f t="shared" si="281"/>
        <v>97894.68</v>
      </c>
      <c r="Y173" s="110">
        <f t="shared" si="273"/>
        <v>0.22</v>
      </c>
      <c r="Z173" s="11">
        <f t="shared" si="330"/>
        <v>13415.829599999997</v>
      </c>
      <c r="AA173" s="11">
        <f t="shared" si="331"/>
        <v>4814.7339999999995</v>
      </c>
      <c r="AB173" s="11">
        <v>0</v>
      </c>
      <c r="AC173" s="11">
        <f t="shared" si="336"/>
        <v>79664.116399999999</v>
      </c>
      <c r="AD173" s="11">
        <f t="shared" si="332"/>
        <v>6638.6763666666666</v>
      </c>
      <c r="AE173" s="11">
        <v>55000</v>
      </c>
      <c r="AF173" s="11">
        <f t="shared" si="282"/>
        <v>2055.3430333333336</v>
      </c>
      <c r="AG173" s="11"/>
      <c r="AH173" s="92"/>
      <c r="AI173" s="91">
        <v>9000</v>
      </c>
      <c r="AJ173" s="11">
        <v>550</v>
      </c>
      <c r="AK173" s="54">
        <f t="shared" si="98"/>
        <v>10692.584502972815</v>
      </c>
      <c r="AL173" s="11">
        <v>305</v>
      </c>
      <c r="AM173" s="54">
        <v>0</v>
      </c>
      <c r="AN173" s="11">
        <v>0</v>
      </c>
      <c r="AO173" s="11">
        <v>0</v>
      </c>
      <c r="AP173" s="52">
        <f t="shared" si="283"/>
        <v>162955.66354546908</v>
      </c>
      <c r="AQ173" s="54">
        <f t="shared" si="272"/>
        <v>9392.200743605521</v>
      </c>
      <c r="AR173" s="54">
        <f t="shared" si="333"/>
        <v>8154.3143936592214</v>
      </c>
      <c r="AS173" s="54">
        <f t="shared" si="337"/>
        <v>646773.62141198397</v>
      </c>
      <c r="AT173" s="54">
        <f t="shared" si="339"/>
        <v>82629.436775637427</v>
      </c>
      <c r="AU173" s="54">
        <v>3100</v>
      </c>
      <c r="AV173" s="54">
        <f t="shared" si="334"/>
        <v>102368.68271410603</v>
      </c>
      <c r="AW173" s="11">
        <v>0</v>
      </c>
      <c r="AX173" s="52">
        <f t="shared" si="284"/>
        <v>12313.537925429031</v>
      </c>
      <c r="AY173" s="54">
        <f>'Mortgage and Loans'!U134</f>
        <v>68253.25999999998</v>
      </c>
      <c r="AZ173" s="12">
        <f t="shared" si="321"/>
        <v>1116488.3020128631</v>
      </c>
      <c r="BA173" s="52">
        <f t="shared" si="335"/>
        <v>750</v>
      </c>
      <c r="BB173" s="52">
        <f t="shared" si="335"/>
        <v>750</v>
      </c>
      <c r="BC173" s="52">
        <f t="shared" si="335"/>
        <v>750</v>
      </c>
      <c r="BD173" s="52">
        <f t="shared" si="335"/>
        <v>750</v>
      </c>
      <c r="BE173" s="52">
        <f t="shared" si="329"/>
        <v>261.43961538434121</v>
      </c>
      <c r="BF173" s="52">
        <f t="shared" si="335"/>
        <v>750</v>
      </c>
      <c r="BG173" s="52">
        <f>'Mortgage and Loans'!AF135</f>
        <v>0</v>
      </c>
      <c r="BH173" s="52">
        <f>'Mortgage and Loans'!AQ135</f>
        <v>0</v>
      </c>
      <c r="BI173" s="52">
        <f>'Mortgage and Loans'!BB135</f>
        <v>0</v>
      </c>
      <c r="BJ173" s="52">
        <f>'Mortgage and Loans'!BM135</f>
        <v>0</v>
      </c>
      <c r="BK173" s="52">
        <f>'Mortgage and Loans'!T134</f>
        <v>111746.73999999999</v>
      </c>
      <c r="BL173" s="12">
        <f t="shared" si="17"/>
        <v>-115758.17961538433</v>
      </c>
      <c r="BM173" s="69">
        <f t="shared" si="103"/>
        <v>1000730.1223974788</v>
      </c>
      <c r="BN173" s="88">
        <f t="shared" si="317"/>
        <v>1</v>
      </c>
      <c r="BO173" s="88">
        <f t="shared" si="271"/>
        <v>0</v>
      </c>
      <c r="BP173" s="79">
        <f>'Mortgage and Loans'!G135</f>
        <v>1227.4099999999999</v>
      </c>
      <c r="BQ173" s="73">
        <f t="shared" si="285"/>
        <v>827.9330333333337</v>
      </c>
      <c r="BR173" s="80"/>
      <c r="BS173" s="20">
        <f t="shared" si="286"/>
        <v>4011.4396153843413</v>
      </c>
      <c r="BT173" s="20">
        <v>750</v>
      </c>
      <c r="BU173" s="20">
        <v>0</v>
      </c>
      <c r="BV173" s="20">
        <f t="shared" si="287"/>
        <v>4761.4396153843409</v>
      </c>
      <c r="BW173" s="20">
        <f t="shared" si="288"/>
        <v>4761.4396153770886</v>
      </c>
      <c r="BX173" s="47">
        <f>IF(D173=0,0,IF(MONTH($D173)=1,1,0))</f>
        <v>0</v>
      </c>
      <c r="BY173" s="47">
        <f t="shared" si="19"/>
        <v>0</v>
      </c>
      <c r="BZ173" s="47">
        <f t="shared" si="20"/>
        <v>0</v>
      </c>
      <c r="CA173" s="47">
        <f t="shared" si="21"/>
        <v>0</v>
      </c>
      <c r="CB173" s="47">
        <f t="shared" si="22"/>
        <v>0</v>
      </c>
      <c r="CC173" s="47">
        <f t="shared" si="23"/>
        <v>0</v>
      </c>
      <c r="CD173" s="47">
        <f t="shared" si="24"/>
        <v>0</v>
      </c>
      <c r="CE173" s="47">
        <f t="shared" si="25"/>
        <v>0</v>
      </c>
      <c r="CF173" s="47">
        <f t="shared" si="26"/>
        <v>0</v>
      </c>
      <c r="CG173" s="47">
        <f t="shared" si="27"/>
        <v>0</v>
      </c>
      <c r="CH173" s="47">
        <f t="shared" si="28"/>
        <v>0</v>
      </c>
      <c r="CI173" s="47">
        <f t="shared" si="29"/>
        <v>0</v>
      </c>
      <c r="CJ173" s="47">
        <f t="shared" si="289"/>
        <v>0</v>
      </c>
      <c r="CK173" s="47">
        <f t="shared" si="290"/>
        <v>0</v>
      </c>
      <c r="CL173" s="47">
        <f t="shared" si="291"/>
        <v>0</v>
      </c>
      <c r="CM173" s="47">
        <f t="shared" si="292"/>
        <v>0</v>
      </c>
      <c r="CN173" s="47">
        <f t="shared" si="293"/>
        <v>0</v>
      </c>
      <c r="CO173" s="47">
        <f t="shared" si="294"/>
        <v>0</v>
      </c>
      <c r="CP173" s="47">
        <f t="shared" si="295"/>
        <v>0</v>
      </c>
      <c r="CQ173" s="47">
        <f t="shared" si="296"/>
        <v>0</v>
      </c>
      <c r="CR173" s="47">
        <f t="shared" si="297"/>
        <v>0</v>
      </c>
      <c r="CS173" s="47">
        <f t="shared" si="298"/>
        <v>0</v>
      </c>
      <c r="CT173" s="47">
        <f t="shared" si="299"/>
        <v>0</v>
      </c>
      <c r="CU173" s="47">
        <f t="shared" si="300"/>
        <v>0</v>
      </c>
      <c r="CV173" s="20">
        <f t="shared" si="301"/>
        <v>4761.4396153836724</v>
      </c>
      <c r="CW173" s="20">
        <f t="shared" si="302"/>
        <v>4761.4396153849457</v>
      </c>
      <c r="CX173" s="20">
        <f t="shared" si="303"/>
        <v>57137.27538461209</v>
      </c>
      <c r="CY173" s="20">
        <f t="shared" si="304"/>
        <v>57137.275384604072</v>
      </c>
      <c r="CZ173" s="20">
        <f t="shared" si="305"/>
        <v>57137.275384619352</v>
      </c>
      <c r="DA173" s="21">
        <f t="shared" si="306"/>
        <v>57137.275384611836</v>
      </c>
      <c r="DB173" s="19">
        <f t="shared" si="327"/>
        <v>1428431.8846152958</v>
      </c>
      <c r="DC173" s="20">
        <f t="shared" si="307"/>
        <v>1428431.8846151333</v>
      </c>
      <c r="DD173" s="20">
        <f t="shared" si="308"/>
        <v>1428431.8846154523</v>
      </c>
      <c r="DE173" s="20">
        <f>DC173*G173</f>
        <v>0</v>
      </c>
      <c r="DF173" s="20">
        <f t="shared" si="338"/>
        <v>1500000</v>
      </c>
      <c r="DG173" s="20">
        <f t="shared" si="322"/>
        <v>1024587.4575098903</v>
      </c>
      <c r="DH173" s="20">
        <f t="shared" si="309"/>
        <v>40983.498300395615</v>
      </c>
      <c r="DI173" s="20">
        <f t="shared" si="323"/>
        <v>3415.2915250329679</v>
      </c>
      <c r="DJ173" s="20">
        <f t="shared" si="310"/>
        <v>1013135.5121089718</v>
      </c>
      <c r="DK173" s="24">
        <f t="shared" si="311"/>
        <v>0.71728128484470788</v>
      </c>
      <c r="DL173" s="124">
        <f t="shared" si="324"/>
        <v>0</v>
      </c>
      <c r="DM173" s="27">
        <f t="shared" si="325"/>
        <v>0</v>
      </c>
      <c r="DN173" s="27">
        <f t="shared" si="326"/>
        <v>0</v>
      </c>
      <c r="DO173" s="20">
        <f t="shared" si="318"/>
        <v>1011177.5168257782</v>
      </c>
      <c r="DP173" s="20">
        <f t="shared" si="319"/>
        <v>770526.44818615948</v>
      </c>
      <c r="DQ173" s="21">
        <f t="shared" si="320"/>
        <v>736183.53526571509</v>
      </c>
      <c r="DR173" s="17"/>
      <c r="DS173" s="17"/>
      <c r="DT173" s="17"/>
      <c r="DU173" s="17"/>
      <c r="DV173" s="17"/>
      <c r="DW173" s="17"/>
      <c r="DX173" s="17"/>
      <c r="DY173" s="17"/>
      <c r="DZ173" s="17"/>
      <c r="EA173" s="17"/>
      <c r="EB173" s="28">
        <v>0</v>
      </c>
      <c r="EC173" s="17"/>
      <c r="ED173" s="17"/>
      <c r="EE173" s="17"/>
      <c r="EF173" s="17"/>
      <c r="EG173" s="17"/>
    </row>
    <row r="174" spans="1:137" ht="15.75" thickBot="1" x14ac:dyDescent="0.3">
      <c r="A174" s="5">
        <f t="shared" si="328"/>
        <v>38</v>
      </c>
      <c r="B174" s="5">
        <f t="shared" si="328"/>
        <v>36</v>
      </c>
      <c r="C174" s="1">
        <v>47484</v>
      </c>
      <c r="D174" s="4"/>
      <c r="E174" s="28"/>
      <c r="F174" s="28"/>
      <c r="G174" s="28">
        <f t="shared" si="274"/>
        <v>0</v>
      </c>
      <c r="H174" s="28"/>
      <c r="I174" s="10">
        <v>0</v>
      </c>
      <c r="J174" s="10">
        <v>69430.399999999994</v>
      </c>
      <c r="K174" s="94"/>
      <c r="L174" s="11">
        <f t="shared" si="276"/>
        <v>1541.6666666666667</v>
      </c>
      <c r="M174" s="11">
        <f t="shared" si="277"/>
        <v>458.33333333333331</v>
      </c>
      <c r="N174" s="11">
        <f t="shared" si="278"/>
        <v>575</v>
      </c>
      <c r="O174" s="11">
        <f t="shared" si="275"/>
        <v>552.97666666666669</v>
      </c>
      <c r="P174" s="11">
        <f t="shared" si="312"/>
        <v>2657.8899999999994</v>
      </c>
      <c r="Q174" s="11">
        <v>100000</v>
      </c>
      <c r="R174" s="94">
        <v>1</v>
      </c>
      <c r="S174" s="11">
        <f t="shared" si="279"/>
        <v>1541.6666666666667</v>
      </c>
      <c r="T174" s="11">
        <f t="shared" si="280"/>
        <v>458.33333333333331</v>
      </c>
      <c r="U174" s="11">
        <f t="shared" si="313"/>
        <v>833.33333333333348</v>
      </c>
      <c r="V174" s="11">
        <f t="shared" si="314"/>
        <v>5500</v>
      </c>
      <c r="W174" s="11">
        <f t="shared" si="315"/>
        <v>8157.8899999999994</v>
      </c>
      <c r="X174" s="11">
        <f t="shared" si="281"/>
        <v>97894.68</v>
      </c>
      <c r="Y174" s="110">
        <f t="shared" si="273"/>
        <v>0.22</v>
      </c>
      <c r="Z174" s="11">
        <f t="shared" si="330"/>
        <v>13415.829599999997</v>
      </c>
      <c r="AA174" s="11">
        <f t="shared" si="331"/>
        <v>4814.7339999999995</v>
      </c>
      <c r="AB174" s="11">
        <v>0</v>
      </c>
      <c r="AC174" s="11">
        <f t="shared" si="336"/>
        <v>79664.116399999999</v>
      </c>
      <c r="AD174" s="11">
        <f t="shared" si="332"/>
        <v>6638.6763666666666</v>
      </c>
      <c r="AE174" s="11">
        <v>55000</v>
      </c>
      <c r="AF174" s="11">
        <f t="shared" si="282"/>
        <v>2055.3430333333336</v>
      </c>
      <c r="AG174" s="11"/>
      <c r="AH174" s="92"/>
      <c r="AI174" s="91">
        <v>9000</v>
      </c>
      <c r="AJ174" s="11">
        <v>550</v>
      </c>
      <c r="AK174" s="54">
        <f t="shared" si="98"/>
        <v>10705.50470924724</v>
      </c>
      <c r="AL174" s="11">
        <v>305</v>
      </c>
      <c r="AM174" s="54">
        <v>0</v>
      </c>
      <c r="AN174" s="11">
        <v>0</v>
      </c>
      <c r="AO174" s="11">
        <v>0</v>
      </c>
      <c r="AP174" s="52">
        <f t="shared" si="283"/>
        <v>164755.00672300707</v>
      </c>
      <c r="AQ174" s="54">
        <f t="shared" si="272"/>
        <v>9443.0751643000513</v>
      </c>
      <c r="AR174" s="54">
        <f t="shared" si="333"/>
        <v>8198.4835966248756</v>
      </c>
      <c r="AS174" s="54">
        <f t="shared" si="337"/>
        <v>653533.88786129886</v>
      </c>
      <c r="AT174" s="54">
        <f t="shared" si="339"/>
        <v>83485.346224838795</v>
      </c>
      <c r="AU174" s="54">
        <v>3100</v>
      </c>
      <c r="AV174" s="54">
        <f t="shared" si="334"/>
        <v>103498.1797454741</v>
      </c>
      <c r="AW174" s="11">
        <v>0</v>
      </c>
      <c r="AX174" s="52">
        <f t="shared" si="284"/>
        <v>13208.169289191774</v>
      </c>
      <c r="AY174" s="54">
        <f>'Mortgage and Loans'!U135</f>
        <v>69096.069999999978</v>
      </c>
      <c r="AZ174" s="12">
        <f t="shared" si="321"/>
        <v>1128878.7233139828</v>
      </c>
      <c r="BA174" s="52">
        <f t="shared" si="335"/>
        <v>750</v>
      </c>
      <c r="BB174" s="52">
        <f t="shared" si="335"/>
        <v>750</v>
      </c>
      <c r="BC174" s="52">
        <f t="shared" si="335"/>
        <v>750</v>
      </c>
      <c r="BD174" s="52">
        <f t="shared" si="335"/>
        <v>750</v>
      </c>
      <c r="BE174" s="52">
        <f t="shared" si="329"/>
        <v>261.43961538494563</v>
      </c>
      <c r="BF174" s="52">
        <f t="shared" si="335"/>
        <v>750</v>
      </c>
      <c r="BG174" s="52">
        <f>'Mortgage and Loans'!AF136</f>
        <v>0</v>
      </c>
      <c r="BH174" s="52">
        <f>'Mortgage and Loans'!AQ136</f>
        <v>0</v>
      </c>
      <c r="BI174" s="52">
        <f>'Mortgage and Loans'!BB136</f>
        <v>0</v>
      </c>
      <c r="BJ174" s="52">
        <f>'Mortgage and Loans'!BM136</f>
        <v>0</v>
      </c>
      <c r="BK174" s="52">
        <f>'Mortgage and Loans'!T135</f>
        <v>110903.93</v>
      </c>
      <c r="BL174" s="12">
        <f t="shared" si="17"/>
        <v>-114915.36961538495</v>
      </c>
      <c r="BM174" s="69">
        <f t="shared" si="103"/>
        <v>1013963.3536985979</v>
      </c>
      <c r="BN174" s="88">
        <f t="shared" si="317"/>
        <v>1</v>
      </c>
      <c r="BO174" s="88">
        <f t="shared" si="271"/>
        <v>0</v>
      </c>
      <c r="BP174" s="79">
        <f>'Mortgage and Loans'!G136</f>
        <v>1227.4099999999999</v>
      </c>
      <c r="BQ174" s="73">
        <f t="shared" si="285"/>
        <v>827.9330333333337</v>
      </c>
      <c r="BR174" s="80"/>
      <c r="BS174" s="20">
        <f t="shared" si="286"/>
        <v>4011.4396153849457</v>
      </c>
      <c r="BT174" s="20">
        <v>750</v>
      </c>
      <c r="BU174" s="20">
        <v>0</v>
      </c>
      <c r="BV174" s="20">
        <f t="shared" si="287"/>
        <v>4761.4396153849457</v>
      </c>
      <c r="BW174" s="20">
        <f t="shared" si="288"/>
        <v>4761.4396153809976</v>
      </c>
      <c r="BX174" s="47">
        <f>IF(D174=0,0,IF(MONTH($D174)=1,1,0))</f>
        <v>0</v>
      </c>
      <c r="BY174" s="47">
        <f t="shared" si="19"/>
        <v>0</v>
      </c>
      <c r="BZ174" s="47">
        <f t="shared" si="20"/>
        <v>0</v>
      </c>
      <c r="CA174" s="47">
        <f t="shared" si="21"/>
        <v>0</v>
      </c>
      <c r="CB174" s="47">
        <f t="shared" si="22"/>
        <v>0</v>
      </c>
      <c r="CC174" s="47">
        <f t="shared" si="23"/>
        <v>0</v>
      </c>
      <c r="CD174" s="47">
        <f t="shared" si="24"/>
        <v>0</v>
      </c>
      <c r="CE174" s="47">
        <f t="shared" si="25"/>
        <v>0</v>
      </c>
      <c r="CF174" s="47">
        <f t="shared" si="26"/>
        <v>0</v>
      </c>
      <c r="CG174" s="47">
        <f t="shared" si="27"/>
        <v>0</v>
      </c>
      <c r="CH174" s="47">
        <f t="shared" si="28"/>
        <v>0</v>
      </c>
      <c r="CI174" s="47">
        <f t="shared" si="29"/>
        <v>0</v>
      </c>
      <c r="CJ174" s="47">
        <f t="shared" si="289"/>
        <v>0</v>
      </c>
      <c r="CK174" s="47">
        <f t="shared" si="290"/>
        <v>0</v>
      </c>
      <c r="CL174" s="47">
        <f t="shared" si="291"/>
        <v>0</v>
      </c>
      <c r="CM174" s="47">
        <f t="shared" si="292"/>
        <v>0</v>
      </c>
      <c r="CN174" s="47">
        <f t="shared" si="293"/>
        <v>0</v>
      </c>
      <c r="CO174" s="47">
        <f t="shared" si="294"/>
        <v>0</v>
      </c>
      <c r="CP174" s="47">
        <f t="shared" si="295"/>
        <v>0</v>
      </c>
      <c r="CQ174" s="47">
        <f t="shared" si="296"/>
        <v>0</v>
      </c>
      <c r="CR174" s="47">
        <f t="shared" si="297"/>
        <v>0</v>
      </c>
      <c r="CS174" s="47">
        <f t="shared" si="298"/>
        <v>0</v>
      </c>
      <c r="CT174" s="47">
        <f t="shared" si="299"/>
        <v>0</v>
      </c>
      <c r="CU174" s="47">
        <f t="shared" si="300"/>
        <v>0</v>
      </c>
      <c r="CV174" s="20">
        <f t="shared" si="301"/>
        <v>4761.4396153843018</v>
      </c>
      <c r="CW174" s="20">
        <f t="shared" si="302"/>
        <v>4761.4396153852749</v>
      </c>
      <c r="CX174" s="20">
        <f t="shared" si="303"/>
        <v>57137.275384619352</v>
      </c>
      <c r="CY174" s="20">
        <f t="shared" si="304"/>
        <v>57137.275384611625</v>
      </c>
      <c r="CZ174" s="20">
        <f t="shared" si="305"/>
        <v>57137.275384623295</v>
      </c>
      <c r="DA174" s="21">
        <f t="shared" si="306"/>
        <v>57137.275384618086</v>
      </c>
      <c r="DB174" s="19">
        <f t="shared" si="327"/>
        <v>1428431.884615452</v>
      </c>
      <c r="DC174" s="20">
        <f t="shared" si="307"/>
        <v>1428431.8846152883</v>
      </c>
      <c r="DD174" s="20">
        <f t="shared" si="308"/>
        <v>1428431.8846155431</v>
      </c>
      <c r="DE174" s="20">
        <f>DC174*G174</f>
        <v>0</v>
      </c>
      <c r="DF174" s="20">
        <f t="shared" si="338"/>
        <v>1500000</v>
      </c>
      <c r="DG174" s="20">
        <f t="shared" si="322"/>
        <v>1036122.1486047354</v>
      </c>
      <c r="DH174" s="20">
        <f t="shared" si="309"/>
        <v>41444.885944189416</v>
      </c>
      <c r="DI174" s="20">
        <f t="shared" si="323"/>
        <v>3453.7404953491182</v>
      </c>
      <c r="DJ174" s="20">
        <f t="shared" si="310"/>
        <v>1024608.1718328953</v>
      </c>
      <c r="DK174" s="24">
        <f t="shared" si="311"/>
        <v>0.72535635739032001</v>
      </c>
      <c r="DL174" s="124">
        <f t="shared" si="324"/>
        <v>1</v>
      </c>
      <c r="DM174" s="27">
        <f t="shared" si="325"/>
        <v>0</v>
      </c>
      <c r="DN174" s="27">
        <f t="shared" si="326"/>
        <v>0</v>
      </c>
      <c r="DO174" s="20">
        <f t="shared" si="318"/>
        <v>1016654.7283752511</v>
      </c>
      <c r="DP174" s="20">
        <f t="shared" si="319"/>
        <v>778700.13311383442</v>
      </c>
      <c r="DQ174" s="21">
        <f t="shared" si="320"/>
        <v>744742.02941507101</v>
      </c>
      <c r="DR174" s="17"/>
      <c r="DS174" s="17"/>
      <c r="DT174" s="17"/>
      <c r="DU174" s="17"/>
      <c r="DV174" s="17"/>
      <c r="DW174" s="17"/>
      <c r="DX174" s="17"/>
      <c r="DY174" s="17"/>
      <c r="DZ174" s="17"/>
      <c r="EA174" s="17"/>
      <c r="EB174" s="28">
        <v>0</v>
      </c>
      <c r="EC174" s="17"/>
      <c r="ED174" s="17"/>
      <c r="EE174" s="17"/>
      <c r="EF174" s="17"/>
      <c r="EG174" s="17"/>
    </row>
    <row r="175" spans="1:137" ht="15.75" thickBot="1" x14ac:dyDescent="0.3">
      <c r="A175" s="5">
        <f t="shared" si="328"/>
        <v>38</v>
      </c>
      <c r="B175" s="5">
        <f t="shared" si="328"/>
        <v>36</v>
      </c>
      <c r="C175" s="1">
        <v>47515</v>
      </c>
      <c r="D175" s="4"/>
      <c r="E175" s="28"/>
      <c r="F175" s="28"/>
      <c r="G175" s="28">
        <f t="shared" si="274"/>
        <v>0</v>
      </c>
      <c r="H175" s="28"/>
      <c r="I175" s="10">
        <v>0</v>
      </c>
      <c r="J175" s="10">
        <v>69430.399999999994</v>
      </c>
      <c r="K175" s="94"/>
      <c r="L175" s="11">
        <f t="shared" si="276"/>
        <v>1541.6666666666667</v>
      </c>
      <c r="M175" s="11">
        <f t="shared" si="277"/>
        <v>458.33333333333331</v>
      </c>
      <c r="N175" s="11">
        <f t="shared" si="278"/>
        <v>575</v>
      </c>
      <c r="O175" s="11">
        <f t="shared" si="275"/>
        <v>552.97666666666669</v>
      </c>
      <c r="P175" s="11">
        <f t="shared" si="312"/>
        <v>2657.8899999999994</v>
      </c>
      <c r="Q175" s="11">
        <v>100000</v>
      </c>
      <c r="R175" s="94">
        <v>1</v>
      </c>
      <c r="S175" s="11">
        <f t="shared" si="279"/>
        <v>1541.6666666666667</v>
      </c>
      <c r="T175" s="11">
        <f t="shared" si="280"/>
        <v>458.33333333333331</v>
      </c>
      <c r="U175" s="11">
        <f t="shared" si="313"/>
        <v>833.33333333333348</v>
      </c>
      <c r="V175" s="11">
        <f t="shared" si="314"/>
        <v>5500</v>
      </c>
      <c r="W175" s="11">
        <f t="shared" si="315"/>
        <v>8157.8899999999994</v>
      </c>
      <c r="X175" s="11">
        <f t="shared" si="281"/>
        <v>97894.68</v>
      </c>
      <c r="Y175" s="110">
        <f t="shared" si="273"/>
        <v>0.22</v>
      </c>
      <c r="Z175" s="11">
        <f t="shared" si="330"/>
        <v>13415.829599999997</v>
      </c>
      <c r="AA175" s="11">
        <f t="shared" si="331"/>
        <v>4814.7339999999995</v>
      </c>
      <c r="AB175" s="11">
        <v>0</v>
      </c>
      <c r="AC175" s="11">
        <f t="shared" si="336"/>
        <v>79664.116399999999</v>
      </c>
      <c r="AD175" s="11">
        <f t="shared" si="332"/>
        <v>6638.6763666666666</v>
      </c>
      <c r="AE175" s="11">
        <v>55000</v>
      </c>
      <c r="AF175" s="11">
        <f t="shared" si="282"/>
        <v>2055.3430333333336</v>
      </c>
      <c r="AG175" s="11"/>
      <c r="AH175" s="92"/>
      <c r="AI175" s="91">
        <v>9000</v>
      </c>
      <c r="AJ175" s="11">
        <v>550</v>
      </c>
      <c r="AK175" s="54">
        <f t="shared" si="98"/>
        <v>10718.440527437579</v>
      </c>
      <c r="AL175" s="11">
        <v>305</v>
      </c>
      <c r="AM175" s="54">
        <v>0</v>
      </c>
      <c r="AN175" s="11">
        <v>0</v>
      </c>
      <c r="AO175" s="11">
        <v>0</v>
      </c>
      <c r="AP175" s="52">
        <f t="shared" si="283"/>
        <v>166564.0963427567</v>
      </c>
      <c r="AQ175" s="54">
        <f t="shared" si="272"/>
        <v>9494.2251547733431</v>
      </c>
      <c r="AR175" s="54">
        <f t="shared" si="333"/>
        <v>8242.8920494399263</v>
      </c>
      <c r="AS175" s="54">
        <f t="shared" si="337"/>
        <v>660330.77242054744</v>
      </c>
      <c r="AT175" s="54">
        <f t="shared" si="339"/>
        <v>84345.891850223328</v>
      </c>
      <c r="AU175" s="54">
        <v>3100</v>
      </c>
      <c r="AV175" s="54">
        <f t="shared" si="334"/>
        <v>104633.79488576209</v>
      </c>
      <c r="AW175" s="11">
        <v>0</v>
      </c>
      <c r="AX175" s="52">
        <f t="shared" si="284"/>
        <v>14107.646572841564</v>
      </c>
      <c r="AY175" s="54">
        <f>'Mortgage and Loans'!U136</f>
        <v>69941.789999999979</v>
      </c>
      <c r="AZ175" s="12">
        <f t="shared" si="321"/>
        <v>1141334.549803782</v>
      </c>
      <c r="BA175" s="52">
        <f t="shared" si="335"/>
        <v>750</v>
      </c>
      <c r="BB175" s="52">
        <f t="shared" si="335"/>
        <v>750</v>
      </c>
      <c r="BC175" s="52">
        <f t="shared" si="335"/>
        <v>750</v>
      </c>
      <c r="BD175" s="52">
        <f t="shared" si="335"/>
        <v>750</v>
      </c>
      <c r="BE175" s="52">
        <f t="shared" si="329"/>
        <v>261.43961538527458</v>
      </c>
      <c r="BF175" s="52">
        <f t="shared" si="335"/>
        <v>750</v>
      </c>
      <c r="BG175" s="52">
        <f>'Mortgage and Loans'!AF137</f>
        <v>0</v>
      </c>
      <c r="BH175" s="52">
        <f>'Mortgage and Loans'!AQ137</f>
        <v>0</v>
      </c>
      <c r="BI175" s="52">
        <f>'Mortgage and Loans'!BB137</f>
        <v>0</v>
      </c>
      <c r="BJ175" s="52">
        <f>'Mortgage and Loans'!BM137</f>
        <v>0</v>
      </c>
      <c r="BK175" s="52">
        <f>'Mortgage and Loans'!T136</f>
        <v>110058.20999999999</v>
      </c>
      <c r="BL175" s="12">
        <f t="shared" si="17"/>
        <v>-114069.64961538526</v>
      </c>
      <c r="BM175" s="69">
        <f t="shared" si="103"/>
        <v>1027264.9001883968</v>
      </c>
      <c r="BN175" s="88">
        <f t="shared" si="317"/>
        <v>1</v>
      </c>
      <c r="BO175" s="88">
        <f t="shared" si="271"/>
        <v>0</v>
      </c>
      <c r="BP175" s="79">
        <f>'Mortgage and Loans'!G137</f>
        <v>1227.4099999999999</v>
      </c>
      <c r="BQ175" s="73">
        <f t="shared" si="285"/>
        <v>827.9330333333337</v>
      </c>
      <c r="BR175" s="80"/>
      <c r="BS175" s="20">
        <f t="shared" si="286"/>
        <v>4011.4396153852745</v>
      </c>
      <c r="BT175" s="20">
        <v>750</v>
      </c>
      <c r="BU175" s="20">
        <v>0</v>
      </c>
      <c r="BV175" s="20">
        <f t="shared" si="287"/>
        <v>4761.439615385274</v>
      </c>
      <c r="BW175" s="20">
        <f t="shared" si="288"/>
        <v>4761.4396153849511</v>
      </c>
      <c r="BX175" s="47">
        <f>IF(D175=0,0,IF(MONTH($D175)=1,1,0))</f>
        <v>0</v>
      </c>
      <c r="BY175" s="47">
        <f t="shared" si="19"/>
        <v>0</v>
      </c>
      <c r="BZ175" s="47">
        <f t="shared" si="20"/>
        <v>0</v>
      </c>
      <c r="CA175" s="47">
        <f t="shared" si="21"/>
        <v>0</v>
      </c>
      <c r="CB175" s="47">
        <f t="shared" si="22"/>
        <v>0</v>
      </c>
      <c r="CC175" s="47">
        <f t="shared" si="23"/>
        <v>0</v>
      </c>
      <c r="CD175" s="47">
        <f t="shared" si="24"/>
        <v>0</v>
      </c>
      <c r="CE175" s="47">
        <f t="shared" si="25"/>
        <v>0</v>
      </c>
      <c r="CF175" s="47">
        <f t="shared" si="26"/>
        <v>0</v>
      </c>
      <c r="CG175" s="47">
        <f t="shared" si="27"/>
        <v>0</v>
      </c>
      <c r="CH175" s="47">
        <f t="shared" si="28"/>
        <v>0</v>
      </c>
      <c r="CI175" s="47">
        <f t="shared" si="29"/>
        <v>0</v>
      </c>
      <c r="CJ175" s="47">
        <f t="shared" si="289"/>
        <v>0</v>
      </c>
      <c r="CK175" s="47">
        <f t="shared" si="290"/>
        <v>0</v>
      </c>
      <c r="CL175" s="47">
        <f t="shared" si="291"/>
        <v>0</v>
      </c>
      <c r="CM175" s="47">
        <f t="shared" si="292"/>
        <v>0</v>
      </c>
      <c r="CN175" s="47">
        <f t="shared" si="293"/>
        <v>0</v>
      </c>
      <c r="CO175" s="47">
        <f t="shared" si="294"/>
        <v>0</v>
      </c>
      <c r="CP175" s="47">
        <f t="shared" si="295"/>
        <v>0</v>
      </c>
      <c r="CQ175" s="47">
        <f t="shared" si="296"/>
        <v>0</v>
      </c>
      <c r="CR175" s="47">
        <f t="shared" si="297"/>
        <v>0</v>
      </c>
      <c r="CS175" s="47">
        <f t="shared" si="298"/>
        <v>0</v>
      </c>
      <c r="CT175" s="47">
        <f t="shared" si="299"/>
        <v>0</v>
      </c>
      <c r="CU175" s="47">
        <f t="shared" si="300"/>
        <v>0</v>
      </c>
      <c r="CV175" s="20">
        <f t="shared" si="301"/>
        <v>4761.4396153848529</v>
      </c>
      <c r="CW175" s="20">
        <f t="shared" si="302"/>
        <v>4761.4396153853013</v>
      </c>
      <c r="CX175" s="20">
        <f t="shared" si="303"/>
        <v>57137.275384623288</v>
      </c>
      <c r="CY175" s="20">
        <f t="shared" si="304"/>
        <v>57137.275384618231</v>
      </c>
      <c r="CZ175" s="20">
        <f t="shared" si="305"/>
        <v>57137.275384623616</v>
      </c>
      <c r="DA175" s="21">
        <f t="shared" si="306"/>
        <v>57137.275384621717</v>
      </c>
      <c r="DB175" s="19">
        <f t="shared" si="327"/>
        <v>1428431.8846155428</v>
      </c>
      <c r="DC175" s="20">
        <f t="shared" si="307"/>
        <v>1428431.8846154299</v>
      </c>
      <c r="DD175" s="20">
        <f t="shared" si="308"/>
        <v>1428431.884615558</v>
      </c>
      <c r="DE175" s="20">
        <f>DC175*G175</f>
        <v>0</v>
      </c>
      <c r="DF175" s="20">
        <f t="shared" si="338"/>
        <v>1500000</v>
      </c>
      <c r="DG175" s="20">
        <f t="shared" si="322"/>
        <v>1047719.3192763443</v>
      </c>
      <c r="DH175" s="20">
        <f t="shared" si="309"/>
        <v>41908.772771053773</v>
      </c>
      <c r="DI175" s="20">
        <f t="shared" si="323"/>
        <v>3492.3977309211477</v>
      </c>
      <c r="DJ175" s="20">
        <f t="shared" si="310"/>
        <v>1036142.9751303233</v>
      </c>
      <c r="DK175" s="24">
        <f t="shared" si="311"/>
        <v>0.73347516991222639</v>
      </c>
      <c r="DL175" s="124">
        <f t="shared" si="324"/>
        <v>0</v>
      </c>
      <c r="DM175" s="27">
        <f t="shared" si="325"/>
        <v>0</v>
      </c>
      <c r="DN175" s="27">
        <f t="shared" si="326"/>
        <v>0</v>
      </c>
      <c r="DO175" s="20">
        <f t="shared" si="318"/>
        <v>1022161.6081539503</v>
      </c>
      <c r="DP175" s="20">
        <f t="shared" si="319"/>
        <v>786918.09216820099</v>
      </c>
      <c r="DQ175" s="21">
        <f t="shared" si="320"/>
        <v>753346.88207440265</v>
      </c>
      <c r="DR175" s="17"/>
      <c r="DS175" s="17"/>
      <c r="DT175" s="17"/>
      <c r="DU175" s="17"/>
      <c r="DV175" s="17"/>
      <c r="DW175" s="17"/>
      <c r="DX175" s="17"/>
      <c r="DY175" s="17"/>
      <c r="DZ175" s="17"/>
      <c r="EA175" s="17"/>
      <c r="EB175" s="28">
        <v>0</v>
      </c>
      <c r="EC175" s="17"/>
      <c r="ED175" s="17"/>
      <c r="EE175" s="17"/>
      <c r="EF175" s="17"/>
      <c r="EG175" s="17"/>
    </row>
    <row r="176" spans="1:137" ht="15.75" thickBot="1" x14ac:dyDescent="0.3">
      <c r="A176" s="5">
        <f t="shared" si="328"/>
        <v>38</v>
      </c>
      <c r="B176" s="5">
        <f t="shared" si="328"/>
        <v>36</v>
      </c>
      <c r="C176" s="1">
        <v>47543</v>
      </c>
      <c r="D176" s="4"/>
      <c r="E176" s="28"/>
      <c r="F176" s="28"/>
      <c r="G176" s="28">
        <f t="shared" si="274"/>
        <v>0</v>
      </c>
      <c r="H176" s="28"/>
      <c r="I176" s="10">
        <v>0</v>
      </c>
      <c r="J176" s="10">
        <v>69430.399999999994</v>
      </c>
      <c r="K176" s="94"/>
      <c r="L176" s="11">
        <f t="shared" si="276"/>
        <v>1541.6666666666667</v>
      </c>
      <c r="M176" s="11">
        <f t="shared" si="277"/>
        <v>458.33333333333331</v>
      </c>
      <c r="N176" s="11">
        <f t="shared" si="278"/>
        <v>575</v>
      </c>
      <c r="O176" s="11">
        <f t="shared" si="275"/>
        <v>552.97666666666669</v>
      </c>
      <c r="P176" s="11">
        <f t="shared" si="312"/>
        <v>2657.8899999999994</v>
      </c>
      <c r="Q176" s="11">
        <v>100000</v>
      </c>
      <c r="R176" s="94">
        <v>1</v>
      </c>
      <c r="S176" s="11">
        <f t="shared" si="279"/>
        <v>1541.6666666666667</v>
      </c>
      <c r="T176" s="11">
        <f t="shared" si="280"/>
        <v>458.33333333333331</v>
      </c>
      <c r="U176" s="11">
        <f t="shared" si="313"/>
        <v>833.33333333333348</v>
      </c>
      <c r="V176" s="11">
        <f t="shared" si="314"/>
        <v>5500</v>
      </c>
      <c r="W176" s="11">
        <f t="shared" si="315"/>
        <v>8157.8899999999994</v>
      </c>
      <c r="X176" s="11">
        <f t="shared" si="281"/>
        <v>97894.68</v>
      </c>
      <c r="Y176" s="110">
        <f t="shared" si="273"/>
        <v>0.22</v>
      </c>
      <c r="Z176" s="11">
        <f t="shared" si="330"/>
        <v>13415.829599999997</v>
      </c>
      <c r="AA176" s="11">
        <f t="shared" si="331"/>
        <v>4814.7339999999995</v>
      </c>
      <c r="AB176" s="11">
        <v>0</v>
      </c>
      <c r="AC176" s="11">
        <f t="shared" si="336"/>
        <v>79664.116399999999</v>
      </c>
      <c r="AD176" s="11">
        <f t="shared" si="332"/>
        <v>6638.6763666666666</v>
      </c>
      <c r="AE176" s="11">
        <v>55000</v>
      </c>
      <c r="AF176" s="11">
        <f t="shared" si="282"/>
        <v>2055.3430333333336</v>
      </c>
      <c r="AG176" s="11"/>
      <c r="AH176" s="92"/>
      <c r="AI176" s="91">
        <v>9000</v>
      </c>
      <c r="AJ176" s="11">
        <v>550</v>
      </c>
      <c r="AK176" s="54">
        <f t="shared" si="98"/>
        <v>10731.391976408231</v>
      </c>
      <c r="AL176" s="11">
        <v>305</v>
      </c>
      <c r="AM176" s="54">
        <v>0</v>
      </c>
      <c r="AN176" s="11">
        <v>0</v>
      </c>
      <c r="AO176" s="11">
        <v>0</v>
      </c>
      <c r="AP176" s="52">
        <f t="shared" si="283"/>
        <v>168382.98519794666</v>
      </c>
      <c r="AQ176" s="54">
        <f t="shared" si="272"/>
        <v>9545.6522076950314</v>
      </c>
      <c r="AR176" s="54">
        <f t="shared" si="333"/>
        <v>8287.5410480410592</v>
      </c>
      <c r="AS176" s="54">
        <f t="shared" si="337"/>
        <v>667164.47343782533</v>
      </c>
      <c r="AT176" s="54">
        <f t="shared" si="339"/>
        <v>85211.098764412032</v>
      </c>
      <c r="AU176" s="54">
        <v>3100</v>
      </c>
      <c r="AV176" s="54">
        <f t="shared" si="334"/>
        <v>105775.56127472664</v>
      </c>
      <c r="AW176" s="11">
        <v>0</v>
      </c>
      <c r="AX176" s="52">
        <f t="shared" si="284"/>
        <v>15011.996025111122</v>
      </c>
      <c r="AY176" s="54">
        <f>'Mortgage and Loans'!U137</f>
        <v>70790.419999999984</v>
      </c>
      <c r="AZ176" s="12">
        <f t="shared" si="321"/>
        <v>1153856.1199321658</v>
      </c>
      <c r="BA176" s="52">
        <f t="shared" si="335"/>
        <v>750</v>
      </c>
      <c r="BB176" s="52">
        <f t="shared" si="335"/>
        <v>750</v>
      </c>
      <c r="BC176" s="52">
        <f t="shared" si="335"/>
        <v>750</v>
      </c>
      <c r="BD176" s="52">
        <f t="shared" si="335"/>
        <v>750</v>
      </c>
      <c r="BE176" s="52">
        <f t="shared" si="329"/>
        <v>261.43961538530147</v>
      </c>
      <c r="BF176" s="52">
        <f t="shared" si="335"/>
        <v>750</v>
      </c>
      <c r="BG176" s="52">
        <f>'Mortgage and Loans'!AF138</f>
        <v>0</v>
      </c>
      <c r="BH176" s="52">
        <f>'Mortgage and Loans'!AQ138</f>
        <v>0</v>
      </c>
      <c r="BI176" s="52">
        <f>'Mortgage and Loans'!BB138</f>
        <v>0</v>
      </c>
      <c r="BJ176" s="52">
        <f>'Mortgage and Loans'!BM138</f>
        <v>0</v>
      </c>
      <c r="BK176" s="52">
        <f>'Mortgage and Loans'!T137</f>
        <v>109209.57999999999</v>
      </c>
      <c r="BL176" s="12">
        <f t="shared" si="17"/>
        <v>-113221.01961538529</v>
      </c>
      <c r="BM176" s="69">
        <f t="shared" si="103"/>
        <v>1040635.1003167805</v>
      </c>
      <c r="BN176" s="88">
        <f t="shared" si="317"/>
        <v>1</v>
      </c>
      <c r="BO176" s="88">
        <f t="shared" si="271"/>
        <v>0</v>
      </c>
      <c r="BP176" s="79">
        <f>'Mortgage and Loans'!G138</f>
        <v>1227.4099999999999</v>
      </c>
      <c r="BQ176" s="73">
        <f t="shared" si="285"/>
        <v>827.9330333333337</v>
      </c>
      <c r="BR176" s="80"/>
      <c r="BS176" s="20">
        <f t="shared" si="286"/>
        <v>4011.4396153853013</v>
      </c>
      <c r="BT176" s="20">
        <v>750</v>
      </c>
      <c r="BU176" s="20">
        <v>0</v>
      </c>
      <c r="BV176" s="20">
        <f t="shared" si="287"/>
        <v>4761.4396153853013</v>
      </c>
      <c r="BW176" s="20">
        <f t="shared" si="288"/>
        <v>4761.4396153876842</v>
      </c>
      <c r="BX176" s="47">
        <f>IF(D176=0,0,IF(MONTH($D176)=1,1,0))</f>
        <v>0</v>
      </c>
      <c r="BY176" s="47">
        <f t="shared" si="19"/>
        <v>0</v>
      </c>
      <c r="BZ176" s="47">
        <f t="shared" si="20"/>
        <v>0</v>
      </c>
      <c r="CA176" s="47">
        <f t="shared" si="21"/>
        <v>0</v>
      </c>
      <c r="CB176" s="47">
        <f t="shared" si="22"/>
        <v>0</v>
      </c>
      <c r="CC176" s="47">
        <f t="shared" si="23"/>
        <v>0</v>
      </c>
      <c r="CD176" s="47">
        <f t="shared" si="24"/>
        <v>0</v>
      </c>
      <c r="CE176" s="47">
        <f t="shared" si="25"/>
        <v>0</v>
      </c>
      <c r="CF176" s="47">
        <f t="shared" si="26"/>
        <v>0</v>
      </c>
      <c r="CG176" s="47">
        <f t="shared" si="27"/>
        <v>0</v>
      </c>
      <c r="CH176" s="47">
        <f t="shared" si="28"/>
        <v>0</v>
      </c>
      <c r="CI176" s="47">
        <f t="shared" si="29"/>
        <v>0</v>
      </c>
      <c r="CJ176" s="47">
        <f t="shared" si="289"/>
        <v>0</v>
      </c>
      <c r="CK176" s="47">
        <f t="shared" si="290"/>
        <v>0</v>
      </c>
      <c r="CL176" s="47">
        <f t="shared" si="291"/>
        <v>0</v>
      </c>
      <c r="CM176" s="47">
        <f t="shared" si="292"/>
        <v>0</v>
      </c>
      <c r="CN176" s="47">
        <f t="shared" si="293"/>
        <v>0</v>
      </c>
      <c r="CO176" s="47">
        <f t="shared" si="294"/>
        <v>0</v>
      </c>
      <c r="CP176" s="47">
        <f t="shared" si="295"/>
        <v>0</v>
      </c>
      <c r="CQ176" s="47">
        <f t="shared" si="296"/>
        <v>0</v>
      </c>
      <c r="CR176" s="47">
        <f t="shared" si="297"/>
        <v>0</v>
      </c>
      <c r="CS176" s="47">
        <f t="shared" si="298"/>
        <v>0</v>
      </c>
      <c r="CT176" s="47">
        <f t="shared" si="299"/>
        <v>0</v>
      </c>
      <c r="CU176" s="47">
        <f t="shared" si="300"/>
        <v>0</v>
      </c>
      <c r="CV176" s="20">
        <f t="shared" si="301"/>
        <v>4761.439615385174</v>
      </c>
      <c r="CW176" s="20">
        <f t="shared" si="302"/>
        <v>4761.4396153851021</v>
      </c>
      <c r="CX176" s="20">
        <f t="shared" si="303"/>
        <v>57137.275384623616</v>
      </c>
      <c r="CY176" s="20">
        <f t="shared" si="304"/>
        <v>57137.275384622088</v>
      </c>
      <c r="CZ176" s="20">
        <f t="shared" si="305"/>
        <v>57137.275384621229</v>
      </c>
      <c r="DA176" s="21">
        <f t="shared" si="306"/>
        <v>57137.275384622313</v>
      </c>
      <c r="DB176" s="19">
        <f t="shared" si="327"/>
        <v>1428431.8846155577</v>
      </c>
      <c r="DC176" s="20">
        <f t="shared" si="307"/>
        <v>1428431.8846155175</v>
      </c>
      <c r="DD176" s="20">
        <f t="shared" si="308"/>
        <v>1428431.8846155135</v>
      </c>
      <c r="DE176" s="20">
        <f>DC176*G176</f>
        <v>0</v>
      </c>
      <c r="DF176" s="20">
        <f t="shared" si="338"/>
        <v>1500000</v>
      </c>
      <c r="DG176" s="20">
        <f t="shared" si="322"/>
        <v>1059379.3079557579</v>
      </c>
      <c r="DH176" s="20">
        <f t="shared" si="309"/>
        <v>42375.172318230318</v>
      </c>
      <c r="DI176" s="20">
        <f t="shared" si="323"/>
        <v>3531.2643598525265</v>
      </c>
      <c r="DJ176" s="20">
        <f t="shared" si="310"/>
        <v>1047740.2586122792</v>
      </c>
      <c r="DK176" s="24">
        <f t="shared" si="311"/>
        <v>0.74163795933532017</v>
      </c>
      <c r="DL176" s="124">
        <f t="shared" si="324"/>
        <v>0</v>
      </c>
      <c r="DM176" s="27">
        <f t="shared" si="325"/>
        <v>0</v>
      </c>
      <c r="DN176" s="27">
        <f t="shared" si="326"/>
        <v>0</v>
      </c>
      <c r="DO176" s="20">
        <f t="shared" si="318"/>
        <v>1027698.3168647841</v>
      </c>
      <c r="DP176" s="20">
        <f t="shared" si="319"/>
        <v>795180.56516744534</v>
      </c>
      <c r="DQ176" s="21">
        <f t="shared" si="320"/>
        <v>761998.34435230563</v>
      </c>
      <c r="DR176" s="17"/>
      <c r="DS176" s="17"/>
      <c r="DT176" s="17"/>
      <c r="DU176" s="17"/>
      <c r="DV176" s="17"/>
      <c r="DW176" s="17"/>
      <c r="DX176" s="17"/>
      <c r="DY176" s="17"/>
      <c r="DZ176" s="17"/>
      <c r="EA176" s="17"/>
      <c r="EB176" s="28">
        <v>0</v>
      </c>
      <c r="EC176" s="17"/>
      <c r="ED176" s="17"/>
      <c r="EE176" s="17"/>
      <c r="EF176" s="17"/>
      <c r="EG176" s="17"/>
    </row>
    <row r="177" spans="1:137" ht="15.75" thickBot="1" x14ac:dyDescent="0.3">
      <c r="A177" s="5">
        <f t="shared" si="328"/>
        <v>38</v>
      </c>
      <c r="B177" s="5">
        <f t="shared" si="328"/>
        <v>36</v>
      </c>
      <c r="C177" s="1">
        <v>47574</v>
      </c>
      <c r="D177" s="4"/>
      <c r="E177" s="28"/>
      <c r="F177" s="28"/>
      <c r="G177" s="28">
        <f t="shared" si="274"/>
        <v>0</v>
      </c>
      <c r="H177" s="28"/>
      <c r="I177" s="10">
        <v>0</v>
      </c>
      <c r="J177" s="10">
        <v>69430.399999999994</v>
      </c>
      <c r="K177" s="94"/>
      <c r="L177" s="11">
        <f t="shared" si="276"/>
        <v>1541.6666666666667</v>
      </c>
      <c r="M177" s="11">
        <f t="shared" si="277"/>
        <v>458.33333333333331</v>
      </c>
      <c r="N177" s="11">
        <f t="shared" si="278"/>
        <v>575</v>
      </c>
      <c r="O177" s="11">
        <f t="shared" si="275"/>
        <v>552.97666666666669</v>
      </c>
      <c r="P177" s="11">
        <f t="shared" si="312"/>
        <v>2657.8899999999994</v>
      </c>
      <c r="Q177" s="11">
        <v>100000</v>
      </c>
      <c r="R177" s="94">
        <v>1</v>
      </c>
      <c r="S177" s="11">
        <f t="shared" si="279"/>
        <v>1541.6666666666667</v>
      </c>
      <c r="T177" s="11">
        <f t="shared" si="280"/>
        <v>458.33333333333331</v>
      </c>
      <c r="U177" s="11">
        <f t="shared" si="313"/>
        <v>833.33333333333348</v>
      </c>
      <c r="V177" s="11">
        <f t="shared" si="314"/>
        <v>5500</v>
      </c>
      <c r="W177" s="11">
        <f t="shared" si="315"/>
        <v>8157.8899999999994</v>
      </c>
      <c r="X177" s="11">
        <f t="shared" si="281"/>
        <v>97894.68</v>
      </c>
      <c r="Y177" s="110">
        <f t="shared" si="273"/>
        <v>0.22</v>
      </c>
      <c r="Z177" s="11">
        <f t="shared" si="330"/>
        <v>13415.829599999997</v>
      </c>
      <c r="AA177" s="11">
        <f t="shared" si="331"/>
        <v>4814.7339999999995</v>
      </c>
      <c r="AB177" s="11">
        <v>0</v>
      </c>
      <c r="AC177" s="11">
        <f t="shared" si="336"/>
        <v>79664.116399999999</v>
      </c>
      <c r="AD177" s="11">
        <f t="shared" si="332"/>
        <v>6638.6763666666666</v>
      </c>
      <c r="AE177" s="11">
        <v>55000</v>
      </c>
      <c r="AF177" s="11">
        <f t="shared" si="282"/>
        <v>2055.3430333333336</v>
      </c>
      <c r="AG177" s="11"/>
      <c r="AH177" s="92"/>
      <c r="AI177" s="91">
        <v>9000</v>
      </c>
      <c r="AJ177" s="11">
        <v>550</v>
      </c>
      <c r="AK177" s="54">
        <f t="shared" si="98"/>
        <v>10744.35907504639</v>
      </c>
      <c r="AL177" s="11">
        <v>305</v>
      </c>
      <c r="AM177" s="54">
        <v>0</v>
      </c>
      <c r="AN177" s="11">
        <v>0</v>
      </c>
      <c r="AO177" s="11">
        <v>0</v>
      </c>
      <c r="AP177" s="52">
        <f t="shared" si="283"/>
        <v>170211.72636776889</v>
      </c>
      <c r="AQ177" s="54">
        <f t="shared" si="272"/>
        <v>9597.3578238200462</v>
      </c>
      <c r="AR177" s="54">
        <f t="shared" si="333"/>
        <v>8332.4318953846141</v>
      </c>
      <c r="AS177" s="54">
        <f t="shared" si="337"/>
        <v>674035.19033561344</v>
      </c>
      <c r="AT177" s="54">
        <f t="shared" si="339"/>
        <v>86080.992216052589</v>
      </c>
      <c r="AU177" s="54">
        <v>3100</v>
      </c>
      <c r="AV177" s="54">
        <f t="shared" si="334"/>
        <v>106923.51223163141</v>
      </c>
      <c r="AW177" s="11">
        <v>0</v>
      </c>
      <c r="AX177" s="52">
        <f t="shared" si="284"/>
        <v>15921.244036913809</v>
      </c>
      <c r="AY177" s="54">
        <f>'Mortgage and Loans'!U138</f>
        <v>71641.969999999972</v>
      </c>
      <c r="AZ177" s="12">
        <f t="shared" si="321"/>
        <v>1166443.7839822313</v>
      </c>
      <c r="BA177" s="52">
        <f t="shared" si="335"/>
        <v>750</v>
      </c>
      <c r="BB177" s="52">
        <f t="shared" si="335"/>
        <v>750</v>
      </c>
      <c r="BC177" s="52">
        <f t="shared" si="335"/>
        <v>750</v>
      </c>
      <c r="BD177" s="52">
        <f t="shared" si="335"/>
        <v>750</v>
      </c>
      <c r="BE177" s="52">
        <f t="shared" si="329"/>
        <v>261.43961538510297</v>
      </c>
      <c r="BF177" s="52">
        <f t="shared" si="335"/>
        <v>750</v>
      </c>
      <c r="BG177" s="52">
        <f>'Mortgage and Loans'!AF139</f>
        <v>0</v>
      </c>
      <c r="BH177" s="52">
        <f>'Mortgage and Loans'!AQ139</f>
        <v>0</v>
      </c>
      <c r="BI177" s="52">
        <f>'Mortgage and Loans'!BB139</f>
        <v>0</v>
      </c>
      <c r="BJ177" s="52">
        <f>'Mortgage and Loans'!BM139</f>
        <v>0</v>
      </c>
      <c r="BK177" s="52">
        <f>'Mortgage and Loans'!T138</f>
        <v>108358.02999999998</v>
      </c>
      <c r="BL177" s="12">
        <f t="shared" si="17"/>
        <v>-112369.46961538508</v>
      </c>
      <c r="BM177" s="69">
        <f t="shared" si="103"/>
        <v>1054074.3143668461</v>
      </c>
      <c r="BN177" s="88">
        <f t="shared" si="317"/>
        <v>1</v>
      </c>
      <c r="BO177" s="88">
        <f t="shared" si="271"/>
        <v>0</v>
      </c>
      <c r="BP177" s="79">
        <f>'Mortgage and Loans'!G139</f>
        <v>1227.4099999999999</v>
      </c>
      <c r="BQ177" s="73">
        <f t="shared" si="285"/>
        <v>827.9330333333337</v>
      </c>
      <c r="BR177" s="80"/>
      <c r="BS177" s="20">
        <f t="shared" si="286"/>
        <v>4011.439615385103</v>
      </c>
      <c r="BT177" s="20">
        <v>750</v>
      </c>
      <c r="BU177" s="20">
        <v>0</v>
      </c>
      <c r="BV177" s="20">
        <f t="shared" si="287"/>
        <v>4761.439615385103</v>
      </c>
      <c r="BW177" s="20">
        <f t="shared" si="288"/>
        <v>4761.4396153886719</v>
      </c>
      <c r="BX177" s="47">
        <f>IF(D177=0,0,IF(MONTH($D177)=1,1,0))</f>
        <v>0</v>
      </c>
      <c r="BY177" s="47">
        <f t="shared" si="19"/>
        <v>0</v>
      </c>
      <c r="BZ177" s="47">
        <f t="shared" si="20"/>
        <v>0</v>
      </c>
      <c r="CA177" s="47">
        <f t="shared" si="21"/>
        <v>0</v>
      </c>
      <c r="CB177" s="47">
        <f t="shared" si="22"/>
        <v>0</v>
      </c>
      <c r="CC177" s="47">
        <f t="shared" si="23"/>
        <v>0</v>
      </c>
      <c r="CD177" s="47">
        <f t="shared" si="24"/>
        <v>0</v>
      </c>
      <c r="CE177" s="47">
        <f t="shared" si="25"/>
        <v>0</v>
      </c>
      <c r="CF177" s="47">
        <f t="shared" si="26"/>
        <v>0</v>
      </c>
      <c r="CG177" s="47">
        <f t="shared" si="27"/>
        <v>0</v>
      </c>
      <c r="CH177" s="47">
        <f t="shared" si="28"/>
        <v>0</v>
      </c>
      <c r="CI177" s="47">
        <f t="shared" si="29"/>
        <v>0</v>
      </c>
      <c r="CJ177" s="47">
        <f t="shared" si="289"/>
        <v>0</v>
      </c>
      <c r="CK177" s="47">
        <f t="shared" si="290"/>
        <v>0</v>
      </c>
      <c r="CL177" s="47">
        <f t="shared" si="291"/>
        <v>0</v>
      </c>
      <c r="CM177" s="47">
        <f t="shared" si="292"/>
        <v>0</v>
      </c>
      <c r="CN177" s="47">
        <f t="shared" si="293"/>
        <v>0</v>
      </c>
      <c r="CO177" s="47">
        <f t="shared" si="294"/>
        <v>0</v>
      </c>
      <c r="CP177" s="47">
        <f t="shared" si="295"/>
        <v>0</v>
      </c>
      <c r="CQ177" s="47">
        <f t="shared" si="296"/>
        <v>0</v>
      </c>
      <c r="CR177" s="47">
        <f t="shared" si="297"/>
        <v>0</v>
      </c>
      <c r="CS177" s="47">
        <f t="shared" si="298"/>
        <v>0</v>
      </c>
      <c r="CT177" s="47">
        <f t="shared" si="299"/>
        <v>0</v>
      </c>
      <c r="CU177" s="47">
        <f t="shared" si="300"/>
        <v>0</v>
      </c>
      <c r="CV177" s="20">
        <f t="shared" si="301"/>
        <v>4761.4396153852258</v>
      </c>
      <c r="CW177" s="20">
        <f t="shared" si="302"/>
        <v>4761.4396153848056</v>
      </c>
      <c r="CX177" s="20">
        <f t="shared" si="303"/>
        <v>57137.275384621236</v>
      </c>
      <c r="CY177" s="20">
        <f t="shared" si="304"/>
        <v>57137.275384622713</v>
      </c>
      <c r="CZ177" s="20">
        <f t="shared" si="305"/>
        <v>57137.275384617664</v>
      </c>
      <c r="DA177" s="21">
        <f t="shared" si="306"/>
        <v>57137.275384620531</v>
      </c>
      <c r="DB177" s="19">
        <f t="shared" si="327"/>
        <v>1428431.8846155133</v>
      </c>
      <c r="DC177" s="20">
        <f t="shared" si="307"/>
        <v>1428431.8846155379</v>
      </c>
      <c r="DD177" s="20">
        <f t="shared" si="308"/>
        <v>1428431.8846154409</v>
      </c>
      <c r="DE177" s="20">
        <f>DC177*G177</f>
        <v>0</v>
      </c>
      <c r="DF177" s="20">
        <f t="shared" si="338"/>
        <v>1500000</v>
      </c>
      <c r="DG177" s="20">
        <f t="shared" si="322"/>
        <v>1071102.4549071849</v>
      </c>
      <c r="DH177" s="20">
        <f t="shared" si="309"/>
        <v>42844.098196287399</v>
      </c>
      <c r="DI177" s="20">
        <f t="shared" si="323"/>
        <v>3570.3415163572831</v>
      </c>
      <c r="DJ177" s="20">
        <f t="shared" si="310"/>
        <v>1059400.3607130956</v>
      </c>
      <c r="DK177" s="24">
        <f t="shared" si="311"/>
        <v>0.7498449638678234</v>
      </c>
      <c r="DL177" s="124">
        <f t="shared" si="324"/>
        <v>0</v>
      </c>
      <c r="DM177" s="27">
        <f t="shared" si="325"/>
        <v>0</v>
      </c>
      <c r="DN177" s="27">
        <f t="shared" si="326"/>
        <v>0</v>
      </c>
      <c r="DO177" s="20">
        <f t="shared" si="318"/>
        <v>1033265.016081135</v>
      </c>
      <c r="DP177" s="20">
        <f t="shared" si="319"/>
        <v>803487.79322876898</v>
      </c>
      <c r="DQ177" s="21">
        <f t="shared" si="320"/>
        <v>770696.66871754732</v>
      </c>
      <c r="DR177" s="17"/>
      <c r="DS177" s="17"/>
      <c r="DT177" s="17"/>
      <c r="DU177" s="17"/>
      <c r="DV177" s="17"/>
      <c r="DW177" s="17"/>
      <c r="DX177" s="17"/>
      <c r="DY177" s="17"/>
      <c r="DZ177" s="17"/>
      <c r="EA177" s="17"/>
      <c r="EB177" s="28">
        <v>0</v>
      </c>
      <c r="EC177" s="17"/>
      <c r="ED177" s="17"/>
      <c r="EE177" s="17"/>
      <c r="EF177" s="17"/>
      <c r="EG177" s="17"/>
    </row>
    <row r="178" spans="1:137" ht="15.75" thickBot="1" x14ac:dyDescent="0.3">
      <c r="A178" s="5">
        <f t="shared" si="328"/>
        <v>38</v>
      </c>
      <c r="B178" s="5">
        <f t="shared" si="328"/>
        <v>36</v>
      </c>
      <c r="C178" s="1">
        <v>47604</v>
      </c>
      <c r="D178" s="4"/>
      <c r="E178" s="28"/>
      <c r="F178" s="28"/>
      <c r="G178" s="28">
        <f t="shared" si="274"/>
        <v>0</v>
      </c>
      <c r="H178" s="28"/>
      <c r="I178" s="10">
        <v>0</v>
      </c>
      <c r="J178" s="10">
        <v>69430.399999999994</v>
      </c>
      <c r="K178" s="94"/>
      <c r="L178" s="11">
        <f t="shared" si="276"/>
        <v>1541.6666666666667</v>
      </c>
      <c r="M178" s="11">
        <f t="shared" si="277"/>
        <v>458.33333333333331</v>
      </c>
      <c r="N178" s="11">
        <f t="shared" si="278"/>
        <v>575</v>
      </c>
      <c r="O178" s="11">
        <f t="shared" si="275"/>
        <v>552.97666666666669</v>
      </c>
      <c r="P178" s="11">
        <f t="shared" si="312"/>
        <v>2657.8899999999994</v>
      </c>
      <c r="Q178" s="11">
        <v>100000</v>
      </c>
      <c r="R178" s="94">
        <v>1</v>
      </c>
      <c r="S178" s="11">
        <f t="shared" si="279"/>
        <v>1541.6666666666667</v>
      </c>
      <c r="T178" s="11">
        <f t="shared" si="280"/>
        <v>458.33333333333331</v>
      </c>
      <c r="U178" s="11">
        <f t="shared" si="313"/>
        <v>833.33333333333348</v>
      </c>
      <c r="V178" s="11">
        <f t="shared" si="314"/>
        <v>5500</v>
      </c>
      <c r="W178" s="11">
        <f t="shared" si="315"/>
        <v>8157.8899999999994</v>
      </c>
      <c r="X178" s="11">
        <f t="shared" si="281"/>
        <v>97894.68</v>
      </c>
      <c r="Y178" s="110">
        <f t="shared" si="273"/>
        <v>0.22</v>
      </c>
      <c r="Z178" s="11">
        <f t="shared" si="330"/>
        <v>13415.829599999997</v>
      </c>
      <c r="AA178" s="11">
        <f t="shared" si="331"/>
        <v>4814.7339999999995</v>
      </c>
      <c r="AB178" s="11">
        <v>0</v>
      </c>
      <c r="AC178" s="11">
        <f t="shared" si="336"/>
        <v>79664.116399999999</v>
      </c>
      <c r="AD178" s="11">
        <f t="shared" si="332"/>
        <v>6638.6763666666666</v>
      </c>
      <c r="AE178" s="11">
        <v>55000</v>
      </c>
      <c r="AF178" s="11">
        <f t="shared" si="282"/>
        <v>2055.3430333333336</v>
      </c>
      <c r="AG178" s="11"/>
      <c r="AH178" s="92"/>
      <c r="AI178" s="91">
        <v>9000</v>
      </c>
      <c r="AJ178" s="11">
        <v>550</v>
      </c>
      <c r="AK178" s="54">
        <f t="shared" si="98"/>
        <v>10757.341842262071</v>
      </c>
      <c r="AL178" s="11">
        <v>305</v>
      </c>
      <c r="AM178" s="54">
        <v>0</v>
      </c>
      <c r="AN178" s="11">
        <v>0</v>
      </c>
      <c r="AO178" s="11">
        <v>0</v>
      </c>
      <c r="AP178" s="52">
        <f t="shared" si="283"/>
        <v>172050.37321892765</v>
      </c>
      <c r="AQ178" s="54">
        <f t="shared" si="272"/>
        <v>9649.3435120324048</v>
      </c>
      <c r="AR178" s="54">
        <f t="shared" si="333"/>
        <v>8377.5659014846133</v>
      </c>
      <c r="AS178" s="54">
        <f t="shared" si="337"/>
        <v>680943.12361659796</v>
      </c>
      <c r="AT178" s="54">
        <f t="shared" si="339"/>
        <v>86955.597590556208</v>
      </c>
      <c r="AU178" s="54">
        <v>3100</v>
      </c>
      <c r="AV178" s="54">
        <f t="shared" si="334"/>
        <v>108077.68125621941</v>
      </c>
      <c r="AW178" s="11">
        <v>0</v>
      </c>
      <c r="AX178" s="52">
        <f t="shared" si="284"/>
        <v>16835.417142113758</v>
      </c>
      <c r="AY178" s="54">
        <f>'Mortgage and Loans'!U139</f>
        <v>72496.449999999983</v>
      </c>
      <c r="AZ178" s="12">
        <f t="shared" si="321"/>
        <v>1179097.8940801939</v>
      </c>
      <c r="BA178" s="52">
        <f t="shared" si="335"/>
        <v>750</v>
      </c>
      <c r="BB178" s="52">
        <f t="shared" si="335"/>
        <v>750</v>
      </c>
      <c r="BC178" s="52">
        <f t="shared" si="335"/>
        <v>750</v>
      </c>
      <c r="BD178" s="52">
        <f t="shared" si="335"/>
        <v>750</v>
      </c>
      <c r="BE178" s="52">
        <f t="shared" si="329"/>
        <v>261.43961538480556</v>
      </c>
      <c r="BF178" s="52">
        <f t="shared" si="335"/>
        <v>750</v>
      </c>
      <c r="BG178" s="52">
        <f>'Mortgage and Loans'!AF140</f>
        <v>0</v>
      </c>
      <c r="BH178" s="52">
        <f>'Mortgage and Loans'!AQ140</f>
        <v>0</v>
      </c>
      <c r="BI178" s="52">
        <f>'Mortgage and Loans'!BB140</f>
        <v>0</v>
      </c>
      <c r="BJ178" s="52">
        <f>'Mortgage and Loans'!BM140</f>
        <v>0</v>
      </c>
      <c r="BK178" s="52">
        <f>'Mortgage and Loans'!T139</f>
        <v>107503.54999999999</v>
      </c>
      <c r="BL178" s="12">
        <f t="shared" si="17"/>
        <v>-111514.98961538479</v>
      </c>
      <c r="BM178" s="69">
        <f t="shared" si="103"/>
        <v>1067582.9044648092</v>
      </c>
      <c r="BN178" s="88">
        <f t="shared" si="317"/>
        <v>1</v>
      </c>
      <c r="BO178" s="88">
        <f t="shared" si="271"/>
        <v>0</v>
      </c>
      <c r="BP178" s="79">
        <f>'Mortgage and Loans'!G140</f>
        <v>1227.4099999999999</v>
      </c>
      <c r="BQ178" s="73">
        <f t="shared" si="285"/>
        <v>827.9330333333337</v>
      </c>
      <c r="BR178" s="80"/>
      <c r="BS178" s="20">
        <f t="shared" si="286"/>
        <v>4011.4396153848056</v>
      </c>
      <c r="BT178" s="20">
        <v>750</v>
      </c>
      <c r="BU178" s="20">
        <v>0</v>
      </c>
      <c r="BV178" s="20">
        <f t="shared" si="287"/>
        <v>4761.4396153848056</v>
      </c>
      <c r="BW178" s="20">
        <f t="shared" si="288"/>
        <v>4761.4396153880907</v>
      </c>
      <c r="BX178" s="47">
        <f>IF(D178=0,0,IF(MONTH($D178)=1,1,0))</f>
        <v>0</v>
      </c>
      <c r="BY178" s="47">
        <f t="shared" si="19"/>
        <v>0</v>
      </c>
      <c r="BZ178" s="47">
        <f t="shared" si="20"/>
        <v>0</v>
      </c>
      <c r="CA178" s="47">
        <f t="shared" si="21"/>
        <v>0</v>
      </c>
      <c r="CB178" s="47">
        <f t="shared" si="22"/>
        <v>0</v>
      </c>
      <c r="CC178" s="47">
        <f t="shared" si="23"/>
        <v>0</v>
      </c>
      <c r="CD178" s="47">
        <f t="shared" si="24"/>
        <v>0</v>
      </c>
      <c r="CE178" s="47">
        <f t="shared" si="25"/>
        <v>0</v>
      </c>
      <c r="CF178" s="47">
        <f t="shared" si="26"/>
        <v>0</v>
      </c>
      <c r="CG178" s="47">
        <f t="shared" si="27"/>
        <v>0</v>
      </c>
      <c r="CH178" s="47">
        <f t="shared" si="28"/>
        <v>0</v>
      </c>
      <c r="CI178" s="47">
        <f t="shared" si="29"/>
        <v>0</v>
      </c>
      <c r="CJ178" s="47">
        <f t="shared" si="289"/>
        <v>0</v>
      </c>
      <c r="CK178" s="47">
        <f t="shared" si="290"/>
        <v>0</v>
      </c>
      <c r="CL178" s="47">
        <f t="shared" si="291"/>
        <v>0</v>
      </c>
      <c r="CM178" s="47">
        <f t="shared" si="292"/>
        <v>0</v>
      </c>
      <c r="CN178" s="47">
        <f t="shared" si="293"/>
        <v>0</v>
      </c>
      <c r="CO178" s="47">
        <f t="shared" si="294"/>
        <v>0</v>
      </c>
      <c r="CP178" s="47">
        <f t="shared" si="295"/>
        <v>0</v>
      </c>
      <c r="CQ178" s="47">
        <f t="shared" si="296"/>
        <v>0</v>
      </c>
      <c r="CR178" s="47">
        <f t="shared" si="297"/>
        <v>0</v>
      </c>
      <c r="CS178" s="47">
        <f t="shared" si="298"/>
        <v>0</v>
      </c>
      <c r="CT178" s="47">
        <f t="shared" si="299"/>
        <v>0</v>
      </c>
      <c r="CU178" s="47">
        <f t="shared" si="300"/>
        <v>0</v>
      </c>
      <c r="CV178" s="20">
        <f t="shared" si="301"/>
        <v>4761.4396153850694</v>
      </c>
      <c r="CW178" s="20">
        <f t="shared" si="302"/>
        <v>4761.4396153845319</v>
      </c>
      <c r="CX178" s="20">
        <f t="shared" si="303"/>
        <v>57137.275384617664</v>
      </c>
      <c r="CY178" s="20">
        <f t="shared" si="304"/>
        <v>57137.275384620836</v>
      </c>
      <c r="CZ178" s="20">
        <f t="shared" si="305"/>
        <v>57137.275384614382</v>
      </c>
      <c r="DA178" s="21">
        <f t="shared" si="306"/>
        <v>57137.275384617627</v>
      </c>
      <c r="DB178" s="19">
        <f t="shared" si="327"/>
        <v>1428431.8846154406</v>
      </c>
      <c r="DC178" s="20">
        <f t="shared" si="307"/>
        <v>1428431.884615504</v>
      </c>
      <c r="DD178" s="20">
        <f t="shared" si="308"/>
        <v>1428431.8846153708</v>
      </c>
      <c r="DE178" s="20">
        <f>DC178*G178</f>
        <v>0</v>
      </c>
      <c r="DF178" s="20">
        <f t="shared" si="338"/>
        <v>1500000</v>
      </c>
      <c r="DG178" s="20">
        <f t="shared" si="322"/>
        <v>1082889.1022379319</v>
      </c>
      <c r="DH178" s="20">
        <f t="shared" si="309"/>
        <v>43315.564089517276</v>
      </c>
      <c r="DI178" s="20">
        <f t="shared" si="323"/>
        <v>3609.6303407931064</v>
      </c>
      <c r="DJ178" s="20">
        <f t="shared" si="310"/>
        <v>1071123.6217002918</v>
      </c>
      <c r="DK178" s="24">
        <f t="shared" si="311"/>
        <v>0.75809642300823954</v>
      </c>
      <c r="DL178" s="124">
        <f t="shared" si="324"/>
        <v>0</v>
      </c>
      <c r="DM178" s="27">
        <f t="shared" si="325"/>
        <v>0</v>
      </c>
      <c r="DN178" s="27">
        <f t="shared" si="326"/>
        <v>0</v>
      </c>
      <c r="DO178" s="20">
        <f t="shared" si="318"/>
        <v>1038861.8682515745</v>
      </c>
      <c r="DP178" s="20">
        <f t="shared" si="319"/>
        <v>811840.0187754248</v>
      </c>
      <c r="DQ178" s="21">
        <f t="shared" si="320"/>
        <v>779442.1090064341</v>
      </c>
      <c r="DR178" s="17"/>
      <c r="DS178" s="17"/>
      <c r="DT178" s="17"/>
      <c r="DU178" s="17"/>
      <c r="DV178" s="17"/>
      <c r="DW178" s="17"/>
      <c r="DX178" s="17"/>
      <c r="DY178" s="17"/>
      <c r="DZ178" s="17"/>
      <c r="EA178" s="17"/>
      <c r="EB178" s="28">
        <v>0</v>
      </c>
      <c r="EC178" s="17"/>
      <c r="ED178" s="17"/>
      <c r="EE178" s="17"/>
      <c r="EF178" s="17"/>
      <c r="EG178" s="17"/>
    </row>
    <row r="179" spans="1:137" ht="15.75" thickBot="1" x14ac:dyDescent="0.3">
      <c r="A179" s="5">
        <f t="shared" si="328"/>
        <v>38</v>
      </c>
      <c r="B179" s="5">
        <f t="shared" si="328"/>
        <v>36</v>
      </c>
      <c r="C179" s="1">
        <v>47635</v>
      </c>
      <c r="D179" s="4"/>
      <c r="E179" s="28"/>
      <c r="F179" s="28"/>
      <c r="G179" s="28">
        <f t="shared" si="274"/>
        <v>0</v>
      </c>
      <c r="H179" s="28"/>
      <c r="I179" s="10">
        <v>0</v>
      </c>
      <c r="J179" s="10">
        <v>69430.399999999994</v>
      </c>
      <c r="K179" s="94"/>
      <c r="L179" s="11">
        <f t="shared" si="276"/>
        <v>1541.6666666666667</v>
      </c>
      <c r="M179" s="11">
        <f t="shared" si="277"/>
        <v>458.33333333333331</v>
      </c>
      <c r="N179" s="11">
        <f t="shared" si="278"/>
        <v>575</v>
      </c>
      <c r="O179" s="11">
        <f t="shared" si="275"/>
        <v>552.97666666666669</v>
      </c>
      <c r="P179" s="11">
        <f t="shared" si="312"/>
        <v>2657.8899999999994</v>
      </c>
      <c r="Q179" s="11">
        <v>100000</v>
      </c>
      <c r="R179" s="94">
        <v>1</v>
      </c>
      <c r="S179" s="11">
        <f t="shared" si="279"/>
        <v>1541.6666666666667</v>
      </c>
      <c r="T179" s="11">
        <f t="shared" si="280"/>
        <v>458.33333333333331</v>
      </c>
      <c r="U179" s="11">
        <f t="shared" si="313"/>
        <v>833.33333333333348</v>
      </c>
      <c r="V179" s="11">
        <f t="shared" si="314"/>
        <v>5500</v>
      </c>
      <c r="W179" s="11">
        <f t="shared" si="315"/>
        <v>8157.8899999999994</v>
      </c>
      <c r="X179" s="11">
        <f t="shared" si="281"/>
        <v>97894.68</v>
      </c>
      <c r="Y179" s="110">
        <f t="shared" si="273"/>
        <v>0.22</v>
      </c>
      <c r="Z179" s="11">
        <f t="shared" si="330"/>
        <v>13415.829599999997</v>
      </c>
      <c r="AA179" s="11">
        <f t="shared" si="331"/>
        <v>4814.7339999999995</v>
      </c>
      <c r="AB179" s="11">
        <v>0</v>
      </c>
      <c r="AC179" s="11">
        <f t="shared" si="336"/>
        <v>79664.116399999999</v>
      </c>
      <c r="AD179" s="11">
        <f t="shared" si="332"/>
        <v>6638.6763666666666</v>
      </c>
      <c r="AE179" s="11">
        <v>55000</v>
      </c>
      <c r="AF179" s="11">
        <f t="shared" si="282"/>
        <v>2055.3430333333336</v>
      </c>
      <c r="AG179" s="11"/>
      <c r="AH179" s="92"/>
      <c r="AI179" s="91">
        <v>9000</v>
      </c>
      <c r="AJ179" s="11">
        <v>550</v>
      </c>
      <c r="AK179" s="54">
        <f t="shared" si="98"/>
        <v>10770.340296988137</v>
      </c>
      <c r="AL179" s="11">
        <v>305</v>
      </c>
      <c r="AM179" s="54">
        <v>0</v>
      </c>
      <c r="AN179" s="11">
        <v>0</v>
      </c>
      <c r="AO179" s="11">
        <v>0</v>
      </c>
      <c r="AP179" s="52">
        <f t="shared" si="283"/>
        <v>173898.97940719686</v>
      </c>
      <c r="AQ179" s="54">
        <f t="shared" si="272"/>
        <v>9701.6107893892477</v>
      </c>
      <c r="AR179" s="54">
        <f t="shared" si="333"/>
        <v>8422.9443834509875</v>
      </c>
      <c r="AS179" s="54">
        <f t="shared" si="337"/>
        <v>687888.4748695211</v>
      </c>
      <c r="AT179" s="54">
        <f t="shared" si="339"/>
        <v>87834.94041083839</v>
      </c>
      <c r="AU179" s="54">
        <v>3100</v>
      </c>
      <c r="AV179" s="54">
        <f t="shared" si="334"/>
        <v>109238.10202969059</v>
      </c>
      <c r="AW179" s="11">
        <v>0</v>
      </c>
      <c r="AX179" s="52">
        <f t="shared" si="284"/>
        <v>18981.95201830021</v>
      </c>
      <c r="AY179" s="54">
        <f>'Mortgage and Loans'!U140</f>
        <v>73353.869999999981</v>
      </c>
      <c r="AZ179" s="12">
        <f t="shared" si="321"/>
        <v>1193046.2142053754</v>
      </c>
      <c r="BA179" s="52">
        <f t="shared" si="335"/>
        <v>750</v>
      </c>
      <c r="BB179" s="52">
        <f t="shared" si="335"/>
        <v>750</v>
      </c>
      <c r="BC179" s="52">
        <f t="shared" si="335"/>
        <v>750</v>
      </c>
      <c r="BD179" s="52">
        <f t="shared" si="335"/>
        <v>750</v>
      </c>
      <c r="BE179" s="52">
        <f t="shared" si="329"/>
        <v>261.43961538453181</v>
      </c>
      <c r="BF179" s="52">
        <f t="shared" si="335"/>
        <v>750</v>
      </c>
      <c r="BG179" s="52">
        <f>'Mortgage and Loans'!AF141</f>
        <v>0</v>
      </c>
      <c r="BH179" s="52">
        <f>'Mortgage and Loans'!AQ141</f>
        <v>0</v>
      </c>
      <c r="BI179" s="52">
        <f>'Mortgage and Loans'!BB141</f>
        <v>0</v>
      </c>
      <c r="BJ179" s="52">
        <f>'Mortgage and Loans'!BM141</f>
        <v>0</v>
      </c>
      <c r="BK179" s="52">
        <f>'Mortgage and Loans'!T140</f>
        <v>106646.12999999999</v>
      </c>
      <c r="BL179" s="12">
        <f t="shared" si="17"/>
        <v>-110657.56961538452</v>
      </c>
      <c r="BM179" s="69">
        <f t="shared" si="103"/>
        <v>1082388.6445899908</v>
      </c>
      <c r="BN179" s="88">
        <f t="shared" si="317"/>
        <v>1</v>
      </c>
      <c r="BO179" s="88">
        <f t="shared" si="271"/>
        <v>0</v>
      </c>
      <c r="BP179" s="79">
        <f>'Mortgage and Loans'!G141</f>
        <v>0</v>
      </c>
      <c r="BQ179" s="73">
        <f t="shared" si="285"/>
        <v>2055.3430333333336</v>
      </c>
      <c r="BR179" s="80"/>
      <c r="BS179" s="20">
        <f t="shared" si="286"/>
        <v>4011.4396153845319</v>
      </c>
      <c r="BT179" s="20">
        <v>750</v>
      </c>
      <c r="BU179" s="20">
        <v>0</v>
      </c>
      <c r="BV179" s="20">
        <f t="shared" si="287"/>
        <v>4761.4396153845319</v>
      </c>
      <c r="BW179" s="20">
        <f t="shared" si="288"/>
        <v>4761.4396153865682</v>
      </c>
      <c r="BX179" s="47">
        <f>IF(D179=0,0,IF(MONTH($D179)=1,1,0))</f>
        <v>0</v>
      </c>
      <c r="BY179" s="47">
        <f t="shared" si="19"/>
        <v>0</v>
      </c>
      <c r="BZ179" s="47">
        <f t="shared" si="20"/>
        <v>0</v>
      </c>
      <c r="CA179" s="47">
        <f t="shared" si="21"/>
        <v>0</v>
      </c>
      <c r="CB179" s="47">
        <f t="shared" si="22"/>
        <v>0</v>
      </c>
      <c r="CC179" s="47">
        <f t="shared" si="23"/>
        <v>0</v>
      </c>
      <c r="CD179" s="47">
        <f t="shared" si="24"/>
        <v>0</v>
      </c>
      <c r="CE179" s="47">
        <f t="shared" si="25"/>
        <v>0</v>
      </c>
      <c r="CF179" s="47">
        <f t="shared" si="26"/>
        <v>0</v>
      </c>
      <c r="CG179" s="47">
        <f t="shared" si="27"/>
        <v>0</v>
      </c>
      <c r="CH179" s="47">
        <f t="shared" si="28"/>
        <v>0</v>
      </c>
      <c r="CI179" s="47">
        <f t="shared" si="29"/>
        <v>0</v>
      </c>
      <c r="CJ179" s="47">
        <f t="shared" si="289"/>
        <v>0</v>
      </c>
      <c r="CK179" s="47">
        <f t="shared" si="290"/>
        <v>0</v>
      </c>
      <c r="CL179" s="47">
        <f t="shared" si="291"/>
        <v>0</v>
      </c>
      <c r="CM179" s="47">
        <f t="shared" si="292"/>
        <v>0</v>
      </c>
      <c r="CN179" s="47">
        <f t="shared" si="293"/>
        <v>0</v>
      </c>
      <c r="CO179" s="47">
        <f t="shared" si="294"/>
        <v>0</v>
      </c>
      <c r="CP179" s="47">
        <f t="shared" si="295"/>
        <v>0</v>
      </c>
      <c r="CQ179" s="47">
        <f t="shared" si="296"/>
        <v>0</v>
      </c>
      <c r="CR179" s="47">
        <f t="shared" si="297"/>
        <v>0</v>
      </c>
      <c r="CS179" s="47">
        <f t="shared" si="298"/>
        <v>0</v>
      </c>
      <c r="CT179" s="47">
        <f t="shared" si="299"/>
        <v>0</v>
      </c>
      <c r="CU179" s="47">
        <f t="shared" si="300"/>
        <v>0</v>
      </c>
      <c r="CV179" s="20">
        <f t="shared" si="301"/>
        <v>4761.4396153848129</v>
      </c>
      <c r="CW179" s="20">
        <f t="shared" si="302"/>
        <v>4761.4396153843618</v>
      </c>
      <c r="CX179" s="20">
        <f t="shared" si="303"/>
        <v>57137.275384614382</v>
      </c>
      <c r="CY179" s="20">
        <f t="shared" si="304"/>
        <v>57137.275384617751</v>
      </c>
      <c r="CZ179" s="20">
        <f t="shared" si="305"/>
        <v>57137.275384612338</v>
      </c>
      <c r="DA179" s="21">
        <f t="shared" si="306"/>
        <v>57137.275384614826</v>
      </c>
      <c r="DB179" s="19">
        <f t="shared" si="327"/>
        <v>1428431.8846153705</v>
      </c>
      <c r="DC179" s="20">
        <f t="shared" si="307"/>
        <v>1428431.8846154416</v>
      </c>
      <c r="DD179" s="20">
        <f t="shared" si="308"/>
        <v>1428431.8846153247</v>
      </c>
      <c r="DE179" s="20">
        <f>DC179*G179</f>
        <v>0</v>
      </c>
      <c r="DF179" s="20">
        <f t="shared" si="338"/>
        <v>1500000</v>
      </c>
      <c r="DG179" s="20">
        <f t="shared" si="322"/>
        <v>1095967.0039083874</v>
      </c>
      <c r="DH179" s="20">
        <f t="shared" si="309"/>
        <v>43838.680156335497</v>
      </c>
      <c r="DI179" s="20">
        <f t="shared" si="323"/>
        <v>3653.2233463612915</v>
      </c>
      <c r="DJ179" s="20">
        <f t="shared" si="310"/>
        <v>1083319.520351168</v>
      </c>
      <c r="DK179" s="24">
        <f t="shared" si="311"/>
        <v>0.76725184848659445</v>
      </c>
      <c r="DL179" s="124">
        <f t="shared" si="324"/>
        <v>0</v>
      </c>
      <c r="DM179" s="27">
        <f t="shared" si="325"/>
        <v>0</v>
      </c>
      <c r="DN179" s="27">
        <f t="shared" si="326"/>
        <v>0</v>
      </c>
      <c r="DO179" s="20">
        <f t="shared" si="318"/>
        <v>1044489.0367046038</v>
      </c>
      <c r="DP179" s="20">
        <f t="shared" si="319"/>
        <v>820237.48554379167</v>
      </c>
      <c r="DQ179" s="21">
        <f t="shared" si="320"/>
        <v>788234.92043021892</v>
      </c>
      <c r="DR179" s="17"/>
      <c r="DS179" s="17"/>
      <c r="DT179" s="17"/>
      <c r="DU179" s="17"/>
      <c r="DV179" s="17"/>
      <c r="DW179" s="17"/>
      <c r="DX179" s="17"/>
      <c r="DY179" s="17"/>
      <c r="DZ179" s="17"/>
      <c r="EA179" s="17"/>
      <c r="EB179" s="28">
        <v>0</v>
      </c>
      <c r="EC179" s="17"/>
      <c r="ED179" s="17"/>
      <c r="EE179" s="17"/>
      <c r="EF179" s="17"/>
      <c r="EG179" s="17"/>
    </row>
    <row r="180" spans="1:137" ht="15.75" thickBot="1" x14ac:dyDescent="0.3">
      <c r="A180" s="5">
        <f t="shared" si="328"/>
        <v>38</v>
      </c>
      <c r="B180" s="5">
        <f t="shared" si="328"/>
        <v>36</v>
      </c>
      <c r="C180" s="1">
        <v>47665</v>
      </c>
      <c r="D180" s="4"/>
      <c r="E180" s="28"/>
      <c r="F180" s="28"/>
      <c r="G180" s="28">
        <f t="shared" si="274"/>
        <v>0</v>
      </c>
      <c r="H180" s="28"/>
      <c r="I180" s="10">
        <v>0</v>
      </c>
      <c r="J180" s="10">
        <v>69430.399999999994</v>
      </c>
      <c r="K180" s="94"/>
      <c r="L180" s="11">
        <f t="shared" si="276"/>
        <v>1541.6666666666667</v>
      </c>
      <c r="M180" s="11">
        <f t="shared" si="277"/>
        <v>458.33333333333331</v>
      </c>
      <c r="N180" s="11">
        <f t="shared" si="278"/>
        <v>575</v>
      </c>
      <c r="O180" s="11">
        <f t="shared" si="275"/>
        <v>552.97666666666669</v>
      </c>
      <c r="P180" s="11">
        <f t="shared" si="312"/>
        <v>2657.8899999999994</v>
      </c>
      <c r="Q180" s="11">
        <v>100000</v>
      </c>
      <c r="R180" s="94">
        <v>1</v>
      </c>
      <c r="S180" s="11">
        <f t="shared" si="279"/>
        <v>1541.6666666666667</v>
      </c>
      <c r="T180" s="11">
        <f t="shared" si="280"/>
        <v>458.33333333333331</v>
      </c>
      <c r="U180" s="11">
        <f t="shared" si="313"/>
        <v>833.33333333333348</v>
      </c>
      <c r="V180" s="11">
        <f t="shared" si="314"/>
        <v>5500</v>
      </c>
      <c r="W180" s="11">
        <f t="shared" si="315"/>
        <v>8157.8899999999994</v>
      </c>
      <c r="X180" s="11">
        <f t="shared" si="281"/>
        <v>97894.68</v>
      </c>
      <c r="Y180" s="110">
        <f t="shared" si="273"/>
        <v>0.22</v>
      </c>
      <c r="Z180" s="11">
        <f t="shared" si="330"/>
        <v>13415.829599999997</v>
      </c>
      <c r="AA180" s="11">
        <f t="shared" si="331"/>
        <v>4814.7339999999995</v>
      </c>
      <c r="AB180" s="11">
        <v>0</v>
      </c>
      <c r="AC180" s="11">
        <f t="shared" si="336"/>
        <v>79664.116399999999</v>
      </c>
      <c r="AD180" s="11">
        <f t="shared" si="332"/>
        <v>6638.6763666666666</v>
      </c>
      <c r="AE180" s="11">
        <v>55000</v>
      </c>
      <c r="AF180" s="11">
        <f t="shared" si="282"/>
        <v>2055.3430333333336</v>
      </c>
      <c r="AG180" s="11"/>
      <c r="AH180" s="92"/>
      <c r="AI180" s="91">
        <v>9000</v>
      </c>
      <c r="AJ180" s="11">
        <v>550</v>
      </c>
      <c r="AK180" s="54">
        <f t="shared" si="98"/>
        <v>10783.354458180331</v>
      </c>
      <c r="AL180" s="11">
        <v>305</v>
      </c>
      <c r="AM180" s="54">
        <v>0</v>
      </c>
      <c r="AN180" s="11">
        <v>0</v>
      </c>
      <c r="AO180" s="11">
        <v>0</v>
      </c>
      <c r="AP180" s="52">
        <f t="shared" si="283"/>
        <v>175757.59887898585</v>
      </c>
      <c r="AQ180" s="54">
        <f t="shared" si="272"/>
        <v>9754.1611811651055</v>
      </c>
      <c r="AR180" s="54">
        <f t="shared" si="333"/>
        <v>8468.5686655280133</v>
      </c>
      <c r="AS180" s="54">
        <f t="shared" si="337"/>
        <v>694871.44677506422</v>
      </c>
      <c r="AT180" s="54">
        <f t="shared" si="339"/>
        <v>88719.046338063767</v>
      </c>
      <c r="AU180" s="54">
        <v>3100</v>
      </c>
      <c r="AV180" s="54">
        <f t="shared" si="334"/>
        <v>110404.80841568475</v>
      </c>
      <c r="AW180" s="11">
        <v>0</v>
      </c>
      <c r="AX180" s="52">
        <f t="shared" si="284"/>
        <v>21140.113958399335</v>
      </c>
      <c r="AY180" s="54">
        <f>'Mortgage and Loans'!U141</f>
        <v>74214.239999999991</v>
      </c>
      <c r="AZ180" s="12">
        <f t="shared" si="321"/>
        <v>1207068.3386710712</v>
      </c>
      <c r="BA180" s="52">
        <f t="shared" si="335"/>
        <v>750</v>
      </c>
      <c r="BB180" s="52">
        <f t="shared" si="335"/>
        <v>750</v>
      </c>
      <c r="BC180" s="52">
        <f t="shared" si="335"/>
        <v>750</v>
      </c>
      <c r="BD180" s="52">
        <f t="shared" si="335"/>
        <v>750</v>
      </c>
      <c r="BE180" s="52">
        <f t="shared" si="329"/>
        <v>261.43961538436213</v>
      </c>
      <c r="BF180" s="52">
        <f t="shared" si="335"/>
        <v>750</v>
      </c>
      <c r="BG180" s="52">
        <f>'Mortgage and Loans'!AF142</f>
        <v>0</v>
      </c>
      <c r="BH180" s="52">
        <f>'Mortgage and Loans'!AQ142</f>
        <v>0</v>
      </c>
      <c r="BI180" s="52">
        <f>'Mortgage and Loans'!BB142</f>
        <v>0</v>
      </c>
      <c r="BJ180" s="52">
        <f>'Mortgage and Loans'!BM142</f>
        <v>0</v>
      </c>
      <c r="BK180" s="52">
        <f>'Mortgage and Loans'!T141</f>
        <v>105785.76</v>
      </c>
      <c r="BL180" s="12">
        <f t="shared" si="17"/>
        <v>-109797.19961538435</v>
      </c>
      <c r="BM180" s="69">
        <f t="shared" si="103"/>
        <v>1097271.1390556868</v>
      </c>
      <c r="BN180" s="88">
        <f t="shared" si="317"/>
        <v>1</v>
      </c>
      <c r="BO180" s="88">
        <f t="shared" ref="BO180:BO243" si="340">IF(SUM(BG180,BH180,BI180,BJ180)&lt;=0,0,1)</f>
        <v>0</v>
      </c>
      <c r="BP180" s="79">
        <f>'Mortgage and Loans'!G142</f>
        <v>0</v>
      </c>
      <c r="BQ180" s="73">
        <f t="shared" si="285"/>
        <v>2055.3430333333336</v>
      </c>
      <c r="BR180" s="80"/>
      <c r="BS180" s="20">
        <f t="shared" si="286"/>
        <v>4011.4396153843622</v>
      </c>
      <c r="BT180" s="20">
        <v>750</v>
      </c>
      <c r="BU180" s="20">
        <v>0</v>
      </c>
      <c r="BV180" s="20">
        <f t="shared" si="287"/>
        <v>4761.4396153843627</v>
      </c>
      <c r="BW180" s="20">
        <f t="shared" si="288"/>
        <v>4761.4396153848575</v>
      </c>
      <c r="BX180" s="47">
        <f>IF(D180=0,0,IF(MONTH($D180)=1,1,0))</f>
        <v>0</v>
      </c>
      <c r="BY180" s="47">
        <f t="shared" si="19"/>
        <v>0</v>
      </c>
      <c r="BZ180" s="47">
        <f t="shared" si="20"/>
        <v>0</v>
      </c>
      <c r="CA180" s="47">
        <f t="shared" si="21"/>
        <v>0</v>
      </c>
      <c r="CB180" s="47">
        <f t="shared" si="22"/>
        <v>0</v>
      </c>
      <c r="CC180" s="47">
        <f t="shared" si="23"/>
        <v>0</v>
      </c>
      <c r="CD180" s="47">
        <f t="shared" si="24"/>
        <v>0</v>
      </c>
      <c r="CE180" s="47">
        <f t="shared" si="25"/>
        <v>0</v>
      </c>
      <c r="CF180" s="47">
        <f t="shared" si="26"/>
        <v>0</v>
      </c>
      <c r="CG180" s="47">
        <f t="shared" si="27"/>
        <v>0</v>
      </c>
      <c r="CH180" s="47">
        <f t="shared" si="28"/>
        <v>0</v>
      </c>
      <c r="CI180" s="47">
        <f t="shared" si="29"/>
        <v>0</v>
      </c>
      <c r="CJ180" s="47">
        <f t="shared" si="289"/>
        <v>0</v>
      </c>
      <c r="CK180" s="47">
        <f t="shared" si="290"/>
        <v>0</v>
      </c>
      <c r="CL180" s="47">
        <f t="shared" si="291"/>
        <v>0</v>
      </c>
      <c r="CM180" s="47">
        <f t="shared" si="292"/>
        <v>0</v>
      </c>
      <c r="CN180" s="47">
        <f t="shared" si="293"/>
        <v>0</v>
      </c>
      <c r="CO180" s="47">
        <f t="shared" si="294"/>
        <v>0</v>
      </c>
      <c r="CP180" s="47">
        <f t="shared" si="295"/>
        <v>0</v>
      </c>
      <c r="CQ180" s="47">
        <f t="shared" si="296"/>
        <v>0</v>
      </c>
      <c r="CR180" s="47">
        <f t="shared" si="297"/>
        <v>0</v>
      </c>
      <c r="CS180" s="47">
        <f t="shared" si="298"/>
        <v>0</v>
      </c>
      <c r="CT180" s="47">
        <f t="shared" si="299"/>
        <v>0</v>
      </c>
      <c r="CU180" s="47">
        <f t="shared" si="300"/>
        <v>0</v>
      </c>
      <c r="CV180" s="20">
        <f t="shared" si="301"/>
        <v>4761.4396153845664</v>
      </c>
      <c r="CW180" s="20">
        <f t="shared" si="302"/>
        <v>4761.4396153843209</v>
      </c>
      <c r="CX180" s="20">
        <f t="shared" si="303"/>
        <v>57137.275384612352</v>
      </c>
      <c r="CY180" s="20">
        <f t="shared" si="304"/>
        <v>57137.275384614797</v>
      </c>
      <c r="CZ180" s="20">
        <f t="shared" si="305"/>
        <v>57137.27538461185</v>
      </c>
      <c r="DA180" s="21">
        <f t="shared" si="306"/>
        <v>57137.275384613</v>
      </c>
      <c r="DB180" s="19">
        <f t="shared" si="327"/>
        <v>1428431.8846153249</v>
      </c>
      <c r="DC180" s="20">
        <f t="shared" si="307"/>
        <v>1428431.8846153785</v>
      </c>
      <c r="DD180" s="20">
        <f t="shared" si="308"/>
        <v>1428431.8846153107</v>
      </c>
      <c r="DE180" s="20">
        <f>DC180*G180</f>
        <v>0</v>
      </c>
      <c r="DF180" s="20">
        <f t="shared" si="338"/>
        <v>1500000</v>
      </c>
      <c r="DG180" s="20">
        <f t="shared" si="322"/>
        <v>1109115.744212891</v>
      </c>
      <c r="DH180" s="20">
        <f t="shared" si="309"/>
        <v>44364.629768515639</v>
      </c>
      <c r="DI180" s="20">
        <f t="shared" si="323"/>
        <v>3697.0524807096367</v>
      </c>
      <c r="DJ180" s="20">
        <f t="shared" si="310"/>
        <v>1095990.6167864033</v>
      </c>
      <c r="DK180" s="24">
        <f t="shared" si="311"/>
        <v>0.77645686585295803</v>
      </c>
      <c r="DL180" s="124">
        <f t="shared" si="324"/>
        <v>0</v>
      </c>
      <c r="DM180" s="27">
        <f t="shared" si="325"/>
        <v>0</v>
      </c>
      <c r="DN180" s="27">
        <f t="shared" si="326"/>
        <v>0</v>
      </c>
      <c r="DO180" s="20">
        <f t="shared" si="318"/>
        <v>1050146.6856534204</v>
      </c>
      <c r="DP180" s="20">
        <f t="shared" si="319"/>
        <v>828680.43859048723</v>
      </c>
      <c r="DQ180" s="21">
        <f t="shared" si="320"/>
        <v>797075.35958254931</v>
      </c>
      <c r="DR180" s="17"/>
      <c r="DS180" s="17"/>
      <c r="DT180" s="17"/>
      <c r="DU180" s="17"/>
      <c r="DV180" s="17"/>
      <c r="DW180" s="17"/>
      <c r="DX180" s="17"/>
      <c r="DY180" s="17"/>
      <c r="DZ180" s="17"/>
      <c r="EA180" s="17"/>
      <c r="EB180" s="28">
        <v>0</v>
      </c>
      <c r="EC180" s="17"/>
      <c r="ED180" s="17"/>
      <c r="EE180" s="17"/>
      <c r="EF180" s="17"/>
      <c r="EG180" s="17"/>
    </row>
    <row r="181" spans="1:137" ht="15.75" thickBot="1" x14ac:dyDescent="0.3">
      <c r="A181" s="5">
        <f t="shared" si="328"/>
        <v>38</v>
      </c>
      <c r="B181" s="5">
        <f t="shared" si="328"/>
        <v>36</v>
      </c>
      <c r="C181" s="1">
        <v>47696</v>
      </c>
      <c r="D181" s="4"/>
      <c r="E181" s="28"/>
      <c r="F181" s="28"/>
      <c r="G181" s="28">
        <f t="shared" si="274"/>
        <v>0</v>
      </c>
      <c r="H181" s="28"/>
      <c r="I181" s="10">
        <v>0</v>
      </c>
      <c r="J181" s="10">
        <v>69430.399999999994</v>
      </c>
      <c r="K181" s="94"/>
      <c r="L181" s="11">
        <f t="shared" si="276"/>
        <v>1541.6666666666667</v>
      </c>
      <c r="M181" s="11">
        <f t="shared" si="277"/>
        <v>458.33333333333331</v>
      </c>
      <c r="N181" s="11">
        <f t="shared" si="278"/>
        <v>575</v>
      </c>
      <c r="O181" s="11">
        <f t="shared" si="275"/>
        <v>552.97666666666669</v>
      </c>
      <c r="P181" s="11">
        <f t="shared" si="312"/>
        <v>2657.8899999999994</v>
      </c>
      <c r="Q181" s="11">
        <v>100000</v>
      </c>
      <c r="R181" s="94">
        <v>1</v>
      </c>
      <c r="S181" s="11">
        <f t="shared" si="279"/>
        <v>1541.6666666666667</v>
      </c>
      <c r="T181" s="11">
        <f t="shared" si="280"/>
        <v>458.33333333333331</v>
      </c>
      <c r="U181" s="11">
        <f t="shared" si="313"/>
        <v>833.33333333333348</v>
      </c>
      <c r="V181" s="11">
        <f t="shared" si="314"/>
        <v>5500</v>
      </c>
      <c r="W181" s="11">
        <f t="shared" si="315"/>
        <v>8157.8899999999994</v>
      </c>
      <c r="X181" s="11">
        <f t="shared" si="281"/>
        <v>97894.68</v>
      </c>
      <c r="Y181" s="110">
        <f t="shared" si="273"/>
        <v>0.22</v>
      </c>
      <c r="Z181" s="11">
        <f t="shared" si="330"/>
        <v>13415.829599999997</v>
      </c>
      <c r="AA181" s="11">
        <f t="shared" si="331"/>
        <v>4814.7339999999995</v>
      </c>
      <c r="AB181" s="11">
        <v>0</v>
      </c>
      <c r="AC181" s="11">
        <f t="shared" si="336"/>
        <v>79664.116399999999</v>
      </c>
      <c r="AD181" s="11">
        <f t="shared" si="332"/>
        <v>6638.6763666666666</v>
      </c>
      <c r="AE181" s="11">
        <v>55000</v>
      </c>
      <c r="AF181" s="11">
        <f t="shared" si="282"/>
        <v>2055.3430333333336</v>
      </c>
      <c r="AG181" s="11"/>
      <c r="AH181" s="92"/>
      <c r="AI181" s="91">
        <v>9000</v>
      </c>
      <c r="AJ181" s="11">
        <v>550</v>
      </c>
      <c r="AK181" s="54">
        <f t="shared" si="98"/>
        <v>10796.384344817297</v>
      </c>
      <c r="AL181" s="11">
        <v>305</v>
      </c>
      <c r="AM181" s="54">
        <v>0</v>
      </c>
      <c r="AN181" s="11">
        <v>0</v>
      </c>
      <c r="AO181" s="11">
        <v>0</v>
      </c>
      <c r="AP181" s="52">
        <f t="shared" si="283"/>
        <v>177626.28587291372</v>
      </c>
      <c r="AQ181" s="54">
        <f t="shared" si="272"/>
        <v>9806.9962208964171</v>
      </c>
      <c r="AR181" s="54">
        <f t="shared" si="333"/>
        <v>8514.4400791329572</v>
      </c>
      <c r="AS181" s="54">
        <f t="shared" si="337"/>
        <v>701892.24311176245</v>
      </c>
      <c r="AT181" s="54">
        <f t="shared" si="339"/>
        <v>89607.941172394945</v>
      </c>
      <c r="AU181" s="54">
        <v>3100</v>
      </c>
      <c r="AV181" s="54">
        <f t="shared" si="334"/>
        <v>111577.83446126971</v>
      </c>
      <c r="AW181" s="11">
        <v>0</v>
      </c>
      <c r="AX181" s="52">
        <f t="shared" si="284"/>
        <v>23309.965942340667</v>
      </c>
      <c r="AY181" s="54">
        <f>'Mortgage and Loans'!U142</f>
        <v>75077.569999999978</v>
      </c>
      <c r="AZ181" s="12">
        <f t="shared" si="321"/>
        <v>1221164.6612055283</v>
      </c>
      <c r="BA181" s="52">
        <f t="shared" si="335"/>
        <v>750</v>
      </c>
      <c r="BB181" s="52">
        <f t="shared" si="335"/>
        <v>750</v>
      </c>
      <c r="BC181" s="52">
        <f t="shared" si="335"/>
        <v>750</v>
      </c>
      <c r="BD181" s="52">
        <f t="shared" si="335"/>
        <v>750</v>
      </c>
      <c r="BE181" s="52">
        <f t="shared" si="329"/>
        <v>261.43961538432092</v>
      </c>
      <c r="BF181" s="52">
        <f t="shared" si="335"/>
        <v>750</v>
      </c>
      <c r="BG181" s="52">
        <f>'Mortgage and Loans'!AF143</f>
        <v>0</v>
      </c>
      <c r="BH181" s="52">
        <f>'Mortgage and Loans'!AQ143</f>
        <v>0</v>
      </c>
      <c r="BI181" s="52">
        <f>'Mortgage and Loans'!BB143</f>
        <v>0</v>
      </c>
      <c r="BJ181" s="52">
        <f>'Mortgage and Loans'!BM143</f>
        <v>0</v>
      </c>
      <c r="BK181" s="52">
        <f>'Mortgage and Loans'!T142</f>
        <v>104922.43</v>
      </c>
      <c r="BL181" s="12">
        <f t="shared" si="17"/>
        <v>-108933.86961538432</v>
      </c>
      <c r="BM181" s="69">
        <f t="shared" si="103"/>
        <v>1112230.7915901439</v>
      </c>
      <c r="BN181" s="88">
        <f t="shared" si="317"/>
        <v>1</v>
      </c>
      <c r="BO181" s="88">
        <f t="shared" si="340"/>
        <v>0</v>
      </c>
      <c r="BP181" s="79">
        <f>'Mortgage and Loans'!G143</f>
        <v>0</v>
      </c>
      <c r="BQ181" s="73">
        <f t="shared" si="285"/>
        <v>2055.3430333333336</v>
      </c>
      <c r="BR181" s="80"/>
      <c r="BS181" s="20">
        <f t="shared" si="286"/>
        <v>4011.4396153843209</v>
      </c>
      <c r="BT181" s="20">
        <v>750</v>
      </c>
      <c r="BU181" s="20">
        <v>0</v>
      </c>
      <c r="BV181" s="20">
        <f t="shared" si="287"/>
        <v>4761.4396153843209</v>
      </c>
      <c r="BW181" s="20">
        <f t="shared" si="288"/>
        <v>4761.4396153835542</v>
      </c>
      <c r="BX181" s="47">
        <f>IF(D181=0,0,IF(MONTH($D181)=1,1,0))</f>
        <v>0</v>
      </c>
      <c r="BY181" s="47">
        <f t="shared" si="19"/>
        <v>0</v>
      </c>
      <c r="BZ181" s="47">
        <f t="shared" si="20"/>
        <v>0</v>
      </c>
      <c r="CA181" s="47">
        <f t="shared" si="21"/>
        <v>0</v>
      </c>
      <c r="CB181" s="47">
        <f t="shared" si="22"/>
        <v>0</v>
      </c>
      <c r="CC181" s="47">
        <f t="shared" si="23"/>
        <v>0</v>
      </c>
      <c r="CD181" s="47">
        <f t="shared" si="24"/>
        <v>0</v>
      </c>
      <c r="CE181" s="47">
        <f t="shared" si="25"/>
        <v>0</v>
      </c>
      <c r="CF181" s="47">
        <f t="shared" si="26"/>
        <v>0</v>
      </c>
      <c r="CG181" s="47">
        <f t="shared" si="27"/>
        <v>0</v>
      </c>
      <c r="CH181" s="47">
        <f t="shared" si="28"/>
        <v>0</v>
      </c>
      <c r="CI181" s="47">
        <f t="shared" si="29"/>
        <v>0</v>
      </c>
      <c r="CJ181" s="47">
        <f t="shared" si="289"/>
        <v>0</v>
      </c>
      <c r="CK181" s="47">
        <f t="shared" si="290"/>
        <v>0</v>
      </c>
      <c r="CL181" s="47">
        <f t="shared" si="291"/>
        <v>0</v>
      </c>
      <c r="CM181" s="47">
        <f t="shared" si="292"/>
        <v>0</v>
      </c>
      <c r="CN181" s="47">
        <f t="shared" si="293"/>
        <v>0</v>
      </c>
      <c r="CO181" s="47">
        <f t="shared" si="294"/>
        <v>0</v>
      </c>
      <c r="CP181" s="47">
        <f t="shared" si="295"/>
        <v>0</v>
      </c>
      <c r="CQ181" s="47">
        <f t="shared" si="296"/>
        <v>0</v>
      </c>
      <c r="CR181" s="47">
        <f t="shared" si="297"/>
        <v>0</v>
      </c>
      <c r="CS181" s="47">
        <f t="shared" si="298"/>
        <v>0</v>
      </c>
      <c r="CT181" s="47">
        <f t="shared" si="299"/>
        <v>0</v>
      </c>
      <c r="CU181" s="47">
        <f t="shared" si="300"/>
        <v>0</v>
      </c>
      <c r="CV181" s="20">
        <f t="shared" si="301"/>
        <v>4761.4396153844054</v>
      </c>
      <c r="CW181" s="20">
        <f t="shared" si="302"/>
        <v>4761.4396153843845</v>
      </c>
      <c r="CX181" s="20">
        <f t="shared" si="303"/>
        <v>57137.27538461185</v>
      </c>
      <c r="CY181" s="20">
        <f t="shared" si="304"/>
        <v>57137.275384612862</v>
      </c>
      <c r="CZ181" s="20">
        <f t="shared" si="305"/>
        <v>57137.275384612614</v>
      </c>
      <c r="DA181" s="21">
        <f t="shared" si="306"/>
        <v>57137.27538461244</v>
      </c>
      <c r="DB181" s="19">
        <f t="shared" si="327"/>
        <v>1428431.8846153109</v>
      </c>
      <c r="DC181" s="20">
        <f t="shared" si="307"/>
        <v>1428431.8846153356</v>
      </c>
      <c r="DD181" s="20">
        <f t="shared" si="308"/>
        <v>1428431.8846153242</v>
      </c>
      <c r="DE181" s="20">
        <f>DC181*G181</f>
        <v>0</v>
      </c>
      <c r="DF181" s="20">
        <f t="shared" si="338"/>
        <v>1500000</v>
      </c>
      <c r="DG181" s="20">
        <f t="shared" si="322"/>
        <v>1122335.7068607109</v>
      </c>
      <c r="DH181" s="20">
        <f t="shared" si="309"/>
        <v>44893.428274428436</v>
      </c>
      <c r="DI181" s="20">
        <f t="shared" si="323"/>
        <v>3741.1190228690361</v>
      </c>
      <c r="DJ181" s="20">
        <f t="shared" si="310"/>
        <v>1109139.4849939963</v>
      </c>
      <c r="DK181" s="24">
        <f t="shared" si="311"/>
        <v>0.78571174373004571</v>
      </c>
      <c r="DL181" s="124">
        <f t="shared" si="324"/>
        <v>0</v>
      </c>
      <c r="DM181" s="27">
        <f t="shared" si="325"/>
        <v>0</v>
      </c>
      <c r="DN181" s="27">
        <f t="shared" si="326"/>
        <v>0</v>
      </c>
      <c r="DO181" s="20">
        <f t="shared" si="318"/>
        <v>1055834.9802007098</v>
      </c>
      <c r="DP181" s="20">
        <f t="shared" si="319"/>
        <v>837169.124299519</v>
      </c>
      <c r="DQ181" s="21">
        <f t="shared" si="320"/>
        <v>805963.68444695475</v>
      </c>
      <c r="DR181" s="17"/>
      <c r="DS181" s="17"/>
      <c r="DT181" s="17"/>
      <c r="DU181" s="17"/>
      <c r="DV181" s="17"/>
      <c r="DW181" s="17"/>
      <c r="DX181" s="17"/>
      <c r="DY181" s="17"/>
      <c r="DZ181" s="17"/>
      <c r="EA181" s="17"/>
      <c r="EB181" s="28">
        <v>0</v>
      </c>
      <c r="EC181" s="17"/>
      <c r="ED181" s="17"/>
      <c r="EE181" s="17"/>
      <c r="EF181" s="17"/>
      <c r="EG181" s="17"/>
    </row>
    <row r="182" spans="1:137" ht="15.75" thickBot="1" x14ac:dyDescent="0.3">
      <c r="A182" s="5">
        <f t="shared" si="328"/>
        <v>38</v>
      </c>
      <c r="B182" s="5">
        <f t="shared" si="328"/>
        <v>36</v>
      </c>
      <c r="C182" s="1">
        <v>47727</v>
      </c>
      <c r="D182" s="4"/>
      <c r="E182" s="28"/>
      <c r="F182" s="28"/>
      <c r="G182" s="28">
        <f t="shared" si="274"/>
        <v>0</v>
      </c>
      <c r="H182" s="28"/>
      <c r="I182" s="10">
        <v>0</v>
      </c>
      <c r="J182" s="10">
        <v>69430.399999999994</v>
      </c>
      <c r="K182" s="94"/>
      <c r="L182" s="11">
        <f t="shared" si="276"/>
        <v>1541.6666666666667</v>
      </c>
      <c r="M182" s="11">
        <f t="shared" si="277"/>
        <v>458.33333333333331</v>
      </c>
      <c r="N182" s="11">
        <f t="shared" si="278"/>
        <v>575</v>
      </c>
      <c r="O182" s="11">
        <f t="shared" si="275"/>
        <v>552.97666666666669</v>
      </c>
      <c r="P182" s="11">
        <f t="shared" si="312"/>
        <v>2657.8899999999994</v>
      </c>
      <c r="Q182" s="11">
        <v>100000</v>
      </c>
      <c r="R182" s="94">
        <v>1</v>
      </c>
      <c r="S182" s="11">
        <f t="shared" si="279"/>
        <v>1541.6666666666667</v>
      </c>
      <c r="T182" s="11">
        <f t="shared" si="280"/>
        <v>458.33333333333331</v>
      </c>
      <c r="U182" s="11">
        <f t="shared" si="313"/>
        <v>833.33333333333348</v>
      </c>
      <c r="V182" s="11">
        <f t="shared" si="314"/>
        <v>5500</v>
      </c>
      <c r="W182" s="11">
        <f t="shared" si="315"/>
        <v>8157.8899999999994</v>
      </c>
      <c r="X182" s="11">
        <f t="shared" si="281"/>
        <v>97894.68</v>
      </c>
      <c r="Y182" s="110">
        <f t="shared" si="273"/>
        <v>0.22</v>
      </c>
      <c r="Z182" s="11">
        <f t="shared" si="330"/>
        <v>13415.829599999997</v>
      </c>
      <c r="AA182" s="11">
        <f t="shared" si="331"/>
        <v>4814.7339999999995</v>
      </c>
      <c r="AB182" s="11">
        <v>0</v>
      </c>
      <c r="AC182" s="11">
        <f t="shared" si="336"/>
        <v>79664.116399999999</v>
      </c>
      <c r="AD182" s="11">
        <f t="shared" si="332"/>
        <v>6638.6763666666666</v>
      </c>
      <c r="AE182" s="11">
        <v>55000</v>
      </c>
      <c r="AF182" s="11">
        <f t="shared" si="282"/>
        <v>2055.3430333333336</v>
      </c>
      <c r="AG182" s="11"/>
      <c r="AH182" s="92"/>
      <c r="AI182" s="91">
        <v>9000</v>
      </c>
      <c r="AJ182" s="11">
        <v>550</v>
      </c>
      <c r="AK182" s="54">
        <f t="shared" si="98"/>
        <v>10809.429975900617</v>
      </c>
      <c r="AL182" s="11">
        <v>305</v>
      </c>
      <c r="AM182" s="54">
        <v>0</v>
      </c>
      <c r="AN182" s="11">
        <v>0</v>
      </c>
      <c r="AO182" s="11">
        <v>0</v>
      </c>
      <c r="AP182" s="52">
        <f t="shared" si="283"/>
        <v>179505.09492139201</v>
      </c>
      <c r="AQ182" s="54">
        <f t="shared" si="272"/>
        <v>9860.1174504262726</v>
      </c>
      <c r="AR182" s="54">
        <f t="shared" si="333"/>
        <v>8560.5599628949276</v>
      </c>
      <c r="AS182" s="54">
        <f t="shared" si="337"/>
        <v>708951.06876195106</v>
      </c>
      <c r="AT182" s="54">
        <f t="shared" si="339"/>
        <v>90501.650853745406</v>
      </c>
      <c r="AU182" s="54">
        <v>3100</v>
      </c>
      <c r="AV182" s="54">
        <f t="shared" si="334"/>
        <v>112757.21439793492</v>
      </c>
      <c r="AW182" s="11">
        <v>0</v>
      </c>
      <c r="AX182" s="52">
        <f t="shared" si="284"/>
        <v>25491.571291195014</v>
      </c>
      <c r="AY182" s="54">
        <f>'Mortgage and Loans'!U143</f>
        <v>75943.87</v>
      </c>
      <c r="AZ182" s="12">
        <f t="shared" si="321"/>
        <v>1235335.5776154404</v>
      </c>
      <c r="BA182" s="52">
        <f t="shared" si="335"/>
        <v>750</v>
      </c>
      <c r="BB182" s="52">
        <f t="shared" si="335"/>
        <v>750</v>
      </c>
      <c r="BC182" s="52">
        <f t="shared" si="335"/>
        <v>750</v>
      </c>
      <c r="BD182" s="52">
        <f t="shared" si="335"/>
        <v>750</v>
      </c>
      <c r="BE182" s="52">
        <f t="shared" si="329"/>
        <v>261.43961538438481</v>
      </c>
      <c r="BF182" s="52">
        <f t="shared" si="335"/>
        <v>750</v>
      </c>
      <c r="BG182" s="52">
        <f>'Mortgage and Loans'!AF144</f>
        <v>0</v>
      </c>
      <c r="BH182" s="52">
        <f>'Mortgage and Loans'!AQ144</f>
        <v>0</v>
      </c>
      <c r="BI182" s="52">
        <f>'Mortgage and Loans'!BB144</f>
        <v>0</v>
      </c>
      <c r="BJ182" s="52">
        <f>'Mortgage and Loans'!BM144</f>
        <v>0</v>
      </c>
      <c r="BK182" s="52">
        <f>'Mortgage and Loans'!T143</f>
        <v>104056.12999999999</v>
      </c>
      <c r="BL182" s="12">
        <f t="shared" si="17"/>
        <v>-108067.56961538437</v>
      </c>
      <c r="BM182" s="69">
        <f t="shared" si="103"/>
        <v>1127268.008000056</v>
      </c>
      <c r="BN182" s="88">
        <f t="shared" si="317"/>
        <v>1</v>
      </c>
      <c r="BO182" s="88">
        <f t="shared" si="340"/>
        <v>0</v>
      </c>
      <c r="BP182" s="79">
        <f>'Mortgage and Loans'!G144</f>
        <v>0</v>
      </c>
      <c r="BQ182" s="73">
        <f t="shared" si="285"/>
        <v>2055.3430333333336</v>
      </c>
      <c r="BR182" s="80"/>
      <c r="BS182" s="20">
        <f t="shared" si="286"/>
        <v>4011.439615384385</v>
      </c>
      <c r="BT182" s="20">
        <v>750</v>
      </c>
      <c r="BU182" s="20">
        <v>0</v>
      </c>
      <c r="BV182" s="20">
        <f t="shared" si="287"/>
        <v>4761.4396153843845</v>
      </c>
      <c r="BW182" s="20">
        <f t="shared" si="288"/>
        <v>4761.4396153829566</v>
      </c>
      <c r="BX182" s="47">
        <f>IF(D182=0,0,IF(MONTH($D182)=1,1,0))</f>
        <v>0</v>
      </c>
      <c r="BY182" s="47">
        <f t="shared" si="19"/>
        <v>0</v>
      </c>
      <c r="BZ182" s="47">
        <f t="shared" si="20"/>
        <v>0</v>
      </c>
      <c r="CA182" s="47">
        <f t="shared" si="21"/>
        <v>0</v>
      </c>
      <c r="CB182" s="47">
        <f t="shared" si="22"/>
        <v>0</v>
      </c>
      <c r="CC182" s="47">
        <f t="shared" si="23"/>
        <v>0</v>
      </c>
      <c r="CD182" s="47">
        <f t="shared" si="24"/>
        <v>0</v>
      </c>
      <c r="CE182" s="47">
        <f t="shared" si="25"/>
        <v>0</v>
      </c>
      <c r="CF182" s="47">
        <f t="shared" si="26"/>
        <v>0</v>
      </c>
      <c r="CG182" s="47">
        <f t="shared" si="27"/>
        <v>0</v>
      </c>
      <c r="CH182" s="47">
        <f t="shared" si="28"/>
        <v>0</v>
      </c>
      <c r="CI182" s="47">
        <f t="shared" si="29"/>
        <v>0</v>
      </c>
      <c r="CJ182" s="47">
        <f t="shared" si="289"/>
        <v>0</v>
      </c>
      <c r="CK182" s="47">
        <f t="shared" si="290"/>
        <v>0</v>
      </c>
      <c r="CL182" s="47">
        <f t="shared" si="291"/>
        <v>0</v>
      </c>
      <c r="CM182" s="47">
        <f t="shared" si="292"/>
        <v>0</v>
      </c>
      <c r="CN182" s="47">
        <f t="shared" si="293"/>
        <v>0</v>
      </c>
      <c r="CO182" s="47">
        <f t="shared" si="294"/>
        <v>0</v>
      </c>
      <c r="CP182" s="47">
        <f t="shared" si="295"/>
        <v>0</v>
      </c>
      <c r="CQ182" s="47">
        <f t="shared" si="296"/>
        <v>0</v>
      </c>
      <c r="CR182" s="47">
        <f t="shared" si="297"/>
        <v>0</v>
      </c>
      <c r="CS182" s="47">
        <f t="shared" si="298"/>
        <v>0</v>
      </c>
      <c r="CT182" s="47">
        <f t="shared" si="299"/>
        <v>0</v>
      </c>
      <c r="CU182" s="47">
        <f t="shared" si="300"/>
        <v>0</v>
      </c>
      <c r="CV182" s="20">
        <f t="shared" si="301"/>
        <v>4761.4396153843563</v>
      </c>
      <c r="CW182" s="20">
        <f t="shared" si="302"/>
        <v>4761.4396153845037</v>
      </c>
      <c r="CX182" s="20">
        <f t="shared" si="303"/>
        <v>57137.275384612614</v>
      </c>
      <c r="CY182" s="20">
        <f t="shared" si="304"/>
        <v>57137.27538461228</v>
      </c>
      <c r="CZ182" s="20">
        <f t="shared" si="305"/>
        <v>57137.27538461404</v>
      </c>
      <c r="DA182" s="21">
        <f t="shared" si="306"/>
        <v>57137.275384612985</v>
      </c>
      <c r="DB182" s="19">
        <f t="shared" si="327"/>
        <v>1428431.8846153247</v>
      </c>
      <c r="DC182" s="20">
        <f t="shared" si="307"/>
        <v>1428431.88461532</v>
      </c>
      <c r="DD182" s="20">
        <f t="shared" si="308"/>
        <v>1428431.8846153531</v>
      </c>
      <c r="DE182" s="20">
        <f>DC182*G182</f>
        <v>0</v>
      </c>
      <c r="DF182" s="20">
        <f t="shared" si="338"/>
        <v>1500000</v>
      </c>
      <c r="DG182" s="20">
        <f t="shared" si="322"/>
        <v>1135627.2776395397</v>
      </c>
      <c r="DH182" s="20">
        <f t="shared" si="309"/>
        <v>45425.091105581589</v>
      </c>
      <c r="DI182" s="20">
        <f t="shared" si="323"/>
        <v>3785.4242587984659</v>
      </c>
      <c r="DJ182" s="20">
        <f t="shared" si="310"/>
        <v>1122359.5762377139</v>
      </c>
      <c r="DK182" s="24">
        <f t="shared" si="311"/>
        <v>0.79501675219561951</v>
      </c>
      <c r="DL182" s="124">
        <f t="shared" si="324"/>
        <v>0</v>
      </c>
      <c r="DM182" s="27">
        <f t="shared" si="325"/>
        <v>0</v>
      </c>
      <c r="DN182" s="27">
        <f t="shared" si="326"/>
        <v>0</v>
      </c>
      <c r="DO182" s="20">
        <f t="shared" si="318"/>
        <v>1061554.0863434635</v>
      </c>
      <c r="DP182" s="20">
        <f t="shared" si="319"/>
        <v>845703.79038947471</v>
      </c>
      <c r="DQ182" s="21">
        <f t="shared" si="320"/>
        <v>814900.15440437582</v>
      </c>
      <c r="DR182" s="17"/>
      <c r="DS182" s="17"/>
      <c r="DT182" s="17"/>
      <c r="DU182" s="17"/>
      <c r="DV182" s="17"/>
      <c r="DW182" s="17"/>
      <c r="DX182" s="17"/>
      <c r="DY182" s="17"/>
      <c r="DZ182" s="17"/>
      <c r="EA182" s="17"/>
      <c r="EB182" s="28">
        <v>0</v>
      </c>
      <c r="EC182" s="17"/>
      <c r="ED182" s="17"/>
      <c r="EE182" s="17"/>
      <c r="EF182" s="17"/>
      <c r="EG182" s="17"/>
    </row>
    <row r="183" spans="1:137" ht="15.75" thickBot="1" x14ac:dyDescent="0.3">
      <c r="A183" s="5">
        <f t="shared" si="328"/>
        <v>38</v>
      </c>
      <c r="B183" s="5">
        <f t="shared" si="328"/>
        <v>37</v>
      </c>
      <c r="C183" s="1">
        <v>47757</v>
      </c>
      <c r="D183" s="4"/>
      <c r="E183" s="28"/>
      <c r="F183" s="28"/>
      <c r="G183" s="28">
        <f t="shared" si="274"/>
        <v>0</v>
      </c>
      <c r="H183" s="28"/>
      <c r="I183" s="10">
        <v>0</v>
      </c>
      <c r="J183" s="10">
        <v>69430.399999999994</v>
      </c>
      <c r="K183" s="94"/>
      <c r="L183" s="11">
        <f t="shared" si="276"/>
        <v>1541.6666666666667</v>
      </c>
      <c r="M183" s="11">
        <f t="shared" si="277"/>
        <v>458.33333333333331</v>
      </c>
      <c r="N183" s="11">
        <f t="shared" si="278"/>
        <v>575</v>
      </c>
      <c r="O183" s="11">
        <f t="shared" si="275"/>
        <v>552.97666666666669</v>
      </c>
      <c r="P183" s="11">
        <f t="shared" si="312"/>
        <v>2657.8899999999994</v>
      </c>
      <c r="Q183" s="11">
        <v>100000</v>
      </c>
      <c r="R183" s="94">
        <v>1</v>
      </c>
      <c r="S183" s="11">
        <f t="shared" si="279"/>
        <v>1541.6666666666667</v>
      </c>
      <c r="T183" s="11">
        <f t="shared" si="280"/>
        <v>458.33333333333331</v>
      </c>
      <c r="U183" s="11">
        <f t="shared" si="313"/>
        <v>833.33333333333348</v>
      </c>
      <c r="V183" s="11">
        <f t="shared" si="314"/>
        <v>5500</v>
      </c>
      <c r="W183" s="11">
        <f t="shared" si="315"/>
        <v>8157.8899999999994</v>
      </c>
      <c r="X183" s="11">
        <f t="shared" si="281"/>
        <v>97894.68</v>
      </c>
      <c r="Y183" s="110">
        <f t="shared" si="273"/>
        <v>0.22</v>
      </c>
      <c r="Z183" s="11">
        <f t="shared" si="330"/>
        <v>13415.829599999997</v>
      </c>
      <c r="AA183" s="11">
        <f t="shared" si="331"/>
        <v>4814.7339999999995</v>
      </c>
      <c r="AB183" s="11">
        <v>0</v>
      </c>
      <c r="AC183" s="11">
        <f t="shared" si="336"/>
        <v>79664.116399999999</v>
      </c>
      <c r="AD183" s="11">
        <f t="shared" si="332"/>
        <v>6638.6763666666666</v>
      </c>
      <c r="AE183" s="11">
        <v>55000</v>
      </c>
      <c r="AF183" s="11">
        <f t="shared" si="282"/>
        <v>2055.3430333333336</v>
      </c>
      <c r="AG183" s="11"/>
      <c r="AH183" s="92"/>
      <c r="AI183" s="91">
        <v>9000</v>
      </c>
      <c r="AJ183" s="11">
        <v>550</v>
      </c>
      <c r="AK183" s="54">
        <f t="shared" si="98"/>
        <v>10822.491370454829</v>
      </c>
      <c r="AL183" s="11">
        <v>305</v>
      </c>
      <c r="AM183" s="54">
        <v>0</v>
      </c>
      <c r="AN183" s="11">
        <v>0</v>
      </c>
      <c r="AO183" s="11">
        <v>0</v>
      </c>
      <c r="AP183" s="52">
        <f t="shared" si="283"/>
        <v>181394.08085221623</v>
      </c>
      <c r="AQ183" s="54">
        <f t="shared" ref="AQ183:AQ246" si="341">(AQ182*($AJ$1/12))+AQ182</f>
        <v>9913.526419949414</v>
      </c>
      <c r="AR183" s="54">
        <f t="shared" si="333"/>
        <v>8606.9296626939413</v>
      </c>
      <c r="AS183" s="54">
        <f t="shared" si="337"/>
        <v>716048.12971774489</v>
      </c>
      <c r="AT183" s="54">
        <f t="shared" si="339"/>
        <v>91400.201462536526</v>
      </c>
      <c r="AU183" s="54">
        <v>3100</v>
      </c>
      <c r="AV183" s="54">
        <f t="shared" si="334"/>
        <v>113942.9826425904</v>
      </c>
      <c r="AW183" s="11">
        <v>0</v>
      </c>
      <c r="AX183" s="52">
        <f t="shared" si="284"/>
        <v>27684.993669022322</v>
      </c>
      <c r="AY183" s="54">
        <f>'Mortgage and Loans'!U144</f>
        <v>76813.149999999994</v>
      </c>
      <c r="AZ183" s="12">
        <f t="shared" si="321"/>
        <v>1249581.4857972085</v>
      </c>
      <c r="BA183" s="52">
        <f t="shared" si="335"/>
        <v>750</v>
      </c>
      <c r="BB183" s="52">
        <f t="shared" si="335"/>
        <v>750</v>
      </c>
      <c r="BC183" s="52">
        <f t="shared" si="335"/>
        <v>750</v>
      </c>
      <c r="BD183" s="52">
        <f t="shared" si="335"/>
        <v>750</v>
      </c>
      <c r="BE183" s="52">
        <f t="shared" si="329"/>
        <v>261.43961538450384</v>
      </c>
      <c r="BF183" s="52">
        <f t="shared" si="335"/>
        <v>750</v>
      </c>
      <c r="BG183" s="52">
        <f>'Mortgage and Loans'!AF145</f>
        <v>0</v>
      </c>
      <c r="BH183" s="52">
        <f>'Mortgage and Loans'!AQ145</f>
        <v>0</v>
      </c>
      <c r="BI183" s="52">
        <f>'Mortgage and Loans'!BB145</f>
        <v>0</v>
      </c>
      <c r="BJ183" s="52">
        <f>'Mortgage and Loans'!BM145</f>
        <v>0</v>
      </c>
      <c r="BK183" s="52">
        <f>'Mortgage and Loans'!T144</f>
        <v>103186.84999999999</v>
      </c>
      <c r="BL183" s="12">
        <f t="shared" si="17"/>
        <v>-107198.28961538449</v>
      </c>
      <c r="BM183" s="69">
        <f t="shared" si="103"/>
        <v>1142383.196181824</v>
      </c>
      <c r="BN183" s="88">
        <f t="shared" si="317"/>
        <v>1</v>
      </c>
      <c r="BO183" s="88">
        <f t="shared" si="340"/>
        <v>0</v>
      </c>
      <c r="BP183" s="79">
        <f>'Mortgage and Loans'!G145</f>
        <v>0</v>
      </c>
      <c r="BQ183" s="73">
        <f t="shared" si="285"/>
        <v>2055.3430333333336</v>
      </c>
      <c r="BR183" s="80"/>
      <c r="BS183" s="20">
        <f t="shared" si="286"/>
        <v>4011.4396153845037</v>
      </c>
      <c r="BT183" s="20">
        <v>750</v>
      </c>
      <c r="BU183" s="20">
        <v>0</v>
      </c>
      <c r="BV183" s="20">
        <f t="shared" si="287"/>
        <v>4761.4396153845037</v>
      </c>
      <c r="BW183" s="20">
        <f t="shared" si="288"/>
        <v>4761.4396153830548</v>
      </c>
      <c r="BX183" s="47">
        <f>IF(D183=0,0,IF(MONTH($D183)=1,1,0))</f>
        <v>0</v>
      </c>
      <c r="BY183" s="47">
        <f t="shared" si="19"/>
        <v>0</v>
      </c>
      <c r="BZ183" s="47">
        <f t="shared" si="20"/>
        <v>0</v>
      </c>
      <c r="CA183" s="47">
        <f t="shared" si="21"/>
        <v>0</v>
      </c>
      <c r="CB183" s="47">
        <f t="shared" si="22"/>
        <v>0</v>
      </c>
      <c r="CC183" s="47">
        <f t="shared" si="23"/>
        <v>0</v>
      </c>
      <c r="CD183" s="47">
        <f t="shared" si="24"/>
        <v>0</v>
      </c>
      <c r="CE183" s="47">
        <f t="shared" si="25"/>
        <v>0</v>
      </c>
      <c r="CF183" s="47">
        <f t="shared" si="26"/>
        <v>0</v>
      </c>
      <c r="CG183" s="47">
        <f t="shared" si="27"/>
        <v>0</v>
      </c>
      <c r="CH183" s="47">
        <f t="shared" si="28"/>
        <v>0</v>
      </c>
      <c r="CI183" s="47">
        <f t="shared" si="29"/>
        <v>0</v>
      </c>
      <c r="CJ183" s="47">
        <f t="shared" si="289"/>
        <v>0</v>
      </c>
      <c r="CK183" s="47">
        <f t="shared" si="290"/>
        <v>0</v>
      </c>
      <c r="CL183" s="47">
        <f t="shared" si="291"/>
        <v>0</v>
      </c>
      <c r="CM183" s="47">
        <f t="shared" si="292"/>
        <v>0</v>
      </c>
      <c r="CN183" s="47">
        <f t="shared" si="293"/>
        <v>0</v>
      </c>
      <c r="CO183" s="47">
        <f t="shared" si="294"/>
        <v>0</v>
      </c>
      <c r="CP183" s="47">
        <f t="shared" si="295"/>
        <v>0</v>
      </c>
      <c r="CQ183" s="47">
        <f t="shared" si="296"/>
        <v>0</v>
      </c>
      <c r="CR183" s="47">
        <f t="shared" si="297"/>
        <v>0</v>
      </c>
      <c r="CS183" s="47">
        <f t="shared" si="298"/>
        <v>0</v>
      </c>
      <c r="CT183" s="47">
        <f t="shared" si="299"/>
        <v>0</v>
      </c>
      <c r="CU183" s="47">
        <f t="shared" si="300"/>
        <v>0</v>
      </c>
      <c r="CV183" s="20">
        <f t="shared" si="301"/>
        <v>4761.4396153844027</v>
      </c>
      <c r="CW183" s="20">
        <f t="shared" si="302"/>
        <v>4761.4396153846237</v>
      </c>
      <c r="CX183" s="20">
        <f t="shared" si="303"/>
        <v>57137.27538461404</v>
      </c>
      <c r="CY183" s="20">
        <f t="shared" si="304"/>
        <v>57137.275384612833</v>
      </c>
      <c r="CZ183" s="20">
        <f t="shared" si="305"/>
        <v>57137.275384615481</v>
      </c>
      <c r="DA183" s="21">
        <f t="shared" si="306"/>
        <v>57137.27538461412</v>
      </c>
      <c r="DB183" s="19">
        <f t="shared" si="327"/>
        <v>1428431.8846153531</v>
      </c>
      <c r="DC183" s="20">
        <f t="shared" si="307"/>
        <v>1428431.8846153298</v>
      </c>
      <c r="DD183" s="20">
        <f t="shared" si="308"/>
        <v>1428431.8846153833</v>
      </c>
      <c r="DE183" s="20">
        <f>DC183*G183</f>
        <v>0</v>
      </c>
      <c r="DF183" s="20">
        <f t="shared" si="338"/>
        <v>1500000</v>
      </c>
      <c r="DG183" s="20">
        <f t="shared" si="322"/>
        <v>1148990.8444267537</v>
      </c>
      <c r="DH183" s="20">
        <f t="shared" si="309"/>
        <v>45959.63377707015</v>
      </c>
      <c r="DI183" s="20">
        <f t="shared" si="323"/>
        <v>3829.9694814225127</v>
      </c>
      <c r="DJ183" s="20">
        <f t="shared" si="310"/>
        <v>1135651.2763090015</v>
      </c>
      <c r="DK183" s="24">
        <f t="shared" si="311"/>
        <v>0.80437216279036761</v>
      </c>
      <c r="DL183" s="124">
        <f t="shared" si="324"/>
        <v>0</v>
      </c>
      <c r="DM183" s="27">
        <f t="shared" si="325"/>
        <v>0</v>
      </c>
      <c r="DN183" s="27">
        <f t="shared" si="326"/>
        <v>0</v>
      </c>
      <c r="DO183" s="20">
        <f t="shared" si="318"/>
        <v>1067304.1709778239</v>
      </c>
      <c r="DP183" s="20">
        <f t="shared" si="319"/>
        <v>854284.68592075096</v>
      </c>
      <c r="DQ183" s="21">
        <f t="shared" si="320"/>
        <v>823885.03024073283</v>
      </c>
      <c r="DR183" s="17"/>
      <c r="DS183" s="17"/>
      <c r="DT183" s="17"/>
      <c r="DU183" s="17"/>
      <c r="DV183" s="17"/>
      <c r="DW183" s="17"/>
      <c r="DX183" s="17"/>
      <c r="DY183" s="17"/>
      <c r="DZ183" s="17"/>
      <c r="EA183" s="17"/>
      <c r="EB183" s="28">
        <v>0</v>
      </c>
      <c r="EC183" s="17"/>
      <c r="ED183" s="17"/>
      <c r="EE183" s="17"/>
      <c r="EF183" s="17"/>
      <c r="EG183" s="17"/>
    </row>
    <row r="184" spans="1:137" ht="15.75" thickBot="1" x14ac:dyDescent="0.3">
      <c r="A184" s="5">
        <f t="shared" si="328"/>
        <v>38</v>
      </c>
      <c r="B184" s="5">
        <f t="shared" si="328"/>
        <v>37</v>
      </c>
      <c r="C184" s="1">
        <v>47788</v>
      </c>
      <c r="D184" s="4"/>
      <c r="E184" s="28"/>
      <c r="F184" s="28"/>
      <c r="G184" s="28">
        <f t="shared" si="274"/>
        <v>0</v>
      </c>
      <c r="H184" s="28"/>
      <c r="I184" s="10">
        <v>0</v>
      </c>
      <c r="J184" s="10">
        <v>69430.399999999994</v>
      </c>
      <c r="K184" s="94"/>
      <c r="L184" s="11">
        <f t="shared" si="276"/>
        <v>1541.6666666666667</v>
      </c>
      <c r="M184" s="11">
        <f t="shared" si="277"/>
        <v>458.33333333333331</v>
      </c>
      <c r="N184" s="11">
        <f t="shared" si="278"/>
        <v>575</v>
      </c>
      <c r="O184" s="11">
        <f t="shared" si="275"/>
        <v>552.97666666666669</v>
      </c>
      <c r="P184" s="11">
        <f t="shared" si="312"/>
        <v>2657.8899999999994</v>
      </c>
      <c r="Q184" s="11">
        <v>100000</v>
      </c>
      <c r="R184" s="94">
        <v>1</v>
      </c>
      <c r="S184" s="11">
        <f t="shared" si="279"/>
        <v>1541.6666666666667</v>
      </c>
      <c r="T184" s="11">
        <f t="shared" si="280"/>
        <v>458.33333333333331</v>
      </c>
      <c r="U184" s="11">
        <f t="shared" si="313"/>
        <v>833.33333333333348</v>
      </c>
      <c r="V184" s="11">
        <f t="shared" si="314"/>
        <v>5500</v>
      </c>
      <c r="W184" s="11">
        <f t="shared" si="315"/>
        <v>8157.8899999999994</v>
      </c>
      <c r="X184" s="11">
        <f t="shared" si="281"/>
        <v>97894.68</v>
      </c>
      <c r="Y184" s="110">
        <f t="shared" si="273"/>
        <v>0.22</v>
      </c>
      <c r="Z184" s="11">
        <f t="shared" si="330"/>
        <v>13415.829599999997</v>
      </c>
      <c r="AA184" s="11">
        <f t="shared" si="331"/>
        <v>4814.7339999999995</v>
      </c>
      <c r="AB184" s="11">
        <v>0</v>
      </c>
      <c r="AC184" s="11">
        <f t="shared" si="336"/>
        <v>79664.116399999999</v>
      </c>
      <c r="AD184" s="11">
        <f t="shared" si="332"/>
        <v>6638.6763666666666</v>
      </c>
      <c r="AE184" s="11">
        <v>55000</v>
      </c>
      <c r="AF184" s="11">
        <f t="shared" si="282"/>
        <v>2055.3430333333336</v>
      </c>
      <c r="AG184" s="11"/>
      <c r="AH184" s="92"/>
      <c r="AI184" s="91">
        <v>9000</v>
      </c>
      <c r="AJ184" s="11">
        <v>550</v>
      </c>
      <c r="AK184" s="54">
        <f t="shared" si="98"/>
        <v>10835.56854752746</v>
      </c>
      <c r="AL184" s="11">
        <v>305</v>
      </c>
      <c r="AM184" s="54">
        <v>0</v>
      </c>
      <c r="AN184" s="11">
        <v>0</v>
      </c>
      <c r="AO184" s="11">
        <v>0</v>
      </c>
      <c r="AP184" s="52">
        <f t="shared" si="283"/>
        <v>183293.29879016575</v>
      </c>
      <c r="AQ184" s="54">
        <f t="shared" si="341"/>
        <v>9967.224688057473</v>
      </c>
      <c r="AR184" s="54">
        <f t="shared" si="333"/>
        <v>8653.5505317002007</v>
      </c>
      <c r="AS184" s="54">
        <f t="shared" si="337"/>
        <v>723183.63308704924</v>
      </c>
      <c r="AT184" s="54">
        <f t="shared" si="339"/>
        <v>92303.619220458597</v>
      </c>
      <c r="AU184" s="54">
        <v>3100</v>
      </c>
      <c r="AV184" s="54">
        <f t="shared" si="334"/>
        <v>115135.17379857111</v>
      </c>
      <c r="AW184" s="11">
        <v>0</v>
      </c>
      <c r="AX184" s="52">
        <f t="shared" si="284"/>
        <v>29890.297084729529</v>
      </c>
      <c r="AY184" s="54">
        <f>'Mortgage and Loans'!U145</f>
        <v>77685.429999999993</v>
      </c>
      <c r="AZ184" s="12">
        <f t="shared" si="321"/>
        <v>1263902.7957482589</v>
      </c>
      <c r="BA184" s="52">
        <f t="shared" si="335"/>
        <v>750</v>
      </c>
      <c r="BB184" s="52">
        <f t="shared" si="335"/>
        <v>750</v>
      </c>
      <c r="BC184" s="52">
        <f t="shared" si="335"/>
        <v>750</v>
      </c>
      <c r="BD184" s="52">
        <f t="shared" si="335"/>
        <v>750</v>
      </c>
      <c r="BE184" s="52">
        <f t="shared" si="329"/>
        <v>261.43961538462457</v>
      </c>
      <c r="BF184" s="52">
        <f t="shared" si="335"/>
        <v>750</v>
      </c>
      <c r="BG184" s="52">
        <f>'Mortgage and Loans'!AF146</f>
        <v>0</v>
      </c>
      <c r="BH184" s="52">
        <f>'Mortgage and Loans'!AQ146</f>
        <v>0</v>
      </c>
      <c r="BI184" s="52">
        <f>'Mortgage and Loans'!BB146</f>
        <v>0</v>
      </c>
      <c r="BJ184" s="52">
        <f>'Mortgage and Loans'!BM146</f>
        <v>0</v>
      </c>
      <c r="BK184" s="52">
        <f>'Mortgage and Loans'!T145</f>
        <v>102314.56999999999</v>
      </c>
      <c r="BL184" s="12">
        <f t="shared" si="17"/>
        <v>-106326.00961538462</v>
      </c>
      <c r="BM184" s="69">
        <f t="shared" si="103"/>
        <v>1157576.7861328744</v>
      </c>
      <c r="BN184" s="88">
        <f t="shared" si="317"/>
        <v>1</v>
      </c>
      <c r="BO184" s="88">
        <f t="shared" si="340"/>
        <v>0</v>
      </c>
      <c r="BP184" s="79">
        <f>'Mortgage and Loans'!G146</f>
        <v>0</v>
      </c>
      <c r="BQ184" s="73">
        <f t="shared" si="285"/>
        <v>2055.3430333333336</v>
      </c>
      <c r="BR184" s="80"/>
      <c r="BS184" s="20">
        <f t="shared" si="286"/>
        <v>4011.4396153846246</v>
      </c>
      <c r="BT184" s="20">
        <v>750</v>
      </c>
      <c r="BU184" s="20">
        <v>0</v>
      </c>
      <c r="BV184" s="20">
        <f t="shared" si="287"/>
        <v>4761.4396153846246</v>
      </c>
      <c r="BW184" s="20">
        <f t="shared" si="288"/>
        <v>4761.4396153836205</v>
      </c>
      <c r="BX184" s="47">
        <f>IF(D184=0,0,IF(MONTH($D184)=1,1,0))</f>
        <v>0</v>
      </c>
      <c r="BY184" s="47">
        <f t="shared" si="19"/>
        <v>0</v>
      </c>
      <c r="BZ184" s="47">
        <f t="shared" si="20"/>
        <v>0</v>
      </c>
      <c r="CA184" s="47">
        <f t="shared" si="21"/>
        <v>0</v>
      </c>
      <c r="CB184" s="47">
        <f t="shared" si="22"/>
        <v>0</v>
      </c>
      <c r="CC184" s="47">
        <f t="shared" si="23"/>
        <v>0</v>
      </c>
      <c r="CD184" s="47">
        <f t="shared" si="24"/>
        <v>0</v>
      </c>
      <c r="CE184" s="47">
        <f t="shared" si="25"/>
        <v>0</v>
      </c>
      <c r="CF184" s="47">
        <f t="shared" si="26"/>
        <v>0</v>
      </c>
      <c r="CG184" s="47">
        <f t="shared" si="27"/>
        <v>0</v>
      </c>
      <c r="CH184" s="47">
        <f t="shared" si="28"/>
        <v>0</v>
      </c>
      <c r="CI184" s="47">
        <f t="shared" si="29"/>
        <v>0</v>
      </c>
      <c r="CJ184" s="47">
        <f t="shared" si="289"/>
        <v>0</v>
      </c>
      <c r="CK184" s="47">
        <f t="shared" si="290"/>
        <v>0</v>
      </c>
      <c r="CL184" s="47">
        <f t="shared" si="291"/>
        <v>0</v>
      </c>
      <c r="CM184" s="47">
        <f t="shared" si="292"/>
        <v>0</v>
      </c>
      <c r="CN184" s="47">
        <f t="shared" si="293"/>
        <v>0</v>
      </c>
      <c r="CO184" s="47">
        <f t="shared" si="294"/>
        <v>0</v>
      </c>
      <c r="CP184" s="47">
        <f t="shared" si="295"/>
        <v>0</v>
      </c>
      <c r="CQ184" s="47">
        <f t="shared" si="296"/>
        <v>0</v>
      </c>
      <c r="CR184" s="47">
        <f t="shared" si="297"/>
        <v>0</v>
      </c>
      <c r="CS184" s="47">
        <f t="shared" si="298"/>
        <v>0</v>
      </c>
      <c r="CT184" s="47">
        <f t="shared" si="299"/>
        <v>0</v>
      </c>
      <c r="CU184" s="47">
        <f t="shared" si="300"/>
        <v>0</v>
      </c>
      <c r="CV184" s="20">
        <f t="shared" si="301"/>
        <v>4761.4396153845046</v>
      </c>
      <c r="CW184" s="20">
        <f t="shared" si="302"/>
        <v>4761.4396153847074</v>
      </c>
      <c r="CX184" s="20">
        <f t="shared" si="303"/>
        <v>57137.275384615496</v>
      </c>
      <c r="CY184" s="20">
        <f t="shared" si="304"/>
        <v>57137.275384614055</v>
      </c>
      <c r="CZ184" s="20">
        <f t="shared" si="305"/>
        <v>57137.275384616485</v>
      </c>
      <c r="DA184" s="21">
        <f t="shared" si="306"/>
        <v>57137.27538461535</v>
      </c>
      <c r="DB184" s="19">
        <f t="shared" si="327"/>
        <v>1428431.8846153838</v>
      </c>
      <c r="DC184" s="20">
        <f t="shared" si="307"/>
        <v>1428431.884615354</v>
      </c>
      <c r="DD184" s="20">
        <f t="shared" si="308"/>
        <v>1428431.8846154057</v>
      </c>
      <c r="DE184" s="20">
        <f>DC184*G184</f>
        <v>0</v>
      </c>
      <c r="DF184" s="20">
        <f t="shared" si="338"/>
        <v>1500000</v>
      </c>
      <c r="DG184" s="20">
        <f t="shared" si="322"/>
        <v>1162426.7972007319</v>
      </c>
      <c r="DH184" s="20">
        <f t="shared" si="309"/>
        <v>46497.071888029277</v>
      </c>
      <c r="DI184" s="20">
        <f t="shared" si="323"/>
        <v>3874.7559906691063</v>
      </c>
      <c r="DJ184" s="20">
        <f t="shared" si="310"/>
        <v>1149014.9730890084</v>
      </c>
      <c r="DK184" s="24">
        <f t="shared" si="311"/>
        <v>0.81377824852582903</v>
      </c>
      <c r="DL184" s="124">
        <f t="shared" si="324"/>
        <v>0</v>
      </c>
      <c r="DM184" s="27">
        <f t="shared" si="325"/>
        <v>0</v>
      </c>
      <c r="DN184" s="27">
        <f t="shared" si="326"/>
        <v>0</v>
      </c>
      <c r="DO184" s="20">
        <f t="shared" si="318"/>
        <v>1073085.4019039536</v>
      </c>
      <c r="DP184" s="20">
        <f t="shared" si="319"/>
        <v>862912.06130282162</v>
      </c>
      <c r="DQ184" s="21">
        <f t="shared" si="320"/>
        <v>832918.57415453682</v>
      </c>
      <c r="DR184" s="17"/>
      <c r="DS184" s="17"/>
      <c r="DT184" s="17"/>
      <c r="DU184" s="17"/>
      <c r="DV184" s="17"/>
      <c r="DW184" s="17"/>
      <c r="DX184" s="17"/>
      <c r="DY184" s="17"/>
      <c r="DZ184" s="17"/>
      <c r="EA184" s="17"/>
      <c r="EB184" s="28">
        <v>0</v>
      </c>
      <c r="EC184" s="17"/>
      <c r="ED184" s="17"/>
      <c r="EE184" s="17"/>
      <c r="EF184" s="17"/>
      <c r="EG184" s="17"/>
    </row>
    <row r="185" spans="1:137" ht="15.75" thickBot="1" x14ac:dyDescent="0.3">
      <c r="A185" s="5">
        <f t="shared" si="328"/>
        <v>39</v>
      </c>
      <c r="B185" s="5">
        <f t="shared" si="328"/>
        <v>37</v>
      </c>
      <c r="C185" s="1">
        <v>47818</v>
      </c>
      <c r="D185" s="4"/>
      <c r="E185" s="28"/>
      <c r="F185" s="28"/>
      <c r="G185" s="28">
        <f t="shared" si="274"/>
        <v>0</v>
      </c>
      <c r="H185" s="28"/>
      <c r="I185" s="10">
        <v>0</v>
      </c>
      <c r="J185" s="10">
        <v>69430.399999999994</v>
      </c>
      <c r="K185" s="94"/>
      <c r="L185" s="11">
        <f t="shared" si="276"/>
        <v>1541.6666666666667</v>
      </c>
      <c r="M185" s="11">
        <f t="shared" si="277"/>
        <v>458.33333333333331</v>
      </c>
      <c r="N185" s="11">
        <f t="shared" si="278"/>
        <v>575</v>
      </c>
      <c r="O185" s="11">
        <f t="shared" si="275"/>
        <v>552.97666666666669</v>
      </c>
      <c r="P185" s="11">
        <f t="shared" si="312"/>
        <v>2657.8899999999994</v>
      </c>
      <c r="Q185" s="11">
        <v>100000</v>
      </c>
      <c r="R185" s="94">
        <v>1</v>
      </c>
      <c r="S185" s="11">
        <f t="shared" si="279"/>
        <v>1541.6666666666667</v>
      </c>
      <c r="T185" s="11">
        <f t="shared" si="280"/>
        <v>458.33333333333331</v>
      </c>
      <c r="U185" s="11">
        <f t="shared" si="313"/>
        <v>833.33333333333348</v>
      </c>
      <c r="V185" s="11">
        <f t="shared" si="314"/>
        <v>5500</v>
      </c>
      <c r="W185" s="11">
        <f t="shared" si="315"/>
        <v>8157.8899999999994</v>
      </c>
      <c r="X185" s="11">
        <f t="shared" si="281"/>
        <v>97894.68</v>
      </c>
      <c r="Y185" s="110">
        <f t="shared" si="273"/>
        <v>0.22</v>
      </c>
      <c r="Z185" s="11">
        <f t="shared" si="330"/>
        <v>13415.829599999997</v>
      </c>
      <c r="AA185" s="11">
        <f t="shared" si="331"/>
        <v>4814.7339999999995</v>
      </c>
      <c r="AB185" s="11">
        <v>0</v>
      </c>
      <c r="AC185" s="11">
        <f t="shared" si="336"/>
        <v>79664.116399999999</v>
      </c>
      <c r="AD185" s="11">
        <f t="shared" si="332"/>
        <v>6638.6763666666666</v>
      </c>
      <c r="AE185" s="11">
        <v>55000</v>
      </c>
      <c r="AF185" s="11">
        <f t="shared" si="282"/>
        <v>2055.3430333333336</v>
      </c>
      <c r="AG185" s="11"/>
      <c r="AH185" s="92"/>
      <c r="AI185" s="91">
        <v>9000</v>
      </c>
      <c r="AJ185" s="11">
        <v>550</v>
      </c>
      <c r="AK185" s="54">
        <f t="shared" si="98"/>
        <v>10848.661526189055</v>
      </c>
      <c r="AL185" s="11">
        <v>305</v>
      </c>
      <c r="AM185" s="54">
        <v>0</v>
      </c>
      <c r="AN185" s="11">
        <v>0</v>
      </c>
      <c r="AO185" s="11">
        <v>0</v>
      </c>
      <c r="AP185" s="52">
        <f t="shared" si="283"/>
        <v>185202.8041586125</v>
      </c>
      <c r="AQ185" s="54">
        <f t="shared" si="341"/>
        <v>10021.213821784451</v>
      </c>
      <c r="AR185" s="54">
        <f t="shared" si="333"/>
        <v>8700.4239304135772</v>
      </c>
      <c r="AS185" s="54">
        <f t="shared" si="337"/>
        <v>730357.78709960403</v>
      </c>
      <c r="AT185" s="54">
        <f t="shared" si="339"/>
        <v>93211.930491236082</v>
      </c>
      <c r="AU185" s="54">
        <v>3100</v>
      </c>
      <c r="AV185" s="54">
        <f t="shared" si="334"/>
        <v>116333.82265664671</v>
      </c>
      <c r="AW185" s="11">
        <v>0</v>
      </c>
      <c r="AX185" s="52">
        <f t="shared" si="284"/>
        <v>32107.545893938481</v>
      </c>
      <c r="AY185" s="54">
        <f>'Mortgage and Loans'!U146</f>
        <v>78560.709999999992</v>
      </c>
      <c r="AZ185" s="12">
        <f t="shared" si="321"/>
        <v>1278299.8995784246</v>
      </c>
      <c r="BA185" s="52">
        <f t="shared" si="335"/>
        <v>750</v>
      </c>
      <c r="BB185" s="52">
        <f t="shared" si="335"/>
        <v>750</v>
      </c>
      <c r="BC185" s="52">
        <f t="shared" si="335"/>
        <v>750</v>
      </c>
      <c r="BD185" s="52">
        <f t="shared" si="335"/>
        <v>750</v>
      </c>
      <c r="BE185" s="52">
        <f t="shared" si="329"/>
        <v>261.4396153847083</v>
      </c>
      <c r="BF185" s="52">
        <f t="shared" si="335"/>
        <v>750</v>
      </c>
      <c r="BG185" s="52">
        <f>'Mortgage and Loans'!AF147</f>
        <v>0</v>
      </c>
      <c r="BH185" s="52">
        <f>'Mortgage and Loans'!AQ147</f>
        <v>0</v>
      </c>
      <c r="BI185" s="52">
        <f>'Mortgage and Loans'!BB147</f>
        <v>0</v>
      </c>
      <c r="BJ185" s="52">
        <f>'Mortgage and Loans'!BM147</f>
        <v>0</v>
      </c>
      <c r="BK185" s="52">
        <f>'Mortgage and Loans'!T146</f>
        <v>101439.29</v>
      </c>
      <c r="BL185" s="12">
        <f t="shared" si="17"/>
        <v>-105450.7296153847</v>
      </c>
      <c r="BM185" s="69">
        <f t="shared" si="103"/>
        <v>1172849.1699630399</v>
      </c>
      <c r="BN185" s="88">
        <f t="shared" si="317"/>
        <v>1</v>
      </c>
      <c r="BO185" s="88">
        <f t="shared" si="340"/>
        <v>0</v>
      </c>
      <c r="BP185" s="79">
        <f>'Mortgage and Loans'!G147</f>
        <v>0</v>
      </c>
      <c r="BQ185" s="73">
        <f t="shared" si="285"/>
        <v>2055.3430333333336</v>
      </c>
      <c r="BR185" s="80"/>
      <c r="BS185" s="20">
        <f t="shared" si="286"/>
        <v>4011.4396153847083</v>
      </c>
      <c r="BT185" s="20">
        <v>750</v>
      </c>
      <c r="BU185" s="20">
        <v>0</v>
      </c>
      <c r="BV185" s="20">
        <f t="shared" si="287"/>
        <v>4761.4396153847083</v>
      </c>
      <c r="BW185" s="20">
        <f t="shared" si="288"/>
        <v>4761.4396153843409</v>
      </c>
      <c r="BX185" s="47">
        <f>IF(D185=0,0,IF(MONTH($D185)=1,1,0))</f>
        <v>0</v>
      </c>
      <c r="BY185" s="47">
        <f t="shared" si="19"/>
        <v>0</v>
      </c>
      <c r="BZ185" s="47">
        <f t="shared" si="20"/>
        <v>0</v>
      </c>
      <c r="CA185" s="47">
        <f t="shared" si="21"/>
        <v>0</v>
      </c>
      <c r="CB185" s="47">
        <f t="shared" si="22"/>
        <v>0</v>
      </c>
      <c r="CC185" s="47">
        <f t="shared" si="23"/>
        <v>0</v>
      </c>
      <c r="CD185" s="47">
        <f t="shared" si="24"/>
        <v>0</v>
      </c>
      <c r="CE185" s="47">
        <f t="shared" si="25"/>
        <v>0</v>
      </c>
      <c r="CF185" s="47">
        <f t="shared" si="26"/>
        <v>0</v>
      </c>
      <c r="CG185" s="47">
        <f t="shared" si="27"/>
        <v>0</v>
      </c>
      <c r="CH185" s="47">
        <f t="shared" si="28"/>
        <v>0</v>
      </c>
      <c r="CI185" s="47">
        <f t="shared" si="29"/>
        <v>0</v>
      </c>
      <c r="CJ185" s="47">
        <f t="shared" si="289"/>
        <v>0</v>
      </c>
      <c r="CK185" s="47">
        <f t="shared" si="290"/>
        <v>0</v>
      </c>
      <c r="CL185" s="47">
        <f t="shared" si="291"/>
        <v>0</v>
      </c>
      <c r="CM185" s="47">
        <f t="shared" si="292"/>
        <v>0</v>
      </c>
      <c r="CN185" s="47">
        <f t="shared" si="293"/>
        <v>0</v>
      </c>
      <c r="CO185" s="47">
        <f t="shared" si="294"/>
        <v>0</v>
      </c>
      <c r="CP185" s="47">
        <f t="shared" si="295"/>
        <v>0</v>
      </c>
      <c r="CQ185" s="47">
        <f t="shared" si="296"/>
        <v>0</v>
      </c>
      <c r="CR185" s="47">
        <f t="shared" si="297"/>
        <v>0</v>
      </c>
      <c r="CS185" s="47">
        <f t="shared" si="298"/>
        <v>0</v>
      </c>
      <c r="CT185" s="47">
        <f t="shared" si="299"/>
        <v>0</v>
      </c>
      <c r="CU185" s="47">
        <f t="shared" si="300"/>
        <v>0</v>
      </c>
      <c r="CV185" s="20">
        <f t="shared" si="301"/>
        <v>4761.4396153846128</v>
      </c>
      <c r="CW185" s="20">
        <f t="shared" si="302"/>
        <v>4761.4396153847383</v>
      </c>
      <c r="CX185" s="20">
        <f t="shared" si="303"/>
        <v>57137.2753846165</v>
      </c>
      <c r="CY185" s="20">
        <f t="shared" si="304"/>
        <v>57137.27538461535</v>
      </c>
      <c r="CZ185" s="20">
        <f t="shared" si="305"/>
        <v>57137.275384616863</v>
      </c>
      <c r="DA185" s="21">
        <f t="shared" si="306"/>
        <v>57137.275384616245</v>
      </c>
      <c r="DB185" s="19">
        <f t="shared" si="327"/>
        <v>1428431.8846154062</v>
      </c>
      <c r="DC185" s="20">
        <f t="shared" si="307"/>
        <v>1428431.884615381</v>
      </c>
      <c r="DD185" s="20">
        <f t="shared" si="308"/>
        <v>1428431.884615415</v>
      </c>
      <c r="DE185" s="20">
        <f>DC185*G185</f>
        <v>0</v>
      </c>
      <c r="DF185" s="20">
        <f t="shared" si="338"/>
        <v>1500000</v>
      </c>
      <c r="DG185" s="20">
        <f t="shared" si="322"/>
        <v>1175935.5280522357</v>
      </c>
      <c r="DH185" s="20">
        <f t="shared" si="309"/>
        <v>47037.421122089429</v>
      </c>
      <c r="DI185" s="20">
        <f t="shared" si="323"/>
        <v>3919.7850935074525</v>
      </c>
      <c r="DJ185" s="20">
        <f t="shared" si="310"/>
        <v>1162451.0565599073</v>
      </c>
      <c r="DK185" s="24">
        <f t="shared" si="311"/>
        <v>0.82323528389235556</v>
      </c>
      <c r="DL185" s="124">
        <f t="shared" si="324"/>
        <v>0</v>
      </c>
      <c r="DM185" s="27">
        <f t="shared" si="325"/>
        <v>0</v>
      </c>
      <c r="DN185" s="27">
        <f t="shared" si="326"/>
        <v>0</v>
      </c>
      <c r="DO185" s="20">
        <f t="shared" si="318"/>
        <v>1078897.9478309334</v>
      </c>
      <c r="DP185" s="20">
        <f t="shared" si="319"/>
        <v>871586.1683015452</v>
      </c>
      <c r="DQ185" s="21">
        <f t="shared" si="320"/>
        <v>842001.04976454051</v>
      </c>
      <c r="DR185" s="17"/>
      <c r="DS185" s="17"/>
      <c r="DT185" s="17"/>
      <c r="DU185" s="17"/>
      <c r="DV185" s="17"/>
      <c r="DW185" s="17"/>
      <c r="DX185" s="17"/>
      <c r="DY185" s="17"/>
      <c r="DZ185" s="17"/>
      <c r="EA185" s="17"/>
      <c r="EB185" s="28">
        <v>0</v>
      </c>
      <c r="EC185" s="17"/>
      <c r="ED185" s="17"/>
      <c r="EE185" s="17"/>
      <c r="EF185" s="17"/>
      <c r="EG185" s="17"/>
    </row>
    <row r="186" spans="1:137" ht="15.75" thickBot="1" x14ac:dyDescent="0.3">
      <c r="A186" s="5">
        <f t="shared" si="328"/>
        <v>39</v>
      </c>
      <c r="B186" s="5">
        <f t="shared" si="328"/>
        <v>37</v>
      </c>
      <c r="C186" s="1">
        <v>47849</v>
      </c>
      <c r="D186" s="4"/>
      <c r="E186" s="28"/>
      <c r="F186" s="28"/>
      <c r="G186" s="28">
        <f t="shared" si="274"/>
        <v>0</v>
      </c>
      <c r="H186" s="28"/>
      <c r="I186" s="10">
        <v>0</v>
      </c>
      <c r="J186" s="10">
        <v>69430.399999999994</v>
      </c>
      <c r="K186" s="94"/>
      <c r="L186" s="11">
        <f t="shared" si="276"/>
        <v>1541.6666666666667</v>
      </c>
      <c r="M186" s="11">
        <f t="shared" si="277"/>
        <v>458.33333333333331</v>
      </c>
      <c r="N186" s="11">
        <f t="shared" si="278"/>
        <v>575</v>
      </c>
      <c r="O186" s="11">
        <f t="shared" si="275"/>
        <v>552.97666666666669</v>
      </c>
      <c r="P186" s="11">
        <f t="shared" si="312"/>
        <v>2657.8899999999994</v>
      </c>
      <c r="Q186" s="11">
        <v>100000</v>
      </c>
      <c r="R186" s="94">
        <v>1</v>
      </c>
      <c r="S186" s="11">
        <f t="shared" si="279"/>
        <v>1541.6666666666667</v>
      </c>
      <c r="T186" s="11">
        <f t="shared" si="280"/>
        <v>458.33333333333331</v>
      </c>
      <c r="U186" s="11">
        <f t="shared" si="313"/>
        <v>833.33333333333348</v>
      </c>
      <c r="V186" s="11">
        <f t="shared" si="314"/>
        <v>5500</v>
      </c>
      <c r="W186" s="11">
        <f t="shared" si="315"/>
        <v>8157.8899999999994</v>
      </c>
      <c r="X186" s="11">
        <f t="shared" si="281"/>
        <v>97894.68</v>
      </c>
      <c r="Y186" s="110">
        <f t="shared" ref="Y186:Y249" si="342">IF(X186&lt;19050,10,IF(X186&lt;77400,12,IF(X186&lt;165000,22,IF(X186&lt;315000,24,IF(X186&lt;400000,32,100)))))/100</f>
        <v>0.22</v>
      </c>
      <c r="Z186" s="11">
        <f t="shared" si="330"/>
        <v>13415.829599999997</v>
      </c>
      <c r="AA186" s="11">
        <f t="shared" si="331"/>
        <v>4814.7339999999995</v>
      </c>
      <c r="AB186" s="11">
        <v>0</v>
      </c>
      <c r="AC186" s="11">
        <f t="shared" si="336"/>
        <v>79664.116399999999</v>
      </c>
      <c r="AD186" s="11">
        <f t="shared" si="332"/>
        <v>6638.6763666666666</v>
      </c>
      <c r="AE186" s="11">
        <v>55000</v>
      </c>
      <c r="AF186" s="11">
        <f t="shared" si="282"/>
        <v>2055.3430333333336</v>
      </c>
      <c r="AG186" s="11"/>
      <c r="AH186" s="92"/>
      <c r="AI186" s="91">
        <v>9000</v>
      </c>
      <c r="AJ186" s="11">
        <v>550</v>
      </c>
      <c r="AK186" s="54">
        <f t="shared" si="98"/>
        <v>10861.7703255332</v>
      </c>
      <c r="AL186" s="11">
        <v>305</v>
      </c>
      <c r="AM186" s="54">
        <v>0</v>
      </c>
      <c r="AN186" s="11">
        <v>0</v>
      </c>
      <c r="AO186" s="11">
        <v>0</v>
      </c>
      <c r="AP186" s="52">
        <f t="shared" si="283"/>
        <v>187122.65268113834</v>
      </c>
      <c r="AQ186" s="54">
        <f t="shared" si="341"/>
        <v>10075.49539665245</v>
      </c>
      <c r="AR186" s="54">
        <f t="shared" si="333"/>
        <v>8747.5512267033173</v>
      </c>
      <c r="AS186" s="54">
        <f t="shared" si="337"/>
        <v>737570.80111306009</v>
      </c>
      <c r="AT186" s="54">
        <f t="shared" si="339"/>
        <v>94125.161781396935</v>
      </c>
      <c r="AU186" s="54">
        <v>3100</v>
      </c>
      <c r="AV186" s="54">
        <f t="shared" si="334"/>
        <v>117538.96419603688</v>
      </c>
      <c r="AW186" s="11">
        <v>0</v>
      </c>
      <c r="AX186" s="52">
        <f t="shared" si="284"/>
        <v>34336.804800863982</v>
      </c>
      <c r="AY186" s="54">
        <f>'Mortgage and Loans'!U147</f>
        <v>79438.999999999985</v>
      </c>
      <c r="AZ186" s="12">
        <f t="shared" si="321"/>
        <v>1292773.2015213852</v>
      </c>
      <c r="BA186" s="52">
        <f t="shared" si="335"/>
        <v>750</v>
      </c>
      <c r="BB186" s="52">
        <f t="shared" si="335"/>
        <v>750</v>
      </c>
      <c r="BC186" s="52">
        <f t="shared" si="335"/>
        <v>750</v>
      </c>
      <c r="BD186" s="52">
        <f t="shared" si="335"/>
        <v>750</v>
      </c>
      <c r="BE186" s="52">
        <f t="shared" si="329"/>
        <v>261.43961538473889</v>
      </c>
      <c r="BF186" s="52">
        <f t="shared" si="335"/>
        <v>750</v>
      </c>
      <c r="BG186" s="52">
        <f>'Mortgage and Loans'!AF148</f>
        <v>0</v>
      </c>
      <c r="BH186" s="52">
        <f>'Mortgage and Loans'!AQ148</f>
        <v>0</v>
      </c>
      <c r="BI186" s="52">
        <f>'Mortgage and Loans'!BB148</f>
        <v>0</v>
      </c>
      <c r="BJ186" s="52">
        <f>'Mortgage and Loans'!BM148</f>
        <v>0</v>
      </c>
      <c r="BK186" s="52">
        <f>'Mortgage and Loans'!T147</f>
        <v>100561</v>
      </c>
      <c r="BL186" s="12">
        <f t="shared" si="17"/>
        <v>-104572.43961538473</v>
      </c>
      <c r="BM186" s="69">
        <f t="shared" si="103"/>
        <v>1188200.7619060006</v>
      </c>
      <c r="BN186" s="88">
        <f t="shared" si="317"/>
        <v>1</v>
      </c>
      <c r="BO186" s="88">
        <f t="shared" si="340"/>
        <v>0</v>
      </c>
      <c r="BP186" s="79">
        <f>'Mortgage and Loans'!G148</f>
        <v>0</v>
      </c>
      <c r="BQ186" s="73">
        <f t="shared" si="285"/>
        <v>2055.3430333333336</v>
      </c>
      <c r="BR186" s="80"/>
      <c r="BS186" s="20">
        <f t="shared" si="286"/>
        <v>4011.4396153847388</v>
      </c>
      <c r="BT186" s="20">
        <v>750</v>
      </c>
      <c r="BU186" s="20">
        <v>0</v>
      </c>
      <c r="BV186" s="20">
        <f t="shared" si="287"/>
        <v>4761.4396153847392</v>
      </c>
      <c r="BW186" s="20">
        <f t="shared" si="288"/>
        <v>4761.4396153849457</v>
      </c>
      <c r="BX186" s="47">
        <f>IF(D186=0,0,IF(MONTH($D186)=1,1,0))</f>
        <v>0</v>
      </c>
      <c r="BY186" s="47">
        <f t="shared" si="19"/>
        <v>0</v>
      </c>
      <c r="BZ186" s="47">
        <f t="shared" si="20"/>
        <v>0</v>
      </c>
      <c r="CA186" s="47">
        <f t="shared" si="21"/>
        <v>0</v>
      </c>
      <c r="CB186" s="47">
        <f t="shared" si="22"/>
        <v>0</v>
      </c>
      <c r="CC186" s="47">
        <f t="shared" si="23"/>
        <v>0</v>
      </c>
      <c r="CD186" s="47">
        <f t="shared" si="24"/>
        <v>0</v>
      </c>
      <c r="CE186" s="47">
        <f t="shared" si="25"/>
        <v>0</v>
      </c>
      <c r="CF186" s="47">
        <f t="shared" si="26"/>
        <v>0</v>
      </c>
      <c r="CG186" s="47">
        <f t="shared" si="27"/>
        <v>0</v>
      </c>
      <c r="CH186" s="47">
        <f t="shared" si="28"/>
        <v>0</v>
      </c>
      <c r="CI186" s="47">
        <f t="shared" si="29"/>
        <v>0</v>
      </c>
      <c r="CJ186" s="47">
        <f t="shared" si="289"/>
        <v>0</v>
      </c>
      <c r="CK186" s="47">
        <f t="shared" si="290"/>
        <v>0</v>
      </c>
      <c r="CL186" s="47">
        <f t="shared" si="291"/>
        <v>0</v>
      </c>
      <c r="CM186" s="47">
        <f t="shared" si="292"/>
        <v>0</v>
      </c>
      <c r="CN186" s="47">
        <f t="shared" si="293"/>
        <v>0</v>
      </c>
      <c r="CO186" s="47">
        <f t="shared" si="294"/>
        <v>0</v>
      </c>
      <c r="CP186" s="47">
        <f t="shared" si="295"/>
        <v>0</v>
      </c>
      <c r="CQ186" s="47">
        <f t="shared" si="296"/>
        <v>0</v>
      </c>
      <c r="CR186" s="47">
        <f t="shared" si="297"/>
        <v>0</v>
      </c>
      <c r="CS186" s="47">
        <f t="shared" si="298"/>
        <v>0</v>
      </c>
      <c r="CT186" s="47">
        <f t="shared" si="299"/>
        <v>0</v>
      </c>
      <c r="CU186" s="47">
        <f t="shared" si="300"/>
        <v>0</v>
      </c>
      <c r="CV186" s="20">
        <f t="shared" si="301"/>
        <v>4761.439615384691</v>
      </c>
      <c r="CW186" s="20">
        <f t="shared" si="302"/>
        <v>4761.439615384721</v>
      </c>
      <c r="CX186" s="20">
        <f t="shared" si="303"/>
        <v>57137.275384616871</v>
      </c>
      <c r="CY186" s="20">
        <f t="shared" si="304"/>
        <v>57137.275384616296</v>
      </c>
      <c r="CZ186" s="20">
        <f t="shared" si="305"/>
        <v>57137.275384616652</v>
      </c>
      <c r="DA186" s="21">
        <f t="shared" si="306"/>
        <v>57137.275384616609</v>
      </c>
      <c r="DB186" s="19">
        <f t="shared" si="327"/>
        <v>1428431.8846154152</v>
      </c>
      <c r="DC186" s="20">
        <f t="shared" si="307"/>
        <v>1428431.8846154017</v>
      </c>
      <c r="DD186" s="20">
        <f t="shared" si="308"/>
        <v>1428431.884615412</v>
      </c>
      <c r="DE186" s="20">
        <f>DC186*G186</f>
        <v>0</v>
      </c>
      <c r="DF186" s="20">
        <f t="shared" si="338"/>
        <v>1500000</v>
      </c>
      <c r="DG186" s="20">
        <f t="shared" si="322"/>
        <v>1189517.4311958521</v>
      </c>
      <c r="DH186" s="20">
        <f t="shared" si="309"/>
        <v>47580.697247834083</v>
      </c>
      <c r="DI186" s="20">
        <f t="shared" si="323"/>
        <v>3965.0581039861736</v>
      </c>
      <c r="DJ186" s="20">
        <f t="shared" si="310"/>
        <v>1175959.9188162733</v>
      </c>
      <c r="DK186" s="24">
        <f t="shared" si="311"/>
        <v>0.8327435448671211</v>
      </c>
      <c r="DL186" s="124">
        <f t="shared" si="324"/>
        <v>1</v>
      </c>
      <c r="DM186" s="27">
        <f t="shared" si="325"/>
        <v>0</v>
      </c>
      <c r="DN186" s="27">
        <f t="shared" si="326"/>
        <v>0</v>
      </c>
      <c r="DO186" s="20">
        <f t="shared" si="318"/>
        <v>1084741.9783816843</v>
      </c>
      <c r="DP186" s="20">
        <f t="shared" si="319"/>
        <v>880307.26004651189</v>
      </c>
      <c r="DQ186" s="21">
        <f t="shared" si="320"/>
        <v>851132.72211743181</v>
      </c>
      <c r="DR186" s="17"/>
      <c r="DS186" s="17"/>
      <c r="DT186" s="17"/>
      <c r="DU186" s="17"/>
      <c r="DV186" s="17"/>
      <c r="DW186" s="17"/>
      <c r="DX186" s="17"/>
      <c r="DY186" s="17"/>
      <c r="DZ186" s="17"/>
      <c r="EA186" s="17"/>
      <c r="EB186" s="28">
        <v>0</v>
      </c>
      <c r="EC186" s="17"/>
      <c r="ED186" s="17"/>
      <c r="EE186" s="17"/>
      <c r="EF186" s="17"/>
      <c r="EG186" s="17"/>
    </row>
    <row r="187" spans="1:137" ht="15.75" thickBot="1" x14ac:dyDescent="0.3">
      <c r="A187" s="5">
        <f t="shared" si="328"/>
        <v>39</v>
      </c>
      <c r="B187" s="5">
        <f t="shared" si="328"/>
        <v>37</v>
      </c>
      <c r="C187" s="1">
        <v>47880</v>
      </c>
      <c r="D187" s="4"/>
      <c r="E187" s="28"/>
      <c r="F187" s="28"/>
      <c r="G187" s="28">
        <f t="shared" si="274"/>
        <v>0</v>
      </c>
      <c r="H187" s="28"/>
      <c r="I187" s="10">
        <v>0</v>
      </c>
      <c r="J187" s="10">
        <v>69430.399999999994</v>
      </c>
      <c r="K187" s="94"/>
      <c r="L187" s="11">
        <f t="shared" si="276"/>
        <v>1541.6666666666667</v>
      </c>
      <c r="M187" s="11">
        <f t="shared" si="277"/>
        <v>458.33333333333331</v>
      </c>
      <c r="N187" s="11">
        <f t="shared" si="278"/>
        <v>575</v>
      </c>
      <c r="O187" s="11">
        <f t="shared" si="275"/>
        <v>552.97666666666669</v>
      </c>
      <c r="P187" s="11">
        <f t="shared" si="312"/>
        <v>2657.8899999999994</v>
      </c>
      <c r="Q187" s="11">
        <v>100000</v>
      </c>
      <c r="R187" s="94">
        <v>1</v>
      </c>
      <c r="S187" s="11">
        <f t="shared" si="279"/>
        <v>1541.6666666666667</v>
      </c>
      <c r="T187" s="11">
        <f t="shared" si="280"/>
        <v>458.33333333333331</v>
      </c>
      <c r="U187" s="11">
        <f t="shared" si="313"/>
        <v>833.33333333333348</v>
      </c>
      <c r="V187" s="11">
        <f t="shared" si="314"/>
        <v>5500</v>
      </c>
      <c r="W187" s="11">
        <f t="shared" si="315"/>
        <v>8157.8899999999994</v>
      </c>
      <c r="X187" s="11">
        <f t="shared" si="281"/>
        <v>97894.68</v>
      </c>
      <c r="Y187" s="110">
        <f t="shared" si="342"/>
        <v>0.22</v>
      </c>
      <c r="Z187" s="11">
        <f t="shared" si="330"/>
        <v>13415.829599999997</v>
      </c>
      <c r="AA187" s="11">
        <f t="shared" si="331"/>
        <v>4814.7339999999995</v>
      </c>
      <c r="AB187" s="11">
        <v>0</v>
      </c>
      <c r="AC187" s="11">
        <f t="shared" si="336"/>
        <v>79664.116399999999</v>
      </c>
      <c r="AD187" s="11">
        <f t="shared" si="332"/>
        <v>6638.6763666666666</v>
      </c>
      <c r="AE187" s="11">
        <v>55000</v>
      </c>
      <c r="AF187" s="11">
        <f t="shared" si="282"/>
        <v>2055.3430333333336</v>
      </c>
      <c r="AG187" s="11"/>
      <c r="AH187" s="92"/>
      <c r="AI187" s="91">
        <v>9000</v>
      </c>
      <c r="AJ187" s="11">
        <v>550</v>
      </c>
      <c r="AK187" s="54">
        <f t="shared" si="98"/>
        <v>10874.894964676552</v>
      </c>
      <c r="AL187" s="11">
        <v>305</v>
      </c>
      <c r="AM187" s="54">
        <v>0</v>
      </c>
      <c r="AN187" s="11">
        <v>0</v>
      </c>
      <c r="AO187" s="11">
        <v>0</v>
      </c>
      <c r="AP187" s="52">
        <f t="shared" si="283"/>
        <v>189052.90038316118</v>
      </c>
      <c r="AQ187" s="54">
        <f t="shared" si="341"/>
        <v>10130.07099671765</v>
      </c>
      <c r="AR187" s="54">
        <f t="shared" si="333"/>
        <v>8794.9337958479609</v>
      </c>
      <c r="AS187" s="54">
        <f t="shared" si="337"/>
        <v>744822.88561908912</v>
      </c>
      <c r="AT187" s="54">
        <f t="shared" si="339"/>
        <v>95043.339741046162</v>
      </c>
      <c r="AU187" s="54">
        <v>3100</v>
      </c>
      <c r="AV187" s="54">
        <f t="shared" si="334"/>
        <v>118750.63358543208</v>
      </c>
      <c r="AW187" s="11">
        <v>0</v>
      </c>
      <c r="AX187" s="52">
        <f t="shared" si="284"/>
        <v>36578.138860201994</v>
      </c>
      <c r="AY187" s="54">
        <f>'Mortgage and Loans'!U148</f>
        <v>80320.309999999983</v>
      </c>
      <c r="AZ187" s="12">
        <f t="shared" si="321"/>
        <v>1307323.1079461726</v>
      </c>
      <c r="BA187" s="52">
        <f t="shared" si="335"/>
        <v>750</v>
      </c>
      <c r="BB187" s="52">
        <f t="shared" si="335"/>
        <v>750</v>
      </c>
      <c r="BC187" s="52">
        <f t="shared" si="335"/>
        <v>750</v>
      </c>
      <c r="BD187" s="52">
        <f t="shared" si="335"/>
        <v>750</v>
      </c>
      <c r="BE187" s="52">
        <f t="shared" si="329"/>
        <v>261.43961538472166</v>
      </c>
      <c r="BF187" s="52">
        <f t="shared" si="335"/>
        <v>750</v>
      </c>
      <c r="BG187" s="52">
        <f>'Mortgage and Loans'!AF149</f>
        <v>0</v>
      </c>
      <c r="BH187" s="52">
        <f>'Mortgage and Loans'!AQ149</f>
        <v>0</v>
      </c>
      <c r="BI187" s="52">
        <f>'Mortgage and Loans'!BB149</f>
        <v>0</v>
      </c>
      <c r="BJ187" s="52">
        <f>'Mortgage and Loans'!BM149</f>
        <v>0</v>
      </c>
      <c r="BK187" s="52">
        <f>'Mortgage and Loans'!T148</f>
        <v>99679.69</v>
      </c>
      <c r="BL187" s="12">
        <f t="shared" si="17"/>
        <v>-103691.12961538472</v>
      </c>
      <c r="BM187" s="69">
        <f t="shared" si="103"/>
        <v>1203631.978330788</v>
      </c>
      <c r="BN187" s="88">
        <f t="shared" si="317"/>
        <v>1</v>
      </c>
      <c r="BO187" s="88">
        <f t="shared" si="340"/>
        <v>0</v>
      </c>
      <c r="BP187" s="79">
        <f>'Mortgage and Loans'!G149</f>
        <v>0</v>
      </c>
      <c r="BQ187" s="73">
        <f t="shared" si="285"/>
        <v>2055.3430333333336</v>
      </c>
      <c r="BR187" s="80"/>
      <c r="BS187" s="20">
        <f t="shared" si="286"/>
        <v>4011.4396153847215</v>
      </c>
      <c r="BT187" s="20">
        <v>750</v>
      </c>
      <c r="BU187" s="20">
        <v>0</v>
      </c>
      <c r="BV187" s="20">
        <f t="shared" si="287"/>
        <v>4761.439615384721</v>
      </c>
      <c r="BW187" s="20">
        <f t="shared" si="288"/>
        <v>4761.439615385274</v>
      </c>
      <c r="BX187" s="47">
        <f>IF(D187=0,0,IF(MONTH($D187)=1,1,0))</f>
        <v>0</v>
      </c>
      <c r="BY187" s="47">
        <f t="shared" si="19"/>
        <v>0</v>
      </c>
      <c r="BZ187" s="47">
        <f t="shared" si="20"/>
        <v>0</v>
      </c>
      <c r="CA187" s="47">
        <f t="shared" si="21"/>
        <v>0</v>
      </c>
      <c r="CB187" s="47">
        <f t="shared" si="22"/>
        <v>0</v>
      </c>
      <c r="CC187" s="47">
        <f t="shared" si="23"/>
        <v>0</v>
      </c>
      <c r="CD187" s="47">
        <f t="shared" si="24"/>
        <v>0</v>
      </c>
      <c r="CE187" s="47">
        <f t="shared" si="25"/>
        <v>0</v>
      </c>
      <c r="CF187" s="47">
        <f t="shared" si="26"/>
        <v>0</v>
      </c>
      <c r="CG187" s="47">
        <f t="shared" si="27"/>
        <v>0</v>
      </c>
      <c r="CH187" s="47">
        <f t="shared" si="28"/>
        <v>0</v>
      </c>
      <c r="CI187" s="47">
        <f t="shared" si="29"/>
        <v>0</v>
      </c>
      <c r="CJ187" s="47">
        <f t="shared" si="289"/>
        <v>0</v>
      </c>
      <c r="CK187" s="47">
        <f t="shared" si="290"/>
        <v>0</v>
      </c>
      <c r="CL187" s="47">
        <f t="shared" si="291"/>
        <v>0</v>
      </c>
      <c r="CM187" s="47">
        <f t="shared" si="292"/>
        <v>0</v>
      </c>
      <c r="CN187" s="47">
        <f t="shared" si="293"/>
        <v>0</v>
      </c>
      <c r="CO187" s="47">
        <f t="shared" si="294"/>
        <v>0</v>
      </c>
      <c r="CP187" s="47">
        <f t="shared" si="295"/>
        <v>0</v>
      </c>
      <c r="CQ187" s="47">
        <f t="shared" si="296"/>
        <v>0</v>
      </c>
      <c r="CR187" s="47">
        <f t="shared" si="297"/>
        <v>0</v>
      </c>
      <c r="CS187" s="47">
        <f t="shared" si="298"/>
        <v>0</v>
      </c>
      <c r="CT187" s="47">
        <f t="shared" si="299"/>
        <v>0</v>
      </c>
      <c r="CU187" s="47">
        <f t="shared" si="300"/>
        <v>0</v>
      </c>
      <c r="CV187" s="20">
        <f t="shared" si="301"/>
        <v>4761.4396153847229</v>
      </c>
      <c r="CW187" s="20">
        <f t="shared" si="302"/>
        <v>4761.4396153846747</v>
      </c>
      <c r="CX187" s="20">
        <f t="shared" si="303"/>
        <v>57137.275384616652</v>
      </c>
      <c r="CY187" s="20">
        <f t="shared" si="304"/>
        <v>57137.275384616674</v>
      </c>
      <c r="CZ187" s="20">
        <f t="shared" si="305"/>
        <v>57137.275384616092</v>
      </c>
      <c r="DA187" s="21">
        <f t="shared" si="306"/>
        <v>57137.275384616478</v>
      </c>
      <c r="DB187" s="19">
        <f t="shared" si="327"/>
        <v>1428431.884615412</v>
      </c>
      <c r="DC187" s="20">
        <f t="shared" si="307"/>
        <v>1428431.8846154111</v>
      </c>
      <c r="DD187" s="20">
        <f t="shared" si="308"/>
        <v>1428431.884615401</v>
      </c>
      <c r="DE187" s="20">
        <f>DC187*G187</f>
        <v>0</v>
      </c>
      <c r="DF187" s="20">
        <f t="shared" si="338"/>
        <v>1500000</v>
      </c>
      <c r="DG187" s="20">
        <f t="shared" si="322"/>
        <v>1203172.902981496</v>
      </c>
      <c r="DH187" s="20">
        <f t="shared" si="309"/>
        <v>48126.91611925984</v>
      </c>
      <c r="DI187" s="20">
        <f t="shared" si="323"/>
        <v>4010.5763432716535</v>
      </c>
      <c r="DJ187" s="20">
        <f t="shared" si="310"/>
        <v>1189541.9540765279</v>
      </c>
      <c r="DK187" s="24">
        <f t="shared" si="311"/>
        <v>0.84230330892217276</v>
      </c>
      <c r="DL187" s="124">
        <f t="shared" si="324"/>
        <v>0</v>
      </c>
      <c r="DM187" s="27">
        <f t="shared" si="325"/>
        <v>0</v>
      </c>
      <c r="DN187" s="27">
        <f t="shared" si="326"/>
        <v>0</v>
      </c>
      <c r="DO187" s="20">
        <f t="shared" si="318"/>
        <v>1090617.6640979184</v>
      </c>
      <c r="DP187" s="20">
        <f t="shared" si="319"/>
        <v>889075.59103843046</v>
      </c>
      <c r="DQ187" s="21">
        <f t="shared" si="320"/>
        <v>860313.85769556789</v>
      </c>
      <c r="DR187" s="17"/>
      <c r="DS187" s="17"/>
      <c r="DT187" s="17"/>
      <c r="DU187" s="17"/>
      <c r="DV187" s="17"/>
      <c r="DW187" s="17"/>
      <c r="DX187" s="17"/>
      <c r="DY187" s="17"/>
      <c r="DZ187" s="17"/>
      <c r="EA187" s="17"/>
      <c r="EB187" s="28">
        <v>0</v>
      </c>
      <c r="EC187" s="17"/>
      <c r="ED187" s="17"/>
      <c r="EE187" s="17"/>
      <c r="EF187" s="17"/>
      <c r="EG187" s="17"/>
    </row>
    <row r="188" spans="1:137" ht="15.75" thickBot="1" x14ac:dyDescent="0.3">
      <c r="A188" s="5">
        <f t="shared" si="328"/>
        <v>39</v>
      </c>
      <c r="B188" s="5">
        <f t="shared" si="328"/>
        <v>37</v>
      </c>
      <c r="C188" s="1">
        <v>47908</v>
      </c>
      <c r="D188" s="4"/>
      <c r="E188" s="28"/>
      <c r="F188" s="28"/>
      <c r="G188" s="28">
        <f t="shared" ref="G188:G251" si="343">IF(F188=0,IF(F452=1,1,0),0)</f>
        <v>0</v>
      </c>
      <c r="H188" s="28"/>
      <c r="I188" s="10">
        <v>0</v>
      </c>
      <c r="J188" s="10">
        <v>69430.399999999994</v>
      </c>
      <c r="K188" s="94"/>
      <c r="L188" s="11">
        <f t="shared" si="276"/>
        <v>1541.6666666666667</v>
      </c>
      <c r="M188" s="11">
        <f t="shared" si="277"/>
        <v>458.33333333333331</v>
      </c>
      <c r="N188" s="11">
        <f t="shared" si="278"/>
        <v>575</v>
      </c>
      <c r="O188" s="11">
        <f t="shared" ref="O188:O251" si="344">255.22*26/12</f>
        <v>552.97666666666669</v>
      </c>
      <c r="P188" s="11">
        <f t="shared" si="312"/>
        <v>2657.8899999999994</v>
      </c>
      <c r="Q188" s="11">
        <v>100000</v>
      </c>
      <c r="R188" s="94">
        <v>1</v>
      </c>
      <c r="S188" s="11">
        <f t="shared" si="279"/>
        <v>1541.6666666666667</v>
      </c>
      <c r="T188" s="11">
        <f t="shared" si="280"/>
        <v>458.33333333333331</v>
      </c>
      <c r="U188" s="11">
        <f t="shared" si="313"/>
        <v>833.33333333333348</v>
      </c>
      <c r="V188" s="11">
        <f t="shared" si="314"/>
        <v>5500</v>
      </c>
      <c r="W188" s="11">
        <f t="shared" si="315"/>
        <v>8157.8899999999994</v>
      </c>
      <c r="X188" s="11">
        <f t="shared" si="281"/>
        <v>97894.68</v>
      </c>
      <c r="Y188" s="110">
        <f t="shared" si="342"/>
        <v>0.22</v>
      </c>
      <c r="Z188" s="11">
        <f t="shared" si="330"/>
        <v>13415.829599999997</v>
      </c>
      <c r="AA188" s="11">
        <f t="shared" si="331"/>
        <v>4814.7339999999995</v>
      </c>
      <c r="AB188" s="11">
        <v>0</v>
      </c>
      <c r="AC188" s="11">
        <f t="shared" si="336"/>
        <v>79664.116399999999</v>
      </c>
      <c r="AD188" s="11">
        <f t="shared" si="332"/>
        <v>6638.6763666666666</v>
      </c>
      <c r="AE188" s="11">
        <v>55000</v>
      </c>
      <c r="AF188" s="11">
        <f t="shared" si="282"/>
        <v>2055.3430333333336</v>
      </c>
      <c r="AG188" s="11"/>
      <c r="AH188" s="92"/>
      <c r="AI188" s="91">
        <v>9000</v>
      </c>
      <c r="AJ188" s="11">
        <v>550</v>
      </c>
      <c r="AK188" s="54">
        <f t="shared" si="98"/>
        <v>10888.035462758869</v>
      </c>
      <c r="AL188" s="11">
        <v>305</v>
      </c>
      <c r="AM188" s="54">
        <v>0</v>
      </c>
      <c r="AN188" s="11">
        <v>0</v>
      </c>
      <c r="AO188" s="11">
        <v>0</v>
      </c>
      <c r="AP188" s="52">
        <f t="shared" si="283"/>
        <v>190993.60359356998</v>
      </c>
      <c r="AQ188" s="54">
        <f t="shared" si="341"/>
        <v>10184.942214616538</v>
      </c>
      <c r="AR188" s="54">
        <f t="shared" si="333"/>
        <v>8842.5730205754699</v>
      </c>
      <c r="AS188" s="54">
        <f t="shared" si="337"/>
        <v>752114.25224952574</v>
      </c>
      <c r="AT188" s="54">
        <f t="shared" si="339"/>
        <v>95966.491164643492</v>
      </c>
      <c r="AU188" s="54">
        <v>3100</v>
      </c>
      <c r="AV188" s="54">
        <f t="shared" si="334"/>
        <v>119968.86618401983</v>
      </c>
      <c r="AW188" s="11">
        <v>0</v>
      </c>
      <c r="AX188" s="52">
        <f t="shared" si="284"/>
        <v>38831.613479028085</v>
      </c>
      <c r="AY188" s="54">
        <f>'Mortgage and Loans'!U149</f>
        <v>81204.659999999974</v>
      </c>
      <c r="AZ188" s="12">
        <f t="shared" si="321"/>
        <v>1321950.0373687379</v>
      </c>
      <c r="BA188" s="52">
        <f t="shared" si="335"/>
        <v>750</v>
      </c>
      <c r="BB188" s="52">
        <f t="shared" si="335"/>
        <v>750</v>
      </c>
      <c r="BC188" s="52">
        <f t="shared" si="335"/>
        <v>750</v>
      </c>
      <c r="BD188" s="52">
        <f t="shared" si="335"/>
        <v>750</v>
      </c>
      <c r="BE188" s="52">
        <f t="shared" si="329"/>
        <v>261.43961538467556</v>
      </c>
      <c r="BF188" s="52">
        <f t="shared" si="335"/>
        <v>750</v>
      </c>
      <c r="BG188" s="52">
        <f>'Mortgage and Loans'!AF150</f>
        <v>0</v>
      </c>
      <c r="BH188" s="52">
        <f>'Mortgage and Loans'!AQ150</f>
        <v>0</v>
      </c>
      <c r="BI188" s="52">
        <f>'Mortgage and Loans'!BB150</f>
        <v>0</v>
      </c>
      <c r="BJ188" s="52">
        <f>'Mortgage and Loans'!BM150</f>
        <v>0</v>
      </c>
      <c r="BK188" s="52">
        <f>'Mortgage and Loans'!T149</f>
        <v>98795.34</v>
      </c>
      <c r="BL188" s="12">
        <f t="shared" si="17"/>
        <v>-102806.77961538467</v>
      </c>
      <c r="BM188" s="69">
        <f t="shared" si="103"/>
        <v>1219143.2577533531</v>
      </c>
      <c r="BN188" s="88">
        <f t="shared" si="317"/>
        <v>1</v>
      </c>
      <c r="BO188" s="88">
        <f t="shared" si="340"/>
        <v>0</v>
      </c>
      <c r="BP188" s="79">
        <f>'Mortgage and Loans'!G150</f>
        <v>0</v>
      </c>
      <c r="BQ188" s="73">
        <f t="shared" si="285"/>
        <v>2055.3430333333336</v>
      </c>
      <c r="BR188" s="80"/>
      <c r="BS188" s="20">
        <f t="shared" si="286"/>
        <v>4011.4396153846756</v>
      </c>
      <c r="BT188" s="20">
        <v>750</v>
      </c>
      <c r="BU188" s="20">
        <v>0</v>
      </c>
      <c r="BV188" s="20">
        <f t="shared" si="287"/>
        <v>4761.4396153846756</v>
      </c>
      <c r="BW188" s="20">
        <f t="shared" si="288"/>
        <v>4761.4396153853013</v>
      </c>
      <c r="BX188" s="47">
        <f>IF(D188=0,0,IF(MONTH($D188)=1,1,0))</f>
        <v>0</v>
      </c>
      <c r="BY188" s="47">
        <f t="shared" si="19"/>
        <v>0</v>
      </c>
      <c r="BZ188" s="47">
        <f t="shared" si="20"/>
        <v>0</v>
      </c>
      <c r="CA188" s="47">
        <f t="shared" si="21"/>
        <v>0</v>
      </c>
      <c r="CB188" s="47">
        <f t="shared" si="22"/>
        <v>0</v>
      </c>
      <c r="CC188" s="47">
        <f t="shared" si="23"/>
        <v>0</v>
      </c>
      <c r="CD188" s="47">
        <f t="shared" si="24"/>
        <v>0</v>
      </c>
      <c r="CE188" s="47">
        <f t="shared" si="25"/>
        <v>0</v>
      </c>
      <c r="CF188" s="47">
        <f t="shared" si="26"/>
        <v>0</v>
      </c>
      <c r="CG188" s="47">
        <f t="shared" si="27"/>
        <v>0</v>
      </c>
      <c r="CH188" s="47">
        <f t="shared" si="28"/>
        <v>0</v>
      </c>
      <c r="CI188" s="47">
        <f t="shared" si="29"/>
        <v>0</v>
      </c>
      <c r="CJ188" s="47">
        <f t="shared" si="289"/>
        <v>0</v>
      </c>
      <c r="CK188" s="47">
        <f t="shared" si="290"/>
        <v>0</v>
      </c>
      <c r="CL188" s="47">
        <f t="shared" si="291"/>
        <v>0</v>
      </c>
      <c r="CM188" s="47">
        <f t="shared" si="292"/>
        <v>0</v>
      </c>
      <c r="CN188" s="47">
        <f t="shared" si="293"/>
        <v>0</v>
      </c>
      <c r="CO188" s="47">
        <f t="shared" si="294"/>
        <v>0</v>
      </c>
      <c r="CP188" s="47">
        <f t="shared" si="295"/>
        <v>0</v>
      </c>
      <c r="CQ188" s="47">
        <f t="shared" si="296"/>
        <v>0</v>
      </c>
      <c r="CR188" s="47">
        <f t="shared" si="297"/>
        <v>0</v>
      </c>
      <c r="CS188" s="47">
        <f t="shared" si="298"/>
        <v>0</v>
      </c>
      <c r="CT188" s="47">
        <f t="shared" si="299"/>
        <v>0</v>
      </c>
      <c r="CU188" s="47">
        <f t="shared" si="300"/>
        <v>0</v>
      </c>
      <c r="CV188" s="20">
        <f t="shared" si="301"/>
        <v>4761.4396153847119</v>
      </c>
      <c r="CW188" s="20">
        <f t="shared" si="302"/>
        <v>4761.4396153846228</v>
      </c>
      <c r="CX188" s="20">
        <f t="shared" si="303"/>
        <v>57137.275384616107</v>
      </c>
      <c r="CY188" s="20">
        <f t="shared" si="304"/>
        <v>57137.275384616543</v>
      </c>
      <c r="CZ188" s="20">
        <f t="shared" si="305"/>
        <v>57137.275384615474</v>
      </c>
      <c r="DA188" s="21">
        <f t="shared" si="306"/>
        <v>57137.275384616041</v>
      </c>
      <c r="DB188" s="19">
        <f t="shared" si="327"/>
        <v>1428431.884615401</v>
      </c>
      <c r="DC188" s="20">
        <f t="shared" si="307"/>
        <v>1428431.8846154094</v>
      </c>
      <c r="DD188" s="20">
        <f t="shared" si="308"/>
        <v>1428431.884615388</v>
      </c>
      <c r="DE188" s="20">
        <f>DC188*G188</f>
        <v>0</v>
      </c>
      <c r="DF188" s="20">
        <f t="shared" si="338"/>
        <v>1500000</v>
      </c>
      <c r="DG188" s="20">
        <f t="shared" si="322"/>
        <v>1216902.3419059792</v>
      </c>
      <c r="DH188" s="20">
        <f t="shared" si="309"/>
        <v>48676.093676239172</v>
      </c>
      <c r="DI188" s="20">
        <f t="shared" si="323"/>
        <v>4056.3411396865977</v>
      </c>
      <c r="DJ188" s="20">
        <f t="shared" si="310"/>
        <v>1203197.5586944425</v>
      </c>
      <c r="DK188" s="24">
        <f t="shared" si="311"/>
        <v>0.85191485503252939</v>
      </c>
      <c r="DL188" s="124">
        <f t="shared" si="324"/>
        <v>0</v>
      </c>
      <c r="DM188" s="27">
        <f t="shared" si="325"/>
        <v>0</v>
      </c>
      <c r="DN188" s="27">
        <f t="shared" si="326"/>
        <v>0</v>
      </c>
      <c r="DO188" s="20">
        <f t="shared" si="318"/>
        <v>1096525.1764451154</v>
      </c>
      <c r="DP188" s="20">
        <f t="shared" si="319"/>
        <v>897891.41715655522</v>
      </c>
      <c r="DQ188" s="21">
        <f t="shared" si="320"/>
        <v>869544.72442475217</v>
      </c>
      <c r="DR188" s="17"/>
      <c r="DS188" s="17"/>
      <c r="DT188" s="17"/>
      <c r="DU188" s="17"/>
      <c r="DV188" s="17"/>
      <c r="DW188" s="17"/>
      <c r="DX188" s="17"/>
      <c r="DY188" s="17"/>
      <c r="DZ188" s="17"/>
      <c r="EA188" s="17"/>
      <c r="EB188" s="28">
        <v>0</v>
      </c>
      <c r="EC188" s="17"/>
      <c r="ED188" s="17"/>
      <c r="EE188" s="17"/>
      <c r="EF188" s="17"/>
      <c r="EG188" s="17"/>
    </row>
    <row r="189" spans="1:137" ht="15.75" thickBot="1" x14ac:dyDescent="0.3">
      <c r="A189" s="5">
        <f t="shared" si="328"/>
        <v>39</v>
      </c>
      <c r="B189" s="5">
        <f t="shared" si="328"/>
        <v>37</v>
      </c>
      <c r="C189" s="1">
        <v>47939</v>
      </c>
      <c r="D189" s="4"/>
      <c r="E189" s="28"/>
      <c r="F189" s="28"/>
      <c r="G189" s="28">
        <f t="shared" si="343"/>
        <v>0</v>
      </c>
      <c r="H189" s="28"/>
      <c r="I189" s="10">
        <v>0</v>
      </c>
      <c r="J189" s="10">
        <v>69430.399999999994</v>
      </c>
      <c r="K189" s="94"/>
      <c r="L189" s="11">
        <f t="shared" ref="L189:L252" si="345">18500/12</f>
        <v>1541.6666666666667</v>
      </c>
      <c r="M189" s="11">
        <f t="shared" ref="M189:M252" si="346">5500/12</f>
        <v>458.33333333333331</v>
      </c>
      <c r="N189" s="11">
        <f t="shared" ref="N189:N252" si="347">6900/12</f>
        <v>575</v>
      </c>
      <c r="O189" s="11">
        <f t="shared" si="344"/>
        <v>552.97666666666669</v>
      </c>
      <c r="P189" s="11">
        <f t="shared" si="312"/>
        <v>2657.8899999999994</v>
      </c>
      <c r="Q189" s="11">
        <v>100000</v>
      </c>
      <c r="R189" s="94">
        <v>1</v>
      </c>
      <c r="S189" s="11">
        <f t="shared" ref="S189:S252" si="348">18500/12</f>
        <v>1541.6666666666667</v>
      </c>
      <c r="T189" s="11">
        <f t="shared" ref="T189:T252" si="349">5500/12</f>
        <v>458.33333333333331</v>
      </c>
      <c r="U189" s="11">
        <f t="shared" si="313"/>
        <v>833.33333333333348</v>
      </c>
      <c r="V189" s="11">
        <f t="shared" si="314"/>
        <v>5500</v>
      </c>
      <c r="W189" s="11">
        <f t="shared" si="315"/>
        <v>8157.8899999999994</v>
      </c>
      <c r="X189" s="11">
        <f t="shared" ref="X189:X252" si="350">W189*12</f>
        <v>97894.68</v>
      </c>
      <c r="Y189" s="110">
        <f t="shared" si="342"/>
        <v>0.22</v>
      </c>
      <c r="Z189" s="11">
        <f t="shared" si="330"/>
        <v>13415.829599999997</v>
      </c>
      <c r="AA189" s="11">
        <f t="shared" si="331"/>
        <v>4814.7339999999995</v>
      </c>
      <c r="AB189" s="11">
        <v>0</v>
      </c>
      <c r="AC189" s="11">
        <f t="shared" si="336"/>
        <v>79664.116399999999</v>
      </c>
      <c r="AD189" s="11">
        <f t="shared" si="332"/>
        <v>6638.6763666666666</v>
      </c>
      <c r="AE189" s="11">
        <v>55000</v>
      </c>
      <c r="AF189" s="11">
        <f t="shared" si="282"/>
        <v>2055.3430333333336</v>
      </c>
      <c r="AG189" s="11"/>
      <c r="AH189" s="92"/>
      <c r="AI189" s="91">
        <v>9000</v>
      </c>
      <c r="AJ189" s="11">
        <v>550</v>
      </c>
      <c r="AK189" s="54">
        <f t="shared" si="98"/>
        <v>10901.191838943036</v>
      </c>
      <c r="AL189" s="11">
        <v>305</v>
      </c>
      <c r="AM189" s="54">
        <v>0</v>
      </c>
      <c r="AN189" s="11">
        <v>0</v>
      </c>
      <c r="AO189" s="11">
        <v>0</v>
      </c>
      <c r="AP189" s="52">
        <f t="shared" si="283"/>
        <v>192944.8189463685</v>
      </c>
      <c r="AQ189" s="54">
        <f t="shared" si="341"/>
        <v>10240.110651612378</v>
      </c>
      <c r="AR189" s="54">
        <f t="shared" si="333"/>
        <v>8890.4702911035874</v>
      </c>
      <c r="AS189" s="54">
        <f t="shared" si="337"/>
        <v>759445.11378254392</v>
      </c>
      <c r="AT189" s="54">
        <f t="shared" si="339"/>
        <v>96894.642991785309</v>
      </c>
      <c r="AU189" s="54">
        <v>3100</v>
      </c>
      <c r="AV189" s="54">
        <f t="shared" si="334"/>
        <v>121193.6975425166</v>
      </c>
      <c r="AW189" s="11">
        <v>0</v>
      </c>
      <c r="AX189" s="52">
        <f t="shared" si="284"/>
        <v>41097.294418706151</v>
      </c>
      <c r="AY189" s="54">
        <f>'Mortgage and Loans'!U150</f>
        <v>82092.049999999988</v>
      </c>
      <c r="AZ189" s="12">
        <f t="shared" si="321"/>
        <v>1336654.3904635792</v>
      </c>
      <c r="BA189" s="52">
        <f t="shared" si="335"/>
        <v>750</v>
      </c>
      <c r="BB189" s="52">
        <f t="shared" si="335"/>
        <v>750</v>
      </c>
      <c r="BC189" s="52">
        <f t="shared" si="335"/>
        <v>750</v>
      </c>
      <c r="BD189" s="52">
        <f t="shared" si="335"/>
        <v>750</v>
      </c>
      <c r="BE189" s="52">
        <f t="shared" si="329"/>
        <v>261.43961538462338</v>
      </c>
      <c r="BF189" s="52">
        <f t="shared" si="335"/>
        <v>750</v>
      </c>
      <c r="BG189" s="52">
        <f>'Mortgage and Loans'!AF151</f>
        <v>0</v>
      </c>
      <c r="BH189" s="52">
        <f>'Mortgage and Loans'!AQ151</f>
        <v>0</v>
      </c>
      <c r="BI189" s="52">
        <f>'Mortgage and Loans'!BB151</f>
        <v>0</v>
      </c>
      <c r="BJ189" s="52">
        <f>'Mortgage and Loans'!BM151</f>
        <v>0</v>
      </c>
      <c r="BK189" s="52">
        <f>'Mortgage and Loans'!T150</f>
        <v>97907.95</v>
      </c>
      <c r="BL189" s="12">
        <f t="shared" si="17"/>
        <v>-101919.38961538461</v>
      </c>
      <c r="BM189" s="69">
        <f t="shared" si="103"/>
        <v>1234735.0008481946</v>
      </c>
      <c r="BN189" s="88">
        <f t="shared" si="317"/>
        <v>1</v>
      </c>
      <c r="BO189" s="88">
        <f t="shared" si="340"/>
        <v>0</v>
      </c>
      <c r="BP189" s="79">
        <f>'Mortgage and Loans'!G151</f>
        <v>0</v>
      </c>
      <c r="BQ189" s="73">
        <f t="shared" si="285"/>
        <v>2055.3430333333336</v>
      </c>
      <c r="BR189" s="80"/>
      <c r="BS189" s="20">
        <f t="shared" si="286"/>
        <v>4011.4396153846233</v>
      </c>
      <c r="BT189" s="20">
        <v>750</v>
      </c>
      <c r="BU189" s="20">
        <v>0</v>
      </c>
      <c r="BV189" s="20">
        <f t="shared" si="287"/>
        <v>4761.4396153846228</v>
      </c>
      <c r="BW189" s="20">
        <f t="shared" si="288"/>
        <v>4761.439615385103</v>
      </c>
      <c r="BX189" s="47">
        <f>IF(D189=0,0,IF(MONTH($D189)=1,1,0))</f>
        <v>0</v>
      </c>
      <c r="BY189" s="47">
        <f t="shared" si="19"/>
        <v>0</v>
      </c>
      <c r="BZ189" s="47">
        <f t="shared" si="20"/>
        <v>0</v>
      </c>
      <c r="CA189" s="47">
        <f t="shared" si="21"/>
        <v>0</v>
      </c>
      <c r="CB189" s="47">
        <f t="shared" si="22"/>
        <v>0</v>
      </c>
      <c r="CC189" s="47">
        <f t="shared" si="23"/>
        <v>0</v>
      </c>
      <c r="CD189" s="47">
        <f t="shared" si="24"/>
        <v>0</v>
      </c>
      <c r="CE189" s="47">
        <f t="shared" si="25"/>
        <v>0</v>
      </c>
      <c r="CF189" s="47">
        <f t="shared" si="26"/>
        <v>0</v>
      </c>
      <c r="CG189" s="47">
        <f t="shared" si="27"/>
        <v>0</v>
      </c>
      <c r="CH189" s="47">
        <f t="shared" si="28"/>
        <v>0</v>
      </c>
      <c r="CI189" s="47">
        <f t="shared" si="29"/>
        <v>0</v>
      </c>
      <c r="CJ189" s="47">
        <f t="shared" si="289"/>
        <v>0</v>
      </c>
      <c r="CK189" s="47">
        <f t="shared" si="290"/>
        <v>0</v>
      </c>
      <c r="CL189" s="47">
        <f t="shared" si="291"/>
        <v>0</v>
      </c>
      <c r="CM189" s="47">
        <f t="shared" si="292"/>
        <v>0</v>
      </c>
      <c r="CN189" s="47">
        <f t="shared" si="293"/>
        <v>0</v>
      </c>
      <c r="CO189" s="47">
        <f t="shared" si="294"/>
        <v>0</v>
      </c>
      <c r="CP189" s="47">
        <f t="shared" si="295"/>
        <v>0</v>
      </c>
      <c r="CQ189" s="47">
        <f t="shared" si="296"/>
        <v>0</v>
      </c>
      <c r="CR189" s="47">
        <f t="shared" si="297"/>
        <v>0</v>
      </c>
      <c r="CS189" s="47">
        <f t="shared" si="298"/>
        <v>0</v>
      </c>
      <c r="CT189" s="47">
        <f t="shared" si="299"/>
        <v>0</v>
      </c>
      <c r="CU189" s="47">
        <f t="shared" si="300"/>
        <v>0</v>
      </c>
      <c r="CV189" s="20">
        <f t="shared" si="301"/>
        <v>4761.4396153846728</v>
      </c>
      <c r="CW189" s="20">
        <f t="shared" si="302"/>
        <v>4761.4396153845837</v>
      </c>
      <c r="CX189" s="20">
        <f t="shared" si="303"/>
        <v>57137.275384615474</v>
      </c>
      <c r="CY189" s="20">
        <f t="shared" si="304"/>
        <v>57137.275384616078</v>
      </c>
      <c r="CZ189" s="20">
        <f t="shared" si="305"/>
        <v>57137.275384615001</v>
      </c>
      <c r="DA189" s="21">
        <f t="shared" si="306"/>
        <v>57137.275384615517</v>
      </c>
      <c r="DB189" s="19">
        <f t="shared" si="327"/>
        <v>1428431.884615388</v>
      </c>
      <c r="DC189" s="20">
        <f t="shared" si="307"/>
        <v>1428431.8846154001</v>
      </c>
      <c r="DD189" s="20">
        <f t="shared" si="308"/>
        <v>1428431.8846153775</v>
      </c>
      <c r="DE189" s="20">
        <f>DC189*G189</f>
        <v>0</v>
      </c>
      <c r="DF189" s="20">
        <f t="shared" si="338"/>
        <v>1500000</v>
      </c>
      <c r="DG189" s="20">
        <f t="shared" si="322"/>
        <v>1230706.1486246362</v>
      </c>
      <c r="DH189" s="20">
        <f t="shared" si="309"/>
        <v>49228.24594498545</v>
      </c>
      <c r="DI189" s="20">
        <f t="shared" si="323"/>
        <v>4102.3538287487872</v>
      </c>
      <c r="DJ189" s="20">
        <f t="shared" si="310"/>
        <v>1216927.1311707038</v>
      </c>
      <c r="DK189" s="24">
        <f t="shared" si="311"/>
        <v>0.86157846368432134</v>
      </c>
      <c r="DL189" s="124">
        <f t="shared" si="324"/>
        <v>0</v>
      </c>
      <c r="DM189" s="27">
        <f t="shared" si="325"/>
        <v>0</v>
      </c>
      <c r="DN189" s="27">
        <f t="shared" si="326"/>
        <v>0</v>
      </c>
      <c r="DO189" s="20">
        <f t="shared" si="318"/>
        <v>1102464.6878175263</v>
      </c>
      <c r="DP189" s="20">
        <f t="shared" si="319"/>
        <v>906754.99566615315</v>
      </c>
      <c r="DQ189" s="21">
        <f t="shared" si="320"/>
        <v>878825.59168205294</v>
      </c>
      <c r="DR189" s="17"/>
      <c r="DS189" s="17"/>
      <c r="DT189" s="17"/>
      <c r="DU189" s="17"/>
      <c r="DV189" s="17"/>
      <c r="DW189" s="17"/>
      <c r="DX189" s="17"/>
      <c r="DY189" s="17"/>
      <c r="DZ189" s="17"/>
      <c r="EA189" s="17"/>
      <c r="EB189" s="28">
        <v>0</v>
      </c>
      <c r="EC189" s="17"/>
      <c r="ED189" s="17"/>
      <c r="EE189" s="17"/>
      <c r="EF189" s="17"/>
      <c r="EG189" s="17"/>
    </row>
    <row r="190" spans="1:137" ht="15.75" thickBot="1" x14ac:dyDescent="0.3">
      <c r="A190" s="5">
        <f t="shared" si="328"/>
        <v>39</v>
      </c>
      <c r="B190" s="5">
        <f t="shared" si="328"/>
        <v>37</v>
      </c>
      <c r="C190" s="1">
        <v>47969</v>
      </c>
      <c r="D190" s="4"/>
      <c r="E190" s="28"/>
      <c r="F190" s="28"/>
      <c r="G190" s="28">
        <f t="shared" si="343"/>
        <v>0</v>
      </c>
      <c r="H190" s="28"/>
      <c r="I190" s="10">
        <v>0</v>
      </c>
      <c r="J190" s="10">
        <v>69430.399999999994</v>
      </c>
      <c r="K190" s="94"/>
      <c r="L190" s="11">
        <f t="shared" si="345"/>
        <v>1541.6666666666667</v>
      </c>
      <c r="M190" s="11">
        <f t="shared" si="346"/>
        <v>458.33333333333331</v>
      </c>
      <c r="N190" s="11">
        <f t="shared" si="347"/>
        <v>575</v>
      </c>
      <c r="O190" s="11">
        <f t="shared" si="344"/>
        <v>552.97666666666669</v>
      </c>
      <c r="P190" s="11">
        <f t="shared" si="312"/>
        <v>2657.8899999999994</v>
      </c>
      <c r="Q190" s="11">
        <v>100000</v>
      </c>
      <c r="R190" s="94">
        <v>1</v>
      </c>
      <c r="S190" s="11">
        <f t="shared" si="348"/>
        <v>1541.6666666666667</v>
      </c>
      <c r="T190" s="11">
        <f t="shared" si="349"/>
        <v>458.33333333333331</v>
      </c>
      <c r="U190" s="11">
        <f t="shared" si="313"/>
        <v>833.33333333333348</v>
      </c>
      <c r="V190" s="11">
        <f t="shared" si="314"/>
        <v>5500</v>
      </c>
      <c r="W190" s="11">
        <f t="shared" si="315"/>
        <v>8157.8899999999994</v>
      </c>
      <c r="X190" s="11">
        <f t="shared" si="350"/>
        <v>97894.68</v>
      </c>
      <c r="Y190" s="110">
        <f t="shared" si="342"/>
        <v>0.22</v>
      </c>
      <c r="Z190" s="11">
        <f t="shared" si="330"/>
        <v>13415.829599999997</v>
      </c>
      <c r="AA190" s="11">
        <f t="shared" si="331"/>
        <v>4814.7339999999995</v>
      </c>
      <c r="AB190" s="11">
        <v>0</v>
      </c>
      <c r="AC190" s="11">
        <f t="shared" si="336"/>
        <v>79664.116399999999</v>
      </c>
      <c r="AD190" s="11">
        <f t="shared" si="332"/>
        <v>6638.6763666666666</v>
      </c>
      <c r="AE190" s="11">
        <v>55000</v>
      </c>
      <c r="AF190" s="11">
        <f t="shared" ref="AF190:AF253" si="351">AD190-(AE190/12)</f>
        <v>2055.3430333333336</v>
      </c>
      <c r="AG190" s="11"/>
      <c r="AH190" s="92"/>
      <c r="AI190" s="91">
        <v>9000</v>
      </c>
      <c r="AJ190" s="11">
        <v>550</v>
      </c>
      <c r="AK190" s="54">
        <f t="shared" si="98"/>
        <v>10914.364112415091</v>
      </c>
      <c r="AL190" s="11">
        <v>305</v>
      </c>
      <c r="AM190" s="54">
        <v>0</v>
      </c>
      <c r="AN190" s="11">
        <v>0</v>
      </c>
      <c r="AO190" s="11">
        <v>0</v>
      </c>
      <c r="AP190" s="52">
        <f t="shared" ref="AP190:AP253" si="352">(AP189*($AJ$1/12))+AP189 + M190+T190</f>
        <v>194906.603382328</v>
      </c>
      <c r="AQ190" s="54">
        <f t="shared" si="341"/>
        <v>10295.577917641946</v>
      </c>
      <c r="AR190" s="54">
        <f t="shared" si="333"/>
        <v>8938.6270051803986</v>
      </c>
      <c r="AS190" s="54">
        <f t="shared" si="337"/>
        <v>766815.68414886598</v>
      </c>
      <c r="AT190" s="54">
        <f t="shared" si="339"/>
        <v>97827.822307990806</v>
      </c>
      <c r="AU190" s="54">
        <v>3100</v>
      </c>
      <c r="AV190" s="54">
        <f t="shared" si="334"/>
        <v>122425.16340420523</v>
      </c>
      <c r="AW190" s="11">
        <v>0</v>
      </c>
      <c r="AX190" s="52">
        <f t="shared" ref="AX190:AX253" si="353">(AX189*($AJ$1/12))+AX189+BQ190</f>
        <v>43375.247796807475</v>
      </c>
      <c r="AY190" s="54">
        <f>'Mortgage and Loans'!U151</f>
        <v>82982.489999999991</v>
      </c>
      <c r="AZ190" s="12">
        <f t="shared" si="321"/>
        <v>1351436.5800754351</v>
      </c>
      <c r="BA190" s="52">
        <f t="shared" si="335"/>
        <v>750</v>
      </c>
      <c r="BB190" s="52">
        <f t="shared" si="335"/>
        <v>750</v>
      </c>
      <c r="BC190" s="52">
        <f t="shared" si="335"/>
        <v>750</v>
      </c>
      <c r="BD190" s="52">
        <f t="shared" si="335"/>
        <v>750</v>
      </c>
      <c r="BE190" s="52">
        <f t="shared" si="329"/>
        <v>261.43961538458342</v>
      </c>
      <c r="BF190" s="52">
        <f t="shared" si="335"/>
        <v>750</v>
      </c>
      <c r="BG190" s="52">
        <f>'Mortgage and Loans'!AF152</f>
        <v>0</v>
      </c>
      <c r="BH190" s="52">
        <f>'Mortgage and Loans'!AQ152</f>
        <v>0</v>
      </c>
      <c r="BI190" s="52">
        <f>'Mortgage and Loans'!BB152</f>
        <v>0</v>
      </c>
      <c r="BJ190" s="52">
        <f>'Mortgage and Loans'!BM152</f>
        <v>0</v>
      </c>
      <c r="BK190" s="52">
        <f>'Mortgage and Loans'!T151</f>
        <v>97017.51</v>
      </c>
      <c r="BL190" s="12">
        <f t="shared" si="17"/>
        <v>-101028.94961538458</v>
      </c>
      <c r="BM190" s="69">
        <f t="shared" si="103"/>
        <v>1250407.6304600504</v>
      </c>
      <c r="BN190" s="88">
        <f t="shared" si="317"/>
        <v>1</v>
      </c>
      <c r="BO190" s="88">
        <f t="shared" si="340"/>
        <v>0</v>
      </c>
      <c r="BP190" s="79">
        <f>'Mortgage and Loans'!G152</f>
        <v>0</v>
      </c>
      <c r="BQ190" s="73">
        <f t="shared" ref="BQ190:BQ253" si="354">IF((AF190-BP190)&gt;-100,IF((AF190-BP190)&lt;100,0,(AF190-BP190)),(AF190-BP190))</f>
        <v>2055.3430333333336</v>
      </c>
      <c r="BR190" s="80"/>
      <c r="BS190" s="20">
        <f t="shared" ref="BS190:BS253" si="355">SUM(BA190:BF190)</f>
        <v>4011.4396153845832</v>
      </c>
      <c r="BT190" s="20">
        <v>750</v>
      </c>
      <c r="BU190" s="20">
        <v>0</v>
      </c>
      <c r="BV190" s="20">
        <f t="shared" ref="BV190:BV253" si="356">SUM(BS190:BU190)</f>
        <v>4761.4396153845828</v>
      </c>
      <c r="BW190" s="20">
        <f t="shared" ref="BW190:BW253" si="357">BV178</f>
        <v>4761.4396153848056</v>
      </c>
      <c r="BX190" s="47">
        <f>IF(D190=0,0,IF(MONTH($D190)=1,1,0))</f>
        <v>0</v>
      </c>
      <c r="BY190" s="47">
        <f t="shared" si="19"/>
        <v>0</v>
      </c>
      <c r="BZ190" s="47">
        <f t="shared" si="20"/>
        <v>0</v>
      </c>
      <c r="CA190" s="47">
        <f t="shared" si="21"/>
        <v>0</v>
      </c>
      <c r="CB190" s="47">
        <f t="shared" si="22"/>
        <v>0</v>
      </c>
      <c r="CC190" s="47">
        <f t="shared" si="23"/>
        <v>0</v>
      </c>
      <c r="CD190" s="47">
        <f t="shared" si="24"/>
        <v>0</v>
      </c>
      <c r="CE190" s="47">
        <f t="shared" si="25"/>
        <v>0</v>
      </c>
      <c r="CF190" s="47">
        <f t="shared" si="26"/>
        <v>0</v>
      </c>
      <c r="CG190" s="47">
        <f t="shared" si="27"/>
        <v>0</v>
      </c>
      <c r="CH190" s="47">
        <f t="shared" si="28"/>
        <v>0</v>
      </c>
      <c r="CI190" s="47">
        <f t="shared" si="29"/>
        <v>0</v>
      </c>
      <c r="CJ190" s="47">
        <f t="shared" ref="CJ190:CJ253" si="358">$BV190*BX190</f>
        <v>0</v>
      </c>
      <c r="CK190" s="47">
        <f t="shared" ref="CK190:CK253" si="359">$BV190*BY190</f>
        <v>0</v>
      </c>
      <c r="CL190" s="47">
        <f t="shared" ref="CL190:CL253" si="360">$BV190*BZ190</f>
        <v>0</v>
      </c>
      <c r="CM190" s="47">
        <f t="shared" ref="CM190:CM253" si="361">$BV190*CA190</f>
        <v>0</v>
      </c>
      <c r="CN190" s="47">
        <f t="shared" ref="CN190:CN253" si="362">$BV190*CB190</f>
        <v>0</v>
      </c>
      <c r="CO190" s="47">
        <f t="shared" ref="CO190:CO253" si="363">$BV190*CC190</f>
        <v>0</v>
      </c>
      <c r="CP190" s="47">
        <f t="shared" ref="CP190:CP253" si="364">$BV190*CD190</f>
        <v>0</v>
      </c>
      <c r="CQ190" s="47">
        <f t="shared" ref="CQ190:CQ253" si="365">$BV190*CE190</f>
        <v>0</v>
      </c>
      <c r="CR190" s="47">
        <f t="shared" ref="CR190:CR253" si="366">$BV190*CF190</f>
        <v>0</v>
      </c>
      <c r="CS190" s="47">
        <f t="shared" ref="CS190:CS253" si="367">$BV190*CG190</f>
        <v>0</v>
      </c>
      <c r="CT190" s="47">
        <f t="shared" ref="CT190:CT253" si="368">$BV190*CH190</f>
        <v>0</v>
      </c>
      <c r="CU190" s="47">
        <f t="shared" ref="CU190:CU253" si="369">$BV190*CI190</f>
        <v>0</v>
      </c>
      <c r="CV190" s="20">
        <f t="shared" ref="CV190:CV253" si="370">AVERAGE(BV188:BV190)</f>
        <v>4761.4396153846274</v>
      </c>
      <c r="CW190" s="20">
        <f t="shared" ref="CW190:CW253" si="371">AVERAGE(BV179:BV190)</f>
        <v>4761.4396153845646</v>
      </c>
      <c r="CX190" s="20">
        <f t="shared" ref="CX190:CX253" si="372">BV190*12</f>
        <v>57137.275384614994</v>
      </c>
      <c r="CY190" s="20">
        <f t="shared" ref="CY190:CY253" si="373">CV190*12</f>
        <v>57137.275384615525</v>
      </c>
      <c r="CZ190" s="20">
        <f t="shared" ref="CZ190:CZ253" si="374">CW190*12</f>
        <v>57137.275384614775</v>
      </c>
      <c r="DA190" s="21">
        <f t="shared" ref="DA190:DA253" si="375">IF(CZ190&gt;0,AVERAGE(CX190:CZ190), IF(CY190&gt;0,AVERAGE(CX190:CY190), CX190))</f>
        <v>57137.275384615095</v>
      </c>
      <c r="DB190" s="19">
        <f t="shared" si="327"/>
        <v>1428431.8846153773</v>
      </c>
      <c r="DC190" s="20">
        <f t="shared" ref="DC190:DC253" si="376">AVERAGE(DB188:DB190)</f>
        <v>1428431.8846153887</v>
      </c>
      <c r="DD190" s="20">
        <f t="shared" ref="DD190:DD253" si="377">AVERAGE(DB179:DB190)</f>
        <v>1428431.8846153722</v>
      </c>
      <c r="DE190" s="20">
        <f>DC190*G190</f>
        <v>0</v>
      </c>
      <c r="DF190" s="20">
        <f t="shared" si="338"/>
        <v>1500000</v>
      </c>
      <c r="DG190" s="20">
        <f t="shared" si="322"/>
        <v>1244584.7259630198</v>
      </c>
      <c r="DH190" s="20">
        <f t="shared" ref="DH190:DH253" si="378">DB$11*DG190</f>
        <v>49783.389038520792</v>
      </c>
      <c r="DI190" s="20">
        <f t="shared" si="323"/>
        <v>4148.615753210066</v>
      </c>
      <c r="DJ190" s="20">
        <f t="shared" ref="DJ190:DJ253" si="379">AVERAGE(DG188:DG190)</f>
        <v>1230731.0721645451</v>
      </c>
      <c r="DK190" s="24">
        <f t="shared" ref="DK190:DK253" si="380">DG190/DC190</f>
        <v>0.87129441688297893</v>
      </c>
      <c r="DL190" s="124">
        <f t="shared" si="324"/>
        <v>0</v>
      </c>
      <c r="DM190" s="27">
        <f t="shared" si="325"/>
        <v>0</v>
      </c>
      <c r="DN190" s="27">
        <f t="shared" si="326"/>
        <v>0</v>
      </c>
      <c r="DO190" s="20">
        <f t="shared" si="318"/>
        <v>1108436.3715432044</v>
      </c>
      <c r="DP190" s="20">
        <f t="shared" si="319"/>
        <v>915666.58522601146</v>
      </c>
      <c r="DQ190" s="21">
        <f t="shared" si="320"/>
        <v>888156.73030366411</v>
      </c>
      <c r="DR190" s="17"/>
      <c r="DS190" s="17"/>
      <c r="DT190" s="17"/>
      <c r="DU190" s="17"/>
      <c r="DV190" s="17"/>
      <c r="DW190" s="17"/>
      <c r="DX190" s="17"/>
      <c r="DY190" s="17"/>
      <c r="DZ190" s="17"/>
      <c r="EA190" s="17"/>
      <c r="EB190" s="28">
        <v>0</v>
      </c>
      <c r="EC190" s="17"/>
      <c r="ED190" s="17"/>
      <c r="EE190" s="17"/>
      <c r="EF190" s="17"/>
      <c r="EG190" s="17"/>
    </row>
    <row r="191" spans="1:137" ht="15.75" thickBot="1" x14ac:dyDescent="0.3">
      <c r="A191" s="5">
        <f t="shared" si="328"/>
        <v>39</v>
      </c>
      <c r="B191" s="5">
        <f t="shared" si="328"/>
        <v>37</v>
      </c>
      <c r="C191" s="1">
        <v>48000</v>
      </c>
      <c r="D191" s="4"/>
      <c r="E191" s="28"/>
      <c r="F191" s="28"/>
      <c r="G191" s="28">
        <f t="shared" si="343"/>
        <v>0</v>
      </c>
      <c r="H191" s="28"/>
      <c r="I191" s="10">
        <v>0</v>
      </c>
      <c r="J191" s="10">
        <v>69430.399999999994</v>
      </c>
      <c r="K191" s="94"/>
      <c r="L191" s="11">
        <f t="shared" si="345"/>
        <v>1541.6666666666667</v>
      </c>
      <c r="M191" s="11">
        <f t="shared" si="346"/>
        <v>458.33333333333331</v>
      </c>
      <c r="N191" s="11">
        <f t="shared" si="347"/>
        <v>575</v>
      </c>
      <c r="O191" s="11">
        <f t="shared" si="344"/>
        <v>552.97666666666669</v>
      </c>
      <c r="P191" s="11">
        <f t="shared" si="312"/>
        <v>2657.8899999999994</v>
      </c>
      <c r="Q191" s="11">
        <v>100000</v>
      </c>
      <c r="R191" s="94">
        <v>1</v>
      </c>
      <c r="S191" s="11">
        <f t="shared" si="348"/>
        <v>1541.6666666666667</v>
      </c>
      <c r="T191" s="11">
        <f t="shared" si="349"/>
        <v>458.33333333333331</v>
      </c>
      <c r="U191" s="11">
        <f t="shared" si="313"/>
        <v>833.33333333333348</v>
      </c>
      <c r="V191" s="11">
        <f t="shared" si="314"/>
        <v>5500</v>
      </c>
      <c r="W191" s="11">
        <f t="shared" si="315"/>
        <v>8157.8899999999994</v>
      </c>
      <c r="X191" s="11">
        <f t="shared" si="350"/>
        <v>97894.68</v>
      </c>
      <c r="Y191" s="110">
        <f t="shared" si="342"/>
        <v>0.22</v>
      </c>
      <c r="Z191" s="11">
        <f t="shared" si="330"/>
        <v>13415.829599999997</v>
      </c>
      <c r="AA191" s="11">
        <f t="shared" si="331"/>
        <v>4814.7339999999995</v>
      </c>
      <c r="AB191" s="11">
        <v>0</v>
      </c>
      <c r="AC191" s="11">
        <f t="shared" si="336"/>
        <v>79664.116399999999</v>
      </c>
      <c r="AD191" s="11">
        <f t="shared" si="332"/>
        <v>6638.6763666666666</v>
      </c>
      <c r="AE191" s="11">
        <v>55000</v>
      </c>
      <c r="AF191" s="11">
        <f t="shared" si="351"/>
        <v>2055.3430333333336</v>
      </c>
      <c r="AG191" s="11"/>
      <c r="AH191" s="92"/>
      <c r="AI191" s="91">
        <v>9000</v>
      </c>
      <c r="AJ191" s="11">
        <v>550</v>
      </c>
      <c r="AK191" s="54">
        <f t="shared" si="98"/>
        <v>10927.552302384258</v>
      </c>
      <c r="AL191" s="11">
        <v>305</v>
      </c>
      <c r="AM191" s="54">
        <v>0</v>
      </c>
      <c r="AN191" s="11">
        <v>0</v>
      </c>
      <c r="AO191" s="11">
        <v>0</v>
      </c>
      <c r="AP191" s="52">
        <f t="shared" si="352"/>
        <v>196879.01415064896</v>
      </c>
      <c r="AQ191" s="54">
        <f t="shared" si="341"/>
        <v>10351.345631362507</v>
      </c>
      <c r="AR191" s="54">
        <f t="shared" si="333"/>
        <v>8987.0445681251258</v>
      </c>
      <c r="AS191" s="54">
        <f t="shared" si="337"/>
        <v>774226.17843800562</v>
      </c>
      <c r="AT191" s="54">
        <f t="shared" si="339"/>
        <v>98766.056345492412</v>
      </c>
      <c r="AU191" s="54">
        <v>3100</v>
      </c>
      <c r="AV191" s="54">
        <f t="shared" si="334"/>
        <v>123663.29970597802</v>
      </c>
      <c r="AW191" s="11">
        <v>0</v>
      </c>
      <c r="AX191" s="52">
        <f t="shared" si="353"/>
        <v>45665.54008904018</v>
      </c>
      <c r="AY191" s="54">
        <f>'Mortgage and Loans'!U152</f>
        <v>83875.999999999985</v>
      </c>
      <c r="AZ191" s="12">
        <f t="shared" si="321"/>
        <v>1366297.0312310369</v>
      </c>
      <c r="BA191" s="52">
        <f t="shared" si="335"/>
        <v>750</v>
      </c>
      <c r="BB191" s="52">
        <f t="shared" si="335"/>
        <v>750</v>
      </c>
      <c r="BC191" s="52">
        <f t="shared" si="335"/>
        <v>750</v>
      </c>
      <c r="BD191" s="52">
        <f t="shared" si="335"/>
        <v>750</v>
      </c>
      <c r="BE191" s="52">
        <f t="shared" si="329"/>
        <v>261.43961538456489</v>
      </c>
      <c r="BF191" s="52">
        <f t="shared" si="335"/>
        <v>750</v>
      </c>
      <c r="BG191" s="52">
        <f>'Mortgage and Loans'!AF153</f>
        <v>0</v>
      </c>
      <c r="BH191" s="52">
        <f>'Mortgage and Loans'!AQ153</f>
        <v>0</v>
      </c>
      <c r="BI191" s="52">
        <f>'Mortgage and Loans'!BB153</f>
        <v>0</v>
      </c>
      <c r="BJ191" s="52">
        <f>'Mortgage and Loans'!BM153</f>
        <v>0</v>
      </c>
      <c r="BK191" s="52">
        <f>'Mortgage and Loans'!T152</f>
        <v>96124</v>
      </c>
      <c r="BL191" s="12">
        <f t="shared" si="17"/>
        <v>-100135.43961538456</v>
      </c>
      <c r="BM191" s="69">
        <f t="shared" si="103"/>
        <v>1266161.5916156522</v>
      </c>
      <c r="BN191" s="88">
        <f t="shared" si="317"/>
        <v>1</v>
      </c>
      <c r="BO191" s="88">
        <f t="shared" si="340"/>
        <v>0</v>
      </c>
      <c r="BP191" s="79">
        <f>'Mortgage and Loans'!G153</f>
        <v>0</v>
      </c>
      <c r="BQ191" s="73">
        <f t="shared" si="354"/>
        <v>2055.3430333333336</v>
      </c>
      <c r="BR191" s="80"/>
      <c r="BS191" s="20">
        <f t="shared" si="355"/>
        <v>4011.4396153845651</v>
      </c>
      <c r="BT191" s="20">
        <v>750</v>
      </c>
      <c r="BU191" s="20">
        <v>0</v>
      </c>
      <c r="BV191" s="20">
        <f t="shared" si="356"/>
        <v>4761.4396153845646</v>
      </c>
      <c r="BW191" s="20">
        <f t="shared" si="357"/>
        <v>4761.4396153845319</v>
      </c>
      <c r="BX191" s="47">
        <f>IF(D191=0,0,IF(MONTH($D191)=1,1,0))</f>
        <v>0</v>
      </c>
      <c r="BY191" s="47">
        <f t="shared" si="19"/>
        <v>0</v>
      </c>
      <c r="BZ191" s="47">
        <f t="shared" si="20"/>
        <v>0</v>
      </c>
      <c r="CA191" s="47">
        <f t="shared" si="21"/>
        <v>0</v>
      </c>
      <c r="CB191" s="47">
        <f t="shared" si="22"/>
        <v>0</v>
      </c>
      <c r="CC191" s="47">
        <f t="shared" si="23"/>
        <v>0</v>
      </c>
      <c r="CD191" s="47">
        <f t="shared" si="24"/>
        <v>0</v>
      </c>
      <c r="CE191" s="47">
        <f t="shared" si="25"/>
        <v>0</v>
      </c>
      <c r="CF191" s="47">
        <f t="shared" si="26"/>
        <v>0</v>
      </c>
      <c r="CG191" s="47">
        <f t="shared" si="27"/>
        <v>0</v>
      </c>
      <c r="CH191" s="47">
        <f t="shared" si="28"/>
        <v>0</v>
      </c>
      <c r="CI191" s="47">
        <f t="shared" si="29"/>
        <v>0</v>
      </c>
      <c r="CJ191" s="47">
        <f t="shared" si="358"/>
        <v>0</v>
      </c>
      <c r="CK191" s="47">
        <f t="shared" si="359"/>
        <v>0</v>
      </c>
      <c r="CL191" s="47">
        <f t="shared" si="360"/>
        <v>0</v>
      </c>
      <c r="CM191" s="47">
        <f t="shared" si="361"/>
        <v>0</v>
      </c>
      <c r="CN191" s="47">
        <f t="shared" si="362"/>
        <v>0</v>
      </c>
      <c r="CO191" s="47">
        <f t="shared" si="363"/>
        <v>0</v>
      </c>
      <c r="CP191" s="47">
        <f t="shared" si="364"/>
        <v>0</v>
      </c>
      <c r="CQ191" s="47">
        <f t="shared" si="365"/>
        <v>0</v>
      </c>
      <c r="CR191" s="47">
        <f t="shared" si="366"/>
        <v>0</v>
      </c>
      <c r="CS191" s="47">
        <f t="shared" si="367"/>
        <v>0</v>
      </c>
      <c r="CT191" s="47">
        <f t="shared" si="368"/>
        <v>0</v>
      </c>
      <c r="CU191" s="47">
        <f t="shared" si="369"/>
        <v>0</v>
      </c>
      <c r="CV191" s="20">
        <f t="shared" si="370"/>
        <v>4761.4396153845901</v>
      </c>
      <c r="CW191" s="20">
        <f t="shared" si="371"/>
        <v>4761.4396153845673</v>
      </c>
      <c r="CX191" s="20">
        <f t="shared" si="372"/>
        <v>57137.275384614775</v>
      </c>
      <c r="CY191" s="20">
        <f t="shared" si="373"/>
        <v>57137.275384615081</v>
      </c>
      <c r="CZ191" s="20">
        <f t="shared" si="374"/>
        <v>57137.275384614812</v>
      </c>
      <c r="DA191" s="21">
        <f t="shared" si="375"/>
        <v>57137.275384614884</v>
      </c>
      <c r="DB191" s="19">
        <f t="shared" si="327"/>
        <v>1428431.8846153722</v>
      </c>
      <c r="DC191" s="20">
        <f t="shared" si="376"/>
        <v>1428431.8846153792</v>
      </c>
      <c r="DD191" s="20">
        <f t="shared" si="377"/>
        <v>1428431.8846153722</v>
      </c>
      <c r="DE191" s="20">
        <f>DC191*G191</f>
        <v>0</v>
      </c>
      <c r="DF191" s="20">
        <f t="shared" si="338"/>
        <v>1500000</v>
      </c>
      <c r="DG191" s="20">
        <f t="shared" si="322"/>
        <v>1258538.4789286528</v>
      </c>
      <c r="DH191" s="20">
        <f t="shared" si="378"/>
        <v>50341.539157146115</v>
      </c>
      <c r="DI191" s="20">
        <f t="shared" si="323"/>
        <v>4195.1282630955093</v>
      </c>
      <c r="DJ191" s="20">
        <f t="shared" si="379"/>
        <v>1244609.7845054362</v>
      </c>
      <c r="DK191" s="24">
        <f t="shared" si="380"/>
        <v>0.8810629981614615</v>
      </c>
      <c r="DL191" s="124">
        <f t="shared" si="324"/>
        <v>0</v>
      </c>
      <c r="DM191" s="27">
        <f t="shared" si="325"/>
        <v>0</v>
      </c>
      <c r="DN191" s="27">
        <f t="shared" si="326"/>
        <v>0</v>
      </c>
      <c r="DO191" s="20">
        <f t="shared" si="318"/>
        <v>1114440.4018890634</v>
      </c>
      <c r="DP191" s="20">
        <f t="shared" si="319"/>
        <v>924626.4458959857</v>
      </c>
      <c r="DQ191" s="21">
        <f t="shared" si="320"/>
        <v>897538.41259280895</v>
      </c>
      <c r="DR191" s="17"/>
      <c r="DS191" s="17"/>
      <c r="DT191" s="17"/>
      <c r="DU191" s="17"/>
      <c r="DV191" s="17"/>
      <c r="DW191" s="17"/>
      <c r="DX191" s="17"/>
      <c r="DY191" s="17"/>
      <c r="DZ191" s="17"/>
      <c r="EA191" s="17"/>
      <c r="EB191" s="28">
        <v>0</v>
      </c>
      <c r="EC191" s="17"/>
      <c r="ED191" s="17"/>
      <c r="EE191" s="17"/>
      <c r="EF191" s="17"/>
      <c r="EG191" s="17"/>
    </row>
    <row r="192" spans="1:137" ht="15.75" thickBot="1" x14ac:dyDescent="0.3">
      <c r="A192" s="5">
        <f t="shared" si="328"/>
        <v>39</v>
      </c>
      <c r="B192" s="5">
        <f t="shared" si="328"/>
        <v>37</v>
      </c>
      <c r="C192" s="1">
        <v>48030</v>
      </c>
      <c r="D192" s="4"/>
      <c r="E192" s="28"/>
      <c r="F192" s="28"/>
      <c r="G192" s="28">
        <f t="shared" si="343"/>
        <v>0</v>
      </c>
      <c r="H192" s="28"/>
      <c r="I192" s="10">
        <v>0</v>
      </c>
      <c r="J192" s="10">
        <v>69430.399999999994</v>
      </c>
      <c r="K192" s="94"/>
      <c r="L192" s="11">
        <f t="shared" si="345"/>
        <v>1541.6666666666667</v>
      </c>
      <c r="M192" s="11">
        <f t="shared" si="346"/>
        <v>458.33333333333331</v>
      </c>
      <c r="N192" s="11">
        <f t="shared" si="347"/>
        <v>575</v>
      </c>
      <c r="O192" s="11">
        <f t="shared" si="344"/>
        <v>552.97666666666669</v>
      </c>
      <c r="P192" s="11">
        <f t="shared" ref="P192:P255" si="381">(J192/12)-SUM(L192:O192)</f>
        <v>2657.8899999999994</v>
      </c>
      <c r="Q192" s="11">
        <v>100000</v>
      </c>
      <c r="R192" s="94">
        <v>1</v>
      </c>
      <c r="S192" s="11">
        <f t="shared" si="348"/>
        <v>1541.6666666666667</v>
      </c>
      <c r="T192" s="11">
        <f t="shared" si="349"/>
        <v>458.33333333333331</v>
      </c>
      <c r="U192" s="11">
        <f t="shared" ref="U192:U255" si="382">Q192/12*0.1</f>
        <v>833.33333333333348</v>
      </c>
      <c r="V192" s="11">
        <f t="shared" ref="V192:V255" si="383">(Q192/12)-SUM(S192:U192)</f>
        <v>5500</v>
      </c>
      <c r="W192" s="11">
        <f t="shared" ref="W192:W255" si="384">P192+V192</f>
        <v>8157.8899999999994</v>
      </c>
      <c r="X192" s="11">
        <f t="shared" si="350"/>
        <v>97894.68</v>
      </c>
      <c r="Y192" s="110">
        <f t="shared" si="342"/>
        <v>0.22</v>
      </c>
      <c r="Z192" s="11">
        <f t="shared" si="330"/>
        <v>13415.829599999997</v>
      </c>
      <c r="AA192" s="11">
        <f t="shared" si="331"/>
        <v>4814.7339999999995</v>
      </c>
      <c r="AB192" s="11">
        <v>0</v>
      </c>
      <c r="AC192" s="11">
        <f t="shared" si="336"/>
        <v>79664.116399999999</v>
      </c>
      <c r="AD192" s="11">
        <f t="shared" si="332"/>
        <v>6638.6763666666666</v>
      </c>
      <c r="AE192" s="11">
        <v>55000</v>
      </c>
      <c r="AF192" s="11">
        <f t="shared" si="351"/>
        <v>2055.3430333333336</v>
      </c>
      <c r="AG192" s="11"/>
      <c r="AH192" s="92"/>
      <c r="AI192" s="91">
        <v>9000</v>
      </c>
      <c r="AJ192" s="11">
        <v>550</v>
      </c>
      <c r="AK192" s="54">
        <f t="shared" si="98"/>
        <v>10940.756428082972</v>
      </c>
      <c r="AL192" s="11">
        <v>305</v>
      </c>
      <c r="AM192" s="54">
        <v>0</v>
      </c>
      <c r="AN192" s="11">
        <v>0</v>
      </c>
      <c r="AO192" s="11">
        <v>0</v>
      </c>
      <c r="AP192" s="52">
        <f t="shared" si="352"/>
        <v>198862.10881063167</v>
      </c>
      <c r="AQ192" s="54">
        <f t="shared" si="341"/>
        <v>10407.415420199053</v>
      </c>
      <c r="AR192" s="54">
        <f t="shared" si="333"/>
        <v>9035.7243928691369</v>
      </c>
      <c r="AS192" s="54">
        <f t="shared" si="337"/>
        <v>781676.81290454476</v>
      </c>
      <c r="AT192" s="54">
        <f t="shared" si="339"/>
        <v>99709.372484030493</v>
      </c>
      <c r="AU192" s="54">
        <v>3100</v>
      </c>
      <c r="AV192" s="54">
        <f t="shared" si="334"/>
        <v>124908.1425793854</v>
      </c>
      <c r="AW192" s="11">
        <v>0</v>
      </c>
      <c r="AX192" s="52">
        <f t="shared" si="353"/>
        <v>47968.238131189144</v>
      </c>
      <c r="AY192" s="54">
        <f>'Mortgage and Loans'!U153</f>
        <v>84772.579999999987</v>
      </c>
      <c r="AZ192" s="12">
        <f t="shared" si="321"/>
        <v>1381236.1511509328</v>
      </c>
      <c r="BA192" s="52">
        <f t="shared" si="335"/>
        <v>750</v>
      </c>
      <c r="BB192" s="52">
        <f t="shared" si="335"/>
        <v>750</v>
      </c>
      <c r="BC192" s="52">
        <f t="shared" si="335"/>
        <v>750</v>
      </c>
      <c r="BD192" s="52">
        <f t="shared" si="335"/>
        <v>750</v>
      </c>
      <c r="BE192" s="52">
        <f t="shared" si="329"/>
        <v>261.43961538456767</v>
      </c>
      <c r="BF192" s="52">
        <f t="shared" si="335"/>
        <v>750</v>
      </c>
      <c r="BG192" s="52">
        <f>'Mortgage and Loans'!AF154</f>
        <v>0</v>
      </c>
      <c r="BH192" s="52">
        <f>'Mortgage and Loans'!AQ154</f>
        <v>0</v>
      </c>
      <c r="BI192" s="52">
        <f>'Mortgage and Loans'!BB154</f>
        <v>0</v>
      </c>
      <c r="BJ192" s="52">
        <f>'Mortgage and Loans'!BM154</f>
        <v>0</v>
      </c>
      <c r="BK192" s="52">
        <f>'Mortgage and Loans'!T153</f>
        <v>95227.42</v>
      </c>
      <c r="BL192" s="12">
        <f t="shared" si="17"/>
        <v>-99238.859615384572</v>
      </c>
      <c r="BM192" s="69">
        <f t="shared" si="103"/>
        <v>1281997.2915355482</v>
      </c>
      <c r="BN192" s="88">
        <f t="shared" si="317"/>
        <v>1</v>
      </c>
      <c r="BO192" s="88">
        <f t="shared" si="340"/>
        <v>0</v>
      </c>
      <c r="BP192" s="79">
        <f>'Mortgage and Loans'!G154</f>
        <v>0</v>
      </c>
      <c r="BQ192" s="73">
        <f t="shared" si="354"/>
        <v>2055.3430333333336</v>
      </c>
      <c r="BR192" s="80"/>
      <c r="BS192" s="20">
        <f t="shared" si="355"/>
        <v>4011.4396153845678</v>
      </c>
      <c r="BT192" s="20">
        <v>750</v>
      </c>
      <c r="BU192" s="20">
        <v>0</v>
      </c>
      <c r="BV192" s="20">
        <f t="shared" si="356"/>
        <v>4761.4396153845682</v>
      </c>
      <c r="BW192" s="20">
        <f t="shared" si="357"/>
        <v>4761.4396153843627</v>
      </c>
      <c r="BX192" s="47">
        <f>IF(D192=0,0,IF(MONTH($D192)=1,1,0))</f>
        <v>0</v>
      </c>
      <c r="BY192" s="47">
        <f t="shared" si="19"/>
        <v>0</v>
      </c>
      <c r="BZ192" s="47">
        <f t="shared" si="20"/>
        <v>0</v>
      </c>
      <c r="CA192" s="47">
        <f t="shared" si="21"/>
        <v>0</v>
      </c>
      <c r="CB192" s="47">
        <f t="shared" si="22"/>
        <v>0</v>
      </c>
      <c r="CC192" s="47">
        <f t="shared" si="23"/>
        <v>0</v>
      </c>
      <c r="CD192" s="47">
        <f t="shared" si="24"/>
        <v>0</v>
      </c>
      <c r="CE192" s="47">
        <f t="shared" si="25"/>
        <v>0</v>
      </c>
      <c r="CF192" s="47">
        <f t="shared" si="26"/>
        <v>0</v>
      </c>
      <c r="CG192" s="47">
        <f t="shared" si="27"/>
        <v>0</v>
      </c>
      <c r="CH192" s="47">
        <f t="shared" si="28"/>
        <v>0</v>
      </c>
      <c r="CI192" s="47">
        <f t="shared" si="29"/>
        <v>0</v>
      </c>
      <c r="CJ192" s="47">
        <f t="shared" si="358"/>
        <v>0</v>
      </c>
      <c r="CK192" s="47">
        <f t="shared" si="359"/>
        <v>0</v>
      </c>
      <c r="CL192" s="47">
        <f t="shared" si="360"/>
        <v>0</v>
      </c>
      <c r="CM192" s="47">
        <f t="shared" si="361"/>
        <v>0</v>
      </c>
      <c r="CN192" s="47">
        <f t="shared" si="362"/>
        <v>0</v>
      </c>
      <c r="CO192" s="47">
        <f t="shared" si="363"/>
        <v>0</v>
      </c>
      <c r="CP192" s="47">
        <f t="shared" si="364"/>
        <v>0</v>
      </c>
      <c r="CQ192" s="47">
        <f t="shared" si="365"/>
        <v>0</v>
      </c>
      <c r="CR192" s="47">
        <f t="shared" si="366"/>
        <v>0</v>
      </c>
      <c r="CS192" s="47">
        <f t="shared" si="367"/>
        <v>0</v>
      </c>
      <c r="CT192" s="47">
        <f t="shared" si="368"/>
        <v>0</v>
      </c>
      <c r="CU192" s="47">
        <f t="shared" si="369"/>
        <v>0</v>
      </c>
      <c r="CV192" s="20">
        <f t="shared" si="370"/>
        <v>4761.4396153845719</v>
      </c>
      <c r="CW192" s="20">
        <f t="shared" si="371"/>
        <v>4761.4396153845846</v>
      </c>
      <c r="CX192" s="20">
        <f t="shared" si="372"/>
        <v>57137.275384614819</v>
      </c>
      <c r="CY192" s="20">
        <f t="shared" si="373"/>
        <v>57137.275384614863</v>
      </c>
      <c r="CZ192" s="20">
        <f t="shared" si="374"/>
        <v>57137.275384615015</v>
      </c>
      <c r="DA192" s="21">
        <f t="shared" si="375"/>
        <v>57137.275384614906</v>
      </c>
      <c r="DB192" s="19">
        <f t="shared" si="327"/>
        <v>1428431.8846153726</v>
      </c>
      <c r="DC192" s="20">
        <f t="shared" si="376"/>
        <v>1428431.884615374</v>
      </c>
      <c r="DD192" s="20">
        <f t="shared" si="377"/>
        <v>1428431.8846153764</v>
      </c>
      <c r="DE192" s="20">
        <f>DC192*G192</f>
        <v>0</v>
      </c>
      <c r="DF192" s="20">
        <f t="shared" si="338"/>
        <v>1500000</v>
      </c>
      <c r="DG192" s="20">
        <f t="shared" si="322"/>
        <v>1272567.8147228498</v>
      </c>
      <c r="DH192" s="20">
        <f t="shared" si="378"/>
        <v>50902.712588913993</v>
      </c>
      <c r="DI192" s="20">
        <f t="shared" si="323"/>
        <v>4241.8927157428325</v>
      </c>
      <c r="DJ192" s="20">
        <f t="shared" si="379"/>
        <v>1258563.6732048409</v>
      </c>
      <c r="DK192" s="24">
        <f t="shared" si="380"/>
        <v>0.89088449258853319</v>
      </c>
      <c r="DL192" s="124">
        <f t="shared" si="324"/>
        <v>0</v>
      </c>
      <c r="DM192" s="27">
        <f t="shared" si="325"/>
        <v>0</v>
      </c>
      <c r="DN192" s="27">
        <f t="shared" si="326"/>
        <v>0</v>
      </c>
      <c r="DO192" s="20">
        <f t="shared" si="318"/>
        <v>1120476.9540659625</v>
      </c>
      <c r="DP192" s="20">
        <f t="shared" si="319"/>
        <v>933634.83914458891</v>
      </c>
      <c r="DQ192" s="21">
        <f t="shared" si="320"/>
        <v>906970.91232768667</v>
      </c>
      <c r="DR192" s="17"/>
      <c r="DS192" s="17"/>
      <c r="DT192" s="17"/>
      <c r="DU192" s="17"/>
      <c r="DV192" s="17"/>
      <c r="DW192" s="17"/>
      <c r="DX192" s="17"/>
      <c r="DY192" s="17"/>
      <c r="DZ192" s="17"/>
      <c r="EA192" s="17"/>
      <c r="EB192" s="28">
        <v>0</v>
      </c>
      <c r="EC192" s="17"/>
      <c r="ED192" s="17"/>
      <c r="EE192" s="17"/>
      <c r="EF192" s="17"/>
      <c r="EG192" s="17"/>
    </row>
    <row r="193" spans="1:137" ht="15.75" thickBot="1" x14ac:dyDescent="0.3">
      <c r="A193" s="5">
        <f t="shared" si="328"/>
        <v>39</v>
      </c>
      <c r="B193" s="5">
        <f t="shared" si="328"/>
        <v>37</v>
      </c>
      <c r="C193" s="1">
        <v>48061</v>
      </c>
      <c r="D193" s="4"/>
      <c r="E193" s="28"/>
      <c r="F193" s="28"/>
      <c r="G193" s="28">
        <f t="shared" si="343"/>
        <v>0</v>
      </c>
      <c r="H193" s="28"/>
      <c r="I193" s="10">
        <v>0</v>
      </c>
      <c r="J193" s="10">
        <v>69430.399999999994</v>
      </c>
      <c r="K193" s="94"/>
      <c r="L193" s="11">
        <f t="shared" si="345"/>
        <v>1541.6666666666667</v>
      </c>
      <c r="M193" s="11">
        <f t="shared" si="346"/>
        <v>458.33333333333331</v>
      </c>
      <c r="N193" s="11">
        <f t="shared" si="347"/>
        <v>575</v>
      </c>
      <c r="O193" s="11">
        <f t="shared" si="344"/>
        <v>552.97666666666669</v>
      </c>
      <c r="P193" s="11">
        <f t="shared" si="381"/>
        <v>2657.8899999999994</v>
      </c>
      <c r="Q193" s="11">
        <v>100000</v>
      </c>
      <c r="R193" s="94">
        <v>1</v>
      </c>
      <c r="S193" s="11">
        <f t="shared" si="348"/>
        <v>1541.6666666666667</v>
      </c>
      <c r="T193" s="11">
        <f t="shared" si="349"/>
        <v>458.33333333333331</v>
      </c>
      <c r="U193" s="11">
        <f t="shared" si="382"/>
        <v>833.33333333333348</v>
      </c>
      <c r="V193" s="11">
        <f t="shared" si="383"/>
        <v>5500</v>
      </c>
      <c r="W193" s="11">
        <f t="shared" si="384"/>
        <v>8157.8899999999994</v>
      </c>
      <c r="X193" s="11">
        <f t="shared" si="350"/>
        <v>97894.68</v>
      </c>
      <c r="Y193" s="110">
        <f t="shared" si="342"/>
        <v>0.22</v>
      </c>
      <c r="Z193" s="11">
        <f t="shared" si="330"/>
        <v>13415.829599999997</v>
      </c>
      <c r="AA193" s="11">
        <f t="shared" si="331"/>
        <v>4814.7339999999995</v>
      </c>
      <c r="AB193" s="11">
        <v>0</v>
      </c>
      <c r="AC193" s="11">
        <f t="shared" si="336"/>
        <v>79664.116399999999</v>
      </c>
      <c r="AD193" s="11">
        <f t="shared" si="332"/>
        <v>6638.6763666666666</v>
      </c>
      <c r="AE193" s="11">
        <v>55000</v>
      </c>
      <c r="AF193" s="11">
        <f t="shared" si="351"/>
        <v>2055.3430333333336</v>
      </c>
      <c r="AG193" s="11"/>
      <c r="AH193" s="92"/>
      <c r="AI193" s="91">
        <v>9000</v>
      </c>
      <c r="AJ193" s="11">
        <v>550</v>
      </c>
      <c r="AK193" s="54">
        <f t="shared" si="98"/>
        <v>10953.976508766904</v>
      </c>
      <c r="AL193" s="11">
        <v>305</v>
      </c>
      <c r="AM193" s="54">
        <v>0</v>
      </c>
      <c r="AN193" s="11">
        <v>0</v>
      </c>
      <c r="AO193" s="11">
        <v>0</v>
      </c>
      <c r="AP193" s="52">
        <f t="shared" si="352"/>
        <v>200855.94523335595</v>
      </c>
      <c r="AQ193" s="54">
        <f t="shared" si="341"/>
        <v>10463.788920391798</v>
      </c>
      <c r="AR193" s="54">
        <f t="shared" si="333"/>
        <v>9084.6678999971773</v>
      </c>
      <c r="AS193" s="54">
        <f t="shared" si="337"/>
        <v>789167.80497444433</v>
      </c>
      <c r="AT193" s="54">
        <f t="shared" si="339"/>
        <v>100657.79825165232</v>
      </c>
      <c r="AU193" s="54">
        <v>3100</v>
      </c>
      <c r="AV193" s="54">
        <f t="shared" si="334"/>
        <v>126159.7283516904</v>
      </c>
      <c r="AW193" s="11">
        <v>0</v>
      </c>
      <c r="AX193" s="52">
        <f t="shared" si="353"/>
        <v>50283.409121066419</v>
      </c>
      <c r="AY193" s="54">
        <f>'Mortgage and Loans'!U154</f>
        <v>85672.249999999985</v>
      </c>
      <c r="AZ193" s="12">
        <f t="shared" si="321"/>
        <v>1396254.3692613652</v>
      </c>
      <c r="BA193" s="52">
        <f t="shared" si="335"/>
        <v>750</v>
      </c>
      <c r="BB193" s="52">
        <f t="shared" si="335"/>
        <v>750</v>
      </c>
      <c r="BC193" s="52">
        <f t="shared" si="335"/>
        <v>750</v>
      </c>
      <c r="BD193" s="52">
        <f t="shared" si="335"/>
        <v>750</v>
      </c>
      <c r="BE193" s="52">
        <f t="shared" si="329"/>
        <v>261.43961538458484</v>
      </c>
      <c r="BF193" s="52">
        <f t="shared" si="335"/>
        <v>750</v>
      </c>
      <c r="BG193" s="52">
        <f>'Mortgage and Loans'!AF155</f>
        <v>0</v>
      </c>
      <c r="BH193" s="52">
        <f>'Mortgage and Loans'!AQ155</f>
        <v>0</v>
      </c>
      <c r="BI193" s="52">
        <f>'Mortgage and Loans'!BB155</f>
        <v>0</v>
      </c>
      <c r="BJ193" s="52">
        <f>'Mortgage and Loans'!BM155</f>
        <v>0</v>
      </c>
      <c r="BK193" s="52">
        <f>'Mortgage and Loans'!T154</f>
        <v>94327.75</v>
      </c>
      <c r="BL193" s="12">
        <f t="shared" si="17"/>
        <v>-98339.189615384588</v>
      </c>
      <c r="BM193" s="69">
        <f t="shared" si="103"/>
        <v>1297915.1796459805</v>
      </c>
      <c r="BN193" s="88">
        <f t="shared" si="317"/>
        <v>1</v>
      </c>
      <c r="BO193" s="88">
        <f t="shared" si="340"/>
        <v>0</v>
      </c>
      <c r="BP193" s="79">
        <f>'Mortgage and Loans'!G155</f>
        <v>0</v>
      </c>
      <c r="BQ193" s="73">
        <f t="shared" si="354"/>
        <v>2055.3430333333336</v>
      </c>
      <c r="BR193" s="80"/>
      <c r="BS193" s="20">
        <f t="shared" si="355"/>
        <v>4011.4396153845846</v>
      </c>
      <c r="BT193" s="20">
        <v>750</v>
      </c>
      <c r="BU193" s="20">
        <v>0</v>
      </c>
      <c r="BV193" s="20">
        <f t="shared" si="356"/>
        <v>4761.4396153845846</v>
      </c>
      <c r="BW193" s="20">
        <f t="shared" si="357"/>
        <v>4761.4396153843209</v>
      </c>
      <c r="BX193" s="47">
        <f>IF(D193=0,0,IF(MONTH($D193)=1,1,0))</f>
        <v>0</v>
      </c>
      <c r="BY193" s="47">
        <f t="shared" si="19"/>
        <v>0</v>
      </c>
      <c r="BZ193" s="47">
        <f t="shared" si="20"/>
        <v>0</v>
      </c>
      <c r="CA193" s="47">
        <f t="shared" si="21"/>
        <v>0</v>
      </c>
      <c r="CB193" s="47">
        <f t="shared" si="22"/>
        <v>0</v>
      </c>
      <c r="CC193" s="47">
        <f t="shared" si="23"/>
        <v>0</v>
      </c>
      <c r="CD193" s="47">
        <f t="shared" si="24"/>
        <v>0</v>
      </c>
      <c r="CE193" s="47">
        <f t="shared" si="25"/>
        <v>0</v>
      </c>
      <c r="CF193" s="47">
        <f t="shared" si="26"/>
        <v>0</v>
      </c>
      <c r="CG193" s="47">
        <f t="shared" si="27"/>
        <v>0</v>
      </c>
      <c r="CH193" s="47">
        <f t="shared" si="28"/>
        <v>0</v>
      </c>
      <c r="CI193" s="47">
        <f t="shared" si="29"/>
        <v>0</v>
      </c>
      <c r="CJ193" s="47">
        <f t="shared" si="358"/>
        <v>0</v>
      </c>
      <c r="CK193" s="47">
        <f t="shared" si="359"/>
        <v>0</v>
      </c>
      <c r="CL193" s="47">
        <f t="shared" si="360"/>
        <v>0</v>
      </c>
      <c r="CM193" s="47">
        <f t="shared" si="361"/>
        <v>0</v>
      </c>
      <c r="CN193" s="47">
        <f t="shared" si="362"/>
        <v>0</v>
      </c>
      <c r="CO193" s="47">
        <f t="shared" si="363"/>
        <v>0</v>
      </c>
      <c r="CP193" s="47">
        <f t="shared" si="364"/>
        <v>0</v>
      </c>
      <c r="CQ193" s="47">
        <f t="shared" si="365"/>
        <v>0</v>
      </c>
      <c r="CR193" s="47">
        <f t="shared" si="366"/>
        <v>0</v>
      </c>
      <c r="CS193" s="47">
        <f t="shared" si="367"/>
        <v>0</v>
      </c>
      <c r="CT193" s="47">
        <f t="shared" si="368"/>
        <v>0</v>
      </c>
      <c r="CU193" s="47">
        <f t="shared" si="369"/>
        <v>0</v>
      </c>
      <c r="CV193" s="20">
        <f t="shared" si="370"/>
        <v>4761.4396153845728</v>
      </c>
      <c r="CW193" s="20">
        <f t="shared" si="371"/>
        <v>4761.4396153846064</v>
      </c>
      <c r="CX193" s="20">
        <f t="shared" si="372"/>
        <v>57137.275384615015</v>
      </c>
      <c r="CY193" s="20">
        <f t="shared" si="373"/>
        <v>57137.27538461487</v>
      </c>
      <c r="CZ193" s="20">
        <f t="shared" si="374"/>
        <v>57137.275384615277</v>
      </c>
      <c r="DA193" s="21">
        <f t="shared" si="375"/>
        <v>57137.275384615059</v>
      </c>
      <c r="DB193" s="19">
        <f t="shared" si="327"/>
        <v>1428431.8846153764</v>
      </c>
      <c r="DC193" s="20">
        <f t="shared" si="376"/>
        <v>1428431.8846153738</v>
      </c>
      <c r="DD193" s="20">
        <f t="shared" si="377"/>
        <v>1428431.8846153819</v>
      </c>
      <c r="DE193" s="20">
        <f>DC193*G193</f>
        <v>0</v>
      </c>
      <c r="DF193" s="20">
        <f t="shared" si="338"/>
        <v>1500000</v>
      </c>
      <c r="DG193" s="20">
        <f t="shared" si="322"/>
        <v>1286673.1427525983</v>
      </c>
      <c r="DH193" s="20">
        <f t="shared" si="378"/>
        <v>51466.925710103933</v>
      </c>
      <c r="DI193" s="20">
        <f t="shared" si="323"/>
        <v>4288.9104758419944</v>
      </c>
      <c r="DJ193" s="20">
        <f t="shared" si="379"/>
        <v>1272593.1454680336</v>
      </c>
      <c r="DK193" s="24">
        <f t="shared" si="380"/>
        <v>0.90075918677708167</v>
      </c>
      <c r="DL193" s="124">
        <f t="shared" si="324"/>
        <v>0</v>
      </c>
      <c r="DM193" s="27">
        <f t="shared" si="325"/>
        <v>0</v>
      </c>
      <c r="DN193" s="27">
        <f t="shared" si="326"/>
        <v>0</v>
      </c>
      <c r="DO193" s="20">
        <f t="shared" si="318"/>
        <v>1126546.2042338196</v>
      </c>
      <c r="DP193" s="20">
        <f t="shared" si="319"/>
        <v>942692.02785662201</v>
      </c>
      <c r="DQ193" s="21">
        <f t="shared" si="320"/>
        <v>916454.5047694617</v>
      </c>
      <c r="DR193" s="17"/>
      <c r="DS193" s="17"/>
      <c r="DT193" s="17"/>
      <c r="DU193" s="17"/>
      <c r="DV193" s="17"/>
      <c r="DW193" s="17"/>
      <c r="DX193" s="17"/>
      <c r="DY193" s="17"/>
      <c r="DZ193" s="17"/>
      <c r="EA193" s="17"/>
      <c r="EB193" s="28">
        <v>0</v>
      </c>
      <c r="EC193" s="17"/>
      <c r="ED193" s="17"/>
      <c r="EE193" s="17"/>
      <c r="EF193" s="17"/>
      <c r="EG193" s="17"/>
    </row>
    <row r="194" spans="1:137" ht="15.75" thickBot="1" x14ac:dyDescent="0.3">
      <c r="A194" s="5">
        <f t="shared" si="328"/>
        <v>39</v>
      </c>
      <c r="B194" s="5">
        <f t="shared" si="328"/>
        <v>37</v>
      </c>
      <c r="C194" s="1">
        <v>48092</v>
      </c>
      <c r="D194" s="4"/>
      <c r="E194" s="28"/>
      <c r="F194" s="28"/>
      <c r="G194" s="28">
        <f t="shared" si="343"/>
        <v>0</v>
      </c>
      <c r="H194" s="28"/>
      <c r="I194" s="10">
        <v>0</v>
      </c>
      <c r="J194" s="10">
        <v>69430.399999999994</v>
      </c>
      <c r="K194" s="94"/>
      <c r="L194" s="11">
        <f t="shared" si="345"/>
        <v>1541.6666666666667</v>
      </c>
      <c r="M194" s="11">
        <f t="shared" si="346"/>
        <v>458.33333333333331</v>
      </c>
      <c r="N194" s="11">
        <f t="shared" si="347"/>
        <v>575</v>
      </c>
      <c r="O194" s="11">
        <f t="shared" si="344"/>
        <v>552.97666666666669</v>
      </c>
      <c r="P194" s="11">
        <f t="shared" si="381"/>
        <v>2657.8899999999994</v>
      </c>
      <c r="Q194" s="11">
        <v>100000</v>
      </c>
      <c r="R194" s="94">
        <v>1</v>
      </c>
      <c r="S194" s="11">
        <f t="shared" si="348"/>
        <v>1541.6666666666667</v>
      </c>
      <c r="T194" s="11">
        <f t="shared" si="349"/>
        <v>458.33333333333331</v>
      </c>
      <c r="U194" s="11">
        <f t="shared" si="382"/>
        <v>833.33333333333348</v>
      </c>
      <c r="V194" s="11">
        <f t="shared" si="383"/>
        <v>5500</v>
      </c>
      <c r="W194" s="11">
        <f t="shared" si="384"/>
        <v>8157.8899999999994</v>
      </c>
      <c r="X194" s="11">
        <f t="shared" si="350"/>
        <v>97894.68</v>
      </c>
      <c r="Y194" s="110">
        <f t="shared" si="342"/>
        <v>0.22</v>
      </c>
      <c r="Z194" s="11">
        <f t="shared" si="330"/>
        <v>13415.829599999997</v>
      </c>
      <c r="AA194" s="11">
        <f t="shared" si="331"/>
        <v>4814.7339999999995</v>
      </c>
      <c r="AB194" s="11">
        <v>0</v>
      </c>
      <c r="AC194" s="11">
        <f t="shared" si="336"/>
        <v>79664.116399999999</v>
      </c>
      <c r="AD194" s="11">
        <f t="shared" si="332"/>
        <v>6638.6763666666666</v>
      </c>
      <c r="AE194" s="11">
        <v>55000</v>
      </c>
      <c r="AF194" s="11">
        <f t="shared" si="351"/>
        <v>2055.3430333333336</v>
      </c>
      <c r="AG194" s="11"/>
      <c r="AH194" s="92"/>
      <c r="AI194" s="91">
        <v>9000</v>
      </c>
      <c r="AJ194" s="11">
        <v>550</v>
      </c>
      <c r="AK194" s="54">
        <f t="shared" si="98"/>
        <v>10967.212563714997</v>
      </c>
      <c r="AL194" s="11">
        <v>305</v>
      </c>
      <c r="AM194" s="54">
        <v>0</v>
      </c>
      <c r="AN194" s="11">
        <v>0</v>
      </c>
      <c r="AO194" s="11">
        <v>0</v>
      </c>
      <c r="AP194" s="52">
        <f t="shared" si="352"/>
        <v>202860.58160336997</v>
      </c>
      <c r="AQ194" s="54">
        <f t="shared" si="341"/>
        <v>10520.467777043921</v>
      </c>
      <c r="AR194" s="54">
        <f t="shared" si="333"/>
        <v>9133.876517788829</v>
      </c>
      <c r="AS194" s="54">
        <f t="shared" si="337"/>
        <v>796699.37325138913</v>
      </c>
      <c r="AT194" s="54">
        <f t="shared" si="339"/>
        <v>101611.36132551543</v>
      </c>
      <c r="AU194" s="54">
        <v>3100</v>
      </c>
      <c r="AV194" s="54">
        <f t="shared" si="334"/>
        <v>127418.09354692872</v>
      </c>
      <c r="AW194" s="11">
        <v>0</v>
      </c>
      <c r="AX194" s="52">
        <f t="shared" si="353"/>
        <v>52611.120620472197</v>
      </c>
      <c r="AY194" s="54">
        <f>'Mortgage and Loans'!U155</f>
        <v>86575.01999999999</v>
      </c>
      <c r="AZ194" s="12">
        <f t="shared" si="321"/>
        <v>1411352.1072062233</v>
      </c>
      <c r="BA194" s="52">
        <f t="shared" ref="BA194:BF225" si="385">$BB$1/5</f>
        <v>750</v>
      </c>
      <c r="BB194" s="52">
        <f t="shared" si="385"/>
        <v>750</v>
      </c>
      <c r="BC194" s="52">
        <f t="shared" si="385"/>
        <v>750</v>
      </c>
      <c r="BD194" s="52">
        <f t="shared" si="385"/>
        <v>750</v>
      </c>
      <c r="BE194" s="52">
        <f t="shared" si="329"/>
        <v>261.43961538460684</v>
      </c>
      <c r="BF194" s="52">
        <f t="shared" si="385"/>
        <v>750</v>
      </c>
      <c r="BG194" s="52">
        <f>'Mortgage and Loans'!AF156</f>
        <v>0</v>
      </c>
      <c r="BH194" s="52">
        <f>'Mortgage and Loans'!AQ156</f>
        <v>0</v>
      </c>
      <c r="BI194" s="52">
        <f>'Mortgage and Loans'!BB156</f>
        <v>0</v>
      </c>
      <c r="BJ194" s="52">
        <f>'Mortgage and Loans'!BM156</f>
        <v>0</v>
      </c>
      <c r="BK194" s="52">
        <f>'Mortgage and Loans'!T155</f>
        <v>93424.98</v>
      </c>
      <c r="BL194" s="12">
        <f t="shared" si="17"/>
        <v>-97436.419615384599</v>
      </c>
      <c r="BM194" s="69">
        <f t="shared" si="103"/>
        <v>1313915.6875908386</v>
      </c>
      <c r="BN194" s="88">
        <f t="shared" si="317"/>
        <v>1</v>
      </c>
      <c r="BO194" s="88">
        <f t="shared" si="340"/>
        <v>0</v>
      </c>
      <c r="BP194" s="79">
        <f>'Mortgage and Loans'!G156</f>
        <v>0</v>
      </c>
      <c r="BQ194" s="73">
        <f t="shared" si="354"/>
        <v>2055.3430333333336</v>
      </c>
      <c r="BR194" s="80"/>
      <c r="BS194" s="20">
        <f t="shared" si="355"/>
        <v>4011.4396153846069</v>
      </c>
      <c r="BT194" s="20">
        <v>750</v>
      </c>
      <c r="BU194" s="20">
        <v>0</v>
      </c>
      <c r="BV194" s="20">
        <f t="shared" si="356"/>
        <v>4761.4396153846064</v>
      </c>
      <c r="BW194" s="20">
        <f t="shared" si="357"/>
        <v>4761.4396153843845</v>
      </c>
      <c r="BX194" s="47">
        <f>IF(D194=0,0,IF(MONTH($D194)=1,1,0))</f>
        <v>0</v>
      </c>
      <c r="BY194" s="47">
        <f t="shared" si="19"/>
        <v>0</v>
      </c>
      <c r="BZ194" s="47">
        <f t="shared" si="20"/>
        <v>0</v>
      </c>
      <c r="CA194" s="47">
        <f t="shared" si="21"/>
        <v>0</v>
      </c>
      <c r="CB194" s="47">
        <f t="shared" si="22"/>
        <v>0</v>
      </c>
      <c r="CC194" s="47">
        <f t="shared" si="23"/>
        <v>0</v>
      </c>
      <c r="CD194" s="47">
        <f t="shared" si="24"/>
        <v>0</v>
      </c>
      <c r="CE194" s="47">
        <f t="shared" si="25"/>
        <v>0</v>
      </c>
      <c r="CF194" s="47">
        <f t="shared" si="26"/>
        <v>0</v>
      </c>
      <c r="CG194" s="47">
        <f t="shared" si="27"/>
        <v>0</v>
      </c>
      <c r="CH194" s="47">
        <f t="shared" si="28"/>
        <v>0</v>
      </c>
      <c r="CI194" s="47">
        <f t="shared" si="29"/>
        <v>0</v>
      </c>
      <c r="CJ194" s="47">
        <f t="shared" si="358"/>
        <v>0</v>
      </c>
      <c r="CK194" s="47">
        <f t="shared" si="359"/>
        <v>0</v>
      </c>
      <c r="CL194" s="47">
        <f t="shared" si="360"/>
        <v>0</v>
      </c>
      <c r="CM194" s="47">
        <f t="shared" si="361"/>
        <v>0</v>
      </c>
      <c r="CN194" s="47">
        <f t="shared" si="362"/>
        <v>0</v>
      </c>
      <c r="CO194" s="47">
        <f t="shared" si="363"/>
        <v>0</v>
      </c>
      <c r="CP194" s="47">
        <f t="shared" si="364"/>
        <v>0</v>
      </c>
      <c r="CQ194" s="47">
        <f t="shared" si="365"/>
        <v>0</v>
      </c>
      <c r="CR194" s="47">
        <f t="shared" si="366"/>
        <v>0</v>
      </c>
      <c r="CS194" s="47">
        <f t="shared" si="367"/>
        <v>0</v>
      </c>
      <c r="CT194" s="47">
        <f t="shared" si="368"/>
        <v>0</v>
      </c>
      <c r="CU194" s="47">
        <f t="shared" si="369"/>
        <v>0</v>
      </c>
      <c r="CV194" s="20">
        <f t="shared" si="370"/>
        <v>4761.4396153845864</v>
      </c>
      <c r="CW194" s="20">
        <f t="shared" si="371"/>
        <v>4761.4396153846246</v>
      </c>
      <c r="CX194" s="20">
        <f t="shared" si="372"/>
        <v>57137.275384615277</v>
      </c>
      <c r="CY194" s="20">
        <f t="shared" si="373"/>
        <v>57137.275384615037</v>
      </c>
      <c r="CZ194" s="20">
        <f t="shared" si="374"/>
        <v>57137.275384615496</v>
      </c>
      <c r="DA194" s="21">
        <f t="shared" si="375"/>
        <v>57137.27538461527</v>
      </c>
      <c r="DB194" s="19">
        <f t="shared" si="327"/>
        <v>1428431.8846153817</v>
      </c>
      <c r="DC194" s="20">
        <f t="shared" si="376"/>
        <v>1428431.8846153768</v>
      </c>
      <c r="DD194" s="20">
        <f t="shared" si="377"/>
        <v>1428431.8846153866</v>
      </c>
      <c r="DE194" s="20">
        <f>DC194*G194</f>
        <v>0</v>
      </c>
      <c r="DF194" s="20">
        <f t="shared" si="338"/>
        <v>1500000</v>
      </c>
      <c r="DG194" s="20">
        <f t="shared" si="322"/>
        <v>1300854.8746425081</v>
      </c>
      <c r="DH194" s="20">
        <f t="shared" si="378"/>
        <v>52034.194985700327</v>
      </c>
      <c r="DI194" s="20">
        <f t="shared" si="323"/>
        <v>4336.1829154750276</v>
      </c>
      <c r="DJ194" s="20">
        <f t="shared" si="379"/>
        <v>1286698.6107059855</v>
      </c>
      <c r="DK194" s="24">
        <f t="shared" si="380"/>
        <v>0.91068736889248281</v>
      </c>
      <c r="DL194" s="124">
        <f t="shared" si="324"/>
        <v>0</v>
      </c>
      <c r="DM194" s="27">
        <f t="shared" si="325"/>
        <v>0</v>
      </c>
      <c r="DN194" s="27">
        <f t="shared" si="326"/>
        <v>0</v>
      </c>
      <c r="DO194" s="20">
        <f t="shared" si="318"/>
        <v>1132648.3295067528</v>
      </c>
      <c r="DP194" s="20">
        <f t="shared" si="319"/>
        <v>951798.27634084539</v>
      </c>
      <c r="DQ194" s="21">
        <f t="shared" si="320"/>
        <v>925989.46667029627</v>
      </c>
      <c r="DR194" s="17"/>
      <c r="DS194" s="17"/>
      <c r="DT194" s="17"/>
      <c r="DU194" s="17"/>
      <c r="DV194" s="17"/>
      <c r="DW194" s="17"/>
      <c r="DX194" s="17"/>
      <c r="DY194" s="17"/>
      <c r="DZ194" s="17"/>
      <c r="EA194" s="17"/>
      <c r="EB194" s="28">
        <v>0</v>
      </c>
      <c r="EC194" s="17"/>
      <c r="ED194" s="17"/>
      <c r="EE194" s="17"/>
      <c r="EF194" s="17"/>
      <c r="EG194" s="17"/>
    </row>
    <row r="195" spans="1:137" ht="15.75" thickBot="1" x14ac:dyDescent="0.3">
      <c r="A195" s="5">
        <f t="shared" si="328"/>
        <v>39</v>
      </c>
      <c r="B195" s="5">
        <f t="shared" si="328"/>
        <v>38</v>
      </c>
      <c r="C195" s="1">
        <v>48122</v>
      </c>
      <c r="D195" s="4"/>
      <c r="E195" s="28"/>
      <c r="F195" s="28"/>
      <c r="G195" s="28">
        <f t="shared" si="343"/>
        <v>0</v>
      </c>
      <c r="H195" s="28"/>
      <c r="I195" s="10">
        <v>0</v>
      </c>
      <c r="J195" s="10">
        <v>69430.399999999994</v>
      </c>
      <c r="K195" s="94"/>
      <c r="L195" s="11">
        <f t="shared" si="345"/>
        <v>1541.6666666666667</v>
      </c>
      <c r="M195" s="11">
        <f t="shared" si="346"/>
        <v>458.33333333333331</v>
      </c>
      <c r="N195" s="11">
        <f t="shared" si="347"/>
        <v>575</v>
      </c>
      <c r="O195" s="11">
        <f t="shared" si="344"/>
        <v>552.97666666666669</v>
      </c>
      <c r="P195" s="11">
        <f t="shared" si="381"/>
        <v>2657.8899999999994</v>
      </c>
      <c r="Q195" s="11">
        <v>100000</v>
      </c>
      <c r="R195" s="94">
        <v>1</v>
      </c>
      <c r="S195" s="11">
        <f t="shared" si="348"/>
        <v>1541.6666666666667</v>
      </c>
      <c r="T195" s="11">
        <f t="shared" si="349"/>
        <v>458.33333333333331</v>
      </c>
      <c r="U195" s="11">
        <f t="shared" si="382"/>
        <v>833.33333333333348</v>
      </c>
      <c r="V195" s="11">
        <f t="shared" si="383"/>
        <v>5500</v>
      </c>
      <c r="W195" s="11">
        <f t="shared" si="384"/>
        <v>8157.8899999999994</v>
      </c>
      <c r="X195" s="11">
        <f t="shared" si="350"/>
        <v>97894.68</v>
      </c>
      <c r="Y195" s="110">
        <f t="shared" si="342"/>
        <v>0.22</v>
      </c>
      <c r="Z195" s="11">
        <f t="shared" si="330"/>
        <v>13415.829599999997</v>
      </c>
      <c r="AA195" s="11">
        <f t="shared" si="331"/>
        <v>4814.7339999999995</v>
      </c>
      <c r="AB195" s="11">
        <v>0</v>
      </c>
      <c r="AC195" s="11">
        <f t="shared" si="336"/>
        <v>79664.116399999999</v>
      </c>
      <c r="AD195" s="11">
        <f t="shared" si="332"/>
        <v>6638.6763666666666</v>
      </c>
      <c r="AE195" s="11">
        <v>55000</v>
      </c>
      <c r="AF195" s="11">
        <f t="shared" si="351"/>
        <v>2055.3430333333336</v>
      </c>
      <c r="AG195" s="11"/>
      <c r="AH195" s="92"/>
      <c r="AI195" s="91">
        <v>9000</v>
      </c>
      <c r="AJ195" s="11">
        <v>550</v>
      </c>
      <c r="AK195" s="54">
        <f t="shared" si="98"/>
        <v>10980.464612229485</v>
      </c>
      <c r="AL195" s="11">
        <v>305</v>
      </c>
      <c r="AM195" s="54">
        <v>0</v>
      </c>
      <c r="AN195" s="11">
        <v>0</v>
      </c>
      <c r="AO195" s="11">
        <v>0</v>
      </c>
      <c r="AP195" s="52">
        <f t="shared" si="352"/>
        <v>204876.07642038824</v>
      </c>
      <c r="AQ195" s="54">
        <f t="shared" si="341"/>
        <v>10577.453644169576</v>
      </c>
      <c r="AR195" s="54">
        <f t="shared" si="333"/>
        <v>9183.351682260185</v>
      </c>
      <c r="AS195" s="54">
        <f t="shared" si="337"/>
        <v>804271.73752316739</v>
      </c>
      <c r="AT195" s="54">
        <f t="shared" si="339"/>
        <v>102570.0895326953</v>
      </c>
      <c r="AU195" s="54">
        <v>3100</v>
      </c>
      <c r="AV195" s="54">
        <f t="shared" si="334"/>
        <v>128683.27488697458</v>
      </c>
      <c r="AW195" s="11">
        <v>0</v>
      </c>
      <c r="AX195" s="52">
        <f t="shared" si="353"/>
        <v>54951.440557166417</v>
      </c>
      <c r="AY195" s="54">
        <f>'Mortgage and Loans'!U156</f>
        <v>87480.889999999985</v>
      </c>
      <c r="AZ195" s="12">
        <f t="shared" si="321"/>
        <v>1426529.7788590512</v>
      </c>
      <c r="BA195" s="52">
        <f t="shared" si="385"/>
        <v>750</v>
      </c>
      <c r="BB195" s="52">
        <f t="shared" si="385"/>
        <v>750</v>
      </c>
      <c r="BC195" s="52">
        <f t="shared" si="385"/>
        <v>750</v>
      </c>
      <c r="BD195" s="52">
        <f t="shared" si="385"/>
        <v>750</v>
      </c>
      <c r="BE195" s="52">
        <f t="shared" si="329"/>
        <v>261.43961538462537</v>
      </c>
      <c r="BF195" s="52">
        <f t="shared" si="385"/>
        <v>750</v>
      </c>
      <c r="BG195" s="52">
        <f>'Mortgage and Loans'!AF157</f>
        <v>0</v>
      </c>
      <c r="BH195" s="52">
        <f>'Mortgage and Loans'!AQ157</f>
        <v>0</v>
      </c>
      <c r="BI195" s="52">
        <f>'Mortgage and Loans'!BB157</f>
        <v>0</v>
      </c>
      <c r="BJ195" s="52">
        <f>'Mortgage and Loans'!BM157</f>
        <v>0</v>
      </c>
      <c r="BK195" s="52">
        <f>'Mortgage and Loans'!T156</f>
        <v>92519.11</v>
      </c>
      <c r="BL195" s="12">
        <f t="shared" si="17"/>
        <v>-96530.549615384632</v>
      </c>
      <c r="BM195" s="69">
        <f t="shared" si="103"/>
        <v>1329999.2292436666</v>
      </c>
      <c r="BN195" s="88">
        <f t="shared" si="317"/>
        <v>1</v>
      </c>
      <c r="BO195" s="88">
        <f t="shared" si="340"/>
        <v>0</v>
      </c>
      <c r="BP195" s="79">
        <f>'Mortgage and Loans'!G157</f>
        <v>0</v>
      </c>
      <c r="BQ195" s="73">
        <f t="shared" si="354"/>
        <v>2055.3430333333336</v>
      </c>
      <c r="BR195" s="80"/>
      <c r="BS195" s="20">
        <f t="shared" si="355"/>
        <v>4011.4396153846255</v>
      </c>
      <c r="BT195" s="20">
        <v>750</v>
      </c>
      <c r="BU195" s="20">
        <v>0</v>
      </c>
      <c r="BV195" s="20">
        <f t="shared" si="356"/>
        <v>4761.4396153846255</v>
      </c>
      <c r="BW195" s="20">
        <f t="shared" si="357"/>
        <v>4761.4396153845037</v>
      </c>
      <c r="BX195" s="47">
        <f>IF(D195=0,0,IF(MONTH($D195)=1,1,0))</f>
        <v>0</v>
      </c>
      <c r="BY195" s="47">
        <f t="shared" si="19"/>
        <v>0</v>
      </c>
      <c r="BZ195" s="47">
        <f t="shared" si="20"/>
        <v>0</v>
      </c>
      <c r="CA195" s="47">
        <f t="shared" si="21"/>
        <v>0</v>
      </c>
      <c r="CB195" s="47">
        <f t="shared" si="22"/>
        <v>0</v>
      </c>
      <c r="CC195" s="47">
        <f t="shared" si="23"/>
        <v>0</v>
      </c>
      <c r="CD195" s="47">
        <f t="shared" si="24"/>
        <v>0</v>
      </c>
      <c r="CE195" s="47">
        <f t="shared" si="25"/>
        <v>0</v>
      </c>
      <c r="CF195" s="47">
        <f t="shared" si="26"/>
        <v>0</v>
      </c>
      <c r="CG195" s="47">
        <f t="shared" si="27"/>
        <v>0</v>
      </c>
      <c r="CH195" s="47">
        <f t="shared" si="28"/>
        <v>0</v>
      </c>
      <c r="CI195" s="47">
        <f t="shared" si="29"/>
        <v>0</v>
      </c>
      <c r="CJ195" s="47">
        <f t="shared" si="358"/>
        <v>0</v>
      </c>
      <c r="CK195" s="47">
        <f t="shared" si="359"/>
        <v>0</v>
      </c>
      <c r="CL195" s="47">
        <f t="shared" si="360"/>
        <v>0</v>
      </c>
      <c r="CM195" s="47">
        <f t="shared" si="361"/>
        <v>0</v>
      </c>
      <c r="CN195" s="47">
        <f t="shared" si="362"/>
        <v>0</v>
      </c>
      <c r="CO195" s="47">
        <f t="shared" si="363"/>
        <v>0</v>
      </c>
      <c r="CP195" s="47">
        <f t="shared" si="364"/>
        <v>0</v>
      </c>
      <c r="CQ195" s="47">
        <f t="shared" si="365"/>
        <v>0</v>
      </c>
      <c r="CR195" s="47">
        <f t="shared" si="366"/>
        <v>0</v>
      </c>
      <c r="CS195" s="47">
        <f t="shared" si="367"/>
        <v>0</v>
      </c>
      <c r="CT195" s="47">
        <f t="shared" si="368"/>
        <v>0</v>
      </c>
      <c r="CU195" s="47">
        <f t="shared" si="369"/>
        <v>0</v>
      </c>
      <c r="CV195" s="20">
        <f t="shared" si="370"/>
        <v>4761.4396153846055</v>
      </c>
      <c r="CW195" s="20">
        <f t="shared" si="371"/>
        <v>4761.4396153846346</v>
      </c>
      <c r="CX195" s="20">
        <f t="shared" si="372"/>
        <v>57137.27538461551</v>
      </c>
      <c r="CY195" s="20">
        <f t="shared" si="373"/>
        <v>57137.275384615263</v>
      </c>
      <c r="CZ195" s="20">
        <f t="shared" si="374"/>
        <v>57137.275384615612</v>
      </c>
      <c r="DA195" s="21">
        <f t="shared" si="375"/>
        <v>57137.275384615466</v>
      </c>
      <c r="DB195" s="19">
        <f t="shared" si="327"/>
        <v>1428431.8846153866</v>
      </c>
      <c r="DC195" s="20">
        <f t="shared" si="376"/>
        <v>1428431.8846153815</v>
      </c>
      <c r="DD195" s="20">
        <f t="shared" si="377"/>
        <v>1428431.8846153896</v>
      </c>
      <c r="DE195" s="20">
        <f>DC195*G195</f>
        <v>0</v>
      </c>
      <c r="DF195" s="20">
        <f t="shared" si="338"/>
        <v>1500000</v>
      </c>
      <c r="DG195" s="20">
        <f t="shared" si="322"/>
        <v>1315113.4242468218</v>
      </c>
      <c r="DH195" s="20">
        <f t="shared" si="378"/>
        <v>52604.536969872875</v>
      </c>
      <c r="DI195" s="20">
        <f t="shared" si="323"/>
        <v>4383.7114141560733</v>
      </c>
      <c r="DJ195" s="20">
        <f t="shared" si="379"/>
        <v>1300880.4805473092</v>
      </c>
      <c r="DK195" s="24">
        <f t="shared" si="380"/>
        <v>0.92066932866100804</v>
      </c>
      <c r="DL195" s="124">
        <f t="shared" si="324"/>
        <v>0</v>
      </c>
      <c r="DM195" s="27">
        <f t="shared" si="325"/>
        <v>0</v>
      </c>
      <c r="DN195" s="27">
        <f t="shared" si="326"/>
        <v>0</v>
      </c>
      <c r="DO195" s="20">
        <f t="shared" si="318"/>
        <v>1138783.5079582476</v>
      </c>
      <c r="DP195" s="20">
        <f t="shared" si="319"/>
        <v>960953.85033769161</v>
      </c>
      <c r="DQ195" s="21">
        <f t="shared" si="320"/>
        <v>935576.07628142706</v>
      </c>
      <c r="DR195" s="17"/>
      <c r="DS195" s="17"/>
      <c r="DT195" s="17"/>
      <c r="DU195" s="17"/>
      <c r="DV195" s="17"/>
      <c r="DW195" s="17"/>
      <c r="DX195" s="17"/>
      <c r="DY195" s="17"/>
      <c r="DZ195" s="17"/>
      <c r="EA195" s="17"/>
      <c r="EB195" s="28">
        <v>0</v>
      </c>
      <c r="EC195" s="17"/>
      <c r="ED195" s="17"/>
      <c r="EE195" s="17"/>
      <c r="EF195" s="17"/>
      <c r="EG195" s="17"/>
    </row>
    <row r="196" spans="1:137" ht="15.75" thickBot="1" x14ac:dyDescent="0.3">
      <c r="A196" s="5">
        <f t="shared" si="328"/>
        <v>39</v>
      </c>
      <c r="B196" s="5">
        <f t="shared" si="328"/>
        <v>38</v>
      </c>
      <c r="C196" s="1">
        <v>48153</v>
      </c>
      <c r="D196" s="4"/>
      <c r="E196" s="28"/>
      <c r="F196" s="28"/>
      <c r="G196" s="28">
        <f t="shared" si="343"/>
        <v>0</v>
      </c>
      <c r="H196" s="28"/>
      <c r="I196" s="10">
        <v>0</v>
      </c>
      <c r="J196" s="10">
        <v>69430.399999999994</v>
      </c>
      <c r="K196" s="94"/>
      <c r="L196" s="11">
        <f t="shared" si="345"/>
        <v>1541.6666666666667</v>
      </c>
      <c r="M196" s="11">
        <f t="shared" si="346"/>
        <v>458.33333333333331</v>
      </c>
      <c r="N196" s="11">
        <f t="shared" si="347"/>
        <v>575</v>
      </c>
      <c r="O196" s="11">
        <f t="shared" si="344"/>
        <v>552.97666666666669</v>
      </c>
      <c r="P196" s="11">
        <f t="shared" si="381"/>
        <v>2657.8899999999994</v>
      </c>
      <c r="Q196" s="11">
        <v>100000</v>
      </c>
      <c r="R196" s="94">
        <v>1</v>
      </c>
      <c r="S196" s="11">
        <f t="shared" si="348"/>
        <v>1541.6666666666667</v>
      </c>
      <c r="T196" s="11">
        <f t="shared" si="349"/>
        <v>458.33333333333331</v>
      </c>
      <c r="U196" s="11">
        <f t="shared" si="382"/>
        <v>833.33333333333348</v>
      </c>
      <c r="V196" s="11">
        <f t="shared" si="383"/>
        <v>5500</v>
      </c>
      <c r="W196" s="11">
        <f t="shared" si="384"/>
        <v>8157.8899999999994</v>
      </c>
      <c r="X196" s="11">
        <f t="shared" si="350"/>
        <v>97894.68</v>
      </c>
      <c r="Y196" s="110">
        <f t="shared" si="342"/>
        <v>0.22</v>
      </c>
      <c r="Z196" s="11">
        <f t="shared" si="330"/>
        <v>13415.829599999997</v>
      </c>
      <c r="AA196" s="11">
        <f t="shared" si="331"/>
        <v>4814.7339999999995</v>
      </c>
      <c r="AB196" s="11">
        <v>0</v>
      </c>
      <c r="AC196" s="11">
        <f t="shared" si="336"/>
        <v>79664.116399999999</v>
      </c>
      <c r="AD196" s="11">
        <f t="shared" si="332"/>
        <v>6638.6763666666666</v>
      </c>
      <c r="AE196" s="11">
        <v>55000</v>
      </c>
      <c r="AF196" s="11">
        <f t="shared" si="351"/>
        <v>2055.3430333333336</v>
      </c>
      <c r="AG196" s="11"/>
      <c r="AH196" s="92"/>
      <c r="AI196" s="91">
        <v>9000</v>
      </c>
      <c r="AJ196" s="11">
        <v>550</v>
      </c>
      <c r="AK196" s="54">
        <f t="shared" si="98"/>
        <v>10993.732673635928</v>
      </c>
      <c r="AL196" s="11">
        <v>305</v>
      </c>
      <c r="AM196" s="54">
        <v>0</v>
      </c>
      <c r="AN196" s="11">
        <v>0</v>
      </c>
      <c r="AO196" s="11">
        <v>0</v>
      </c>
      <c r="AP196" s="52">
        <f t="shared" si="352"/>
        <v>206902.4885009987</v>
      </c>
      <c r="AQ196" s="54">
        <f t="shared" si="341"/>
        <v>10634.748184742162</v>
      </c>
      <c r="AR196" s="54">
        <f t="shared" si="333"/>
        <v>9233.094837205761</v>
      </c>
      <c r="AS196" s="54">
        <f t="shared" si="337"/>
        <v>811885.11876808445</v>
      </c>
      <c r="AT196" s="54">
        <f t="shared" si="339"/>
        <v>103534.01085099739</v>
      </c>
      <c r="AU196" s="54">
        <v>3100</v>
      </c>
      <c r="AV196" s="54">
        <f t="shared" si="334"/>
        <v>129955.30929261236</v>
      </c>
      <c r="AW196" s="11">
        <v>0</v>
      </c>
      <c r="AX196" s="52">
        <f t="shared" si="353"/>
        <v>57304.437226851063</v>
      </c>
      <c r="AY196" s="54">
        <f>'Mortgage and Loans'!U157</f>
        <v>88389.879999999976</v>
      </c>
      <c r="AZ196" s="12">
        <f t="shared" si="321"/>
        <v>1441787.8203351276</v>
      </c>
      <c r="BA196" s="52">
        <f t="shared" si="385"/>
        <v>750</v>
      </c>
      <c r="BB196" s="52">
        <f t="shared" si="385"/>
        <v>750</v>
      </c>
      <c r="BC196" s="52">
        <f t="shared" si="385"/>
        <v>750</v>
      </c>
      <c r="BD196" s="52">
        <f t="shared" si="385"/>
        <v>750</v>
      </c>
      <c r="BE196" s="52">
        <f t="shared" si="329"/>
        <v>261.43961538463549</v>
      </c>
      <c r="BF196" s="52">
        <f t="shared" si="385"/>
        <v>750</v>
      </c>
      <c r="BG196" s="52">
        <f>'Mortgage and Loans'!AF158</f>
        <v>0</v>
      </c>
      <c r="BH196" s="52">
        <f>'Mortgage and Loans'!AQ158</f>
        <v>0</v>
      </c>
      <c r="BI196" s="52">
        <f>'Mortgage and Loans'!BB158</f>
        <v>0</v>
      </c>
      <c r="BJ196" s="52">
        <f>'Mortgage and Loans'!BM158</f>
        <v>0</v>
      </c>
      <c r="BK196" s="52">
        <f>'Mortgage and Loans'!T157</f>
        <v>91610.12</v>
      </c>
      <c r="BL196" s="12">
        <f t="shared" si="17"/>
        <v>-95621.559615384627</v>
      </c>
      <c r="BM196" s="69">
        <f t="shared" si="103"/>
        <v>1346166.2607197431</v>
      </c>
      <c r="BN196" s="88">
        <f t="shared" si="317"/>
        <v>1</v>
      </c>
      <c r="BO196" s="88">
        <f t="shared" si="340"/>
        <v>0</v>
      </c>
      <c r="BP196" s="79">
        <f>'Mortgage and Loans'!G158</f>
        <v>0</v>
      </c>
      <c r="BQ196" s="73">
        <f t="shared" si="354"/>
        <v>2055.3430333333336</v>
      </c>
      <c r="BR196" s="80"/>
      <c r="BS196" s="20">
        <f t="shared" si="355"/>
        <v>4011.4396153846355</v>
      </c>
      <c r="BT196" s="20">
        <v>750</v>
      </c>
      <c r="BU196" s="20">
        <v>0</v>
      </c>
      <c r="BV196" s="20">
        <f t="shared" si="356"/>
        <v>4761.4396153846355</v>
      </c>
      <c r="BW196" s="20">
        <f t="shared" si="357"/>
        <v>4761.4396153846246</v>
      </c>
      <c r="BX196" s="47">
        <f>IF(D196=0,0,IF(MONTH($D196)=1,1,0))</f>
        <v>0</v>
      </c>
      <c r="BY196" s="47">
        <f t="shared" si="19"/>
        <v>0</v>
      </c>
      <c r="BZ196" s="47">
        <f t="shared" si="20"/>
        <v>0</v>
      </c>
      <c r="CA196" s="47">
        <f t="shared" si="21"/>
        <v>0</v>
      </c>
      <c r="CB196" s="47">
        <f t="shared" si="22"/>
        <v>0</v>
      </c>
      <c r="CC196" s="47">
        <f t="shared" si="23"/>
        <v>0</v>
      </c>
      <c r="CD196" s="47">
        <f t="shared" si="24"/>
        <v>0</v>
      </c>
      <c r="CE196" s="47">
        <f t="shared" si="25"/>
        <v>0</v>
      </c>
      <c r="CF196" s="47">
        <f t="shared" si="26"/>
        <v>0</v>
      </c>
      <c r="CG196" s="47">
        <f t="shared" si="27"/>
        <v>0</v>
      </c>
      <c r="CH196" s="47">
        <f t="shared" si="28"/>
        <v>0</v>
      </c>
      <c r="CI196" s="47">
        <f t="shared" si="29"/>
        <v>0</v>
      </c>
      <c r="CJ196" s="47">
        <f t="shared" si="358"/>
        <v>0</v>
      </c>
      <c r="CK196" s="47">
        <f t="shared" si="359"/>
        <v>0</v>
      </c>
      <c r="CL196" s="47">
        <f t="shared" si="360"/>
        <v>0</v>
      </c>
      <c r="CM196" s="47">
        <f t="shared" si="361"/>
        <v>0</v>
      </c>
      <c r="CN196" s="47">
        <f t="shared" si="362"/>
        <v>0</v>
      </c>
      <c r="CO196" s="47">
        <f t="shared" si="363"/>
        <v>0</v>
      </c>
      <c r="CP196" s="47">
        <f t="shared" si="364"/>
        <v>0</v>
      </c>
      <c r="CQ196" s="47">
        <f t="shared" si="365"/>
        <v>0</v>
      </c>
      <c r="CR196" s="47">
        <f t="shared" si="366"/>
        <v>0</v>
      </c>
      <c r="CS196" s="47">
        <f t="shared" si="367"/>
        <v>0</v>
      </c>
      <c r="CT196" s="47">
        <f t="shared" si="368"/>
        <v>0</v>
      </c>
      <c r="CU196" s="47">
        <f t="shared" si="369"/>
        <v>0</v>
      </c>
      <c r="CV196" s="20">
        <f t="shared" si="370"/>
        <v>4761.4396153846219</v>
      </c>
      <c r="CW196" s="20">
        <f t="shared" si="371"/>
        <v>4761.4396153846355</v>
      </c>
      <c r="CX196" s="20">
        <f t="shared" si="372"/>
        <v>57137.275384615627</v>
      </c>
      <c r="CY196" s="20">
        <f t="shared" si="373"/>
        <v>57137.275384615466</v>
      </c>
      <c r="CZ196" s="20">
        <f t="shared" si="374"/>
        <v>57137.275384615627</v>
      </c>
      <c r="DA196" s="21">
        <f t="shared" si="375"/>
        <v>57137.275384615576</v>
      </c>
      <c r="DB196" s="19">
        <f t="shared" si="327"/>
        <v>1428431.8846153894</v>
      </c>
      <c r="DC196" s="20">
        <f t="shared" si="376"/>
        <v>1428431.8846153859</v>
      </c>
      <c r="DD196" s="20">
        <f t="shared" si="377"/>
        <v>1428431.8846153899</v>
      </c>
      <c r="DE196" s="20">
        <f>DC196*G196</f>
        <v>0</v>
      </c>
      <c r="DF196" s="20">
        <f t="shared" si="338"/>
        <v>1500000</v>
      </c>
      <c r="DG196" s="20">
        <f t="shared" si="322"/>
        <v>1329449.2076614918</v>
      </c>
      <c r="DH196" s="20">
        <f t="shared" si="378"/>
        <v>53177.968306459676</v>
      </c>
      <c r="DI196" s="20">
        <f t="shared" si="323"/>
        <v>4431.4973588716393</v>
      </c>
      <c r="DJ196" s="20">
        <f t="shared" si="379"/>
        <v>1315139.1688502738</v>
      </c>
      <c r="DK196" s="24">
        <f t="shared" si="380"/>
        <v>0.93070535737827931</v>
      </c>
      <c r="DL196" s="124">
        <f t="shared" si="324"/>
        <v>0</v>
      </c>
      <c r="DM196" s="27">
        <f t="shared" si="325"/>
        <v>0</v>
      </c>
      <c r="DN196" s="27">
        <f t="shared" si="326"/>
        <v>0</v>
      </c>
      <c r="DO196" s="20">
        <f t="shared" si="318"/>
        <v>1144951.9186263548</v>
      </c>
      <c r="DP196" s="20">
        <f t="shared" si="319"/>
        <v>970159.01702702069</v>
      </c>
      <c r="DQ196" s="21">
        <f t="shared" si="320"/>
        <v>945214.61336128484</v>
      </c>
      <c r="DR196" s="17"/>
      <c r="DS196" s="17"/>
      <c r="DT196" s="17"/>
      <c r="DU196" s="17"/>
      <c r="DV196" s="17"/>
      <c r="DW196" s="17"/>
      <c r="DX196" s="17"/>
      <c r="DY196" s="17"/>
      <c r="DZ196" s="17"/>
      <c r="EA196" s="17"/>
      <c r="EB196" s="28">
        <v>0</v>
      </c>
      <c r="EC196" s="17"/>
      <c r="ED196" s="17"/>
      <c r="EE196" s="17"/>
      <c r="EF196" s="17"/>
      <c r="EG196" s="17"/>
    </row>
    <row r="197" spans="1:137" ht="15.75" thickBot="1" x14ac:dyDescent="0.3">
      <c r="A197" s="5">
        <f t="shared" si="328"/>
        <v>40</v>
      </c>
      <c r="B197" s="5">
        <f t="shared" si="328"/>
        <v>38</v>
      </c>
      <c r="C197" s="1">
        <v>48183</v>
      </c>
      <c r="D197" s="4"/>
      <c r="E197" s="28"/>
      <c r="F197" s="28"/>
      <c r="G197" s="28">
        <f t="shared" si="343"/>
        <v>0</v>
      </c>
      <c r="H197" s="28"/>
      <c r="I197" s="10">
        <v>0</v>
      </c>
      <c r="J197" s="10">
        <v>69430.399999999994</v>
      </c>
      <c r="K197" s="94"/>
      <c r="L197" s="11">
        <f t="shared" si="345"/>
        <v>1541.6666666666667</v>
      </c>
      <c r="M197" s="11">
        <f t="shared" si="346"/>
        <v>458.33333333333331</v>
      </c>
      <c r="N197" s="11">
        <f t="shared" si="347"/>
        <v>575</v>
      </c>
      <c r="O197" s="11">
        <f t="shared" si="344"/>
        <v>552.97666666666669</v>
      </c>
      <c r="P197" s="11">
        <f t="shared" si="381"/>
        <v>2657.8899999999994</v>
      </c>
      <c r="Q197" s="11">
        <v>100000</v>
      </c>
      <c r="R197" s="94">
        <v>1</v>
      </c>
      <c r="S197" s="11">
        <f t="shared" si="348"/>
        <v>1541.6666666666667</v>
      </c>
      <c r="T197" s="11">
        <f t="shared" si="349"/>
        <v>458.33333333333331</v>
      </c>
      <c r="U197" s="11">
        <f t="shared" si="382"/>
        <v>833.33333333333348</v>
      </c>
      <c r="V197" s="11">
        <f t="shared" si="383"/>
        <v>5500</v>
      </c>
      <c r="W197" s="11">
        <f t="shared" si="384"/>
        <v>8157.8899999999994</v>
      </c>
      <c r="X197" s="11">
        <f t="shared" si="350"/>
        <v>97894.68</v>
      </c>
      <c r="Y197" s="110">
        <f t="shared" si="342"/>
        <v>0.22</v>
      </c>
      <c r="Z197" s="11">
        <f t="shared" si="330"/>
        <v>13415.829599999997</v>
      </c>
      <c r="AA197" s="11">
        <f t="shared" si="331"/>
        <v>4814.7339999999995</v>
      </c>
      <c r="AB197" s="11">
        <v>0</v>
      </c>
      <c r="AC197" s="11">
        <f t="shared" si="336"/>
        <v>79664.116399999999</v>
      </c>
      <c r="AD197" s="11">
        <f t="shared" si="332"/>
        <v>6638.6763666666666</v>
      </c>
      <c r="AE197" s="11">
        <v>55000</v>
      </c>
      <c r="AF197" s="11">
        <f t="shared" si="351"/>
        <v>2055.3430333333336</v>
      </c>
      <c r="AG197" s="11"/>
      <c r="AH197" s="92"/>
      <c r="AI197" s="91">
        <v>9000</v>
      </c>
      <c r="AJ197" s="11">
        <v>550</v>
      </c>
      <c r="AK197" s="54">
        <f t="shared" si="98"/>
        <v>11007.016767283238</v>
      </c>
      <c r="AL197" s="11">
        <v>305</v>
      </c>
      <c r="AM197" s="54">
        <v>0</v>
      </c>
      <c r="AN197" s="11">
        <v>0</v>
      </c>
      <c r="AO197" s="11">
        <v>0</v>
      </c>
      <c r="AP197" s="52">
        <f t="shared" si="352"/>
        <v>208939.87698037914</v>
      </c>
      <c r="AQ197" s="54">
        <f t="shared" si="341"/>
        <v>10692.353070742849</v>
      </c>
      <c r="AR197" s="54">
        <f t="shared" si="333"/>
        <v>9283.1074342406264</v>
      </c>
      <c r="AS197" s="54">
        <f t="shared" si="337"/>
        <v>819539.73916141153</v>
      </c>
      <c r="AT197" s="54">
        <f t="shared" ref="AT197:AT219" si="386">(AT196*$AJ$1/12) + AT196 + ((AT$11/12*7%))</f>
        <v>104503.15340977363</v>
      </c>
      <c r="AU197" s="54">
        <v>3100</v>
      </c>
      <c r="AV197" s="54">
        <f t="shared" si="334"/>
        <v>131234.23388461402</v>
      </c>
      <c r="AW197" s="11">
        <v>0</v>
      </c>
      <c r="AX197" s="52">
        <f t="shared" si="353"/>
        <v>59670.179295163172</v>
      </c>
      <c r="AY197" s="54">
        <f>'Mortgage and Loans'!U158</f>
        <v>89301.999999999985</v>
      </c>
      <c r="AZ197" s="12">
        <f t="shared" si="321"/>
        <v>1457126.6600036083</v>
      </c>
      <c r="BA197" s="52">
        <f t="shared" si="385"/>
        <v>750</v>
      </c>
      <c r="BB197" s="52">
        <f t="shared" si="385"/>
        <v>750</v>
      </c>
      <c r="BC197" s="52">
        <f t="shared" si="385"/>
        <v>750</v>
      </c>
      <c r="BD197" s="52">
        <f t="shared" si="385"/>
        <v>750</v>
      </c>
      <c r="BE197" s="52">
        <f t="shared" si="329"/>
        <v>261.4396153846364</v>
      </c>
      <c r="BF197" s="52">
        <f t="shared" si="385"/>
        <v>750</v>
      </c>
      <c r="BG197" s="52">
        <f>'Mortgage and Loans'!AF159</f>
        <v>0</v>
      </c>
      <c r="BH197" s="52">
        <f>'Mortgage and Loans'!AQ159</f>
        <v>0</v>
      </c>
      <c r="BI197" s="52">
        <f>'Mortgage and Loans'!BB159</f>
        <v>0</v>
      </c>
      <c r="BJ197" s="52">
        <f>'Mortgage and Loans'!BM159</f>
        <v>0</v>
      </c>
      <c r="BK197" s="52">
        <f>'Mortgage and Loans'!T158</f>
        <v>90698</v>
      </c>
      <c r="BL197" s="12">
        <f t="shared" si="17"/>
        <v>-94709.439615384632</v>
      </c>
      <c r="BM197" s="69">
        <f t="shared" si="103"/>
        <v>1362417.2203882236</v>
      </c>
      <c r="BN197" s="88">
        <f t="shared" si="317"/>
        <v>1</v>
      </c>
      <c r="BO197" s="88">
        <f t="shared" si="340"/>
        <v>0</v>
      </c>
      <c r="BP197" s="79">
        <f>'Mortgage and Loans'!G159</f>
        <v>0</v>
      </c>
      <c r="BQ197" s="73">
        <f t="shared" si="354"/>
        <v>2055.3430333333336</v>
      </c>
      <c r="BR197" s="80"/>
      <c r="BS197" s="20">
        <f t="shared" si="355"/>
        <v>4011.4396153846365</v>
      </c>
      <c r="BT197" s="20">
        <v>750</v>
      </c>
      <c r="BU197" s="20">
        <v>0</v>
      </c>
      <c r="BV197" s="20">
        <f t="shared" si="356"/>
        <v>4761.4396153846365</v>
      </c>
      <c r="BW197" s="20">
        <f t="shared" si="357"/>
        <v>4761.4396153847083</v>
      </c>
      <c r="BX197" s="47">
        <f>IF(D197=0,0,IF(MONTH($D197)=1,1,0))</f>
        <v>0</v>
      </c>
      <c r="BY197" s="47">
        <f t="shared" si="19"/>
        <v>0</v>
      </c>
      <c r="BZ197" s="47">
        <f t="shared" si="20"/>
        <v>0</v>
      </c>
      <c r="CA197" s="47">
        <f t="shared" si="21"/>
        <v>0</v>
      </c>
      <c r="CB197" s="47">
        <f t="shared" si="22"/>
        <v>0</v>
      </c>
      <c r="CC197" s="47">
        <f t="shared" si="23"/>
        <v>0</v>
      </c>
      <c r="CD197" s="47">
        <f t="shared" si="24"/>
        <v>0</v>
      </c>
      <c r="CE197" s="47">
        <f t="shared" si="25"/>
        <v>0</v>
      </c>
      <c r="CF197" s="47">
        <f t="shared" si="26"/>
        <v>0</v>
      </c>
      <c r="CG197" s="47">
        <f t="shared" si="27"/>
        <v>0</v>
      </c>
      <c r="CH197" s="47">
        <f t="shared" si="28"/>
        <v>0</v>
      </c>
      <c r="CI197" s="47">
        <f t="shared" si="29"/>
        <v>0</v>
      </c>
      <c r="CJ197" s="47">
        <f t="shared" si="358"/>
        <v>0</v>
      </c>
      <c r="CK197" s="47">
        <f t="shared" si="359"/>
        <v>0</v>
      </c>
      <c r="CL197" s="47">
        <f t="shared" si="360"/>
        <v>0</v>
      </c>
      <c r="CM197" s="47">
        <f t="shared" si="361"/>
        <v>0</v>
      </c>
      <c r="CN197" s="47">
        <f t="shared" si="362"/>
        <v>0</v>
      </c>
      <c r="CO197" s="47">
        <f t="shared" si="363"/>
        <v>0</v>
      </c>
      <c r="CP197" s="47">
        <f t="shared" si="364"/>
        <v>0</v>
      </c>
      <c r="CQ197" s="47">
        <f t="shared" si="365"/>
        <v>0</v>
      </c>
      <c r="CR197" s="47">
        <f t="shared" si="366"/>
        <v>0</v>
      </c>
      <c r="CS197" s="47">
        <f t="shared" si="367"/>
        <v>0</v>
      </c>
      <c r="CT197" s="47">
        <f t="shared" si="368"/>
        <v>0</v>
      </c>
      <c r="CU197" s="47">
        <f t="shared" si="369"/>
        <v>0</v>
      </c>
      <c r="CV197" s="20">
        <f t="shared" si="370"/>
        <v>4761.4396153846319</v>
      </c>
      <c r="CW197" s="20">
        <f t="shared" si="371"/>
        <v>4761.4396153846301</v>
      </c>
      <c r="CX197" s="20">
        <f t="shared" si="372"/>
        <v>57137.275384615641</v>
      </c>
      <c r="CY197" s="20">
        <f t="shared" si="373"/>
        <v>57137.275384615583</v>
      </c>
      <c r="CZ197" s="20">
        <f t="shared" si="374"/>
        <v>57137.275384615561</v>
      </c>
      <c r="DA197" s="21">
        <f t="shared" si="375"/>
        <v>57137.27538461559</v>
      </c>
      <c r="DB197" s="19">
        <f t="shared" si="327"/>
        <v>1428431.8846153896</v>
      </c>
      <c r="DC197" s="20">
        <f t="shared" si="376"/>
        <v>1428431.8846153885</v>
      </c>
      <c r="DD197" s="20">
        <f t="shared" si="377"/>
        <v>1428431.8846153885</v>
      </c>
      <c r="DE197" s="20">
        <f>DC197*G197</f>
        <v>0</v>
      </c>
      <c r="DF197" s="20">
        <f t="shared" si="338"/>
        <v>1500000</v>
      </c>
      <c r="DG197" s="20">
        <f t="shared" si="322"/>
        <v>1343862.6432363251</v>
      </c>
      <c r="DH197" s="20">
        <f t="shared" si="378"/>
        <v>53754.505729453005</v>
      </c>
      <c r="DI197" s="20">
        <f t="shared" si="323"/>
        <v>4479.5421441210838</v>
      </c>
      <c r="DJ197" s="20">
        <f t="shared" si="379"/>
        <v>1329475.0917148795</v>
      </c>
      <c r="DK197" s="24">
        <f t="shared" si="380"/>
        <v>0.94079574791777065</v>
      </c>
      <c r="DL197" s="124">
        <f t="shared" si="324"/>
        <v>0</v>
      </c>
      <c r="DM197" s="27">
        <f t="shared" si="325"/>
        <v>0</v>
      </c>
      <c r="DN197" s="27">
        <f t="shared" si="326"/>
        <v>0</v>
      </c>
      <c r="DO197" s="20">
        <f t="shared" si="318"/>
        <v>1151153.7415189142</v>
      </c>
      <c r="DP197" s="20">
        <f t="shared" si="319"/>
        <v>979414.04503591696</v>
      </c>
      <c r="DQ197" s="21">
        <f t="shared" si="320"/>
        <v>954905.3591836585</v>
      </c>
      <c r="DR197" s="17"/>
      <c r="DS197" s="17"/>
      <c r="DT197" s="17"/>
      <c r="DU197" s="17"/>
      <c r="DV197" s="17"/>
      <c r="DW197" s="17"/>
      <c r="DX197" s="17"/>
      <c r="DY197" s="17"/>
      <c r="DZ197" s="17"/>
      <c r="EA197" s="17"/>
      <c r="EB197" s="28">
        <v>0</v>
      </c>
      <c r="EC197" s="17"/>
      <c r="ED197" s="17"/>
      <c r="EE197" s="17"/>
      <c r="EF197" s="17"/>
      <c r="EG197" s="17"/>
    </row>
    <row r="198" spans="1:137" ht="15.75" thickBot="1" x14ac:dyDescent="0.3">
      <c r="A198" s="5">
        <f t="shared" si="328"/>
        <v>40</v>
      </c>
      <c r="B198" s="5">
        <f t="shared" si="328"/>
        <v>38</v>
      </c>
      <c r="C198" s="1">
        <v>48214</v>
      </c>
      <c r="D198" s="4"/>
      <c r="E198" s="28"/>
      <c r="F198" s="28"/>
      <c r="G198" s="28">
        <f t="shared" si="343"/>
        <v>0</v>
      </c>
      <c r="H198" s="28"/>
      <c r="I198" s="10">
        <v>0</v>
      </c>
      <c r="J198" s="10">
        <v>69430.399999999994</v>
      </c>
      <c r="K198" s="94"/>
      <c r="L198" s="11">
        <f t="shared" si="345"/>
        <v>1541.6666666666667</v>
      </c>
      <c r="M198" s="11">
        <f t="shared" si="346"/>
        <v>458.33333333333331</v>
      </c>
      <c r="N198" s="11">
        <f t="shared" si="347"/>
        <v>575</v>
      </c>
      <c r="O198" s="11">
        <f t="shared" si="344"/>
        <v>552.97666666666669</v>
      </c>
      <c r="P198" s="11">
        <f t="shared" si="381"/>
        <v>2657.8899999999994</v>
      </c>
      <c r="Q198" s="11">
        <v>100000</v>
      </c>
      <c r="R198" s="94">
        <v>1</v>
      </c>
      <c r="S198" s="11">
        <f t="shared" si="348"/>
        <v>1541.6666666666667</v>
      </c>
      <c r="T198" s="11">
        <f t="shared" si="349"/>
        <v>458.33333333333331</v>
      </c>
      <c r="U198" s="11">
        <f t="shared" si="382"/>
        <v>833.33333333333348</v>
      </c>
      <c r="V198" s="11">
        <f t="shared" si="383"/>
        <v>5500</v>
      </c>
      <c r="W198" s="11">
        <f t="shared" si="384"/>
        <v>8157.8899999999994</v>
      </c>
      <c r="X198" s="11">
        <f t="shared" si="350"/>
        <v>97894.68</v>
      </c>
      <c r="Y198" s="110">
        <f t="shared" si="342"/>
        <v>0.22</v>
      </c>
      <c r="Z198" s="11">
        <f t="shared" si="330"/>
        <v>13415.829599999997</v>
      </c>
      <c r="AA198" s="11">
        <f t="shared" si="331"/>
        <v>4814.7339999999995</v>
      </c>
      <c r="AB198" s="11">
        <v>0</v>
      </c>
      <c r="AC198" s="11">
        <f t="shared" si="336"/>
        <v>79664.116399999999</v>
      </c>
      <c r="AD198" s="11">
        <f t="shared" si="332"/>
        <v>6638.6763666666666</v>
      </c>
      <c r="AE198" s="11">
        <v>55000</v>
      </c>
      <c r="AF198" s="11">
        <f t="shared" si="351"/>
        <v>2055.3430333333336</v>
      </c>
      <c r="AG198" s="11"/>
      <c r="AH198" s="92"/>
      <c r="AI198" s="91">
        <v>9000</v>
      </c>
      <c r="AJ198" s="11">
        <v>550</v>
      </c>
      <c r="AK198" s="54">
        <f t="shared" si="98"/>
        <v>11020.316912543703</v>
      </c>
      <c r="AL198" s="11">
        <v>305</v>
      </c>
      <c r="AM198" s="54">
        <v>0</v>
      </c>
      <c r="AN198" s="11">
        <v>0</v>
      </c>
      <c r="AO198" s="11">
        <v>0</v>
      </c>
      <c r="AP198" s="52">
        <f t="shared" si="352"/>
        <v>210988.30131402289</v>
      </c>
      <c r="AQ198" s="54">
        <f t="shared" si="341"/>
        <v>10750.269983209373</v>
      </c>
      <c r="AR198" s="54">
        <f t="shared" si="333"/>
        <v>9333.3909328427635</v>
      </c>
      <c r="AS198" s="54">
        <f t="shared" si="337"/>
        <v>827235.82208186912</v>
      </c>
      <c r="AT198" s="54">
        <f t="shared" si="386"/>
        <v>105477.54549074323</v>
      </c>
      <c r="AU198" s="54">
        <v>3100</v>
      </c>
      <c r="AV198" s="54">
        <f t="shared" si="334"/>
        <v>132520.08598482233</v>
      </c>
      <c r="AW198" s="11">
        <v>0</v>
      </c>
      <c r="AX198" s="52">
        <f t="shared" si="353"/>
        <v>62048.735799678638</v>
      </c>
      <c r="AY198" s="54">
        <f>'Mortgage and Loans'!U159</f>
        <v>90217.25999999998</v>
      </c>
      <c r="AZ198" s="12">
        <f t="shared" si="321"/>
        <v>1472546.728499732</v>
      </c>
      <c r="BA198" s="52">
        <f t="shared" si="385"/>
        <v>750</v>
      </c>
      <c r="BB198" s="52">
        <f t="shared" si="385"/>
        <v>750</v>
      </c>
      <c r="BC198" s="52">
        <f t="shared" si="385"/>
        <v>750</v>
      </c>
      <c r="BD198" s="52">
        <f t="shared" si="385"/>
        <v>750</v>
      </c>
      <c r="BE198" s="52">
        <f t="shared" si="329"/>
        <v>261.43961538463043</v>
      </c>
      <c r="BF198" s="52">
        <f t="shared" si="385"/>
        <v>750</v>
      </c>
      <c r="BG198" s="52">
        <f>'Mortgage and Loans'!AF160</f>
        <v>0</v>
      </c>
      <c r="BH198" s="52">
        <f>'Mortgage and Loans'!AQ160</f>
        <v>0</v>
      </c>
      <c r="BI198" s="52">
        <f>'Mortgage and Loans'!BB160</f>
        <v>0</v>
      </c>
      <c r="BJ198" s="52">
        <f>'Mortgage and Loans'!BM160</f>
        <v>0</v>
      </c>
      <c r="BK198" s="52">
        <f>'Mortgage and Loans'!T159</f>
        <v>89782.74</v>
      </c>
      <c r="BL198" s="12">
        <f t="shared" si="17"/>
        <v>-93794.179615384637</v>
      </c>
      <c r="BM198" s="69">
        <f t="shared" si="103"/>
        <v>1378752.5488843473</v>
      </c>
      <c r="BN198" s="88">
        <f t="shared" si="317"/>
        <v>1</v>
      </c>
      <c r="BO198" s="88">
        <f t="shared" si="340"/>
        <v>0</v>
      </c>
      <c r="BP198" s="79">
        <f>'Mortgage and Loans'!G160</f>
        <v>0</v>
      </c>
      <c r="BQ198" s="73">
        <f t="shared" si="354"/>
        <v>2055.3430333333336</v>
      </c>
      <c r="BR198" s="80"/>
      <c r="BS198" s="20">
        <f t="shared" si="355"/>
        <v>4011.4396153846305</v>
      </c>
      <c r="BT198" s="20">
        <v>750</v>
      </c>
      <c r="BU198" s="20">
        <v>0</v>
      </c>
      <c r="BV198" s="20">
        <f t="shared" si="356"/>
        <v>4761.4396153846301</v>
      </c>
      <c r="BW198" s="20">
        <f t="shared" si="357"/>
        <v>4761.4396153847392</v>
      </c>
      <c r="BX198" s="47">
        <f>IF(D198=0,0,IF(MONTH($D198)=1,1,0))</f>
        <v>0</v>
      </c>
      <c r="BY198" s="47">
        <f t="shared" si="19"/>
        <v>0</v>
      </c>
      <c r="BZ198" s="47">
        <f t="shared" si="20"/>
        <v>0</v>
      </c>
      <c r="CA198" s="47">
        <f t="shared" si="21"/>
        <v>0</v>
      </c>
      <c r="CB198" s="47">
        <f t="shared" si="22"/>
        <v>0</v>
      </c>
      <c r="CC198" s="47">
        <f t="shared" si="23"/>
        <v>0</v>
      </c>
      <c r="CD198" s="47">
        <f t="shared" si="24"/>
        <v>0</v>
      </c>
      <c r="CE198" s="47">
        <f t="shared" si="25"/>
        <v>0</v>
      </c>
      <c r="CF198" s="47">
        <f t="shared" si="26"/>
        <v>0</v>
      </c>
      <c r="CG198" s="47">
        <f t="shared" si="27"/>
        <v>0</v>
      </c>
      <c r="CH198" s="47">
        <f t="shared" si="28"/>
        <v>0</v>
      </c>
      <c r="CI198" s="47">
        <f t="shared" si="29"/>
        <v>0</v>
      </c>
      <c r="CJ198" s="47">
        <f t="shared" si="358"/>
        <v>0</v>
      </c>
      <c r="CK198" s="47">
        <f t="shared" si="359"/>
        <v>0</v>
      </c>
      <c r="CL198" s="47">
        <f t="shared" si="360"/>
        <v>0</v>
      </c>
      <c r="CM198" s="47">
        <f t="shared" si="361"/>
        <v>0</v>
      </c>
      <c r="CN198" s="47">
        <f t="shared" si="362"/>
        <v>0</v>
      </c>
      <c r="CO198" s="47">
        <f t="shared" si="363"/>
        <v>0</v>
      </c>
      <c r="CP198" s="47">
        <f t="shared" si="364"/>
        <v>0</v>
      </c>
      <c r="CQ198" s="47">
        <f t="shared" si="365"/>
        <v>0</v>
      </c>
      <c r="CR198" s="47">
        <f t="shared" si="366"/>
        <v>0</v>
      </c>
      <c r="CS198" s="47">
        <f t="shared" si="367"/>
        <v>0</v>
      </c>
      <c r="CT198" s="47">
        <f t="shared" si="368"/>
        <v>0</v>
      </c>
      <c r="CU198" s="47">
        <f t="shared" si="369"/>
        <v>0</v>
      </c>
      <c r="CV198" s="20">
        <f t="shared" si="370"/>
        <v>4761.4396153846337</v>
      </c>
      <c r="CW198" s="20">
        <f t="shared" si="371"/>
        <v>4761.4396153846219</v>
      </c>
      <c r="CX198" s="20">
        <f t="shared" si="372"/>
        <v>57137.275384615561</v>
      </c>
      <c r="CY198" s="20">
        <f t="shared" si="373"/>
        <v>57137.275384615605</v>
      </c>
      <c r="CZ198" s="20">
        <f t="shared" si="374"/>
        <v>57137.275384615466</v>
      </c>
      <c r="DA198" s="21">
        <f t="shared" si="375"/>
        <v>57137.275384615546</v>
      </c>
      <c r="DB198" s="19">
        <f t="shared" si="327"/>
        <v>1428431.8846153887</v>
      </c>
      <c r="DC198" s="20">
        <f t="shared" si="376"/>
        <v>1428431.8846153894</v>
      </c>
      <c r="DD198" s="20">
        <f t="shared" si="377"/>
        <v>1428431.8846153861</v>
      </c>
      <c r="DE198" s="20">
        <f>DC198*G198</f>
        <v>0</v>
      </c>
      <c r="DF198" s="20">
        <f t="shared" si="338"/>
        <v>1500000</v>
      </c>
      <c r="DG198" s="20">
        <f t="shared" si="322"/>
        <v>1358354.1515871882</v>
      </c>
      <c r="DH198" s="20">
        <f t="shared" si="378"/>
        <v>54334.16606348753</v>
      </c>
      <c r="DI198" s="20">
        <f t="shared" si="323"/>
        <v>4527.8471719572944</v>
      </c>
      <c r="DJ198" s="20">
        <f t="shared" si="379"/>
        <v>1343888.6674950018</v>
      </c>
      <c r="DK198" s="24">
        <f t="shared" si="380"/>
        <v>0.95094079473935167</v>
      </c>
      <c r="DL198" s="124">
        <f t="shared" si="324"/>
        <v>1</v>
      </c>
      <c r="DM198" s="27">
        <f t="shared" si="325"/>
        <v>0</v>
      </c>
      <c r="DN198" s="27">
        <f t="shared" si="326"/>
        <v>0</v>
      </c>
      <c r="DO198" s="20">
        <f t="shared" si="318"/>
        <v>1157389.1576188083</v>
      </c>
      <c r="DP198" s="20">
        <f t="shared" si="319"/>
        <v>988719.20444652811</v>
      </c>
      <c r="DQ198" s="21">
        <f t="shared" si="320"/>
        <v>964648.59654590336</v>
      </c>
      <c r="DR198" s="17"/>
      <c r="DS198" s="17"/>
      <c r="DT198" s="17"/>
      <c r="DU198" s="17"/>
      <c r="DV198" s="17"/>
      <c r="DW198" s="17"/>
      <c r="DX198" s="17"/>
      <c r="DY198" s="17"/>
      <c r="DZ198" s="17"/>
      <c r="EA198" s="17"/>
      <c r="EB198" s="28">
        <v>0</v>
      </c>
      <c r="EC198" s="17"/>
      <c r="ED198" s="17"/>
      <c r="EE198" s="17"/>
      <c r="EF198" s="17"/>
      <c r="EG198" s="17"/>
    </row>
    <row r="199" spans="1:137" ht="15.75" thickBot="1" x14ac:dyDescent="0.3">
      <c r="A199" s="5">
        <f t="shared" si="328"/>
        <v>40</v>
      </c>
      <c r="B199" s="5">
        <f t="shared" si="328"/>
        <v>38</v>
      </c>
      <c r="C199" s="1">
        <v>48245</v>
      </c>
      <c r="D199" s="4"/>
      <c r="E199" s="28"/>
      <c r="F199" s="28"/>
      <c r="G199" s="28">
        <f t="shared" si="343"/>
        <v>0</v>
      </c>
      <c r="H199" s="28"/>
      <c r="I199" s="10">
        <v>0</v>
      </c>
      <c r="J199" s="10">
        <v>69430.399999999994</v>
      </c>
      <c r="K199" s="94"/>
      <c r="L199" s="11">
        <f t="shared" si="345"/>
        <v>1541.6666666666667</v>
      </c>
      <c r="M199" s="11">
        <f t="shared" si="346"/>
        <v>458.33333333333331</v>
      </c>
      <c r="N199" s="11">
        <f t="shared" si="347"/>
        <v>575</v>
      </c>
      <c r="O199" s="11">
        <f t="shared" si="344"/>
        <v>552.97666666666669</v>
      </c>
      <c r="P199" s="11">
        <f t="shared" si="381"/>
        <v>2657.8899999999994</v>
      </c>
      <c r="Q199" s="11">
        <v>100000</v>
      </c>
      <c r="R199" s="94">
        <v>1</v>
      </c>
      <c r="S199" s="11">
        <f t="shared" si="348"/>
        <v>1541.6666666666667</v>
      </c>
      <c r="T199" s="11">
        <f t="shared" si="349"/>
        <v>458.33333333333331</v>
      </c>
      <c r="U199" s="11">
        <f t="shared" si="382"/>
        <v>833.33333333333348</v>
      </c>
      <c r="V199" s="11">
        <f t="shared" si="383"/>
        <v>5500</v>
      </c>
      <c r="W199" s="11">
        <f t="shared" si="384"/>
        <v>8157.8899999999994</v>
      </c>
      <c r="X199" s="11">
        <f t="shared" si="350"/>
        <v>97894.68</v>
      </c>
      <c r="Y199" s="110">
        <f t="shared" si="342"/>
        <v>0.22</v>
      </c>
      <c r="Z199" s="11">
        <f t="shared" si="330"/>
        <v>13415.829599999997</v>
      </c>
      <c r="AA199" s="11">
        <f t="shared" si="331"/>
        <v>4814.7339999999995</v>
      </c>
      <c r="AB199" s="11">
        <v>0</v>
      </c>
      <c r="AC199" s="11">
        <f t="shared" si="336"/>
        <v>79664.116399999999</v>
      </c>
      <c r="AD199" s="11">
        <f t="shared" si="332"/>
        <v>6638.6763666666666</v>
      </c>
      <c r="AE199" s="11">
        <v>55000</v>
      </c>
      <c r="AF199" s="11">
        <f t="shared" si="351"/>
        <v>2055.3430333333336</v>
      </c>
      <c r="AG199" s="11"/>
      <c r="AH199" s="92"/>
      <c r="AI199" s="91">
        <v>9000</v>
      </c>
      <c r="AJ199" s="11">
        <v>550</v>
      </c>
      <c r="AK199" s="54">
        <f t="shared" si="98"/>
        <v>11033.633128813026</v>
      </c>
      <c r="AL199" s="11">
        <v>305</v>
      </c>
      <c r="AM199" s="54">
        <v>0</v>
      </c>
      <c r="AN199" s="11">
        <v>0</v>
      </c>
      <c r="AO199" s="11">
        <v>0</v>
      </c>
      <c r="AP199" s="52">
        <f t="shared" si="352"/>
        <v>213047.82127947386</v>
      </c>
      <c r="AQ199" s="54">
        <f t="shared" si="341"/>
        <v>10808.50061228509</v>
      </c>
      <c r="AR199" s="54">
        <f t="shared" si="333"/>
        <v>9383.9468003956626</v>
      </c>
      <c r="AS199" s="54">
        <f t="shared" si="337"/>
        <v>834973.59211814578</v>
      </c>
      <c r="AT199" s="54">
        <f t="shared" si="386"/>
        <v>106457.21552881808</v>
      </c>
      <c r="AU199" s="54">
        <v>3100</v>
      </c>
      <c r="AV199" s="54">
        <f t="shared" si="334"/>
        <v>133812.90311724012</v>
      </c>
      <c r="AW199" s="11">
        <v>0</v>
      </c>
      <c r="AX199" s="52">
        <f t="shared" si="353"/>
        <v>64440.176151926891</v>
      </c>
      <c r="AY199" s="54">
        <f>'Mortgage and Loans'!U160</f>
        <v>91135.669999999984</v>
      </c>
      <c r="AZ199" s="12">
        <f t="shared" si="321"/>
        <v>1488048.4587370984</v>
      </c>
      <c r="BA199" s="52">
        <f t="shared" si="385"/>
        <v>750</v>
      </c>
      <c r="BB199" s="52">
        <f t="shared" si="385"/>
        <v>750</v>
      </c>
      <c r="BC199" s="52">
        <f t="shared" si="385"/>
        <v>750</v>
      </c>
      <c r="BD199" s="52">
        <f t="shared" si="385"/>
        <v>750</v>
      </c>
      <c r="BE199" s="52">
        <f t="shared" si="329"/>
        <v>261.43961538462133</v>
      </c>
      <c r="BF199" s="52">
        <f t="shared" si="385"/>
        <v>750</v>
      </c>
      <c r="BG199" s="52">
        <f>'Mortgage and Loans'!AF161</f>
        <v>0</v>
      </c>
      <c r="BH199" s="52">
        <f>'Mortgage and Loans'!AQ161</f>
        <v>0</v>
      </c>
      <c r="BI199" s="52">
        <f>'Mortgage and Loans'!BB161</f>
        <v>0</v>
      </c>
      <c r="BJ199" s="52">
        <f>'Mortgage and Loans'!BM161</f>
        <v>0</v>
      </c>
      <c r="BK199" s="52">
        <f>'Mortgage and Loans'!T160</f>
        <v>88864.33</v>
      </c>
      <c r="BL199" s="12">
        <f t="shared" si="17"/>
        <v>-92875.769615384619</v>
      </c>
      <c r="BM199" s="69">
        <f t="shared" si="103"/>
        <v>1395172.6891217139</v>
      </c>
      <c r="BN199" s="88">
        <f t="shared" si="317"/>
        <v>1</v>
      </c>
      <c r="BO199" s="88">
        <f t="shared" si="340"/>
        <v>0</v>
      </c>
      <c r="BP199" s="79">
        <f>'Mortgage and Loans'!G161</f>
        <v>0</v>
      </c>
      <c r="BQ199" s="73">
        <f t="shared" si="354"/>
        <v>2055.3430333333336</v>
      </c>
      <c r="BR199" s="80"/>
      <c r="BS199" s="20">
        <f t="shared" si="355"/>
        <v>4011.4396153846214</v>
      </c>
      <c r="BT199" s="20">
        <v>750</v>
      </c>
      <c r="BU199" s="20">
        <v>0</v>
      </c>
      <c r="BV199" s="20">
        <f t="shared" si="356"/>
        <v>4761.439615384621</v>
      </c>
      <c r="BW199" s="20">
        <f t="shared" si="357"/>
        <v>4761.439615384721</v>
      </c>
      <c r="BX199" s="47">
        <f>IF(D199=0,0,IF(MONTH($D199)=1,1,0))</f>
        <v>0</v>
      </c>
      <c r="BY199" s="47">
        <f t="shared" si="19"/>
        <v>0</v>
      </c>
      <c r="BZ199" s="47">
        <f t="shared" si="20"/>
        <v>0</v>
      </c>
      <c r="CA199" s="47">
        <f t="shared" si="21"/>
        <v>0</v>
      </c>
      <c r="CB199" s="47">
        <f t="shared" si="22"/>
        <v>0</v>
      </c>
      <c r="CC199" s="47">
        <f t="shared" si="23"/>
        <v>0</v>
      </c>
      <c r="CD199" s="47">
        <f t="shared" si="24"/>
        <v>0</v>
      </c>
      <c r="CE199" s="47">
        <f t="shared" si="25"/>
        <v>0</v>
      </c>
      <c r="CF199" s="47">
        <f t="shared" si="26"/>
        <v>0</v>
      </c>
      <c r="CG199" s="47">
        <f t="shared" si="27"/>
        <v>0</v>
      </c>
      <c r="CH199" s="47">
        <f t="shared" si="28"/>
        <v>0</v>
      </c>
      <c r="CI199" s="47">
        <f t="shared" si="29"/>
        <v>0</v>
      </c>
      <c r="CJ199" s="47">
        <f t="shared" si="358"/>
        <v>0</v>
      </c>
      <c r="CK199" s="47">
        <f t="shared" si="359"/>
        <v>0</v>
      </c>
      <c r="CL199" s="47">
        <f t="shared" si="360"/>
        <v>0</v>
      </c>
      <c r="CM199" s="47">
        <f t="shared" si="361"/>
        <v>0</v>
      </c>
      <c r="CN199" s="47">
        <f t="shared" si="362"/>
        <v>0</v>
      </c>
      <c r="CO199" s="47">
        <f t="shared" si="363"/>
        <v>0</v>
      </c>
      <c r="CP199" s="47">
        <f t="shared" si="364"/>
        <v>0</v>
      </c>
      <c r="CQ199" s="47">
        <f t="shared" si="365"/>
        <v>0</v>
      </c>
      <c r="CR199" s="47">
        <f t="shared" si="366"/>
        <v>0</v>
      </c>
      <c r="CS199" s="47">
        <f t="shared" si="367"/>
        <v>0</v>
      </c>
      <c r="CT199" s="47">
        <f t="shared" si="368"/>
        <v>0</v>
      </c>
      <c r="CU199" s="47">
        <f t="shared" si="369"/>
        <v>0</v>
      </c>
      <c r="CV199" s="20">
        <f t="shared" si="370"/>
        <v>4761.4396153846292</v>
      </c>
      <c r="CW199" s="20">
        <f t="shared" si="371"/>
        <v>4761.4396153846137</v>
      </c>
      <c r="CX199" s="20">
        <f t="shared" si="372"/>
        <v>57137.275384615452</v>
      </c>
      <c r="CY199" s="20">
        <f t="shared" si="373"/>
        <v>57137.275384615554</v>
      </c>
      <c r="CZ199" s="20">
        <f t="shared" si="374"/>
        <v>57137.275384615365</v>
      </c>
      <c r="DA199" s="21">
        <f t="shared" si="375"/>
        <v>57137.275384615459</v>
      </c>
      <c r="DB199" s="19">
        <f t="shared" si="327"/>
        <v>1428431.8846153864</v>
      </c>
      <c r="DC199" s="20">
        <f t="shared" si="376"/>
        <v>1428431.8846153885</v>
      </c>
      <c r="DD199" s="20">
        <f t="shared" si="377"/>
        <v>1428431.8846153843</v>
      </c>
      <c r="DE199" s="20">
        <f>DC199*G199</f>
        <v>0</v>
      </c>
      <c r="DF199" s="20">
        <f t="shared" si="338"/>
        <v>1500000</v>
      </c>
      <c r="DG199" s="20">
        <f t="shared" si="322"/>
        <v>1372924.1556082855</v>
      </c>
      <c r="DH199" s="20">
        <f t="shared" si="378"/>
        <v>54916.966224331416</v>
      </c>
      <c r="DI199" s="20">
        <f t="shared" si="323"/>
        <v>4576.4138520276183</v>
      </c>
      <c r="DJ199" s="20">
        <f t="shared" si="379"/>
        <v>1358380.3168105995</v>
      </c>
      <c r="DK199" s="24">
        <f t="shared" si="380"/>
        <v>0.9611407938978842</v>
      </c>
      <c r="DL199" s="124">
        <f t="shared" si="324"/>
        <v>0</v>
      </c>
      <c r="DM199" s="27">
        <f t="shared" si="325"/>
        <v>0</v>
      </c>
      <c r="DN199" s="27">
        <f t="shared" si="326"/>
        <v>0</v>
      </c>
      <c r="DO199" s="20">
        <f t="shared" si="318"/>
        <v>1163658.3488892436</v>
      </c>
      <c r="DP199" s="20">
        <f t="shared" si="319"/>
        <v>998074.76680394681</v>
      </c>
      <c r="DQ199" s="21">
        <f t="shared" si="320"/>
        <v>974444.60977719363</v>
      </c>
      <c r="DR199" s="17"/>
      <c r="DS199" s="17"/>
      <c r="DT199" s="17"/>
      <c r="DU199" s="17"/>
      <c r="DV199" s="17"/>
      <c r="DW199" s="17"/>
      <c r="DX199" s="17"/>
      <c r="DY199" s="17"/>
      <c r="DZ199" s="17"/>
      <c r="EA199" s="17"/>
      <c r="EB199" s="28">
        <v>0</v>
      </c>
      <c r="EC199" s="17"/>
      <c r="ED199" s="17"/>
      <c r="EE199" s="17"/>
      <c r="EF199" s="17"/>
      <c r="EG199" s="17"/>
    </row>
    <row r="200" spans="1:137" ht="15.75" thickBot="1" x14ac:dyDescent="0.3">
      <c r="A200" s="5">
        <f t="shared" si="328"/>
        <v>40</v>
      </c>
      <c r="B200" s="5">
        <f t="shared" si="328"/>
        <v>38</v>
      </c>
      <c r="C200" s="1">
        <v>48274</v>
      </c>
      <c r="D200" s="4"/>
      <c r="E200" s="28"/>
      <c r="F200" s="28"/>
      <c r="G200" s="28">
        <f t="shared" si="343"/>
        <v>0</v>
      </c>
      <c r="H200" s="28"/>
      <c r="I200" s="10">
        <v>0</v>
      </c>
      <c r="J200" s="10">
        <v>69430.399999999994</v>
      </c>
      <c r="K200" s="94"/>
      <c r="L200" s="11">
        <f t="shared" si="345"/>
        <v>1541.6666666666667</v>
      </c>
      <c r="M200" s="11">
        <f t="shared" si="346"/>
        <v>458.33333333333331</v>
      </c>
      <c r="N200" s="11">
        <f t="shared" si="347"/>
        <v>575</v>
      </c>
      <c r="O200" s="11">
        <f t="shared" si="344"/>
        <v>552.97666666666669</v>
      </c>
      <c r="P200" s="11">
        <f t="shared" si="381"/>
        <v>2657.8899999999994</v>
      </c>
      <c r="Q200" s="11">
        <v>100000</v>
      </c>
      <c r="R200" s="94">
        <v>1</v>
      </c>
      <c r="S200" s="11">
        <f t="shared" si="348"/>
        <v>1541.6666666666667</v>
      </c>
      <c r="T200" s="11">
        <f t="shared" si="349"/>
        <v>458.33333333333331</v>
      </c>
      <c r="U200" s="11">
        <f t="shared" si="382"/>
        <v>833.33333333333348</v>
      </c>
      <c r="V200" s="11">
        <f t="shared" si="383"/>
        <v>5500</v>
      </c>
      <c r="W200" s="11">
        <f t="shared" si="384"/>
        <v>8157.8899999999994</v>
      </c>
      <c r="X200" s="11">
        <f t="shared" si="350"/>
        <v>97894.68</v>
      </c>
      <c r="Y200" s="110">
        <f t="shared" si="342"/>
        <v>0.22</v>
      </c>
      <c r="Z200" s="11">
        <f t="shared" si="330"/>
        <v>13415.829599999997</v>
      </c>
      <c r="AA200" s="11">
        <f t="shared" si="331"/>
        <v>4814.7339999999995</v>
      </c>
      <c r="AB200" s="11">
        <v>0</v>
      </c>
      <c r="AC200" s="11">
        <f t="shared" si="336"/>
        <v>79664.116399999999</v>
      </c>
      <c r="AD200" s="11">
        <f t="shared" si="332"/>
        <v>6638.6763666666666</v>
      </c>
      <c r="AE200" s="11">
        <v>55000</v>
      </c>
      <c r="AF200" s="11">
        <f t="shared" si="351"/>
        <v>2055.3430333333336</v>
      </c>
      <c r="AG200" s="11"/>
      <c r="AH200" s="92"/>
      <c r="AI200" s="91">
        <v>9000</v>
      </c>
      <c r="AJ200" s="11">
        <v>550</v>
      </c>
      <c r="AK200" s="54">
        <f t="shared" si="98"/>
        <v>11046.965435510341</v>
      </c>
      <c r="AL200" s="11">
        <v>305</v>
      </c>
      <c r="AM200" s="54">
        <v>0</v>
      </c>
      <c r="AN200" s="11">
        <v>0</v>
      </c>
      <c r="AO200" s="11">
        <v>0</v>
      </c>
      <c r="AP200" s="52">
        <f t="shared" si="352"/>
        <v>215118.49697807102</v>
      </c>
      <c r="AQ200" s="54">
        <f t="shared" si="341"/>
        <v>10867.046657268302</v>
      </c>
      <c r="AR200" s="54">
        <f t="shared" si="333"/>
        <v>9434.7765122311393</v>
      </c>
      <c r="AS200" s="54">
        <f t="shared" si="337"/>
        <v>842753.27507545229</v>
      </c>
      <c r="AT200" s="54">
        <f t="shared" si="386"/>
        <v>107442.19211293251</v>
      </c>
      <c r="AU200" s="54">
        <v>3100</v>
      </c>
      <c r="AV200" s="54">
        <f t="shared" si="334"/>
        <v>135112.72300912515</v>
      </c>
      <c r="AW200" s="11">
        <v>0</v>
      </c>
      <c r="AX200" s="52">
        <f t="shared" si="353"/>
        <v>66844.570139416493</v>
      </c>
      <c r="AY200" s="54">
        <f>'Mortgage and Loans'!U161</f>
        <v>92057.239999999991</v>
      </c>
      <c r="AZ200" s="12">
        <f t="shared" si="321"/>
        <v>1503632.2859200072</v>
      </c>
      <c r="BA200" s="52">
        <f t="shared" si="385"/>
        <v>750</v>
      </c>
      <c r="BB200" s="52">
        <f t="shared" si="385"/>
        <v>750</v>
      </c>
      <c r="BC200" s="52">
        <f t="shared" si="385"/>
        <v>750</v>
      </c>
      <c r="BD200" s="52">
        <f t="shared" si="385"/>
        <v>750</v>
      </c>
      <c r="BE200" s="52">
        <f t="shared" si="329"/>
        <v>261.43961538461298</v>
      </c>
      <c r="BF200" s="52">
        <f t="shared" si="385"/>
        <v>750</v>
      </c>
      <c r="BG200" s="52">
        <f>'Mortgage and Loans'!AF162</f>
        <v>0</v>
      </c>
      <c r="BH200" s="52">
        <f>'Mortgage and Loans'!AQ162</f>
        <v>0</v>
      </c>
      <c r="BI200" s="52">
        <f>'Mortgage and Loans'!BB162</f>
        <v>0</v>
      </c>
      <c r="BJ200" s="52">
        <f>'Mortgage and Loans'!BM162</f>
        <v>0</v>
      </c>
      <c r="BK200" s="52">
        <f>'Mortgage and Loans'!T161</f>
        <v>87942.76</v>
      </c>
      <c r="BL200" s="12">
        <f t="shared" si="17"/>
        <v>-91954.199615384612</v>
      </c>
      <c r="BM200" s="69">
        <f t="shared" si="103"/>
        <v>1411678.0863046225</v>
      </c>
      <c r="BN200" s="88">
        <f t="shared" si="317"/>
        <v>1</v>
      </c>
      <c r="BO200" s="88">
        <f t="shared" si="340"/>
        <v>0</v>
      </c>
      <c r="BP200" s="79">
        <f>'Mortgage and Loans'!G162</f>
        <v>0</v>
      </c>
      <c r="BQ200" s="73">
        <f t="shared" si="354"/>
        <v>2055.3430333333336</v>
      </c>
      <c r="BR200" s="80"/>
      <c r="BS200" s="20">
        <f t="shared" si="355"/>
        <v>4011.4396153846128</v>
      </c>
      <c r="BT200" s="20">
        <v>750</v>
      </c>
      <c r="BU200" s="20">
        <v>0</v>
      </c>
      <c r="BV200" s="20">
        <f t="shared" si="356"/>
        <v>4761.4396153846128</v>
      </c>
      <c r="BW200" s="20">
        <f t="shared" si="357"/>
        <v>4761.4396153846756</v>
      </c>
      <c r="BX200" s="47">
        <f>IF(D200=0,0,IF(MONTH($D200)=1,1,0))</f>
        <v>0</v>
      </c>
      <c r="BY200" s="47">
        <f t="shared" si="19"/>
        <v>0</v>
      </c>
      <c r="BZ200" s="47">
        <f t="shared" si="20"/>
        <v>0</v>
      </c>
      <c r="CA200" s="47">
        <f t="shared" si="21"/>
        <v>0</v>
      </c>
      <c r="CB200" s="47">
        <f t="shared" si="22"/>
        <v>0</v>
      </c>
      <c r="CC200" s="47">
        <f t="shared" si="23"/>
        <v>0</v>
      </c>
      <c r="CD200" s="47">
        <f t="shared" si="24"/>
        <v>0</v>
      </c>
      <c r="CE200" s="47">
        <f t="shared" si="25"/>
        <v>0</v>
      </c>
      <c r="CF200" s="47">
        <f t="shared" si="26"/>
        <v>0</v>
      </c>
      <c r="CG200" s="47">
        <f t="shared" si="27"/>
        <v>0</v>
      </c>
      <c r="CH200" s="47">
        <f t="shared" si="28"/>
        <v>0</v>
      </c>
      <c r="CI200" s="47">
        <f t="shared" si="29"/>
        <v>0</v>
      </c>
      <c r="CJ200" s="47">
        <f t="shared" si="358"/>
        <v>0</v>
      </c>
      <c r="CK200" s="47">
        <f t="shared" si="359"/>
        <v>0</v>
      </c>
      <c r="CL200" s="47">
        <f t="shared" si="360"/>
        <v>0</v>
      </c>
      <c r="CM200" s="47">
        <f t="shared" si="361"/>
        <v>0</v>
      </c>
      <c r="CN200" s="47">
        <f t="shared" si="362"/>
        <v>0</v>
      </c>
      <c r="CO200" s="47">
        <f t="shared" si="363"/>
        <v>0</v>
      </c>
      <c r="CP200" s="47">
        <f t="shared" si="364"/>
        <v>0</v>
      </c>
      <c r="CQ200" s="47">
        <f t="shared" si="365"/>
        <v>0</v>
      </c>
      <c r="CR200" s="47">
        <f t="shared" si="366"/>
        <v>0</v>
      </c>
      <c r="CS200" s="47">
        <f t="shared" si="367"/>
        <v>0</v>
      </c>
      <c r="CT200" s="47">
        <f t="shared" si="368"/>
        <v>0</v>
      </c>
      <c r="CU200" s="47">
        <f t="shared" si="369"/>
        <v>0</v>
      </c>
      <c r="CV200" s="20">
        <f t="shared" si="370"/>
        <v>4761.439615384621</v>
      </c>
      <c r="CW200" s="20">
        <f t="shared" si="371"/>
        <v>4761.4396153846083</v>
      </c>
      <c r="CX200" s="20">
        <f t="shared" si="372"/>
        <v>57137.27538461535</v>
      </c>
      <c r="CY200" s="20">
        <f t="shared" si="373"/>
        <v>57137.275384615452</v>
      </c>
      <c r="CZ200" s="20">
        <f t="shared" si="374"/>
        <v>57137.275384615299</v>
      </c>
      <c r="DA200" s="21">
        <f t="shared" si="375"/>
        <v>57137.275384615372</v>
      </c>
      <c r="DB200" s="19">
        <f t="shared" si="327"/>
        <v>1428431.8846153843</v>
      </c>
      <c r="DC200" s="20">
        <f t="shared" si="376"/>
        <v>1428431.8846153866</v>
      </c>
      <c r="DD200" s="20">
        <f t="shared" si="377"/>
        <v>1428431.8846153829</v>
      </c>
      <c r="DE200" s="20">
        <f>DC200*G200</f>
        <v>0</v>
      </c>
      <c r="DF200" s="20">
        <f t="shared" si="338"/>
        <v>1500000</v>
      </c>
      <c r="DG200" s="20">
        <f t="shared" si="322"/>
        <v>1387573.0804844967</v>
      </c>
      <c r="DH200" s="20">
        <f t="shared" si="378"/>
        <v>55502.923219379867</v>
      </c>
      <c r="DI200" s="20">
        <f t="shared" si="323"/>
        <v>4625.2436016149886</v>
      </c>
      <c r="DJ200" s="20">
        <f t="shared" si="379"/>
        <v>1372950.4625599899</v>
      </c>
      <c r="DK200" s="24">
        <f t="shared" si="380"/>
        <v>0.97139604305185934</v>
      </c>
      <c r="DL200" s="124">
        <f t="shared" si="324"/>
        <v>0</v>
      </c>
      <c r="DM200" s="27">
        <f t="shared" si="325"/>
        <v>0</v>
      </c>
      <c r="DN200" s="27">
        <f t="shared" si="326"/>
        <v>0</v>
      </c>
      <c r="DO200" s="20">
        <f t="shared" si="318"/>
        <v>1169961.4982790602</v>
      </c>
      <c r="DP200" s="20">
        <f t="shared" si="319"/>
        <v>1007481.0051241348</v>
      </c>
      <c r="DQ200" s="21">
        <f t="shared" si="320"/>
        <v>984293.68474682013</v>
      </c>
      <c r="DR200" s="17"/>
      <c r="DS200" s="17"/>
      <c r="DT200" s="17"/>
      <c r="DU200" s="17"/>
      <c r="DV200" s="17"/>
      <c r="DW200" s="17"/>
      <c r="DX200" s="17"/>
      <c r="DY200" s="17"/>
      <c r="DZ200" s="17"/>
      <c r="EA200" s="17"/>
      <c r="EB200" s="28">
        <v>0</v>
      </c>
      <c r="EC200" s="17"/>
      <c r="ED200" s="17"/>
      <c r="EE200" s="17"/>
      <c r="EF200" s="17"/>
      <c r="EG200" s="17"/>
    </row>
    <row r="201" spans="1:137" ht="15.75" thickBot="1" x14ac:dyDescent="0.3">
      <c r="A201" s="5">
        <f t="shared" si="328"/>
        <v>40</v>
      </c>
      <c r="B201" s="5">
        <f t="shared" si="328"/>
        <v>38</v>
      </c>
      <c r="C201" s="1">
        <v>48305</v>
      </c>
      <c r="D201" s="4"/>
      <c r="E201" s="28"/>
      <c r="F201" s="28"/>
      <c r="G201" s="28">
        <f t="shared" si="343"/>
        <v>0</v>
      </c>
      <c r="H201" s="28"/>
      <c r="I201" s="10">
        <v>0</v>
      </c>
      <c r="J201" s="10">
        <v>69430.399999999994</v>
      </c>
      <c r="K201" s="94"/>
      <c r="L201" s="11">
        <f t="shared" si="345"/>
        <v>1541.6666666666667</v>
      </c>
      <c r="M201" s="11">
        <f t="shared" si="346"/>
        <v>458.33333333333331</v>
      </c>
      <c r="N201" s="11">
        <f t="shared" si="347"/>
        <v>575</v>
      </c>
      <c r="O201" s="11">
        <f t="shared" si="344"/>
        <v>552.97666666666669</v>
      </c>
      <c r="P201" s="11">
        <f t="shared" si="381"/>
        <v>2657.8899999999994</v>
      </c>
      <c r="Q201" s="11">
        <v>100000</v>
      </c>
      <c r="R201" s="94">
        <v>1</v>
      </c>
      <c r="S201" s="11">
        <f t="shared" si="348"/>
        <v>1541.6666666666667</v>
      </c>
      <c r="T201" s="11">
        <f t="shared" si="349"/>
        <v>458.33333333333331</v>
      </c>
      <c r="U201" s="11">
        <f t="shared" si="382"/>
        <v>833.33333333333348</v>
      </c>
      <c r="V201" s="11">
        <f t="shared" si="383"/>
        <v>5500</v>
      </c>
      <c r="W201" s="11">
        <f t="shared" si="384"/>
        <v>8157.8899999999994</v>
      </c>
      <c r="X201" s="11">
        <f t="shared" si="350"/>
        <v>97894.68</v>
      </c>
      <c r="Y201" s="110">
        <f t="shared" si="342"/>
        <v>0.22</v>
      </c>
      <c r="Z201" s="11">
        <f t="shared" si="330"/>
        <v>13415.829599999997</v>
      </c>
      <c r="AA201" s="11">
        <f t="shared" si="331"/>
        <v>4814.7339999999995</v>
      </c>
      <c r="AB201" s="11">
        <v>0</v>
      </c>
      <c r="AC201" s="11">
        <f t="shared" si="336"/>
        <v>79664.116399999999</v>
      </c>
      <c r="AD201" s="11">
        <f t="shared" si="332"/>
        <v>6638.6763666666666</v>
      </c>
      <c r="AE201" s="11">
        <v>55000</v>
      </c>
      <c r="AF201" s="11">
        <f t="shared" si="351"/>
        <v>2055.3430333333336</v>
      </c>
      <c r="AG201" s="11"/>
      <c r="AH201" s="92"/>
      <c r="AI201" s="91">
        <v>9000</v>
      </c>
      <c r="AJ201" s="11">
        <v>550</v>
      </c>
      <c r="AK201" s="54">
        <f t="shared" si="98"/>
        <v>11060.313852078249</v>
      </c>
      <c r="AL201" s="11">
        <v>305</v>
      </c>
      <c r="AM201" s="54">
        <v>0</v>
      </c>
      <c r="AN201" s="11">
        <v>0</v>
      </c>
      <c r="AO201" s="11">
        <v>0</v>
      </c>
      <c r="AP201" s="52">
        <f t="shared" si="352"/>
        <v>217200.38883670227</v>
      </c>
      <c r="AQ201" s="54">
        <f t="shared" si="341"/>
        <v>10925.909826661838</v>
      </c>
      <c r="AR201" s="54">
        <f t="shared" si="333"/>
        <v>9485.8815516723917</v>
      </c>
      <c r="AS201" s="54">
        <f t="shared" si="337"/>
        <v>850575.09798211092</v>
      </c>
      <c r="AT201" s="54">
        <f t="shared" si="386"/>
        <v>108432.50398687755</v>
      </c>
      <c r="AU201" s="54">
        <v>3100</v>
      </c>
      <c r="AV201" s="54">
        <f t="shared" si="334"/>
        <v>136419.58359209125</v>
      </c>
      <c r="AW201" s="11">
        <v>0</v>
      </c>
      <c r="AX201" s="52">
        <f t="shared" si="353"/>
        <v>69261.987927671667</v>
      </c>
      <c r="AY201" s="54">
        <f>'Mortgage and Loans'!U162</f>
        <v>92981.979999999981</v>
      </c>
      <c r="AZ201" s="12">
        <f t="shared" si="321"/>
        <v>1519298.6475558663</v>
      </c>
      <c r="BA201" s="52">
        <f t="shared" si="385"/>
        <v>750</v>
      </c>
      <c r="BB201" s="52">
        <f t="shared" si="385"/>
        <v>750</v>
      </c>
      <c r="BC201" s="52">
        <f t="shared" si="385"/>
        <v>750</v>
      </c>
      <c r="BD201" s="52">
        <f t="shared" si="385"/>
        <v>750</v>
      </c>
      <c r="BE201" s="52">
        <f t="shared" si="329"/>
        <v>261.43961538460775</v>
      </c>
      <c r="BF201" s="52">
        <f t="shared" si="385"/>
        <v>750</v>
      </c>
      <c r="BG201" s="52">
        <f>'Mortgage and Loans'!AF163</f>
        <v>0</v>
      </c>
      <c r="BH201" s="52">
        <f>'Mortgage and Loans'!AQ163</f>
        <v>0</v>
      </c>
      <c r="BI201" s="52">
        <f>'Mortgage and Loans'!BB163</f>
        <v>0</v>
      </c>
      <c r="BJ201" s="52">
        <f>'Mortgage and Loans'!BM163</f>
        <v>0</v>
      </c>
      <c r="BK201" s="52">
        <f>'Mortgage and Loans'!T162</f>
        <v>87018.01999999999</v>
      </c>
      <c r="BL201" s="12">
        <f t="shared" si="17"/>
        <v>-91029.459615384592</v>
      </c>
      <c r="BM201" s="69">
        <f t="shared" si="103"/>
        <v>1428269.1879404816</v>
      </c>
      <c r="BN201" s="88">
        <f t="shared" si="317"/>
        <v>1</v>
      </c>
      <c r="BO201" s="88">
        <f t="shared" si="340"/>
        <v>0</v>
      </c>
      <c r="BP201" s="79">
        <f>'Mortgage and Loans'!G163</f>
        <v>0</v>
      </c>
      <c r="BQ201" s="73">
        <f t="shared" si="354"/>
        <v>2055.3430333333336</v>
      </c>
      <c r="BR201" s="80"/>
      <c r="BS201" s="20">
        <f t="shared" si="355"/>
        <v>4011.4396153846078</v>
      </c>
      <c r="BT201" s="20">
        <v>750</v>
      </c>
      <c r="BU201" s="20">
        <v>0</v>
      </c>
      <c r="BV201" s="20">
        <f t="shared" si="356"/>
        <v>4761.4396153846083</v>
      </c>
      <c r="BW201" s="20">
        <f t="shared" si="357"/>
        <v>4761.4396153846228</v>
      </c>
      <c r="BX201" s="47">
        <f>IF(D201=0,0,IF(MONTH($D201)=1,1,0))</f>
        <v>0</v>
      </c>
      <c r="BY201" s="47">
        <f t="shared" si="19"/>
        <v>0</v>
      </c>
      <c r="BZ201" s="47">
        <f t="shared" si="20"/>
        <v>0</v>
      </c>
      <c r="CA201" s="47">
        <f t="shared" si="21"/>
        <v>0</v>
      </c>
      <c r="CB201" s="47">
        <f t="shared" si="22"/>
        <v>0</v>
      </c>
      <c r="CC201" s="47">
        <f t="shared" si="23"/>
        <v>0</v>
      </c>
      <c r="CD201" s="47">
        <f t="shared" si="24"/>
        <v>0</v>
      </c>
      <c r="CE201" s="47">
        <f t="shared" si="25"/>
        <v>0</v>
      </c>
      <c r="CF201" s="47">
        <f t="shared" si="26"/>
        <v>0</v>
      </c>
      <c r="CG201" s="47">
        <f t="shared" si="27"/>
        <v>0</v>
      </c>
      <c r="CH201" s="47">
        <f t="shared" si="28"/>
        <v>0</v>
      </c>
      <c r="CI201" s="47">
        <f t="shared" si="29"/>
        <v>0</v>
      </c>
      <c r="CJ201" s="47">
        <f t="shared" si="358"/>
        <v>0</v>
      </c>
      <c r="CK201" s="47">
        <f t="shared" si="359"/>
        <v>0</v>
      </c>
      <c r="CL201" s="47">
        <f t="shared" si="360"/>
        <v>0</v>
      </c>
      <c r="CM201" s="47">
        <f t="shared" si="361"/>
        <v>0</v>
      </c>
      <c r="CN201" s="47">
        <f t="shared" si="362"/>
        <v>0</v>
      </c>
      <c r="CO201" s="47">
        <f t="shared" si="363"/>
        <v>0</v>
      </c>
      <c r="CP201" s="47">
        <f t="shared" si="364"/>
        <v>0</v>
      </c>
      <c r="CQ201" s="47">
        <f t="shared" si="365"/>
        <v>0</v>
      </c>
      <c r="CR201" s="47">
        <f t="shared" si="366"/>
        <v>0</v>
      </c>
      <c r="CS201" s="47">
        <f t="shared" si="367"/>
        <v>0</v>
      </c>
      <c r="CT201" s="47">
        <f t="shared" si="368"/>
        <v>0</v>
      </c>
      <c r="CU201" s="47">
        <f t="shared" si="369"/>
        <v>0</v>
      </c>
      <c r="CV201" s="20">
        <f t="shared" si="370"/>
        <v>4761.4396153846146</v>
      </c>
      <c r="CW201" s="20">
        <f t="shared" si="371"/>
        <v>4761.4396153846064</v>
      </c>
      <c r="CX201" s="20">
        <f t="shared" si="372"/>
        <v>57137.275384615299</v>
      </c>
      <c r="CY201" s="20">
        <f t="shared" si="373"/>
        <v>57137.275384615379</v>
      </c>
      <c r="CZ201" s="20">
        <f t="shared" si="374"/>
        <v>57137.275384615277</v>
      </c>
      <c r="DA201" s="21">
        <f t="shared" si="375"/>
        <v>57137.275384615314</v>
      </c>
      <c r="DB201" s="19">
        <f t="shared" si="327"/>
        <v>1428431.8846153829</v>
      </c>
      <c r="DC201" s="20">
        <f t="shared" si="376"/>
        <v>1428431.8846153847</v>
      </c>
      <c r="DD201" s="20">
        <f t="shared" si="377"/>
        <v>1428431.8846153822</v>
      </c>
      <c r="DE201" s="20">
        <f>DC201*G201</f>
        <v>0</v>
      </c>
      <c r="DF201" s="20">
        <f t="shared" si="338"/>
        <v>1500000</v>
      </c>
      <c r="DG201" s="20">
        <f t="shared" si="322"/>
        <v>1402301.353703788</v>
      </c>
      <c r="DH201" s="20">
        <f t="shared" si="378"/>
        <v>56092.054148151525</v>
      </c>
      <c r="DI201" s="20">
        <f t="shared" si="323"/>
        <v>4674.3378456792934</v>
      </c>
      <c r="DJ201" s="20">
        <f t="shared" si="379"/>
        <v>1387599.52993219</v>
      </c>
      <c r="DK201" s="24">
        <f t="shared" si="380"/>
        <v>0.98170684147208565</v>
      </c>
      <c r="DL201" s="124">
        <f t="shared" si="324"/>
        <v>0</v>
      </c>
      <c r="DM201" s="27">
        <f t="shared" si="325"/>
        <v>0</v>
      </c>
      <c r="DN201" s="27">
        <f t="shared" si="326"/>
        <v>0</v>
      </c>
      <c r="DO201" s="20">
        <f t="shared" si="318"/>
        <v>1176298.7897280718</v>
      </c>
      <c r="DP201" s="20">
        <f t="shared" si="319"/>
        <v>1016938.1939018905</v>
      </c>
      <c r="DQ201" s="21">
        <f t="shared" si="320"/>
        <v>994196.10887253203</v>
      </c>
      <c r="DR201" s="17"/>
      <c r="DS201" s="17"/>
      <c r="DT201" s="17"/>
      <c r="DU201" s="17"/>
      <c r="DV201" s="17"/>
      <c r="DW201" s="17"/>
      <c r="DX201" s="17"/>
      <c r="DY201" s="17"/>
      <c r="DZ201" s="17"/>
      <c r="EA201" s="17"/>
      <c r="EB201" s="28">
        <v>0</v>
      </c>
      <c r="EC201" s="17"/>
      <c r="ED201" s="17"/>
      <c r="EE201" s="17"/>
      <c r="EF201" s="17"/>
      <c r="EG201" s="17"/>
    </row>
    <row r="202" spans="1:137" ht="15.75" thickBot="1" x14ac:dyDescent="0.3">
      <c r="A202" s="5">
        <f t="shared" si="328"/>
        <v>40</v>
      </c>
      <c r="B202" s="5">
        <f t="shared" si="328"/>
        <v>38</v>
      </c>
      <c r="C202" s="1">
        <v>48335</v>
      </c>
      <c r="D202" s="4"/>
      <c r="E202" s="28"/>
      <c r="F202" s="28"/>
      <c r="G202" s="28">
        <f t="shared" si="343"/>
        <v>0</v>
      </c>
      <c r="H202" s="28"/>
      <c r="I202" s="10">
        <v>0</v>
      </c>
      <c r="J202" s="10">
        <v>69430.399999999994</v>
      </c>
      <c r="K202" s="94"/>
      <c r="L202" s="11">
        <f t="shared" si="345"/>
        <v>1541.6666666666667</v>
      </c>
      <c r="M202" s="11">
        <f t="shared" si="346"/>
        <v>458.33333333333331</v>
      </c>
      <c r="N202" s="11">
        <f t="shared" si="347"/>
        <v>575</v>
      </c>
      <c r="O202" s="11">
        <f t="shared" si="344"/>
        <v>552.97666666666669</v>
      </c>
      <c r="P202" s="11">
        <f t="shared" si="381"/>
        <v>2657.8899999999994</v>
      </c>
      <c r="Q202" s="11">
        <v>100000</v>
      </c>
      <c r="R202" s="94">
        <v>1</v>
      </c>
      <c r="S202" s="11">
        <f t="shared" si="348"/>
        <v>1541.6666666666667</v>
      </c>
      <c r="T202" s="11">
        <f t="shared" si="349"/>
        <v>458.33333333333331</v>
      </c>
      <c r="U202" s="11">
        <f t="shared" si="382"/>
        <v>833.33333333333348</v>
      </c>
      <c r="V202" s="11">
        <f t="shared" si="383"/>
        <v>5500</v>
      </c>
      <c r="W202" s="11">
        <f t="shared" si="384"/>
        <v>8157.8899999999994</v>
      </c>
      <c r="X202" s="11">
        <f t="shared" si="350"/>
        <v>97894.68</v>
      </c>
      <c r="Y202" s="110">
        <f t="shared" si="342"/>
        <v>0.22</v>
      </c>
      <c r="Z202" s="11">
        <f t="shared" si="330"/>
        <v>13415.829599999997</v>
      </c>
      <c r="AA202" s="11">
        <f t="shared" si="331"/>
        <v>4814.7339999999995</v>
      </c>
      <c r="AB202" s="11">
        <v>0</v>
      </c>
      <c r="AC202" s="11">
        <f t="shared" si="336"/>
        <v>79664.116399999999</v>
      </c>
      <c r="AD202" s="11">
        <f t="shared" si="332"/>
        <v>6638.6763666666666</v>
      </c>
      <c r="AE202" s="11">
        <v>55000</v>
      </c>
      <c r="AF202" s="11">
        <f t="shared" si="351"/>
        <v>2055.3430333333336</v>
      </c>
      <c r="AG202" s="11"/>
      <c r="AH202" s="92"/>
      <c r="AI202" s="91">
        <v>9000</v>
      </c>
      <c r="AJ202" s="11">
        <v>550</v>
      </c>
      <c r="AK202" s="54">
        <f t="shared" si="98"/>
        <v>11073.678397982841</v>
      </c>
      <c r="AL202" s="11">
        <v>305</v>
      </c>
      <c r="AM202" s="54">
        <v>0</v>
      </c>
      <c r="AN202" s="11">
        <v>0</v>
      </c>
      <c r="AO202" s="11">
        <v>0</v>
      </c>
      <c r="AP202" s="52">
        <f t="shared" si="352"/>
        <v>219293.55760956777</v>
      </c>
      <c r="AQ202" s="54">
        <f t="shared" si="341"/>
        <v>10985.091838222923</v>
      </c>
      <c r="AR202" s="54">
        <f t="shared" si="333"/>
        <v>9537.263410077283</v>
      </c>
      <c r="AS202" s="54">
        <f t="shared" si="337"/>
        <v>858439.28909618058</v>
      </c>
      <c r="AT202" s="54">
        <f t="shared" si="386"/>
        <v>109428.1800501398</v>
      </c>
      <c r="AU202" s="54">
        <v>3100</v>
      </c>
      <c r="AV202" s="54">
        <f t="shared" si="334"/>
        <v>137733.52300321509</v>
      </c>
      <c r="AW202" s="11">
        <v>0</v>
      </c>
      <c r="AX202" s="52">
        <f t="shared" si="353"/>
        <v>71692.500062279898</v>
      </c>
      <c r="AY202" s="54">
        <f>'Mortgage and Loans'!U163</f>
        <v>93909.9</v>
      </c>
      <c r="AZ202" s="12">
        <f t="shared" si="321"/>
        <v>1535047.983467666</v>
      </c>
      <c r="BA202" s="52">
        <f t="shared" si="385"/>
        <v>750</v>
      </c>
      <c r="BB202" s="52">
        <f t="shared" si="385"/>
        <v>750</v>
      </c>
      <c r="BC202" s="52">
        <f t="shared" si="385"/>
        <v>750</v>
      </c>
      <c r="BD202" s="52">
        <f t="shared" si="385"/>
        <v>750</v>
      </c>
      <c r="BE202" s="52">
        <f t="shared" si="329"/>
        <v>261.43961538460644</v>
      </c>
      <c r="BF202" s="52">
        <f t="shared" si="385"/>
        <v>750</v>
      </c>
      <c r="BG202" s="52">
        <f>'Mortgage and Loans'!AF164</f>
        <v>0</v>
      </c>
      <c r="BH202" s="52">
        <f>'Mortgage and Loans'!AQ164</f>
        <v>0</v>
      </c>
      <c r="BI202" s="52">
        <f>'Mortgage and Loans'!BB164</f>
        <v>0</v>
      </c>
      <c r="BJ202" s="52">
        <f>'Mortgage and Loans'!BM164</f>
        <v>0</v>
      </c>
      <c r="BK202" s="52">
        <f>'Mortgage and Loans'!T163</f>
        <v>86090.099999999991</v>
      </c>
      <c r="BL202" s="12">
        <f t="shared" si="17"/>
        <v>-90101.539615384594</v>
      </c>
      <c r="BM202" s="69">
        <f t="shared" si="103"/>
        <v>1444946.4438522814</v>
      </c>
      <c r="BN202" s="88">
        <f t="shared" si="317"/>
        <v>1</v>
      </c>
      <c r="BO202" s="88">
        <f t="shared" si="340"/>
        <v>0</v>
      </c>
      <c r="BP202" s="79">
        <f>'Mortgage and Loans'!G164</f>
        <v>0</v>
      </c>
      <c r="BQ202" s="73">
        <f t="shared" si="354"/>
        <v>2055.3430333333336</v>
      </c>
      <c r="BR202" s="80"/>
      <c r="BS202" s="20">
        <f t="shared" si="355"/>
        <v>4011.4396153846064</v>
      </c>
      <c r="BT202" s="20">
        <v>750</v>
      </c>
      <c r="BU202" s="20">
        <v>0</v>
      </c>
      <c r="BV202" s="20">
        <f t="shared" si="356"/>
        <v>4761.4396153846064</v>
      </c>
      <c r="BW202" s="20">
        <f t="shared" si="357"/>
        <v>4761.4396153845828</v>
      </c>
      <c r="BX202" s="47">
        <f>IF(D202=0,0,IF(MONTH($D202)=1,1,0))</f>
        <v>0</v>
      </c>
      <c r="BY202" s="47">
        <f t="shared" si="19"/>
        <v>0</v>
      </c>
      <c r="BZ202" s="47">
        <f t="shared" si="20"/>
        <v>0</v>
      </c>
      <c r="CA202" s="47">
        <f t="shared" si="21"/>
        <v>0</v>
      </c>
      <c r="CB202" s="47">
        <f t="shared" si="22"/>
        <v>0</v>
      </c>
      <c r="CC202" s="47">
        <f t="shared" si="23"/>
        <v>0</v>
      </c>
      <c r="CD202" s="47">
        <f t="shared" si="24"/>
        <v>0</v>
      </c>
      <c r="CE202" s="47">
        <f t="shared" si="25"/>
        <v>0</v>
      </c>
      <c r="CF202" s="47">
        <f t="shared" si="26"/>
        <v>0</v>
      </c>
      <c r="CG202" s="47">
        <f t="shared" si="27"/>
        <v>0</v>
      </c>
      <c r="CH202" s="47">
        <f t="shared" si="28"/>
        <v>0</v>
      </c>
      <c r="CI202" s="47">
        <f t="shared" si="29"/>
        <v>0</v>
      </c>
      <c r="CJ202" s="47">
        <f t="shared" si="358"/>
        <v>0</v>
      </c>
      <c r="CK202" s="47">
        <f t="shared" si="359"/>
        <v>0</v>
      </c>
      <c r="CL202" s="47">
        <f t="shared" si="360"/>
        <v>0</v>
      </c>
      <c r="CM202" s="47">
        <f t="shared" si="361"/>
        <v>0</v>
      </c>
      <c r="CN202" s="47">
        <f t="shared" si="362"/>
        <v>0</v>
      </c>
      <c r="CO202" s="47">
        <f t="shared" si="363"/>
        <v>0</v>
      </c>
      <c r="CP202" s="47">
        <f t="shared" si="364"/>
        <v>0</v>
      </c>
      <c r="CQ202" s="47">
        <f t="shared" si="365"/>
        <v>0</v>
      </c>
      <c r="CR202" s="47">
        <f t="shared" si="366"/>
        <v>0</v>
      </c>
      <c r="CS202" s="47">
        <f t="shared" si="367"/>
        <v>0</v>
      </c>
      <c r="CT202" s="47">
        <f t="shared" si="368"/>
        <v>0</v>
      </c>
      <c r="CU202" s="47">
        <f t="shared" si="369"/>
        <v>0</v>
      </c>
      <c r="CV202" s="20">
        <f t="shared" si="370"/>
        <v>4761.4396153846092</v>
      </c>
      <c r="CW202" s="20">
        <f t="shared" si="371"/>
        <v>4761.4396153846074</v>
      </c>
      <c r="CX202" s="20">
        <f t="shared" si="372"/>
        <v>57137.275384615277</v>
      </c>
      <c r="CY202" s="20">
        <f t="shared" si="373"/>
        <v>57137.275384615306</v>
      </c>
      <c r="CZ202" s="20">
        <f t="shared" si="374"/>
        <v>57137.275384615292</v>
      </c>
      <c r="DA202" s="21">
        <f t="shared" si="375"/>
        <v>57137.275384615292</v>
      </c>
      <c r="DB202" s="19">
        <f t="shared" si="327"/>
        <v>1428431.8846153822</v>
      </c>
      <c r="DC202" s="20">
        <f t="shared" si="376"/>
        <v>1428431.8846153831</v>
      </c>
      <c r="DD202" s="20">
        <f t="shared" si="377"/>
        <v>1428431.8846153829</v>
      </c>
      <c r="DE202" s="20">
        <f>DC202*G202</f>
        <v>0</v>
      </c>
      <c r="DF202" s="20">
        <f t="shared" si="338"/>
        <v>1500000</v>
      </c>
      <c r="DG202" s="20">
        <f t="shared" si="322"/>
        <v>1417109.4050696832</v>
      </c>
      <c r="DH202" s="20">
        <f t="shared" si="378"/>
        <v>56684.376202787331</v>
      </c>
      <c r="DI202" s="20">
        <f t="shared" si="323"/>
        <v>4723.6980168989439</v>
      </c>
      <c r="DJ202" s="20">
        <f t="shared" si="379"/>
        <v>1402327.9464193229</v>
      </c>
      <c r="DK202" s="24">
        <f t="shared" si="380"/>
        <v>0.99207349005042089</v>
      </c>
      <c r="DL202" s="124">
        <f t="shared" si="324"/>
        <v>0</v>
      </c>
      <c r="DM202" s="27">
        <f t="shared" si="325"/>
        <v>0</v>
      </c>
      <c r="DN202" s="27">
        <f t="shared" si="326"/>
        <v>0</v>
      </c>
      <c r="DO202" s="20">
        <f t="shared" si="318"/>
        <v>1182670.4081724321</v>
      </c>
      <c r="DP202" s="20">
        <f t="shared" si="319"/>
        <v>1026446.6091188591</v>
      </c>
      <c r="DQ202" s="21">
        <f t="shared" si="320"/>
        <v>1004152.1711289249</v>
      </c>
      <c r="DR202" s="17"/>
      <c r="DS202" s="17"/>
      <c r="DT202" s="17"/>
      <c r="DU202" s="17"/>
      <c r="DV202" s="17"/>
      <c r="DW202" s="17"/>
      <c r="DX202" s="17"/>
      <c r="DY202" s="17"/>
      <c r="DZ202" s="17"/>
      <c r="EA202" s="17"/>
      <c r="EB202" s="28">
        <v>0</v>
      </c>
      <c r="EC202" s="17"/>
      <c r="ED202" s="17"/>
      <c r="EE202" s="17"/>
      <c r="EF202" s="17"/>
      <c r="EG202" s="17"/>
    </row>
    <row r="203" spans="1:137" ht="15.75" thickBot="1" x14ac:dyDescent="0.3">
      <c r="A203" s="5">
        <f t="shared" si="328"/>
        <v>40</v>
      </c>
      <c r="B203" s="5">
        <f t="shared" si="328"/>
        <v>38</v>
      </c>
      <c r="C203" s="1">
        <v>48366</v>
      </c>
      <c r="D203" s="4"/>
      <c r="E203" s="28"/>
      <c r="F203" s="28"/>
      <c r="G203" s="28">
        <f t="shared" si="343"/>
        <v>0</v>
      </c>
      <c r="H203" s="28"/>
      <c r="I203" s="10">
        <v>0</v>
      </c>
      <c r="J203" s="10">
        <v>69430.399999999994</v>
      </c>
      <c r="K203" s="94"/>
      <c r="L203" s="11">
        <f t="shared" si="345"/>
        <v>1541.6666666666667</v>
      </c>
      <c r="M203" s="11">
        <f t="shared" si="346"/>
        <v>458.33333333333331</v>
      </c>
      <c r="N203" s="11">
        <f t="shared" si="347"/>
        <v>575</v>
      </c>
      <c r="O203" s="11">
        <f t="shared" si="344"/>
        <v>552.97666666666669</v>
      </c>
      <c r="P203" s="11">
        <f t="shared" si="381"/>
        <v>2657.8899999999994</v>
      </c>
      <c r="Q203" s="11">
        <v>100000</v>
      </c>
      <c r="R203" s="94">
        <v>1</v>
      </c>
      <c r="S203" s="11">
        <f t="shared" si="348"/>
        <v>1541.6666666666667</v>
      </c>
      <c r="T203" s="11">
        <f t="shared" si="349"/>
        <v>458.33333333333331</v>
      </c>
      <c r="U203" s="11">
        <f t="shared" si="382"/>
        <v>833.33333333333348</v>
      </c>
      <c r="V203" s="11">
        <f t="shared" si="383"/>
        <v>5500</v>
      </c>
      <c r="W203" s="11">
        <f t="shared" si="384"/>
        <v>8157.8899999999994</v>
      </c>
      <c r="X203" s="11">
        <f t="shared" si="350"/>
        <v>97894.68</v>
      </c>
      <c r="Y203" s="110">
        <f t="shared" si="342"/>
        <v>0.22</v>
      </c>
      <c r="Z203" s="11">
        <f t="shared" si="330"/>
        <v>13415.829599999997</v>
      </c>
      <c r="AA203" s="11">
        <f t="shared" si="331"/>
        <v>4814.7339999999995</v>
      </c>
      <c r="AB203" s="11">
        <v>0</v>
      </c>
      <c r="AC203" s="11">
        <f t="shared" si="336"/>
        <v>79664.116399999999</v>
      </c>
      <c r="AD203" s="11">
        <f t="shared" si="332"/>
        <v>6638.6763666666666</v>
      </c>
      <c r="AE203" s="11">
        <v>55000</v>
      </c>
      <c r="AF203" s="11">
        <f t="shared" si="351"/>
        <v>2055.3430333333336</v>
      </c>
      <c r="AG203" s="11"/>
      <c r="AH203" s="92"/>
      <c r="AI203" s="91">
        <v>9000</v>
      </c>
      <c r="AJ203" s="11">
        <v>550</v>
      </c>
      <c r="AK203" s="54">
        <f t="shared" si="98"/>
        <v>11087.059092713736</v>
      </c>
      <c r="AL203" s="11">
        <v>305</v>
      </c>
      <c r="AM203" s="54">
        <v>0</v>
      </c>
      <c r="AN203" s="11">
        <v>0</v>
      </c>
      <c r="AO203" s="11">
        <v>0</v>
      </c>
      <c r="AP203" s="52">
        <f t="shared" si="352"/>
        <v>221398.06437995294</v>
      </c>
      <c r="AQ203" s="54">
        <f t="shared" si="341"/>
        <v>11044.594419013298</v>
      </c>
      <c r="AR203" s="54">
        <f t="shared" si="333"/>
        <v>9588.9235868818687</v>
      </c>
      <c r="AS203" s="54">
        <f t="shared" si="337"/>
        <v>866346.07791211817</v>
      </c>
      <c r="AT203" s="54">
        <f t="shared" si="386"/>
        <v>110429.24935874471</v>
      </c>
      <c r="AU203" s="54">
        <v>3100</v>
      </c>
      <c r="AV203" s="54">
        <f t="shared" si="334"/>
        <v>139054.57958614916</v>
      </c>
      <c r="AW203" s="11">
        <v>0</v>
      </c>
      <c r="AX203" s="52">
        <f t="shared" si="353"/>
        <v>74136.177470950584</v>
      </c>
      <c r="AY203" s="54">
        <f>'Mortgage and Loans'!U164</f>
        <v>94841.01999999999</v>
      </c>
      <c r="AZ203" s="12">
        <f t="shared" si="321"/>
        <v>1550880.7458065248</v>
      </c>
      <c r="BA203" s="52">
        <f t="shared" si="385"/>
        <v>750</v>
      </c>
      <c r="BB203" s="52">
        <f t="shared" si="385"/>
        <v>750</v>
      </c>
      <c r="BC203" s="52">
        <f t="shared" si="385"/>
        <v>750</v>
      </c>
      <c r="BD203" s="52">
        <f t="shared" si="385"/>
        <v>750</v>
      </c>
      <c r="BE203" s="52">
        <f t="shared" si="329"/>
        <v>261.43961538460837</v>
      </c>
      <c r="BF203" s="52">
        <f t="shared" si="385"/>
        <v>750</v>
      </c>
      <c r="BG203" s="52">
        <f>'Mortgage and Loans'!AF165</f>
        <v>0</v>
      </c>
      <c r="BH203" s="52">
        <f>'Mortgage and Loans'!AQ165</f>
        <v>0</v>
      </c>
      <c r="BI203" s="52">
        <f>'Mortgage and Loans'!BB165</f>
        <v>0</v>
      </c>
      <c r="BJ203" s="52">
        <f>'Mortgage and Loans'!BM165</f>
        <v>0</v>
      </c>
      <c r="BK203" s="52">
        <f>'Mortgage and Loans'!T164</f>
        <v>85158.98</v>
      </c>
      <c r="BL203" s="12">
        <f t="shared" si="17"/>
        <v>-89170.419615384599</v>
      </c>
      <c r="BM203" s="69">
        <f t="shared" si="103"/>
        <v>1461710.3261911401</v>
      </c>
      <c r="BN203" s="88">
        <f t="shared" si="317"/>
        <v>1</v>
      </c>
      <c r="BO203" s="88">
        <f t="shared" si="340"/>
        <v>0</v>
      </c>
      <c r="BP203" s="79">
        <f>'Mortgage and Loans'!G165</f>
        <v>0</v>
      </c>
      <c r="BQ203" s="73">
        <f t="shared" si="354"/>
        <v>2055.3430333333336</v>
      </c>
      <c r="BR203" s="80"/>
      <c r="BS203" s="20">
        <f t="shared" si="355"/>
        <v>4011.4396153846083</v>
      </c>
      <c r="BT203" s="20">
        <v>750</v>
      </c>
      <c r="BU203" s="20">
        <v>0</v>
      </c>
      <c r="BV203" s="20">
        <f t="shared" si="356"/>
        <v>4761.4396153846083</v>
      </c>
      <c r="BW203" s="20">
        <f t="shared" si="357"/>
        <v>4761.4396153845646</v>
      </c>
      <c r="BX203" s="47">
        <f>IF(D203=0,0,IF(MONTH($D203)=1,1,0))</f>
        <v>0</v>
      </c>
      <c r="BY203" s="47">
        <f t="shared" si="19"/>
        <v>0</v>
      </c>
      <c r="BZ203" s="47">
        <f t="shared" si="20"/>
        <v>0</v>
      </c>
      <c r="CA203" s="47">
        <f t="shared" si="21"/>
        <v>0</v>
      </c>
      <c r="CB203" s="47">
        <f t="shared" si="22"/>
        <v>0</v>
      </c>
      <c r="CC203" s="47">
        <f t="shared" si="23"/>
        <v>0</v>
      </c>
      <c r="CD203" s="47">
        <f t="shared" si="24"/>
        <v>0</v>
      </c>
      <c r="CE203" s="47">
        <f t="shared" si="25"/>
        <v>0</v>
      </c>
      <c r="CF203" s="47">
        <f t="shared" si="26"/>
        <v>0</v>
      </c>
      <c r="CG203" s="47">
        <f t="shared" si="27"/>
        <v>0</v>
      </c>
      <c r="CH203" s="47">
        <f t="shared" si="28"/>
        <v>0</v>
      </c>
      <c r="CI203" s="47">
        <f t="shared" si="29"/>
        <v>0</v>
      </c>
      <c r="CJ203" s="47">
        <f t="shared" si="358"/>
        <v>0</v>
      </c>
      <c r="CK203" s="47">
        <f t="shared" si="359"/>
        <v>0</v>
      </c>
      <c r="CL203" s="47">
        <f t="shared" si="360"/>
        <v>0</v>
      </c>
      <c r="CM203" s="47">
        <f t="shared" si="361"/>
        <v>0</v>
      </c>
      <c r="CN203" s="47">
        <f t="shared" si="362"/>
        <v>0</v>
      </c>
      <c r="CO203" s="47">
        <f t="shared" si="363"/>
        <v>0</v>
      </c>
      <c r="CP203" s="47">
        <f t="shared" si="364"/>
        <v>0</v>
      </c>
      <c r="CQ203" s="47">
        <f t="shared" si="365"/>
        <v>0</v>
      </c>
      <c r="CR203" s="47">
        <f t="shared" si="366"/>
        <v>0</v>
      </c>
      <c r="CS203" s="47">
        <f t="shared" si="367"/>
        <v>0</v>
      </c>
      <c r="CT203" s="47">
        <f t="shared" si="368"/>
        <v>0</v>
      </c>
      <c r="CU203" s="47">
        <f t="shared" si="369"/>
        <v>0</v>
      </c>
      <c r="CV203" s="20">
        <f t="shared" si="370"/>
        <v>4761.4396153846074</v>
      </c>
      <c r="CW203" s="20">
        <f t="shared" si="371"/>
        <v>4761.4396153846119</v>
      </c>
      <c r="CX203" s="20">
        <f t="shared" si="372"/>
        <v>57137.275384615299</v>
      </c>
      <c r="CY203" s="20">
        <f t="shared" si="373"/>
        <v>57137.275384615292</v>
      </c>
      <c r="CZ203" s="20">
        <f t="shared" si="374"/>
        <v>57137.275384615343</v>
      </c>
      <c r="DA203" s="21">
        <f t="shared" si="375"/>
        <v>57137.275384615314</v>
      </c>
      <c r="DB203" s="19">
        <f t="shared" si="327"/>
        <v>1428431.8846153829</v>
      </c>
      <c r="DC203" s="20">
        <f t="shared" si="376"/>
        <v>1428431.8846153829</v>
      </c>
      <c r="DD203" s="20">
        <f t="shared" si="377"/>
        <v>1428431.8846153833</v>
      </c>
      <c r="DE203" s="20">
        <f>DC203*G203</f>
        <v>0</v>
      </c>
      <c r="DF203" s="20">
        <f t="shared" si="338"/>
        <v>1500000</v>
      </c>
      <c r="DG203" s="20">
        <f t="shared" si="322"/>
        <v>1431997.666713811</v>
      </c>
      <c r="DH203" s="20">
        <f t="shared" si="378"/>
        <v>57279.906668552438</v>
      </c>
      <c r="DI203" s="20">
        <f t="shared" si="323"/>
        <v>4773.3255557127031</v>
      </c>
      <c r="DJ203" s="20">
        <f t="shared" si="379"/>
        <v>1417136.1418290939</v>
      </c>
      <c r="DK203" s="24">
        <f t="shared" si="380"/>
        <v>1.0024962913085549</v>
      </c>
      <c r="DL203" s="124">
        <f t="shared" si="324"/>
        <v>0</v>
      </c>
      <c r="DM203" s="27">
        <f t="shared" si="325"/>
        <v>0</v>
      </c>
      <c r="DN203" s="27">
        <f t="shared" si="326"/>
        <v>0</v>
      </c>
      <c r="DO203" s="20">
        <f t="shared" si="318"/>
        <v>1189076.5395500327</v>
      </c>
      <c r="DP203" s="20">
        <f t="shared" si="319"/>
        <v>1036006.5282515861</v>
      </c>
      <c r="DQ203" s="21">
        <f t="shared" si="320"/>
        <v>1014162.1620558733</v>
      </c>
      <c r="DR203" s="17"/>
      <c r="DS203" s="17"/>
      <c r="DT203" s="17"/>
      <c r="DU203" s="17"/>
      <c r="DV203" s="17"/>
      <c r="DW203" s="17"/>
      <c r="DX203" s="17"/>
      <c r="DY203" s="17"/>
      <c r="DZ203" s="17"/>
      <c r="EA203" s="17"/>
      <c r="EB203" s="28">
        <v>0</v>
      </c>
      <c r="EC203" s="17"/>
      <c r="ED203" s="17"/>
      <c r="EE203" s="17"/>
      <c r="EF203" s="17"/>
      <c r="EG203" s="17"/>
    </row>
    <row r="204" spans="1:137" ht="15.75" thickBot="1" x14ac:dyDescent="0.3">
      <c r="A204" s="5">
        <f t="shared" si="328"/>
        <v>40</v>
      </c>
      <c r="B204" s="5">
        <f t="shared" si="328"/>
        <v>38</v>
      </c>
      <c r="C204" s="1">
        <v>48396</v>
      </c>
      <c r="D204" s="4"/>
      <c r="E204" s="28"/>
      <c r="F204" s="28"/>
      <c r="G204" s="28">
        <f t="shared" si="343"/>
        <v>0</v>
      </c>
      <c r="H204" s="28"/>
      <c r="I204" s="10">
        <v>0</v>
      </c>
      <c r="J204" s="10">
        <v>69430.399999999994</v>
      </c>
      <c r="K204" s="94"/>
      <c r="L204" s="11">
        <f t="shared" si="345"/>
        <v>1541.6666666666667</v>
      </c>
      <c r="M204" s="11">
        <f t="shared" si="346"/>
        <v>458.33333333333331</v>
      </c>
      <c r="N204" s="11">
        <f t="shared" si="347"/>
        <v>575</v>
      </c>
      <c r="O204" s="11">
        <f t="shared" si="344"/>
        <v>552.97666666666669</v>
      </c>
      <c r="P204" s="11">
        <f t="shared" si="381"/>
        <v>2657.8899999999994</v>
      </c>
      <c r="Q204" s="11">
        <v>100000</v>
      </c>
      <c r="R204" s="94">
        <v>1</v>
      </c>
      <c r="S204" s="11">
        <f t="shared" si="348"/>
        <v>1541.6666666666667</v>
      </c>
      <c r="T204" s="11">
        <f t="shared" si="349"/>
        <v>458.33333333333331</v>
      </c>
      <c r="U204" s="11">
        <f t="shared" si="382"/>
        <v>833.33333333333348</v>
      </c>
      <c r="V204" s="11">
        <f t="shared" si="383"/>
        <v>5500</v>
      </c>
      <c r="W204" s="11">
        <f t="shared" si="384"/>
        <v>8157.8899999999994</v>
      </c>
      <c r="X204" s="11">
        <f t="shared" si="350"/>
        <v>97894.68</v>
      </c>
      <c r="Y204" s="110">
        <f t="shared" si="342"/>
        <v>0.22</v>
      </c>
      <c r="Z204" s="11">
        <f t="shared" si="330"/>
        <v>13415.829599999997</v>
      </c>
      <c r="AA204" s="11">
        <f t="shared" si="331"/>
        <v>4814.7339999999995</v>
      </c>
      <c r="AB204" s="11">
        <v>0</v>
      </c>
      <c r="AC204" s="11">
        <f t="shared" si="336"/>
        <v>79664.116399999999</v>
      </c>
      <c r="AD204" s="11">
        <f t="shared" si="332"/>
        <v>6638.6763666666666</v>
      </c>
      <c r="AE204" s="11">
        <v>55000</v>
      </c>
      <c r="AF204" s="11">
        <f t="shared" si="351"/>
        <v>2055.3430333333336</v>
      </c>
      <c r="AG204" s="11"/>
      <c r="AH204" s="92"/>
      <c r="AI204" s="91">
        <v>9000</v>
      </c>
      <c r="AJ204" s="11">
        <v>550</v>
      </c>
      <c r="AK204" s="54">
        <f t="shared" si="98"/>
        <v>11100.455955784098</v>
      </c>
      <c r="AL204" s="11">
        <v>305</v>
      </c>
      <c r="AM204" s="54">
        <v>0</v>
      </c>
      <c r="AN204" s="11">
        <v>0</v>
      </c>
      <c r="AO204" s="11">
        <v>0</v>
      </c>
      <c r="AP204" s="52">
        <f t="shared" si="352"/>
        <v>223513.97056201103</v>
      </c>
      <c r="AQ204" s="54">
        <f t="shared" si="341"/>
        <v>11104.419305449619</v>
      </c>
      <c r="AR204" s="54">
        <f t="shared" si="333"/>
        <v>9640.8635896441447</v>
      </c>
      <c r="AS204" s="54">
        <f t="shared" si="337"/>
        <v>874295.69516747538</v>
      </c>
      <c r="AT204" s="54">
        <f t="shared" si="386"/>
        <v>111435.74112610458</v>
      </c>
      <c r="AU204" s="54">
        <v>3100</v>
      </c>
      <c r="AV204" s="54">
        <f t="shared" si="334"/>
        <v>140382.79189224081</v>
      </c>
      <c r="AW204" s="11">
        <v>0</v>
      </c>
      <c r="AX204" s="52">
        <f t="shared" si="353"/>
        <v>76593.091465584905</v>
      </c>
      <c r="AY204" s="54">
        <f>'Mortgage and Loans'!U165</f>
        <v>95775.34</v>
      </c>
      <c r="AZ204" s="12">
        <f t="shared" si="321"/>
        <v>1566797.3690642945</v>
      </c>
      <c r="BA204" s="52">
        <f t="shared" si="385"/>
        <v>750</v>
      </c>
      <c r="BB204" s="52">
        <f t="shared" si="385"/>
        <v>750</v>
      </c>
      <c r="BC204" s="52">
        <f t="shared" si="385"/>
        <v>750</v>
      </c>
      <c r="BD204" s="52">
        <f t="shared" si="385"/>
        <v>750</v>
      </c>
      <c r="BE204" s="52">
        <f t="shared" si="329"/>
        <v>261.43961538461195</v>
      </c>
      <c r="BF204" s="52">
        <f t="shared" si="385"/>
        <v>750</v>
      </c>
      <c r="BG204" s="52">
        <f>'Mortgage and Loans'!AF166</f>
        <v>0</v>
      </c>
      <c r="BH204" s="52">
        <f>'Mortgage and Loans'!AQ166</f>
        <v>0</v>
      </c>
      <c r="BI204" s="52">
        <f>'Mortgage and Loans'!BB166</f>
        <v>0</v>
      </c>
      <c r="BJ204" s="52">
        <f>'Mortgage and Loans'!BM166</f>
        <v>0</v>
      </c>
      <c r="BK204" s="52">
        <f>'Mortgage and Loans'!T165</f>
        <v>84224.659999999989</v>
      </c>
      <c r="BL204" s="12">
        <f t="shared" si="17"/>
        <v>-88236.099615384606</v>
      </c>
      <c r="BM204" s="69">
        <f t="shared" si="103"/>
        <v>1478561.2694489099</v>
      </c>
      <c r="BN204" s="88">
        <f t="shared" si="317"/>
        <v>1</v>
      </c>
      <c r="BO204" s="88">
        <f t="shared" si="340"/>
        <v>0</v>
      </c>
      <c r="BP204" s="79">
        <f>'Mortgage and Loans'!G166</f>
        <v>0</v>
      </c>
      <c r="BQ204" s="73">
        <f t="shared" si="354"/>
        <v>2055.3430333333336</v>
      </c>
      <c r="BR204" s="80"/>
      <c r="BS204" s="20">
        <f t="shared" si="355"/>
        <v>4011.4396153846119</v>
      </c>
      <c r="BT204" s="20">
        <v>750</v>
      </c>
      <c r="BU204" s="20">
        <v>0</v>
      </c>
      <c r="BV204" s="20">
        <f t="shared" si="356"/>
        <v>4761.4396153846119</v>
      </c>
      <c r="BW204" s="20">
        <f t="shared" si="357"/>
        <v>4761.4396153845682</v>
      </c>
      <c r="BX204" s="47">
        <f>IF(D204=0,0,IF(MONTH($D204)=1,1,0))</f>
        <v>0</v>
      </c>
      <c r="BY204" s="47">
        <f t="shared" si="19"/>
        <v>0</v>
      </c>
      <c r="BZ204" s="47">
        <f t="shared" si="20"/>
        <v>0</v>
      </c>
      <c r="CA204" s="47">
        <f t="shared" si="21"/>
        <v>0</v>
      </c>
      <c r="CB204" s="47">
        <f t="shared" si="22"/>
        <v>0</v>
      </c>
      <c r="CC204" s="47">
        <f t="shared" si="23"/>
        <v>0</v>
      </c>
      <c r="CD204" s="47">
        <f t="shared" si="24"/>
        <v>0</v>
      </c>
      <c r="CE204" s="47">
        <f t="shared" si="25"/>
        <v>0</v>
      </c>
      <c r="CF204" s="47">
        <f t="shared" si="26"/>
        <v>0</v>
      </c>
      <c r="CG204" s="47">
        <f t="shared" si="27"/>
        <v>0</v>
      </c>
      <c r="CH204" s="47">
        <f t="shared" si="28"/>
        <v>0</v>
      </c>
      <c r="CI204" s="47">
        <f t="shared" si="29"/>
        <v>0</v>
      </c>
      <c r="CJ204" s="47">
        <f t="shared" si="358"/>
        <v>0</v>
      </c>
      <c r="CK204" s="47">
        <f t="shared" si="359"/>
        <v>0</v>
      </c>
      <c r="CL204" s="47">
        <f t="shared" si="360"/>
        <v>0</v>
      </c>
      <c r="CM204" s="47">
        <f t="shared" si="361"/>
        <v>0</v>
      </c>
      <c r="CN204" s="47">
        <f t="shared" si="362"/>
        <v>0</v>
      </c>
      <c r="CO204" s="47">
        <f t="shared" si="363"/>
        <v>0</v>
      </c>
      <c r="CP204" s="47">
        <f t="shared" si="364"/>
        <v>0</v>
      </c>
      <c r="CQ204" s="47">
        <f t="shared" si="365"/>
        <v>0</v>
      </c>
      <c r="CR204" s="47">
        <f t="shared" si="366"/>
        <v>0</v>
      </c>
      <c r="CS204" s="47">
        <f t="shared" si="367"/>
        <v>0</v>
      </c>
      <c r="CT204" s="47">
        <f t="shared" si="368"/>
        <v>0</v>
      </c>
      <c r="CU204" s="47">
        <f t="shared" si="369"/>
        <v>0</v>
      </c>
      <c r="CV204" s="20">
        <f t="shared" si="370"/>
        <v>4761.4396153846092</v>
      </c>
      <c r="CW204" s="20">
        <f t="shared" si="371"/>
        <v>4761.4396153846146</v>
      </c>
      <c r="CX204" s="20">
        <f t="shared" si="372"/>
        <v>57137.275384615343</v>
      </c>
      <c r="CY204" s="20">
        <f t="shared" si="373"/>
        <v>57137.275384615306</v>
      </c>
      <c r="CZ204" s="20">
        <f t="shared" si="374"/>
        <v>57137.275384615379</v>
      </c>
      <c r="DA204" s="21">
        <f t="shared" si="375"/>
        <v>57137.275384615343</v>
      </c>
      <c r="DB204" s="19">
        <f t="shared" si="327"/>
        <v>1428431.8846153836</v>
      </c>
      <c r="DC204" s="20">
        <f t="shared" si="376"/>
        <v>1428431.8846153829</v>
      </c>
      <c r="DD204" s="20">
        <f t="shared" si="377"/>
        <v>1428431.8846153843</v>
      </c>
      <c r="DE204" s="20">
        <f>DC204*G204</f>
        <v>0</v>
      </c>
      <c r="DF204" s="20">
        <f t="shared" si="338"/>
        <v>1500000</v>
      </c>
      <c r="DG204" s="20">
        <f t="shared" si="322"/>
        <v>1446966.5731085103</v>
      </c>
      <c r="DH204" s="20">
        <f t="shared" si="378"/>
        <v>57878.662924340417</v>
      </c>
      <c r="DI204" s="20">
        <f t="shared" si="323"/>
        <v>4823.2219103617017</v>
      </c>
      <c r="DJ204" s="20">
        <f t="shared" si="379"/>
        <v>1432024.5482973347</v>
      </c>
      <c r="DK204" s="24">
        <f t="shared" si="380"/>
        <v>1.0129755494068364</v>
      </c>
      <c r="DL204" s="124">
        <f t="shared" si="324"/>
        <v>0</v>
      </c>
      <c r="DM204" s="27">
        <f t="shared" si="325"/>
        <v>0</v>
      </c>
      <c r="DN204" s="27">
        <f t="shared" si="326"/>
        <v>0</v>
      </c>
      <c r="DO204" s="20">
        <f t="shared" si="318"/>
        <v>1195517.3708059287</v>
      </c>
      <c r="DP204" s="20">
        <f t="shared" si="319"/>
        <v>1045618.2302796155</v>
      </c>
      <c r="DQ204" s="21">
        <f t="shared" si="320"/>
        <v>1024226.3737670092</v>
      </c>
      <c r="DR204" s="17"/>
      <c r="DS204" s="17"/>
      <c r="DT204" s="17"/>
      <c r="DU204" s="17"/>
      <c r="DV204" s="17"/>
      <c r="DW204" s="17"/>
      <c r="DX204" s="17"/>
      <c r="DY204" s="17"/>
      <c r="DZ204" s="17"/>
      <c r="EA204" s="17"/>
      <c r="EB204" s="28">
        <v>0</v>
      </c>
      <c r="EC204" s="17"/>
      <c r="ED204" s="17"/>
      <c r="EE204" s="17"/>
      <c r="EF204" s="17"/>
      <c r="EG204" s="17"/>
    </row>
    <row r="205" spans="1:137" ht="15.75" thickBot="1" x14ac:dyDescent="0.3">
      <c r="A205" s="5">
        <f t="shared" si="328"/>
        <v>40</v>
      </c>
      <c r="B205" s="5">
        <f t="shared" si="328"/>
        <v>38</v>
      </c>
      <c r="C205" s="1">
        <v>48427</v>
      </c>
      <c r="D205" s="4"/>
      <c r="E205" s="28"/>
      <c r="F205" s="28"/>
      <c r="G205" s="28">
        <f t="shared" si="343"/>
        <v>0</v>
      </c>
      <c r="H205" s="28"/>
      <c r="I205" s="10">
        <v>0</v>
      </c>
      <c r="J205" s="10">
        <v>69430.399999999994</v>
      </c>
      <c r="K205" s="94"/>
      <c r="L205" s="11">
        <f t="shared" si="345"/>
        <v>1541.6666666666667</v>
      </c>
      <c r="M205" s="11">
        <f t="shared" si="346"/>
        <v>458.33333333333331</v>
      </c>
      <c r="N205" s="11">
        <f t="shared" si="347"/>
        <v>575</v>
      </c>
      <c r="O205" s="11">
        <f t="shared" si="344"/>
        <v>552.97666666666669</v>
      </c>
      <c r="P205" s="11">
        <f t="shared" si="381"/>
        <v>2657.8899999999994</v>
      </c>
      <c r="Q205" s="11">
        <v>100000</v>
      </c>
      <c r="R205" s="94">
        <v>1</v>
      </c>
      <c r="S205" s="11">
        <f t="shared" si="348"/>
        <v>1541.6666666666667</v>
      </c>
      <c r="T205" s="11">
        <f t="shared" si="349"/>
        <v>458.33333333333331</v>
      </c>
      <c r="U205" s="11">
        <f t="shared" si="382"/>
        <v>833.33333333333348</v>
      </c>
      <c r="V205" s="11">
        <f t="shared" si="383"/>
        <v>5500</v>
      </c>
      <c r="W205" s="11">
        <f t="shared" si="384"/>
        <v>8157.8899999999994</v>
      </c>
      <c r="X205" s="11">
        <f t="shared" si="350"/>
        <v>97894.68</v>
      </c>
      <c r="Y205" s="110">
        <f t="shared" si="342"/>
        <v>0.22</v>
      </c>
      <c r="Z205" s="11">
        <f t="shared" si="330"/>
        <v>13415.829599999997</v>
      </c>
      <c r="AA205" s="11">
        <f t="shared" si="331"/>
        <v>4814.7339999999995</v>
      </c>
      <c r="AB205" s="11">
        <v>0</v>
      </c>
      <c r="AC205" s="11">
        <f t="shared" si="336"/>
        <v>79664.116399999999</v>
      </c>
      <c r="AD205" s="11">
        <f t="shared" si="332"/>
        <v>6638.6763666666666</v>
      </c>
      <c r="AE205" s="11">
        <v>55000</v>
      </c>
      <c r="AF205" s="11">
        <f t="shared" si="351"/>
        <v>2055.3430333333336</v>
      </c>
      <c r="AG205" s="11"/>
      <c r="AH205" s="92"/>
      <c r="AI205" s="91">
        <v>9000</v>
      </c>
      <c r="AJ205" s="11">
        <v>550</v>
      </c>
      <c r="AK205" s="54">
        <f t="shared" si="98"/>
        <v>11113.869006730671</v>
      </c>
      <c r="AL205" s="11">
        <v>305</v>
      </c>
      <c r="AM205" s="54">
        <v>0</v>
      </c>
      <c r="AN205" s="11">
        <v>0</v>
      </c>
      <c r="AO205" s="11">
        <v>0</v>
      </c>
      <c r="AP205" s="52">
        <f t="shared" si="352"/>
        <v>225641.33790255527</v>
      </c>
      <c r="AQ205" s="54">
        <f t="shared" si="341"/>
        <v>11164.568243354137</v>
      </c>
      <c r="AR205" s="54">
        <f t="shared" si="333"/>
        <v>9693.0849340880504</v>
      </c>
      <c r="AS205" s="54">
        <f t="shared" si="337"/>
        <v>882288.3728496324</v>
      </c>
      <c r="AT205" s="54">
        <f t="shared" si="386"/>
        <v>112447.68472387097</v>
      </c>
      <c r="AU205" s="54">
        <v>3100</v>
      </c>
      <c r="AV205" s="54">
        <f t="shared" si="334"/>
        <v>141718.19868165712</v>
      </c>
      <c r="AW205" s="11">
        <v>0</v>
      </c>
      <c r="AX205" s="52">
        <f t="shared" si="353"/>
        <v>79063.313744356827</v>
      </c>
      <c r="AY205" s="54">
        <f>'Mortgage and Loans'!U166</f>
        <v>96712.87999999999</v>
      </c>
      <c r="AZ205" s="12">
        <f t="shared" si="321"/>
        <v>1582798.3100862454</v>
      </c>
      <c r="BA205" s="52">
        <f t="shared" si="385"/>
        <v>750</v>
      </c>
      <c r="BB205" s="52">
        <f t="shared" si="385"/>
        <v>750</v>
      </c>
      <c r="BC205" s="52">
        <f t="shared" si="385"/>
        <v>750</v>
      </c>
      <c r="BD205" s="52">
        <f t="shared" si="385"/>
        <v>750</v>
      </c>
      <c r="BE205" s="52">
        <f t="shared" si="329"/>
        <v>261.43961538461571</v>
      </c>
      <c r="BF205" s="52">
        <f t="shared" si="385"/>
        <v>750</v>
      </c>
      <c r="BG205" s="52">
        <f>'Mortgage and Loans'!AF167</f>
        <v>0</v>
      </c>
      <c r="BH205" s="52">
        <f>'Mortgage and Loans'!AQ167</f>
        <v>0</v>
      </c>
      <c r="BI205" s="52">
        <f>'Mortgage and Loans'!BB167</f>
        <v>0</v>
      </c>
      <c r="BJ205" s="52">
        <f>'Mortgage and Loans'!BM167</f>
        <v>0</v>
      </c>
      <c r="BK205" s="52">
        <f>'Mortgage and Loans'!T166</f>
        <v>83287.12</v>
      </c>
      <c r="BL205" s="12">
        <f t="shared" si="17"/>
        <v>-87298.559615384613</v>
      </c>
      <c r="BM205" s="69">
        <f t="shared" si="103"/>
        <v>1495499.7504708609</v>
      </c>
      <c r="BN205" s="88">
        <f t="shared" si="317"/>
        <v>1</v>
      </c>
      <c r="BO205" s="88">
        <f t="shared" si="340"/>
        <v>0</v>
      </c>
      <c r="BP205" s="79">
        <f>'Mortgage and Loans'!G167</f>
        <v>0</v>
      </c>
      <c r="BQ205" s="73">
        <f t="shared" si="354"/>
        <v>2055.3430333333336</v>
      </c>
      <c r="BR205" s="80"/>
      <c r="BS205" s="20">
        <f t="shared" si="355"/>
        <v>4011.4396153846155</v>
      </c>
      <c r="BT205" s="20">
        <v>750</v>
      </c>
      <c r="BU205" s="20">
        <v>0</v>
      </c>
      <c r="BV205" s="20">
        <f t="shared" si="356"/>
        <v>4761.4396153846155</v>
      </c>
      <c r="BW205" s="20">
        <f t="shared" si="357"/>
        <v>4761.4396153845846</v>
      </c>
      <c r="BX205" s="47">
        <f>IF(D205=0,0,IF(MONTH($D205)=1,1,0))</f>
        <v>0</v>
      </c>
      <c r="BY205" s="47">
        <f t="shared" si="19"/>
        <v>0</v>
      </c>
      <c r="BZ205" s="47">
        <f t="shared" si="20"/>
        <v>0</v>
      </c>
      <c r="CA205" s="47">
        <f t="shared" si="21"/>
        <v>0</v>
      </c>
      <c r="CB205" s="47">
        <f t="shared" si="22"/>
        <v>0</v>
      </c>
      <c r="CC205" s="47">
        <f t="shared" si="23"/>
        <v>0</v>
      </c>
      <c r="CD205" s="47">
        <f t="shared" si="24"/>
        <v>0</v>
      </c>
      <c r="CE205" s="47">
        <f t="shared" si="25"/>
        <v>0</v>
      </c>
      <c r="CF205" s="47">
        <f t="shared" si="26"/>
        <v>0</v>
      </c>
      <c r="CG205" s="47">
        <f t="shared" si="27"/>
        <v>0</v>
      </c>
      <c r="CH205" s="47">
        <f t="shared" si="28"/>
        <v>0</v>
      </c>
      <c r="CI205" s="47">
        <f t="shared" si="29"/>
        <v>0</v>
      </c>
      <c r="CJ205" s="47">
        <f t="shared" si="358"/>
        <v>0</v>
      </c>
      <c r="CK205" s="47">
        <f t="shared" si="359"/>
        <v>0</v>
      </c>
      <c r="CL205" s="47">
        <f t="shared" si="360"/>
        <v>0</v>
      </c>
      <c r="CM205" s="47">
        <f t="shared" si="361"/>
        <v>0</v>
      </c>
      <c r="CN205" s="47">
        <f t="shared" si="362"/>
        <v>0</v>
      </c>
      <c r="CO205" s="47">
        <f t="shared" si="363"/>
        <v>0</v>
      </c>
      <c r="CP205" s="47">
        <f t="shared" si="364"/>
        <v>0</v>
      </c>
      <c r="CQ205" s="47">
        <f t="shared" si="365"/>
        <v>0</v>
      </c>
      <c r="CR205" s="47">
        <f t="shared" si="366"/>
        <v>0</v>
      </c>
      <c r="CS205" s="47">
        <f t="shared" si="367"/>
        <v>0</v>
      </c>
      <c r="CT205" s="47">
        <f t="shared" si="368"/>
        <v>0</v>
      </c>
      <c r="CU205" s="47">
        <f t="shared" si="369"/>
        <v>0</v>
      </c>
      <c r="CV205" s="20">
        <f t="shared" si="370"/>
        <v>4761.4396153846119</v>
      </c>
      <c r="CW205" s="20">
        <f t="shared" si="371"/>
        <v>4761.4396153846183</v>
      </c>
      <c r="CX205" s="20">
        <f t="shared" si="372"/>
        <v>57137.275384615386</v>
      </c>
      <c r="CY205" s="20">
        <f t="shared" si="373"/>
        <v>57137.275384615343</v>
      </c>
      <c r="CZ205" s="20">
        <f t="shared" si="374"/>
        <v>57137.275384615423</v>
      </c>
      <c r="DA205" s="21">
        <f t="shared" si="375"/>
        <v>57137.275384615386</v>
      </c>
      <c r="DB205" s="19">
        <f t="shared" si="327"/>
        <v>1428431.8846153847</v>
      </c>
      <c r="DC205" s="20">
        <f t="shared" si="376"/>
        <v>1428431.8846153838</v>
      </c>
      <c r="DD205" s="20">
        <f t="shared" si="377"/>
        <v>1428431.8846153852</v>
      </c>
      <c r="DE205" s="20">
        <f>DC205*G205</f>
        <v>0</v>
      </c>
      <c r="DF205" s="20">
        <f t="shared" si="338"/>
        <v>1500000</v>
      </c>
      <c r="DG205" s="20">
        <f t="shared" si="322"/>
        <v>1462016.5610795149</v>
      </c>
      <c r="DH205" s="20">
        <f t="shared" si="378"/>
        <v>58480.662443180598</v>
      </c>
      <c r="DI205" s="20">
        <f t="shared" si="323"/>
        <v>4873.3885369317168</v>
      </c>
      <c r="DJ205" s="20">
        <f t="shared" si="379"/>
        <v>1446993.6003006122</v>
      </c>
      <c r="DK205" s="24">
        <f t="shared" si="380"/>
        <v>1.0235115701531501</v>
      </c>
      <c r="DL205" s="124">
        <f t="shared" si="324"/>
        <v>0</v>
      </c>
      <c r="DM205" s="27">
        <f t="shared" si="325"/>
        <v>0</v>
      </c>
      <c r="DN205" s="27">
        <f t="shared" si="326"/>
        <v>0</v>
      </c>
      <c r="DO205" s="20">
        <f t="shared" si="318"/>
        <v>1201993.0898977942</v>
      </c>
      <c r="DP205" s="20">
        <f t="shared" si="319"/>
        <v>1055281.9956936301</v>
      </c>
      <c r="DQ205" s="21">
        <f t="shared" si="320"/>
        <v>1034345.0999582472</v>
      </c>
      <c r="DR205" s="17"/>
      <c r="DS205" s="17"/>
      <c r="DT205" s="17"/>
      <c r="DU205" s="17"/>
      <c r="DV205" s="17"/>
      <c r="DW205" s="17"/>
      <c r="DX205" s="17"/>
      <c r="DY205" s="17"/>
      <c r="DZ205" s="17"/>
      <c r="EA205" s="17"/>
      <c r="EB205" s="28">
        <v>0</v>
      </c>
      <c r="EC205" s="17"/>
      <c r="ED205" s="17"/>
      <c r="EE205" s="17"/>
      <c r="EF205" s="17"/>
      <c r="EG205" s="17"/>
    </row>
    <row r="206" spans="1:137" ht="15.75" thickBot="1" x14ac:dyDescent="0.3">
      <c r="A206" s="5">
        <f t="shared" si="328"/>
        <v>40</v>
      </c>
      <c r="B206" s="5">
        <f t="shared" si="328"/>
        <v>38</v>
      </c>
      <c r="C206" s="1">
        <v>48458</v>
      </c>
      <c r="D206" s="4"/>
      <c r="E206" s="28"/>
      <c r="F206" s="28"/>
      <c r="G206" s="28">
        <f t="shared" si="343"/>
        <v>0</v>
      </c>
      <c r="H206" s="28"/>
      <c r="I206" s="10">
        <v>0</v>
      </c>
      <c r="J206" s="10">
        <v>69430.399999999994</v>
      </c>
      <c r="K206" s="94"/>
      <c r="L206" s="11">
        <f t="shared" si="345"/>
        <v>1541.6666666666667</v>
      </c>
      <c r="M206" s="11">
        <f t="shared" si="346"/>
        <v>458.33333333333331</v>
      </c>
      <c r="N206" s="11">
        <f t="shared" si="347"/>
        <v>575</v>
      </c>
      <c r="O206" s="11">
        <f t="shared" si="344"/>
        <v>552.97666666666669</v>
      </c>
      <c r="P206" s="11">
        <f t="shared" si="381"/>
        <v>2657.8899999999994</v>
      </c>
      <c r="Q206" s="11">
        <v>100000</v>
      </c>
      <c r="R206" s="94">
        <v>1</v>
      </c>
      <c r="S206" s="11">
        <f t="shared" si="348"/>
        <v>1541.6666666666667</v>
      </c>
      <c r="T206" s="11">
        <f t="shared" si="349"/>
        <v>458.33333333333331</v>
      </c>
      <c r="U206" s="11">
        <f t="shared" si="382"/>
        <v>833.33333333333348</v>
      </c>
      <c r="V206" s="11">
        <f t="shared" si="383"/>
        <v>5500</v>
      </c>
      <c r="W206" s="11">
        <f t="shared" si="384"/>
        <v>8157.8899999999994</v>
      </c>
      <c r="X206" s="11">
        <f t="shared" si="350"/>
        <v>97894.68</v>
      </c>
      <c r="Y206" s="110">
        <f t="shared" si="342"/>
        <v>0.22</v>
      </c>
      <c r="Z206" s="11">
        <f t="shared" si="330"/>
        <v>13415.829599999997</v>
      </c>
      <c r="AA206" s="11">
        <f t="shared" si="331"/>
        <v>4814.7339999999995</v>
      </c>
      <c r="AB206" s="11">
        <v>0</v>
      </c>
      <c r="AC206" s="11">
        <f t="shared" si="336"/>
        <v>79664.116399999999</v>
      </c>
      <c r="AD206" s="11">
        <f t="shared" si="332"/>
        <v>6638.6763666666666</v>
      </c>
      <c r="AE206" s="11">
        <v>55000</v>
      </c>
      <c r="AF206" s="11">
        <f t="shared" si="351"/>
        <v>2055.3430333333336</v>
      </c>
      <c r="AG206" s="11"/>
      <c r="AH206" s="92"/>
      <c r="AI206" s="91">
        <v>9000</v>
      </c>
      <c r="AJ206" s="11">
        <v>550</v>
      </c>
      <c r="AK206" s="54">
        <f t="shared" si="98"/>
        <v>11127.298265113803</v>
      </c>
      <c r="AL206" s="11">
        <v>305</v>
      </c>
      <c r="AM206" s="54">
        <v>0</v>
      </c>
      <c r="AN206" s="11">
        <v>0</v>
      </c>
      <c r="AO206" s="11">
        <v>0</v>
      </c>
      <c r="AP206" s="52">
        <f t="shared" si="352"/>
        <v>227780.22848286081</v>
      </c>
      <c r="AQ206" s="54">
        <f t="shared" si="341"/>
        <v>11225.042988005638</v>
      </c>
      <c r="AR206" s="54">
        <f t="shared" si="333"/>
        <v>9745.5891441476942</v>
      </c>
      <c r="AS206" s="54">
        <f t="shared" si="337"/>
        <v>890324.34420256782</v>
      </c>
      <c r="AT206" s="54">
        <f t="shared" si="386"/>
        <v>113465.10968279194</v>
      </c>
      <c r="AU206" s="54">
        <v>3100</v>
      </c>
      <c r="AV206" s="54">
        <f t="shared" si="334"/>
        <v>143060.83892451608</v>
      </c>
      <c r="AW206" s="11">
        <v>0</v>
      </c>
      <c r="AX206" s="52">
        <f t="shared" si="353"/>
        <v>81546.916393805426</v>
      </c>
      <c r="AY206" s="54">
        <f>'Mortgage and Loans'!U167</f>
        <v>97653.639999999985</v>
      </c>
      <c r="AZ206" s="12">
        <f t="shared" si="321"/>
        <v>1598884.0080838092</v>
      </c>
      <c r="BA206" s="52">
        <f t="shared" si="385"/>
        <v>750</v>
      </c>
      <c r="BB206" s="52">
        <f t="shared" si="385"/>
        <v>750</v>
      </c>
      <c r="BC206" s="52">
        <f t="shared" si="385"/>
        <v>750</v>
      </c>
      <c r="BD206" s="52">
        <f t="shared" si="385"/>
        <v>750</v>
      </c>
      <c r="BE206" s="52">
        <f t="shared" si="329"/>
        <v>261.43961538461821</v>
      </c>
      <c r="BF206" s="52">
        <f t="shared" si="385"/>
        <v>750</v>
      </c>
      <c r="BG206" s="52">
        <f>'Mortgage and Loans'!AF168</f>
        <v>0</v>
      </c>
      <c r="BH206" s="52">
        <f>'Mortgage and Loans'!AQ168</f>
        <v>0</v>
      </c>
      <c r="BI206" s="52">
        <f>'Mortgage and Loans'!BB168</f>
        <v>0</v>
      </c>
      <c r="BJ206" s="52">
        <f>'Mortgage and Loans'!BM168</f>
        <v>0</v>
      </c>
      <c r="BK206" s="52">
        <f>'Mortgage and Loans'!T167</f>
        <v>82346.36</v>
      </c>
      <c r="BL206" s="12">
        <f t="shared" si="17"/>
        <v>-86357.799615384618</v>
      </c>
      <c r="BM206" s="69">
        <f t="shared" si="103"/>
        <v>1512526.2084684246</v>
      </c>
      <c r="BN206" s="88">
        <f t="shared" si="317"/>
        <v>1</v>
      </c>
      <c r="BO206" s="88">
        <f t="shared" si="340"/>
        <v>0</v>
      </c>
      <c r="BP206" s="79">
        <f>'Mortgage and Loans'!G168</f>
        <v>0</v>
      </c>
      <c r="BQ206" s="73">
        <f t="shared" si="354"/>
        <v>2055.3430333333336</v>
      </c>
      <c r="BR206" s="80"/>
      <c r="BS206" s="20">
        <f t="shared" si="355"/>
        <v>4011.4396153846183</v>
      </c>
      <c r="BT206" s="20">
        <v>750</v>
      </c>
      <c r="BU206" s="20">
        <v>0</v>
      </c>
      <c r="BV206" s="20">
        <f t="shared" si="356"/>
        <v>4761.4396153846183</v>
      </c>
      <c r="BW206" s="20">
        <f t="shared" si="357"/>
        <v>4761.4396153846064</v>
      </c>
      <c r="BX206" s="47">
        <f>IF(D206=0,0,IF(MONTH($D206)=1,1,0))</f>
        <v>0</v>
      </c>
      <c r="BY206" s="47">
        <f t="shared" si="19"/>
        <v>0</v>
      </c>
      <c r="BZ206" s="47">
        <f t="shared" si="20"/>
        <v>0</v>
      </c>
      <c r="CA206" s="47">
        <f t="shared" si="21"/>
        <v>0</v>
      </c>
      <c r="CB206" s="47">
        <f t="shared" si="22"/>
        <v>0</v>
      </c>
      <c r="CC206" s="47">
        <f t="shared" si="23"/>
        <v>0</v>
      </c>
      <c r="CD206" s="47">
        <f t="shared" si="24"/>
        <v>0</v>
      </c>
      <c r="CE206" s="47">
        <f t="shared" si="25"/>
        <v>0</v>
      </c>
      <c r="CF206" s="47">
        <f t="shared" si="26"/>
        <v>0</v>
      </c>
      <c r="CG206" s="47">
        <f t="shared" si="27"/>
        <v>0</v>
      </c>
      <c r="CH206" s="47">
        <f t="shared" si="28"/>
        <v>0</v>
      </c>
      <c r="CI206" s="47">
        <f t="shared" si="29"/>
        <v>0</v>
      </c>
      <c r="CJ206" s="47">
        <f t="shared" si="358"/>
        <v>0</v>
      </c>
      <c r="CK206" s="47">
        <f t="shared" si="359"/>
        <v>0</v>
      </c>
      <c r="CL206" s="47">
        <f t="shared" si="360"/>
        <v>0</v>
      </c>
      <c r="CM206" s="47">
        <f t="shared" si="361"/>
        <v>0</v>
      </c>
      <c r="CN206" s="47">
        <f t="shared" si="362"/>
        <v>0</v>
      </c>
      <c r="CO206" s="47">
        <f t="shared" si="363"/>
        <v>0</v>
      </c>
      <c r="CP206" s="47">
        <f t="shared" si="364"/>
        <v>0</v>
      </c>
      <c r="CQ206" s="47">
        <f t="shared" si="365"/>
        <v>0</v>
      </c>
      <c r="CR206" s="47">
        <f t="shared" si="366"/>
        <v>0</v>
      </c>
      <c r="CS206" s="47">
        <f t="shared" si="367"/>
        <v>0</v>
      </c>
      <c r="CT206" s="47">
        <f t="shared" si="368"/>
        <v>0</v>
      </c>
      <c r="CU206" s="47">
        <f t="shared" si="369"/>
        <v>0</v>
      </c>
      <c r="CV206" s="20">
        <f t="shared" si="370"/>
        <v>4761.4396153846146</v>
      </c>
      <c r="CW206" s="20">
        <f t="shared" si="371"/>
        <v>4761.4396153846201</v>
      </c>
      <c r="CX206" s="20">
        <f t="shared" si="372"/>
        <v>57137.275384615423</v>
      </c>
      <c r="CY206" s="20">
        <f t="shared" si="373"/>
        <v>57137.275384615379</v>
      </c>
      <c r="CZ206" s="20">
        <f t="shared" si="374"/>
        <v>57137.275384615437</v>
      </c>
      <c r="DA206" s="21">
        <f t="shared" si="375"/>
        <v>57137.275384615408</v>
      </c>
      <c r="DB206" s="19">
        <f t="shared" si="327"/>
        <v>1428431.8846153852</v>
      </c>
      <c r="DC206" s="20">
        <f t="shared" si="376"/>
        <v>1428431.8846153843</v>
      </c>
      <c r="DD206" s="20">
        <f t="shared" si="377"/>
        <v>1428431.8846153852</v>
      </c>
      <c r="DE206" s="20">
        <f>DC206*G206</f>
        <v>0</v>
      </c>
      <c r="DF206" s="20">
        <f t="shared" si="338"/>
        <v>1500000</v>
      </c>
      <c r="DG206" s="20">
        <f t="shared" si="322"/>
        <v>1477148.0698186953</v>
      </c>
      <c r="DH206" s="20">
        <f t="shared" si="378"/>
        <v>59085.922792747813</v>
      </c>
      <c r="DI206" s="20">
        <f t="shared" si="323"/>
        <v>4923.8268993956508</v>
      </c>
      <c r="DJ206" s="20">
        <f t="shared" si="379"/>
        <v>1462043.7346689068</v>
      </c>
      <c r="DK206" s="24">
        <f t="shared" si="380"/>
        <v>1.0341046610118396</v>
      </c>
      <c r="DL206" s="124">
        <f t="shared" si="324"/>
        <v>0</v>
      </c>
      <c r="DM206" s="27">
        <f t="shared" si="325"/>
        <v>0</v>
      </c>
      <c r="DN206" s="27">
        <f t="shared" si="326"/>
        <v>0</v>
      </c>
      <c r="DO206" s="20">
        <f t="shared" si="318"/>
        <v>1208503.8858014073</v>
      </c>
      <c r="DP206" s="20">
        <f t="shared" si="319"/>
        <v>1064998.1065036373</v>
      </c>
      <c r="DQ206" s="21">
        <f t="shared" si="320"/>
        <v>1044518.6359163544</v>
      </c>
      <c r="DR206" s="17"/>
      <c r="DS206" s="17"/>
      <c r="DT206" s="17"/>
      <c r="DU206" s="17"/>
      <c r="DV206" s="17"/>
      <c r="DW206" s="17"/>
      <c r="DX206" s="17"/>
      <c r="DY206" s="17"/>
      <c r="DZ206" s="17"/>
      <c r="EA206" s="17"/>
      <c r="EB206" s="28">
        <v>0</v>
      </c>
      <c r="EC206" s="17"/>
      <c r="ED206" s="17"/>
      <c r="EE206" s="17"/>
      <c r="EF206" s="17"/>
      <c r="EG206" s="17"/>
    </row>
    <row r="207" spans="1:137" ht="15.75" thickBot="1" x14ac:dyDescent="0.3">
      <c r="A207" s="5">
        <f t="shared" si="328"/>
        <v>40</v>
      </c>
      <c r="B207" s="5">
        <f t="shared" si="328"/>
        <v>39</v>
      </c>
      <c r="C207" s="1">
        <v>48488</v>
      </c>
      <c r="D207" s="4"/>
      <c r="E207" s="28"/>
      <c r="F207" s="28"/>
      <c r="G207" s="28">
        <f t="shared" si="343"/>
        <v>0</v>
      </c>
      <c r="H207" s="28"/>
      <c r="I207" s="10">
        <v>0</v>
      </c>
      <c r="J207" s="10">
        <v>69430.399999999994</v>
      </c>
      <c r="K207" s="94"/>
      <c r="L207" s="11">
        <f t="shared" si="345"/>
        <v>1541.6666666666667</v>
      </c>
      <c r="M207" s="11">
        <f t="shared" si="346"/>
        <v>458.33333333333331</v>
      </c>
      <c r="N207" s="11">
        <f t="shared" si="347"/>
        <v>575</v>
      </c>
      <c r="O207" s="11">
        <f t="shared" si="344"/>
        <v>552.97666666666669</v>
      </c>
      <c r="P207" s="11">
        <f t="shared" si="381"/>
        <v>2657.8899999999994</v>
      </c>
      <c r="Q207" s="11">
        <v>100000</v>
      </c>
      <c r="R207" s="94">
        <v>1</v>
      </c>
      <c r="S207" s="11">
        <f t="shared" si="348"/>
        <v>1541.6666666666667</v>
      </c>
      <c r="T207" s="11">
        <f t="shared" si="349"/>
        <v>458.33333333333331</v>
      </c>
      <c r="U207" s="11">
        <f t="shared" si="382"/>
        <v>833.33333333333348</v>
      </c>
      <c r="V207" s="11">
        <f t="shared" si="383"/>
        <v>5500</v>
      </c>
      <c r="W207" s="11">
        <f t="shared" si="384"/>
        <v>8157.8899999999994</v>
      </c>
      <c r="X207" s="11">
        <f t="shared" si="350"/>
        <v>97894.68</v>
      </c>
      <c r="Y207" s="110">
        <f t="shared" si="342"/>
        <v>0.22</v>
      </c>
      <c r="Z207" s="11">
        <f t="shared" si="330"/>
        <v>13415.829599999997</v>
      </c>
      <c r="AA207" s="11">
        <f t="shared" si="331"/>
        <v>4814.7339999999995</v>
      </c>
      <c r="AB207" s="11">
        <v>0</v>
      </c>
      <c r="AC207" s="11">
        <f t="shared" si="336"/>
        <v>79664.116399999999</v>
      </c>
      <c r="AD207" s="11">
        <f t="shared" si="332"/>
        <v>6638.6763666666666</v>
      </c>
      <c r="AE207" s="11">
        <v>55000</v>
      </c>
      <c r="AF207" s="11">
        <f t="shared" si="351"/>
        <v>2055.3430333333336</v>
      </c>
      <c r="AG207" s="11"/>
      <c r="AH207" s="92"/>
      <c r="AI207" s="91">
        <v>9000</v>
      </c>
      <c r="AJ207" s="11">
        <v>550</v>
      </c>
      <c r="AK207" s="54">
        <f t="shared" si="98"/>
        <v>11140.74375051748</v>
      </c>
      <c r="AL207" s="11">
        <v>305</v>
      </c>
      <c r="AM207" s="54">
        <v>0</v>
      </c>
      <c r="AN207" s="11">
        <v>0</v>
      </c>
      <c r="AO207" s="11">
        <v>0</v>
      </c>
      <c r="AP207" s="52">
        <f t="shared" si="352"/>
        <v>229930.70472047632</v>
      </c>
      <c r="AQ207" s="54">
        <f t="shared" si="341"/>
        <v>11285.845304190669</v>
      </c>
      <c r="AR207" s="54">
        <f t="shared" si="333"/>
        <v>9798.3777520118274</v>
      </c>
      <c r="AS207" s="54">
        <f t="shared" si="337"/>
        <v>898403.84373366495</v>
      </c>
      <c r="AT207" s="54">
        <f t="shared" si="386"/>
        <v>114488.04569357373</v>
      </c>
      <c r="AU207" s="54">
        <v>3100</v>
      </c>
      <c r="AV207" s="54">
        <f t="shared" si="334"/>
        <v>144410.75180202388</v>
      </c>
      <c r="AW207" s="11">
        <v>0</v>
      </c>
      <c r="AX207" s="52">
        <f t="shared" si="353"/>
        <v>84043.971890938541</v>
      </c>
      <c r="AY207" s="54">
        <f>'Mortgage and Loans'!U168</f>
        <v>98597.639999999985</v>
      </c>
      <c r="AZ207" s="12">
        <f t="shared" si="321"/>
        <v>1615054.9246473974</v>
      </c>
      <c r="BA207" s="52">
        <f t="shared" si="385"/>
        <v>750</v>
      </c>
      <c r="BB207" s="52">
        <f t="shared" si="385"/>
        <v>750</v>
      </c>
      <c r="BC207" s="52">
        <f t="shared" si="385"/>
        <v>750</v>
      </c>
      <c r="BD207" s="52">
        <f t="shared" si="385"/>
        <v>750</v>
      </c>
      <c r="BE207" s="52">
        <f t="shared" si="329"/>
        <v>261.43961538461917</v>
      </c>
      <c r="BF207" s="52">
        <f t="shared" si="385"/>
        <v>750</v>
      </c>
      <c r="BG207" s="52">
        <f>'Mortgage and Loans'!AF169</f>
        <v>0</v>
      </c>
      <c r="BH207" s="52">
        <f>'Mortgage and Loans'!AQ169</f>
        <v>0</v>
      </c>
      <c r="BI207" s="52">
        <f>'Mortgage and Loans'!BB169</f>
        <v>0</v>
      </c>
      <c r="BJ207" s="52">
        <f>'Mortgage and Loans'!BM169</f>
        <v>0</v>
      </c>
      <c r="BK207" s="52">
        <f>'Mortgage and Loans'!T168</f>
        <v>81402.36</v>
      </c>
      <c r="BL207" s="12">
        <f t="shared" si="17"/>
        <v>-85413.799615384618</v>
      </c>
      <c r="BM207" s="69">
        <f t="shared" si="103"/>
        <v>1529641.1250320128</v>
      </c>
      <c r="BN207" s="88">
        <f t="shared" ref="BN207:BN225" si="387">IF(BK207&lt;=0,0,1)</f>
        <v>1</v>
      </c>
      <c r="BO207" s="88">
        <f t="shared" si="340"/>
        <v>0</v>
      </c>
      <c r="BP207" s="79">
        <f>'Mortgage and Loans'!G169</f>
        <v>0</v>
      </c>
      <c r="BQ207" s="73">
        <f t="shared" si="354"/>
        <v>2055.3430333333336</v>
      </c>
      <c r="BR207" s="80"/>
      <c r="BS207" s="20">
        <f t="shared" si="355"/>
        <v>4011.4396153846192</v>
      </c>
      <c r="BT207" s="20">
        <v>750</v>
      </c>
      <c r="BU207" s="20">
        <v>0</v>
      </c>
      <c r="BV207" s="20">
        <f t="shared" si="356"/>
        <v>4761.4396153846192</v>
      </c>
      <c r="BW207" s="20">
        <f t="shared" si="357"/>
        <v>4761.4396153846255</v>
      </c>
      <c r="BX207" s="47">
        <f>IF(D207=0,0,IF(MONTH($D207)=1,1,0))</f>
        <v>0</v>
      </c>
      <c r="BY207" s="47">
        <f t="shared" si="19"/>
        <v>0</v>
      </c>
      <c r="BZ207" s="47">
        <f t="shared" si="20"/>
        <v>0</v>
      </c>
      <c r="CA207" s="47">
        <f t="shared" si="21"/>
        <v>0</v>
      </c>
      <c r="CB207" s="47">
        <f t="shared" si="22"/>
        <v>0</v>
      </c>
      <c r="CC207" s="47">
        <f t="shared" si="23"/>
        <v>0</v>
      </c>
      <c r="CD207" s="47">
        <f t="shared" si="24"/>
        <v>0</v>
      </c>
      <c r="CE207" s="47">
        <f t="shared" si="25"/>
        <v>0</v>
      </c>
      <c r="CF207" s="47">
        <f t="shared" si="26"/>
        <v>0</v>
      </c>
      <c r="CG207" s="47">
        <f t="shared" si="27"/>
        <v>0</v>
      </c>
      <c r="CH207" s="47">
        <f t="shared" si="28"/>
        <v>0</v>
      </c>
      <c r="CI207" s="47">
        <f t="shared" si="29"/>
        <v>0</v>
      </c>
      <c r="CJ207" s="47">
        <f t="shared" si="358"/>
        <v>0</v>
      </c>
      <c r="CK207" s="47">
        <f t="shared" si="359"/>
        <v>0</v>
      </c>
      <c r="CL207" s="47">
        <f t="shared" si="360"/>
        <v>0</v>
      </c>
      <c r="CM207" s="47">
        <f t="shared" si="361"/>
        <v>0</v>
      </c>
      <c r="CN207" s="47">
        <f t="shared" si="362"/>
        <v>0</v>
      </c>
      <c r="CO207" s="47">
        <f t="shared" si="363"/>
        <v>0</v>
      </c>
      <c r="CP207" s="47">
        <f t="shared" si="364"/>
        <v>0</v>
      </c>
      <c r="CQ207" s="47">
        <f t="shared" si="365"/>
        <v>0</v>
      </c>
      <c r="CR207" s="47">
        <f t="shared" si="366"/>
        <v>0</v>
      </c>
      <c r="CS207" s="47">
        <f t="shared" si="367"/>
        <v>0</v>
      </c>
      <c r="CT207" s="47">
        <f t="shared" si="368"/>
        <v>0</v>
      </c>
      <c r="CU207" s="47">
        <f t="shared" si="369"/>
        <v>0</v>
      </c>
      <c r="CV207" s="20">
        <f t="shared" si="370"/>
        <v>4761.4396153846183</v>
      </c>
      <c r="CW207" s="20">
        <f t="shared" si="371"/>
        <v>4761.4396153846183</v>
      </c>
      <c r="CX207" s="20">
        <f t="shared" si="372"/>
        <v>57137.27538461543</v>
      </c>
      <c r="CY207" s="20">
        <f t="shared" si="373"/>
        <v>57137.275384615423</v>
      </c>
      <c r="CZ207" s="20">
        <f t="shared" si="374"/>
        <v>57137.275384615423</v>
      </c>
      <c r="DA207" s="21">
        <f t="shared" si="375"/>
        <v>57137.27538461543</v>
      </c>
      <c r="DB207" s="19">
        <f t="shared" si="327"/>
        <v>1428431.8846153857</v>
      </c>
      <c r="DC207" s="20">
        <f t="shared" si="376"/>
        <v>1428431.8846153852</v>
      </c>
      <c r="DD207" s="20">
        <f t="shared" si="377"/>
        <v>1428431.8846153852</v>
      </c>
      <c r="DE207" s="20">
        <f>DC207*G207</f>
        <v>0</v>
      </c>
      <c r="DF207" s="20">
        <f t="shared" si="338"/>
        <v>1500000</v>
      </c>
      <c r="DG207" s="20">
        <f t="shared" si="322"/>
        <v>1492361.54089688</v>
      </c>
      <c r="DH207" s="20">
        <f t="shared" si="378"/>
        <v>59694.461635875203</v>
      </c>
      <c r="DI207" s="20">
        <f t="shared" si="323"/>
        <v>4974.5384696562669</v>
      </c>
      <c r="DJ207" s="20">
        <f t="shared" si="379"/>
        <v>1477175.3905983635</v>
      </c>
      <c r="DK207" s="24">
        <f t="shared" si="380"/>
        <v>1.0447551311126804</v>
      </c>
      <c r="DL207" s="124">
        <f t="shared" si="324"/>
        <v>0</v>
      </c>
      <c r="DM207" s="27">
        <f t="shared" si="325"/>
        <v>0</v>
      </c>
      <c r="DN207" s="27">
        <f t="shared" si="326"/>
        <v>0</v>
      </c>
      <c r="DO207" s="20">
        <f t="shared" ref="DO207:DO245" si="388">$DN207+DO208/(100%+$AJ$1/12)</f>
        <v>1215049.9485161649</v>
      </c>
      <c r="DP207" s="20">
        <f t="shared" ref="DP207:DP245" si="389">IF(DL207*DM207=1,DN207,$DN207+(DP208-(18500+18500+5500+5500)/12)/(100%+$AJ$1/12))</f>
        <v>1074766.8462471985</v>
      </c>
      <c r="DQ207" s="21">
        <f t="shared" ref="DQ207:DQ245" si="390">IF($DL207*$DM207=1,$DN207,$DN207+(DQ208-(18500+18500+5500+5500+6850)/12)/(100%+$AJ$1/12))</f>
        <v>1054747.2785275679</v>
      </c>
      <c r="DR207" s="17"/>
      <c r="DS207" s="17"/>
      <c r="DT207" s="17"/>
      <c r="DU207" s="17"/>
      <c r="DV207" s="17"/>
      <c r="DW207" s="17"/>
      <c r="DX207" s="17"/>
      <c r="DY207" s="17"/>
      <c r="DZ207" s="17"/>
      <c r="EA207" s="17"/>
      <c r="EB207" s="28">
        <v>0</v>
      </c>
      <c r="EC207" s="17"/>
      <c r="ED207" s="17"/>
      <c r="EE207" s="17"/>
      <c r="EF207" s="17"/>
      <c r="EG207" s="17"/>
    </row>
    <row r="208" spans="1:137" ht="15.75" thickBot="1" x14ac:dyDescent="0.3">
      <c r="A208" s="5">
        <f t="shared" si="328"/>
        <v>40</v>
      </c>
      <c r="B208" s="5">
        <f t="shared" si="328"/>
        <v>39</v>
      </c>
      <c r="C208" s="1">
        <v>48519</v>
      </c>
      <c r="D208" s="4"/>
      <c r="E208" s="28"/>
      <c r="F208" s="28"/>
      <c r="G208" s="28">
        <f t="shared" si="343"/>
        <v>0</v>
      </c>
      <c r="H208" s="28"/>
      <c r="I208" s="10">
        <v>0</v>
      </c>
      <c r="J208" s="10">
        <v>69430.399999999994</v>
      </c>
      <c r="K208" s="94"/>
      <c r="L208" s="11">
        <f t="shared" si="345"/>
        <v>1541.6666666666667</v>
      </c>
      <c r="M208" s="11">
        <f t="shared" si="346"/>
        <v>458.33333333333331</v>
      </c>
      <c r="N208" s="11">
        <f t="shared" si="347"/>
        <v>575</v>
      </c>
      <c r="O208" s="11">
        <f t="shared" si="344"/>
        <v>552.97666666666669</v>
      </c>
      <c r="P208" s="11">
        <f t="shared" si="381"/>
        <v>2657.8899999999994</v>
      </c>
      <c r="Q208" s="11">
        <v>100000</v>
      </c>
      <c r="R208" s="94">
        <v>1</v>
      </c>
      <c r="S208" s="11">
        <f t="shared" si="348"/>
        <v>1541.6666666666667</v>
      </c>
      <c r="T208" s="11">
        <f t="shared" si="349"/>
        <v>458.33333333333331</v>
      </c>
      <c r="U208" s="11">
        <f t="shared" si="382"/>
        <v>833.33333333333348</v>
      </c>
      <c r="V208" s="11">
        <f t="shared" si="383"/>
        <v>5500</v>
      </c>
      <c r="W208" s="11">
        <f t="shared" si="384"/>
        <v>8157.8899999999994</v>
      </c>
      <c r="X208" s="11">
        <f t="shared" si="350"/>
        <v>97894.68</v>
      </c>
      <c r="Y208" s="110">
        <f t="shared" si="342"/>
        <v>0.22</v>
      </c>
      <c r="Z208" s="11">
        <f t="shared" si="330"/>
        <v>13415.829599999997</v>
      </c>
      <c r="AA208" s="11">
        <f t="shared" si="331"/>
        <v>4814.7339999999995</v>
      </c>
      <c r="AB208" s="11">
        <v>0</v>
      </c>
      <c r="AC208" s="11">
        <f t="shared" si="336"/>
        <v>79664.116399999999</v>
      </c>
      <c r="AD208" s="11">
        <f t="shared" si="332"/>
        <v>6638.6763666666666</v>
      </c>
      <c r="AE208" s="11">
        <v>55000</v>
      </c>
      <c r="AF208" s="11">
        <f t="shared" si="351"/>
        <v>2055.3430333333336</v>
      </c>
      <c r="AG208" s="11"/>
      <c r="AH208" s="92"/>
      <c r="AI208" s="91">
        <v>9000</v>
      </c>
      <c r="AJ208" s="11">
        <v>550</v>
      </c>
      <c r="AK208" s="54">
        <f t="shared" si="98"/>
        <v>11154.205482549354</v>
      </c>
      <c r="AL208" s="11">
        <v>305</v>
      </c>
      <c r="AM208" s="54">
        <v>0</v>
      </c>
      <c r="AN208" s="11">
        <v>0</v>
      </c>
      <c r="AO208" s="11">
        <v>0</v>
      </c>
      <c r="AP208" s="52">
        <f t="shared" si="352"/>
        <v>232092.82937104558</v>
      </c>
      <c r="AQ208" s="54">
        <f t="shared" si="341"/>
        <v>11346.976966255035</v>
      </c>
      <c r="AR208" s="54">
        <f t="shared" si="333"/>
        <v>9851.4522981685586</v>
      </c>
      <c r="AS208" s="54">
        <f t="shared" si="337"/>
        <v>906527.10722055554</v>
      </c>
      <c r="AT208" s="54">
        <f t="shared" si="386"/>
        <v>115516.52260774725</v>
      </c>
      <c r="AU208" s="54">
        <v>3100</v>
      </c>
      <c r="AV208" s="54">
        <f t="shared" si="334"/>
        <v>145767.97670761819</v>
      </c>
      <c r="AW208" s="11">
        <v>0</v>
      </c>
      <c r="AX208" s="52">
        <f t="shared" si="353"/>
        <v>86554.55310534779</v>
      </c>
      <c r="AY208" s="54">
        <f>'Mortgage and Loans'!U169</f>
        <v>99544.889999999985</v>
      </c>
      <c r="AZ208" s="12">
        <f t="shared" ref="AZ208:AZ271" si="391">SUM(AI208:AY208)</f>
        <v>1631311.5137592871</v>
      </c>
      <c r="BA208" s="52">
        <f t="shared" si="385"/>
        <v>750</v>
      </c>
      <c r="BB208" s="52">
        <f t="shared" si="385"/>
        <v>750</v>
      </c>
      <c r="BC208" s="52">
        <f t="shared" si="385"/>
        <v>750</v>
      </c>
      <c r="BD208" s="52">
        <f t="shared" si="385"/>
        <v>750</v>
      </c>
      <c r="BE208" s="52">
        <f t="shared" si="329"/>
        <v>261.43961538461866</v>
      </c>
      <c r="BF208" s="52">
        <f t="shared" si="385"/>
        <v>750</v>
      </c>
      <c r="BG208" s="52">
        <f>'Mortgage and Loans'!AF170</f>
        <v>0</v>
      </c>
      <c r="BH208" s="52">
        <f>'Mortgage and Loans'!AQ170</f>
        <v>0</v>
      </c>
      <c r="BI208" s="52">
        <f>'Mortgage and Loans'!BB170</f>
        <v>0</v>
      </c>
      <c r="BJ208" s="52">
        <f>'Mortgage and Loans'!BM170</f>
        <v>0</v>
      </c>
      <c r="BK208" s="52">
        <f>'Mortgage and Loans'!T169</f>
        <v>80455.11</v>
      </c>
      <c r="BL208" s="12">
        <f t="shared" si="17"/>
        <v>-84466.549615384618</v>
      </c>
      <c r="BM208" s="69">
        <f t="shared" si="103"/>
        <v>1546844.9641439025</v>
      </c>
      <c r="BN208" s="88">
        <f t="shared" si="387"/>
        <v>1</v>
      </c>
      <c r="BO208" s="88">
        <f t="shared" si="340"/>
        <v>0</v>
      </c>
      <c r="BP208" s="79">
        <f>'Mortgage and Loans'!G170</f>
        <v>0</v>
      </c>
      <c r="BQ208" s="73">
        <f t="shared" si="354"/>
        <v>2055.3430333333336</v>
      </c>
      <c r="BR208" s="80"/>
      <c r="BS208" s="20">
        <f t="shared" si="355"/>
        <v>4011.4396153846187</v>
      </c>
      <c r="BT208" s="20">
        <v>750</v>
      </c>
      <c r="BU208" s="20">
        <v>0</v>
      </c>
      <c r="BV208" s="20">
        <f t="shared" si="356"/>
        <v>4761.4396153846192</v>
      </c>
      <c r="BW208" s="20">
        <f t="shared" si="357"/>
        <v>4761.4396153846355</v>
      </c>
      <c r="BX208" s="47">
        <f>IF(D208=0,0,IF(MONTH($D208)=1,1,0))</f>
        <v>0</v>
      </c>
      <c r="BY208" s="47">
        <f t="shared" si="19"/>
        <v>0</v>
      </c>
      <c r="BZ208" s="47">
        <f t="shared" si="20"/>
        <v>0</v>
      </c>
      <c r="CA208" s="47">
        <f t="shared" si="21"/>
        <v>0</v>
      </c>
      <c r="CB208" s="47">
        <f t="shared" si="22"/>
        <v>0</v>
      </c>
      <c r="CC208" s="47">
        <f t="shared" si="23"/>
        <v>0</v>
      </c>
      <c r="CD208" s="47">
        <f t="shared" si="24"/>
        <v>0</v>
      </c>
      <c r="CE208" s="47">
        <f t="shared" si="25"/>
        <v>0</v>
      </c>
      <c r="CF208" s="47">
        <f t="shared" si="26"/>
        <v>0</v>
      </c>
      <c r="CG208" s="47">
        <f t="shared" si="27"/>
        <v>0</v>
      </c>
      <c r="CH208" s="47">
        <f t="shared" si="28"/>
        <v>0</v>
      </c>
      <c r="CI208" s="47">
        <f t="shared" si="29"/>
        <v>0</v>
      </c>
      <c r="CJ208" s="47">
        <f t="shared" si="358"/>
        <v>0</v>
      </c>
      <c r="CK208" s="47">
        <f t="shared" si="359"/>
        <v>0</v>
      </c>
      <c r="CL208" s="47">
        <f t="shared" si="360"/>
        <v>0</v>
      </c>
      <c r="CM208" s="47">
        <f t="shared" si="361"/>
        <v>0</v>
      </c>
      <c r="CN208" s="47">
        <f t="shared" si="362"/>
        <v>0</v>
      </c>
      <c r="CO208" s="47">
        <f t="shared" si="363"/>
        <v>0</v>
      </c>
      <c r="CP208" s="47">
        <f t="shared" si="364"/>
        <v>0</v>
      </c>
      <c r="CQ208" s="47">
        <f t="shared" si="365"/>
        <v>0</v>
      </c>
      <c r="CR208" s="47">
        <f t="shared" si="366"/>
        <v>0</v>
      </c>
      <c r="CS208" s="47">
        <f t="shared" si="367"/>
        <v>0</v>
      </c>
      <c r="CT208" s="47">
        <f t="shared" si="368"/>
        <v>0</v>
      </c>
      <c r="CU208" s="47">
        <f t="shared" si="369"/>
        <v>0</v>
      </c>
      <c r="CV208" s="20">
        <f t="shared" si="370"/>
        <v>4761.4396153846192</v>
      </c>
      <c r="CW208" s="20">
        <f t="shared" si="371"/>
        <v>4761.4396153846164</v>
      </c>
      <c r="CX208" s="20">
        <f t="shared" si="372"/>
        <v>57137.27538461543</v>
      </c>
      <c r="CY208" s="20">
        <f t="shared" si="373"/>
        <v>57137.27538461543</v>
      </c>
      <c r="CZ208" s="20">
        <f t="shared" si="374"/>
        <v>57137.275384615394</v>
      </c>
      <c r="DA208" s="21">
        <f t="shared" si="375"/>
        <v>57137.275384615416</v>
      </c>
      <c r="DB208" s="19">
        <f t="shared" si="327"/>
        <v>1428431.8846153854</v>
      </c>
      <c r="DC208" s="20">
        <f t="shared" si="376"/>
        <v>1428431.8846153852</v>
      </c>
      <c r="DD208" s="20">
        <f t="shared" si="377"/>
        <v>1428431.8846153852</v>
      </c>
      <c r="DE208" s="20">
        <f>DC208*G208</f>
        <v>0</v>
      </c>
      <c r="DF208" s="20">
        <f t="shared" si="338"/>
        <v>1500000</v>
      </c>
      <c r="DG208" s="20">
        <f t="shared" ref="DG208:DG271" si="392">SUM(AN208, AO208, AP208, AQ208, AR208, AS208, AV208, AW208, AX208,AT208,AM208)</f>
        <v>1507657.4182767379</v>
      </c>
      <c r="DH208" s="20">
        <f t="shared" si="378"/>
        <v>60306.296731069517</v>
      </c>
      <c r="DI208" s="20">
        <f t="shared" ref="DI208:DI271" si="393">DH208/12</f>
        <v>5025.5247275891261</v>
      </c>
      <c r="DJ208" s="20">
        <f t="shared" si="379"/>
        <v>1492389.0096641046</v>
      </c>
      <c r="DK208" s="24">
        <f t="shared" si="380"/>
        <v>1.0554632912599011</v>
      </c>
      <c r="DL208" s="124">
        <f t="shared" ref="DL208:DL271" si="394">IF(MONTH($DD$10)=MONTH(C208),1,0)</f>
        <v>0</v>
      </c>
      <c r="DM208" s="27">
        <f t="shared" ref="DM208:DM271" si="395">IF(YEAR($DD$10)=YEAR(C208),1,0)</f>
        <v>0</v>
      </c>
      <c r="DN208" s="27">
        <f t="shared" ref="DN208:DN271" si="396">$DD$11*DM208*DL208</f>
        <v>0</v>
      </c>
      <c r="DO208" s="20">
        <f t="shared" si="388"/>
        <v>1221631.4690706274</v>
      </c>
      <c r="DP208" s="20">
        <f t="shared" si="389"/>
        <v>1084588.4999977041</v>
      </c>
      <c r="DQ208" s="21">
        <f t="shared" si="390"/>
        <v>1065031.3262862586</v>
      </c>
      <c r="DR208" s="17"/>
      <c r="DS208" s="17"/>
      <c r="DT208" s="17"/>
      <c r="DU208" s="17"/>
      <c r="DV208" s="17"/>
      <c r="DW208" s="17"/>
      <c r="DX208" s="17"/>
      <c r="DY208" s="17"/>
      <c r="DZ208" s="17"/>
      <c r="EA208" s="17"/>
      <c r="EB208" s="28">
        <v>0</v>
      </c>
      <c r="EC208" s="17"/>
      <c r="ED208" s="17"/>
      <c r="EE208" s="17"/>
      <c r="EF208" s="17"/>
      <c r="EG208" s="17"/>
    </row>
    <row r="209" spans="1:137" ht="15.75" thickBot="1" x14ac:dyDescent="0.3">
      <c r="A209" s="5">
        <f t="shared" si="328"/>
        <v>41</v>
      </c>
      <c r="B209" s="5">
        <f t="shared" si="328"/>
        <v>39</v>
      </c>
      <c r="C209" s="1">
        <v>48549</v>
      </c>
      <c r="D209" s="4"/>
      <c r="E209" s="28"/>
      <c r="F209" s="28"/>
      <c r="G209" s="28">
        <f t="shared" si="343"/>
        <v>0</v>
      </c>
      <c r="H209" s="28"/>
      <c r="I209" s="10">
        <v>0</v>
      </c>
      <c r="J209" s="10">
        <v>69430.399999999994</v>
      </c>
      <c r="K209" s="94"/>
      <c r="L209" s="11">
        <f t="shared" si="345"/>
        <v>1541.6666666666667</v>
      </c>
      <c r="M209" s="11">
        <f t="shared" si="346"/>
        <v>458.33333333333331</v>
      </c>
      <c r="N209" s="11">
        <f t="shared" si="347"/>
        <v>575</v>
      </c>
      <c r="O209" s="11">
        <f t="shared" si="344"/>
        <v>552.97666666666669</v>
      </c>
      <c r="P209" s="11">
        <f t="shared" si="381"/>
        <v>2657.8899999999994</v>
      </c>
      <c r="Q209" s="11">
        <v>100000</v>
      </c>
      <c r="R209" s="94">
        <v>1</v>
      </c>
      <c r="S209" s="11">
        <f t="shared" si="348"/>
        <v>1541.6666666666667</v>
      </c>
      <c r="T209" s="11">
        <f t="shared" si="349"/>
        <v>458.33333333333331</v>
      </c>
      <c r="U209" s="11">
        <f t="shared" si="382"/>
        <v>833.33333333333348</v>
      </c>
      <c r="V209" s="11">
        <f t="shared" si="383"/>
        <v>5500</v>
      </c>
      <c r="W209" s="11">
        <f t="shared" si="384"/>
        <v>8157.8899999999994</v>
      </c>
      <c r="X209" s="11">
        <f t="shared" si="350"/>
        <v>97894.68</v>
      </c>
      <c r="Y209" s="110">
        <f t="shared" si="342"/>
        <v>0.22</v>
      </c>
      <c r="Z209" s="11">
        <f t="shared" si="330"/>
        <v>13415.829599999997</v>
      </c>
      <c r="AA209" s="11">
        <f t="shared" si="331"/>
        <v>4814.7339999999995</v>
      </c>
      <c r="AB209" s="11">
        <v>0</v>
      </c>
      <c r="AC209" s="11">
        <f t="shared" si="336"/>
        <v>79664.116399999999</v>
      </c>
      <c r="AD209" s="11">
        <f t="shared" si="332"/>
        <v>6638.6763666666666</v>
      </c>
      <c r="AE209" s="11">
        <v>55000</v>
      </c>
      <c r="AF209" s="11">
        <f t="shared" si="351"/>
        <v>2055.3430333333336</v>
      </c>
      <c r="AG209" s="11"/>
      <c r="AH209" s="92"/>
      <c r="AI209" s="91">
        <v>9000</v>
      </c>
      <c r="AJ209" s="11">
        <v>550</v>
      </c>
      <c r="AK209" s="54">
        <f t="shared" si="98"/>
        <v>11167.683480840768</v>
      </c>
      <c r="AL209" s="11">
        <v>305</v>
      </c>
      <c r="AM209" s="54">
        <v>0</v>
      </c>
      <c r="AN209" s="11">
        <v>0</v>
      </c>
      <c r="AO209" s="11">
        <v>0</v>
      </c>
      <c r="AP209" s="52">
        <f t="shared" si="352"/>
        <v>234266.66553013877</v>
      </c>
      <c r="AQ209" s="54">
        <f t="shared" si="341"/>
        <v>11408.439758155584</v>
      </c>
      <c r="AR209" s="54">
        <f t="shared" si="333"/>
        <v>9904.814331450305</v>
      </c>
      <c r="AS209" s="54">
        <f t="shared" si="337"/>
        <v>914694.37171800015</v>
      </c>
      <c r="AT209" s="54">
        <f t="shared" si="386"/>
        <v>116550.5704385392</v>
      </c>
      <c r="AU209" s="54">
        <v>3100</v>
      </c>
      <c r="AV209" s="54">
        <f t="shared" si="334"/>
        <v>147132.55324811779</v>
      </c>
      <c r="AW209" s="11">
        <v>0</v>
      </c>
      <c r="AX209" s="52">
        <f t="shared" si="353"/>
        <v>89078.733301335102</v>
      </c>
      <c r="AY209" s="54">
        <f>'Mortgage and Loans'!U170</f>
        <v>100495.39999999998</v>
      </c>
      <c r="AZ209" s="12">
        <f t="shared" si="391"/>
        <v>1647654.2318065776</v>
      </c>
      <c r="BA209" s="52">
        <f t="shared" si="385"/>
        <v>750</v>
      </c>
      <c r="BB209" s="52">
        <f t="shared" si="385"/>
        <v>750</v>
      </c>
      <c r="BC209" s="52">
        <f t="shared" si="385"/>
        <v>750</v>
      </c>
      <c r="BD209" s="52">
        <f t="shared" si="385"/>
        <v>750</v>
      </c>
      <c r="BE209" s="52">
        <f t="shared" si="329"/>
        <v>261.4396153846173</v>
      </c>
      <c r="BF209" s="52">
        <f t="shared" si="385"/>
        <v>750</v>
      </c>
      <c r="BG209" s="52">
        <f>'Mortgage and Loans'!AF171</f>
        <v>0</v>
      </c>
      <c r="BH209" s="52">
        <f>'Mortgage and Loans'!AQ171</f>
        <v>0</v>
      </c>
      <c r="BI209" s="52">
        <f>'Mortgage and Loans'!BB171</f>
        <v>0</v>
      </c>
      <c r="BJ209" s="52">
        <f>'Mortgage and Loans'!BM171</f>
        <v>0</v>
      </c>
      <c r="BK209" s="52">
        <f>'Mortgage and Loans'!T170</f>
        <v>79504.600000000006</v>
      </c>
      <c r="BL209" s="12">
        <f t="shared" si="17"/>
        <v>-83516.039615384623</v>
      </c>
      <c r="BM209" s="69">
        <f t="shared" si="103"/>
        <v>1564138.1921911931</v>
      </c>
      <c r="BN209" s="88">
        <f t="shared" si="387"/>
        <v>1</v>
      </c>
      <c r="BO209" s="88">
        <f t="shared" si="340"/>
        <v>0</v>
      </c>
      <c r="BP209" s="79">
        <f>'Mortgage and Loans'!G171</f>
        <v>0</v>
      </c>
      <c r="BQ209" s="73">
        <f t="shared" si="354"/>
        <v>2055.3430333333336</v>
      </c>
      <c r="BR209" s="80"/>
      <c r="BS209" s="20">
        <f t="shared" si="355"/>
        <v>4011.4396153846174</v>
      </c>
      <c r="BT209" s="20">
        <v>750</v>
      </c>
      <c r="BU209" s="20">
        <v>0</v>
      </c>
      <c r="BV209" s="20">
        <f t="shared" si="356"/>
        <v>4761.4396153846174</v>
      </c>
      <c r="BW209" s="20">
        <f t="shared" si="357"/>
        <v>4761.4396153846365</v>
      </c>
      <c r="BX209" s="47">
        <f>IF(D209=0,0,IF(MONTH($D209)=1,1,0))</f>
        <v>0</v>
      </c>
      <c r="BY209" s="47">
        <f t="shared" si="19"/>
        <v>0</v>
      </c>
      <c r="BZ209" s="47">
        <f t="shared" si="20"/>
        <v>0</v>
      </c>
      <c r="CA209" s="47">
        <f t="shared" si="21"/>
        <v>0</v>
      </c>
      <c r="CB209" s="47">
        <f t="shared" si="22"/>
        <v>0</v>
      </c>
      <c r="CC209" s="47">
        <f t="shared" si="23"/>
        <v>0</v>
      </c>
      <c r="CD209" s="47">
        <f t="shared" si="24"/>
        <v>0</v>
      </c>
      <c r="CE209" s="47">
        <f t="shared" si="25"/>
        <v>0</v>
      </c>
      <c r="CF209" s="47">
        <f t="shared" si="26"/>
        <v>0</v>
      </c>
      <c r="CG209" s="47">
        <f t="shared" si="27"/>
        <v>0</v>
      </c>
      <c r="CH209" s="47">
        <f t="shared" si="28"/>
        <v>0</v>
      </c>
      <c r="CI209" s="47">
        <f t="shared" si="29"/>
        <v>0</v>
      </c>
      <c r="CJ209" s="47">
        <f t="shared" si="358"/>
        <v>0</v>
      </c>
      <c r="CK209" s="47">
        <f t="shared" si="359"/>
        <v>0</v>
      </c>
      <c r="CL209" s="47">
        <f t="shared" si="360"/>
        <v>0</v>
      </c>
      <c r="CM209" s="47">
        <f t="shared" si="361"/>
        <v>0</v>
      </c>
      <c r="CN209" s="47">
        <f t="shared" si="362"/>
        <v>0</v>
      </c>
      <c r="CO209" s="47">
        <f t="shared" si="363"/>
        <v>0</v>
      </c>
      <c r="CP209" s="47">
        <f t="shared" si="364"/>
        <v>0</v>
      </c>
      <c r="CQ209" s="47">
        <f t="shared" si="365"/>
        <v>0</v>
      </c>
      <c r="CR209" s="47">
        <f t="shared" si="366"/>
        <v>0</v>
      </c>
      <c r="CS209" s="47">
        <f t="shared" si="367"/>
        <v>0</v>
      </c>
      <c r="CT209" s="47">
        <f t="shared" si="368"/>
        <v>0</v>
      </c>
      <c r="CU209" s="47">
        <f t="shared" si="369"/>
        <v>0</v>
      </c>
      <c r="CV209" s="20">
        <f t="shared" si="370"/>
        <v>4761.4396153846183</v>
      </c>
      <c r="CW209" s="20">
        <f t="shared" si="371"/>
        <v>4761.4396153846146</v>
      </c>
      <c r="CX209" s="20">
        <f t="shared" si="372"/>
        <v>57137.275384615408</v>
      </c>
      <c r="CY209" s="20">
        <f t="shared" si="373"/>
        <v>57137.275384615423</v>
      </c>
      <c r="CZ209" s="20">
        <f t="shared" si="374"/>
        <v>57137.275384615379</v>
      </c>
      <c r="DA209" s="21">
        <f t="shared" si="375"/>
        <v>57137.275384615408</v>
      </c>
      <c r="DB209" s="19">
        <f t="shared" si="327"/>
        <v>1428431.8846153852</v>
      </c>
      <c r="DC209" s="20">
        <f t="shared" si="376"/>
        <v>1428431.8846153852</v>
      </c>
      <c r="DD209" s="20">
        <f t="shared" si="377"/>
        <v>1428431.884615385</v>
      </c>
      <c r="DE209" s="20">
        <f>DC209*G209</f>
        <v>0</v>
      </c>
      <c r="DF209" s="20">
        <f t="shared" si="338"/>
        <v>1500000</v>
      </c>
      <c r="DG209" s="20">
        <f t="shared" si="392"/>
        <v>1523036.1483257366</v>
      </c>
      <c r="DH209" s="20">
        <f t="shared" si="378"/>
        <v>60921.445933029463</v>
      </c>
      <c r="DI209" s="20">
        <f t="shared" si="393"/>
        <v>5076.7871610857883</v>
      </c>
      <c r="DJ209" s="20">
        <f t="shared" si="379"/>
        <v>1507685.0358331183</v>
      </c>
      <c r="DK209" s="24">
        <f t="shared" si="380"/>
        <v>1.0662294539412527</v>
      </c>
      <c r="DL209" s="124">
        <f t="shared" si="394"/>
        <v>0</v>
      </c>
      <c r="DM209" s="27">
        <f t="shared" si="395"/>
        <v>0</v>
      </c>
      <c r="DN209" s="27">
        <f t="shared" si="396"/>
        <v>0</v>
      </c>
      <c r="DO209" s="20">
        <f t="shared" si="388"/>
        <v>1228248.6395280932</v>
      </c>
      <c r="DP209" s="20">
        <f t="shared" si="389"/>
        <v>1094463.3543726916</v>
      </c>
      <c r="DQ209" s="21">
        <f t="shared" si="390"/>
        <v>1075371.0793036425</v>
      </c>
      <c r="DR209" s="17"/>
      <c r="DS209" s="17"/>
      <c r="DT209" s="17"/>
      <c r="DU209" s="17"/>
      <c r="DV209" s="17"/>
      <c r="DW209" s="17"/>
      <c r="DX209" s="17"/>
      <c r="DY209" s="17"/>
      <c r="DZ209" s="17"/>
      <c r="EA209" s="17"/>
      <c r="EB209" s="28">
        <v>0</v>
      </c>
      <c r="EC209" s="17"/>
      <c r="ED209" s="17"/>
      <c r="EE209" s="17"/>
      <c r="EF209" s="17"/>
      <c r="EG209" s="17"/>
    </row>
    <row r="210" spans="1:137" ht="15.75" thickBot="1" x14ac:dyDescent="0.3">
      <c r="A210" s="5">
        <f t="shared" si="328"/>
        <v>41</v>
      </c>
      <c r="B210" s="5">
        <f t="shared" si="328"/>
        <v>39</v>
      </c>
      <c r="C210" s="1">
        <v>48580</v>
      </c>
      <c r="D210" s="4"/>
      <c r="E210" s="28"/>
      <c r="F210" s="28"/>
      <c r="G210" s="28">
        <f t="shared" si="343"/>
        <v>0</v>
      </c>
      <c r="H210" s="28"/>
      <c r="I210" s="10">
        <v>0</v>
      </c>
      <c r="J210" s="10">
        <v>69430.399999999994</v>
      </c>
      <c r="K210" s="94"/>
      <c r="L210" s="11">
        <f t="shared" si="345"/>
        <v>1541.6666666666667</v>
      </c>
      <c r="M210" s="11">
        <f t="shared" si="346"/>
        <v>458.33333333333331</v>
      </c>
      <c r="N210" s="11">
        <f t="shared" si="347"/>
        <v>575</v>
      </c>
      <c r="O210" s="11">
        <f t="shared" si="344"/>
        <v>552.97666666666669</v>
      </c>
      <c r="P210" s="11">
        <f t="shared" si="381"/>
        <v>2657.8899999999994</v>
      </c>
      <c r="Q210" s="11">
        <v>100000</v>
      </c>
      <c r="R210" s="94">
        <v>1</v>
      </c>
      <c r="S210" s="11">
        <f t="shared" si="348"/>
        <v>1541.6666666666667</v>
      </c>
      <c r="T210" s="11">
        <f t="shared" si="349"/>
        <v>458.33333333333331</v>
      </c>
      <c r="U210" s="11">
        <f t="shared" si="382"/>
        <v>833.33333333333348</v>
      </c>
      <c r="V210" s="11">
        <f t="shared" si="383"/>
        <v>5500</v>
      </c>
      <c r="W210" s="11">
        <f t="shared" si="384"/>
        <v>8157.8899999999994</v>
      </c>
      <c r="X210" s="11">
        <f t="shared" si="350"/>
        <v>97894.68</v>
      </c>
      <c r="Y210" s="110">
        <f t="shared" si="342"/>
        <v>0.22</v>
      </c>
      <c r="Z210" s="11">
        <f t="shared" si="330"/>
        <v>13415.829599999997</v>
      </c>
      <c r="AA210" s="11">
        <f t="shared" si="331"/>
        <v>4814.7339999999995</v>
      </c>
      <c r="AB210" s="11">
        <v>0</v>
      </c>
      <c r="AC210" s="11">
        <f t="shared" si="336"/>
        <v>79664.116399999999</v>
      </c>
      <c r="AD210" s="11">
        <f t="shared" si="332"/>
        <v>6638.6763666666666</v>
      </c>
      <c r="AE210" s="11">
        <v>55000</v>
      </c>
      <c r="AF210" s="11">
        <f t="shared" si="351"/>
        <v>2055.3430333333336</v>
      </c>
      <c r="AG210" s="11"/>
      <c r="AH210" s="92"/>
      <c r="AI210" s="91">
        <v>9000</v>
      </c>
      <c r="AJ210" s="11">
        <v>550</v>
      </c>
      <c r="AK210" s="54">
        <f t="shared" si="98"/>
        <v>11181.177765046783</v>
      </c>
      <c r="AL210" s="11">
        <v>305</v>
      </c>
      <c r="AM210" s="54">
        <v>0</v>
      </c>
      <c r="AN210" s="11">
        <v>0</v>
      </c>
      <c r="AO210" s="11">
        <v>0</v>
      </c>
      <c r="AP210" s="52">
        <f t="shared" si="352"/>
        <v>236452.2766350937</v>
      </c>
      <c r="AQ210" s="54">
        <f t="shared" si="341"/>
        <v>11470.235473512261</v>
      </c>
      <c r="AR210" s="54">
        <f t="shared" si="333"/>
        <v>9958.4654090789936</v>
      </c>
      <c r="AS210" s="54">
        <f t="shared" si="337"/>
        <v>922905.87556480593</v>
      </c>
      <c r="AT210" s="54">
        <f t="shared" si="386"/>
        <v>117590.21936174795</v>
      </c>
      <c r="AU210" s="54">
        <v>3100</v>
      </c>
      <c r="AV210" s="54">
        <f t="shared" si="334"/>
        <v>148504.52124487844</v>
      </c>
      <c r="AW210" s="11">
        <v>0</v>
      </c>
      <c r="AX210" s="52">
        <f t="shared" si="353"/>
        <v>91616.586140050669</v>
      </c>
      <c r="AY210" s="54">
        <f>'Mortgage and Loans'!U171</f>
        <v>101449.17999999998</v>
      </c>
      <c r="AZ210" s="12">
        <f t="shared" si="391"/>
        <v>1664083.5375942148</v>
      </c>
      <c r="BA210" s="52">
        <f t="shared" si="385"/>
        <v>750</v>
      </c>
      <c r="BB210" s="52">
        <f t="shared" si="385"/>
        <v>750</v>
      </c>
      <c r="BC210" s="52">
        <f t="shared" si="385"/>
        <v>750</v>
      </c>
      <c r="BD210" s="52">
        <f t="shared" si="385"/>
        <v>750</v>
      </c>
      <c r="BE210" s="52">
        <f t="shared" si="329"/>
        <v>261.43961538461571</v>
      </c>
      <c r="BF210" s="52">
        <f t="shared" si="385"/>
        <v>750</v>
      </c>
      <c r="BG210" s="52">
        <f>'Mortgage and Loans'!AF172</f>
        <v>0</v>
      </c>
      <c r="BH210" s="52">
        <f>'Mortgage and Loans'!AQ172</f>
        <v>0</v>
      </c>
      <c r="BI210" s="52">
        <f>'Mortgage and Loans'!BB172</f>
        <v>0</v>
      </c>
      <c r="BJ210" s="52">
        <f>'Mortgage and Loans'!BM172</f>
        <v>0</v>
      </c>
      <c r="BK210" s="52">
        <f>'Mortgage and Loans'!T171</f>
        <v>78550.820000000007</v>
      </c>
      <c r="BL210" s="12">
        <f t="shared" si="17"/>
        <v>-82562.259615384624</v>
      </c>
      <c r="BM210" s="69">
        <f t="shared" si="103"/>
        <v>1581521.27797883</v>
      </c>
      <c r="BN210" s="88">
        <f t="shared" si="387"/>
        <v>1</v>
      </c>
      <c r="BO210" s="88">
        <f t="shared" si="340"/>
        <v>0</v>
      </c>
      <c r="BP210" s="79">
        <f>'Mortgage and Loans'!G172</f>
        <v>0</v>
      </c>
      <c r="BQ210" s="73">
        <f t="shared" si="354"/>
        <v>2055.3430333333336</v>
      </c>
      <c r="BR210" s="80"/>
      <c r="BS210" s="20">
        <f t="shared" si="355"/>
        <v>4011.4396153846155</v>
      </c>
      <c r="BT210" s="20">
        <v>750</v>
      </c>
      <c r="BU210" s="20">
        <v>0</v>
      </c>
      <c r="BV210" s="20">
        <f t="shared" si="356"/>
        <v>4761.4396153846155</v>
      </c>
      <c r="BW210" s="20">
        <f t="shared" si="357"/>
        <v>4761.4396153846301</v>
      </c>
      <c r="BX210" s="47">
        <f>IF(D210=0,0,IF(MONTH($D210)=1,1,0))</f>
        <v>0</v>
      </c>
      <c r="BY210" s="47">
        <f t="shared" si="19"/>
        <v>0</v>
      </c>
      <c r="BZ210" s="47">
        <f t="shared" si="20"/>
        <v>0</v>
      </c>
      <c r="CA210" s="47">
        <f t="shared" si="21"/>
        <v>0</v>
      </c>
      <c r="CB210" s="47">
        <f t="shared" si="22"/>
        <v>0</v>
      </c>
      <c r="CC210" s="47">
        <f t="shared" si="23"/>
        <v>0</v>
      </c>
      <c r="CD210" s="47">
        <f t="shared" si="24"/>
        <v>0</v>
      </c>
      <c r="CE210" s="47">
        <f t="shared" si="25"/>
        <v>0</v>
      </c>
      <c r="CF210" s="47">
        <f t="shared" si="26"/>
        <v>0</v>
      </c>
      <c r="CG210" s="47">
        <f t="shared" si="27"/>
        <v>0</v>
      </c>
      <c r="CH210" s="47">
        <f t="shared" si="28"/>
        <v>0</v>
      </c>
      <c r="CI210" s="47">
        <f t="shared" si="29"/>
        <v>0</v>
      </c>
      <c r="CJ210" s="47">
        <f t="shared" si="358"/>
        <v>0</v>
      </c>
      <c r="CK210" s="47">
        <f t="shared" si="359"/>
        <v>0</v>
      </c>
      <c r="CL210" s="47">
        <f t="shared" si="360"/>
        <v>0</v>
      </c>
      <c r="CM210" s="47">
        <f t="shared" si="361"/>
        <v>0</v>
      </c>
      <c r="CN210" s="47">
        <f t="shared" si="362"/>
        <v>0</v>
      </c>
      <c r="CO210" s="47">
        <f t="shared" si="363"/>
        <v>0</v>
      </c>
      <c r="CP210" s="47">
        <f t="shared" si="364"/>
        <v>0</v>
      </c>
      <c r="CQ210" s="47">
        <f t="shared" si="365"/>
        <v>0</v>
      </c>
      <c r="CR210" s="47">
        <f t="shared" si="366"/>
        <v>0</v>
      </c>
      <c r="CS210" s="47">
        <f t="shared" si="367"/>
        <v>0</v>
      </c>
      <c r="CT210" s="47">
        <f t="shared" si="368"/>
        <v>0</v>
      </c>
      <c r="CU210" s="47">
        <f t="shared" si="369"/>
        <v>0</v>
      </c>
      <c r="CV210" s="20">
        <f t="shared" si="370"/>
        <v>4761.4396153846174</v>
      </c>
      <c r="CW210" s="20">
        <f t="shared" si="371"/>
        <v>4761.4396153846146</v>
      </c>
      <c r="CX210" s="20">
        <f t="shared" si="372"/>
        <v>57137.275384615386</v>
      </c>
      <c r="CY210" s="20">
        <f t="shared" si="373"/>
        <v>57137.275384615408</v>
      </c>
      <c r="CZ210" s="20">
        <f t="shared" si="374"/>
        <v>57137.275384615379</v>
      </c>
      <c r="DA210" s="21">
        <f t="shared" si="375"/>
        <v>57137.275384615386</v>
      </c>
      <c r="DB210" s="19">
        <f t="shared" si="327"/>
        <v>1428431.8846153847</v>
      </c>
      <c r="DC210" s="20">
        <f t="shared" si="376"/>
        <v>1428431.8846153852</v>
      </c>
      <c r="DD210" s="20">
        <f t="shared" si="377"/>
        <v>1428431.8846153847</v>
      </c>
      <c r="DE210" s="20">
        <f>DC210*G210</f>
        <v>0</v>
      </c>
      <c r="DF210" s="20">
        <f t="shared" si="338"/>
        <v>1500000</v>
      </c>
      <c r="DG210" s="20">
        <f t="shared" si="392"/>
        <v>1538498.1798291679</v>
      </c>
      <c r="DH210" s="20">
        <f t="shared" si="378"/>
        <v>61539.927193166717</v>
      </c>
      <c r="DI210" s="20">
        <f t="shared" si="393"/>
        <v>5128.3272660972261</v>
      </c>
      <c r="DJ210" s="20">
        <f t="shared" si="379"/>
        <v>1523063.9154772141</v>
      </c>
      <c r="DK210" s="24">
        <f t="shared" si="380"/>
        <v>1.0770539333371285</v>
      </c>
      <c r="DL210" s="124">
        <f t="shared" si="394"/>
        <v>1</v>
      </c>
      <c r="DM210" s="27">
        <f t="shared" si="395"/>
        <v>0</v>
      </c>
      <c r="DN210" s="27">
        <f t="shared" si="396"/>
        <v>0</v>
      </c>
      <c r="DO210" s="20">
        <f t="shared" si="388"/>
        <v>1234901.6529922036</v>
      </c>
      <c r="DP210" s="20">
        <f t="shared" si="389"/>
        <v>1104391.6975422103</v>
      </c>
      <c r="DQ210" s="21">
        <f t="shared" si="390"/>
        <v>1085766.8393165371</v>
      </c>
      <c r="DR210" s="17"/>
      <c r="DS210" s="17"/>
      <c r="DT210" s="17"/>
      <c r="DU210" s="17"/>
      <c r="DV210" s="17"/>
      <c r="DW210" s="17"/>
      <c r="DX210" s="17"/>
      <c r="DY210" s="17"/>
      <c r="DZ210" s="17"/>
      <c r="EA210" s="17"/>
      <c r="EB210" s="28">
        <v>0</v>
      </c>
      <c r="EC210" s="17"/>
      <c r="ED210" s="17"/>
      <c r="EE210" s="17"/>
      <c r="EF210" s="17"/>
      <c r="EG210" s="17"/>
    </row>
    <row r="211" spans="1:137" ht="15.75" thickBot="1" x14ac:dyDescent="0.3">
      <c r="A211" s="5">
        <f t="shared" si="328"/>
        <v>41</v>
      </c>
      <c r="B211" s="5">
        <f t="shared" si="328"/>
        <v>39</v>
      </c>
      <c r="C211" s="1">
        <v>48611</v>
      </c>
      <c r="D211" s="4"/>
      <c r="E211" s="28"/>
      <c r="F211" s="28"/>
      <c r="G211" s="28">
        <f t="shared" si="343"/>
        <v>0</v>
      </c>
      <c r="H211" s="28"/>
      <c r="I211" s="10">
        <v>0</v>
      </c>
      <c r="J211" s="10">
        <v>69430.399999999994</v>
      </c>
      <c r="K211" s="94"/>
      <c r="L211" s="11">
        <f t="shared" si="345"/>
        <v>1541.6666666666667</v>
      </c>
      <c r="M211" s="11">
        <f t="shared" si="346"/>
        <v>458.33333333333331</v>
      </c>
      <c r="N211" s="11">
        <f t="shared" si="347"/>
        <v>575</v>
      </c>
      <c r="O211" s="11">
        <f t="shared" si="344"/>
        <v>552.97666666666669</v>
      </c>
      <c r="P211" s="11">
        <f t="shared" si="381"/>
        <v>2657.8899999999994</v>
      </c>
      <c r="Q211" s="11">
        <v>100000</v>
      </c>
      <c r="R211" s="94">
        <v>1</v>
      </c>
      <c r="S211" s="11">
        <f t="shared" si="348"/>
        <v>1541.6666666666667</v>
      </c>
      <c r="T211" s="11">
        <f t="shared" si="349"/>
        <v>458.33333333333331</v>
      </c>
      <c r="U211" s="11">
        <f t="shared" si="382"/>
        <v>833.33333333333348</v>
      </c>
      <c r="V211" s="11">
        <f t="shared" si="383"/>
        <v>5500</v>
      </c>
      <c r="W211" s="11">
        <f t="shared" si="384"/>
        <v>8157.8899999999994</v>
      </c>
      <c r="X211" s="11">
        <f t="shared" si="350"/>
        <v>97894.68</v>
      </c>
      <c r="Y211" s="110">
        <f t="shared" si="342"/>
        <v>0.22</v>
      </c>
      <c r="Z211" s="11">
        <f t="shared" si="330"/>
        <v>13415.829599999997</v>
      </c>
      <c r="AA211" s="11">
        <f t="shared" si="331"/>
        <v>4814.7339999999995</v>
      </c>
      <c r="AB211" s="11">
        <v>0</v>
      </c>
      <c r="AC211" s="11">
        <f t="shared" si="336"/>
        <v>79664.116399999999</v>
      </c>
      <c r="AD211" s="11">
        <f t="shared" si="332"/>
        <v>6638.6763666666666</v>
      </c>
      <c r="AE211" s="11">
        <v>55000</v>
      </c>
      <c r="AF211" s="11">
        <f t="shared" si="351"/>
        <v>2055.3430333333336</v>
      </c>
      <c r="AG211" s="11"/>
      <c r="AH211" s="92"/>
      <c r="AI211" s="91">
        <v>9000</v>
      </c>
      <c r="AJ211" s="11">
        <v>550</v>
      </c>
      <c r="AK211" s="54">
        <f t="shared" si="98"/>
        <v>11194.688354846214</v>
      </c>
      <c r="AL211" s="11">
        <v>305</v>
      </c>
      <c r="AM211" s="54">
        <v>0</v>
      </c>
      <c r="AN211" s="11">
        <v>0</v>
      </c>
      <c r="AO211" s="11">
        <v>0</v>
      </c>
      <c r="AP211" s="52">
        <f t="shared" si="352"/>
        <v>238649.72646686714</v>
      </c>
      <c r="AQ211" s="54">
        <f t="shared" si="341"/>
        <v>11532.365915660452</v>
      </c>
      <c r="AR211" s="54">
        <f t="shared" si="333"/>
        <v>10012.407096711504</v>
      </c>
      <c r="AS211" s="54">
        <f t="shared" si="337"/>
        <v>931161.85839078191</v>
      </c>
      <c r="AT211" s="54">
        <f t="shared" si="386"/>
        <v>118635.49971662408</v>
      </c>
      <c r="AU211" s="54">
        <v>3100</v>
      </c>
      <c r="AV211" s="54">
        <f t="shared" si="334"/>
        <v>149883.92073495488</v>
      </c>
      <c r="AW211" s="11">
        <v>0</v>
      </c>
      <c r="AX211" s="52">
        <f t="shared" si="353"/>
        <v>94168.185681642615</v>
      </c>
      <c r="AY211" s="54">
        <f>'Mortgage and Loans'!U172</f>
        <v>102406.23999999998</v>
      </c>
      <c r="AZ211" s="12">
        <f t="shared" si="391"/>
        <v>1680599.8923580886</v>
      </c>
      <c r="BA211" s="52">
        <f t="shared" si="385"/>
        <v>750</v>
      </c>
      <c r="BB211" s="52">
        <f t="shared" si="385"/>
        <v>750</v>
      </c>
      <c r="BC211" s="52">
        <f t="shared" si="385"/>
        <v>750</v>
      </c>
      <c r="BD211" s="52">
        <f t="shared" si="385"/>
        <v>750</v>
      </c>
      <c r="BE211" s="52">
        <f t="shared" si="329"/>
        <v>261.43961538461446</v>
      </c>
      <c r="BF211" s="52">
        <f t="shared" si="385"/>
        <v>750</v>
      </c>
      <c r="BG211" s="52">
        <f>'Mortgage and Loans'!AF173</f>
        <v>0</v>
      </c>
      <c r="BH211" s="52">
        <f>'Mortgage and Loans'!AQ173</f>
        <v>0</v>
      </c>
      <c r="BI211" s="52">
        <f>'Mortgage and Loans'!BB173</f>
        <v>0</v>
      </c>
      <c r="BJ211" s="52">
        <f>'Mortgage and Loans'!BM173</f>
        <v>0</v>
      </c>
      <c r="BK211" s="52">
        <f>'Mortgage and Loans'!T172</f>
        <v>77593.760000000009</v>
      </c>
      <c r="BL211" s="12">
        <f t="shared" si="17"/>
        <v>-81605.199615384627</v>
      </c>
      <c r="BM211" s="69">
        <f t="shared" si="103"/>
        <v>1598994.6927427039</v>
      </c>
      <c r="BN211" s="88">
        <f t="shared" si="387"/>
        <v>1</v>
      </c>
      <c r="BO211" s="88">
        <f t="shared" si="340"/>
        <v>0</v>
      </c>
      <c r="BP211" s="79">
        <f>'Mortgage and Loans'!G173</f>
        <v>0</v>
      </c>
      <c r="BQ211" s="73">
        <f t="shared" si="354"/>
        <v>2055.3430333333336</v>
      </c>
      <c r="BR211" s="80"/>
      <c r="BS211" s="20">
        <f t="shared" si="355"/>
        <v>4011.4396153846146</v>
      </c>
      <c r="BT211" s="20">
        <v>750</v>
      </c>
      <c r="BU211" s="20">
        <v>0</v>
      </c>
      <c r="BV211" s="20">
        <f t="shared" si="356"/>
        <v>4761.4396153846146</v>
      </c>
      <c r="BW211" s="20">
        <f t="shared" si="357"/>
        <v>4761.439615384621</v>
      </c>
      <c r="BX211" s="47">
        <f>IF(D211=0,0,IF(MONTH($D211)=1,1,0))</f>
        <v>0</v>
      </c>
      <c r="BY211" s="47">
        <f t="shared" si="19"/>
        <v>0</v>
      </c>
      <c r="BZ211" s="47">
        <f t="shared" si="20"/>
        <v>0</v>
      </c>
      <c r="CA211" s="47">
        <f t="shared" si="21"/>
        <v>0</v>
      </c>
      <c r="CB211" s="47">
        <f t="shared" si="22"/>
        <v>0</v>
      </c>
      <c r="CC211" s="47">
        <f t="shared" si="23"/>
        <v>0</v>
      </c>
      <c r="CD211" s="47">
        <f t="shared" si="24"/>
        <v>0</v>
      </c>
      <c r="CE211" s="47">
        <f t="shared" si="25"/>
        <v>0</v>
      </c>
      <c r="CF211" s="47">
        <f t="shared" si="26"/>
        <v>0</v>
      </c>
      <c r="CG211" s="47">
        <f t="shared" si="27"/>
        <v>0</v>
      </c>
      <c r="CH211" s="47">
        <f t="shared" si="28"/>
        <v>0</v>
      </c>
      <c r="CI211" s="47">
        <f t="shared" si="29"/>
        <v>0</v>
      </c>
      <c r="CJ211" s="47">
        <f t="shared" si="358"/>
        <v>0</v>
      </c>
      <c r="CK211" s="47">
        <f t="shared" si="359"/>
        <v>0</v>
      </c>
      <c r="CL211" s="47">
        <f t="shared" si="360"/>
        <v>0</v>
      </c>
      <c r="CM211" s="47">
        <f t="shared" si="361"/>
        <v>0</v>
      </c>
      <c r="CN211" s="47">
        <f t="shared" si="362"/>
        <v>0</v>
      </c>
      <c r="CO211" s="47">
        <f t="shared" si="363"/>
        <v>0</v>
      </c>
      <c r="CP211" s="47">
        <f t="shared" si="364"/>
        <v>0</v>
      </c>
      <c r="CQ211" s="47">
        <f t="shared" si="365"/>
        <v>0</v>
      </c>
      <c r="CR211" s="47">
        <f t="shared" si="366"/>
        <v>0</v>
      </c>
      <c r="CS211" s="47">
        <f t="shared" si="367"/>
        <v>0</v>
      </c>
      <c r="CT211" s="47">
        <f t="shared" si="368"/>
        <v>0</v>
      </c>
      <c r="CU211" s="47">
        <f t="shared" si="369"/>
        <v>0</v>
      </c>
      <c r="CV211" s="20">
        <f t="shared" si="370"/>
        <v>4761.4396153846164</v>
      </c>
      <c r="CW211" s="20">
        <f t="shared" si="371"/>
        <v>4761.4396153846137</v>
      </c>
      <c r="CX211" s="20">
        <f t="shared" si="372"/>
        <v>57137.275384615379</v>
      </c>
      <c r="CY211" s="20">
        <f t="shared" si="373"/>
        <v>57137.275384615394</v>
      </c>
      <c r="CZ211" s="20">
        <f t="shared" si="374"/>
        <v>57137.275384615365</v>
      </c>
      <c r="DA211" s="21">
        <f t="shared" si="375"/>
        <v>57137.275384615379</v>
      </c>
      <c r="DB211" s="19">
        <f t="shared" si="327"/>
        <v>1428431.8846153845</v>
      </c>
      <c r="DC211" s="20">
        <f t="shared" si="376"/>
        <v>1428431.8846153847</v>
      </c>
      <c r="DD211" s="20">
        <f t="shared" si="377"/>
        <v>1428431.8846153843</v>
      </c>
      <c r="DE211" s="20">
        <f>DC211*G211</f>
        <v>0</v>
      </c>
      <c r="DF211" s="20">
        <f t="shared" si="338"/>
        <v>1500000</v>
      </c>
      <c r="DG211" s="20">
        <f t="shared" si="392"/>
        <v>1554043.9640032426</v>
      </c>
      <c r="DH211" s="20">
        <f t="shared" si="378"/>
        <v>62161.758560129703</v>
      </c>
      <c r="DI211" s="20">
        <f t="shared" si="393"/>
        <v>5180.1465466774753</v>
      </c>
      <c r="DJ211" s="20">
        <f t="shared" si="379"/>
        <v>1538526.0973860491</v>
      </c>
      <c r="DK211" s="24">
        <f t="shared" si="380"/>
        <v>1.0879370453297321</v>
      </c>
      <c r="DL211" s="124">
        <f t="shared" si="394"/>
        <v>0</v>
      </c>
      <c r="DM211" s="27">
        <f t="shared" si="395"/>
        <v>0</v>
      </c>
      <c r="DN211" s="27">
        <f t="shared" si="396"/>
        <v>0</v>
      </c>
      <c r="DO211" s="20">
        <f t="shared" si="388"/>
        <v>1241590.7036125779</v>
      </c>
      <c r="DP211" s="20">
        <f t="shared" si="389"/>
        <v>1114373.8192372306</v>
      </c>
      <c r="DQ211" s="21">
        <f t="shared" si="390"/>
        <v>1096218.9096961683</v>
      </c>
      <c r="DR211" s="17"/>
      <c r="DS211" s="17"/>
      <c r="DT211" s="17"/>
      <c r="DU211" s="17"/>
      <c r="DV211" s="17"/>
      <c r="DW211" s="17"/>
      <c r="DX211" s="17"/>
      <c r="DY211" s="17"/>
      <c r="DZ211" s="17"/>
      <c r="EA211" s="17"/>
      <c r="EB211" s="28">
        <v>0</v>
      </c>
      <c r="EC211" s="17"/>
      <c r="ED211" s="17"/>
      <c r="EE211" s="17"/>
      <c r="EF211" s="17"/>
      <c r="EG211" s="17"/>
    </row>
    <row r="212" spans="1:137" ht="15.75" thickBot="1" x14ac:dyDescent="0.3">
      <c r="A212" s="5">
        <f t="shared" si="328"/>
        <v>41</v>
      </c>
      <c r="B212" s="5">
        <f t="shared" si="328"/>
        <v>39</v>
      </c>
      <c r="C212" s="1">
        <v>48639</v>
      </c>
      <c r="D212" s="4"/>
      <c r="E212" s="28"/>
      <c r="F212" s="28"/>
      <c r="G212" s="28">
        <f t="shared" si="343"/>
        <v>0</v>
      </c>
      <c r="H212" s="28"/>
      <c r="I212" s="10">
        <v>0</v>
      </c>
      <c r="J212" s="10">
        <v>69430.399999999994</v>
      </c>
      <c r="K212" s="94"/>
      <c r="L212" s="11">
        <f t="shared" si="345"/>
        <v>1541.6666666666667</v>
      </c>
      <c r="M212" s="11">
        <f t="shared" si="346"/>
        <v>458.33333333333331</v>
      </c>
      <c r="N212" s="11">
        <f t="shared" si="347"/>
        <v>575</v>
      </c>
      <c r="O212" s="11">
        <f t="shared" si="344"/>
        <v>552.97666666666669</v>
      </c>
      <c r="P212" s="11">
        <f t="shared" si="381"/>
        <v>2657.8899999999994</v>
      </c>
      <c r="Q212" s="11">
        <v>100000</v>
      </c>
      <c r="R212" s="94">
        <v>1</v>
      </c>
      <c r="S212" s="11">
        <f t="shared" si="348"/>
        <v>1541.6666666666667</v>
      </c>
      <c r="T212" s="11">
        <f t="shared" si="349"/>
        <v>458.33333333333331</v>
      </c>
      <c r="U212" s="11">
        <f t="shared" si="382"/>
        <v>833.33333333333348</v>
      </c>
      <c r="V212" s="11">
        <f t="shared" si="383"/>
        <v>5500</v>
      </c>
      <c r="W212" s="11">
        <f t="shared" si="384"/>
        <v>8157.8899999999994</v>
      </c>
      <c r="X212" s="11">
        <f t="shared" si="350"/>
        <v>97894.68</v>
      </c>
      <c r="Y212" s="110">
        <f t="shared" si="342"/>
        <v>0.22</v>
      </c>
      <c r="Z212" s="11">
        <f t="shared" si="330"/>
        <v>13415.829599999997</v>
      </c>
      <c r="AA212" s="11">
        <f t="shared" si="331"/>
        <v>4814.7339999999995</v>
      </c>
      <c r="AB212" s="11">
        <v>0</v>
      </c>
      <c r="AC212" s="11">
        <f t="shared" si="336"/>
        <v>79664.116399999999</v>
      </c>
      <c r="AD212" s="11">
        <f t="shared" si="332"/>
        <v>6638.6763666666666</v>
      </c>
      <c r="AE212" s="11">
        <v>55000</v>
      </c>
      <c r="AF212" s="11">
        <f t="shared" si="351"/>
        <v>2055.3430333333336</v>
      </c>
      <c r="AG212" s="11"/>
      <c r="AH212" s="92"/>
      <c r="AI212" s="91">
        <v>9000</v>
      </c>
      <c r="AJ212" s="11">
        <v>550</v>
      </c>
      <c r="AK212" s="54">
        <f t="shared" si="98"/>
        <v>11208.215269941653</v>
      </c>
      <c r="AL212" s="11">
        <v>305</v>
      </c>
      <c r="AM212" s="54">
        <v>0</v>
      </c>
      <c r="AN212" s="11">
        <v>0</v>
      </c>
      <c r="AO212" s="11">
        <v>0</v>
      </c>
      <c r="AP212" s="52">
        <f t="shared" si="352"/>
        <v>240859.07915189603</v>
      </c>
      <c r="AQ212" s="54">
        <f t="shared" si="341"/>
        <v>11594.832897703613</v>
      </c>
      <c r="AR212" s="54">
        <f t="shared" si="333"/>
        <v>10066.640968485359</v>
      </c>
      <c r="AS212" s="54">
        <f t="shared" si="337"/>
        <v>939462.5611237319</v>
      </c>
      <c r="AT212" s="54">
        <f t="shared" si="386"/>
        <v>119686.44200675579</v>
      </c>
      <c r="AU212" s="54">
        <v>3100</v>
      </c>
      <c r="AV212" s="54">
        <f t="shared" si="334"/>
        <v>151270.79197226922</v>
      </c>
      <c r="AW212" s="11">
        <v>0</v>
      </c>
      <c r="AX212" s="52">
        <f t="shared" si="353"/>
        <v>96733.606387418185</v>
      </c>
      <c r="AY212" s="54">
        <f>'Mortgage and Loans'!U173</f>
        <v>103366.59999999998</v>
      </c>
      <c r="AZ212" s="12">
        <f t="shared" si="391"/>
        <v>1697203.7697782018</v>
      </c>
      <c r="BA212" s="52">
        <f t="shared" si="385"/>
        <v>750</v>
      </c>
      <c r="BB212" s="52">
        <f t="shared" si="385"/>
        <v>750</v>
      </c>
      <c r="BC212" s="52">
        <f t="shared" si="385"/>
        <v>750</v>
      </c>
      <c r="BD212" s="52">
        <f t="shared" si="385"/>
        <v>750</v>
      </c>
      <c r="BE212" s="52">
        <f t="shared" si="329"/>
        <v>261.43961538461389</v>
      </c>
      <c r="BF212" s="52">
        <f t="shared" si="385"/>
        <v>750</v>
      </c>
      <c r="BG212" s="52">
        <f>'Mortgage and Loans'!AF174</f>
        <v>0</v>
      </c>
      <c r="BH212" s="52">
        <f>'Mortgage and Loans'!AQ174</f>
        <v>0</v>
      </c>
      <c r="BI212" s="52">
        <f>'Mortgage and Loans'!BB174</f>
        <v>0</v>
      </c>
      <c r="BJ212" s="52">
        <f>'Mortgage and Loans'!BM174</f>
        <v>0</v>
      </c>
      <c r="BK212" s="52">
        <f>'Mortgage and Loans'!T173</f>
        <v>76633.400000000009</v>
      </c>
      <c r="BL212" s="12">
        <f t="shared" si="17"/>
        <v>-80644.839615384626</v>
      </c>
      <c r="BM212" s="69">
        <f t="shared" si="103"/>
        <v>1616558.9301628172</v>
      </c>
      <c r="BN212" s="88">
        <f t="shared" si="387"/>
        <v>1</v>
      </c>
      <c r="BO212" s="88">
        <f t="shared" si="340"/>
        <v>0</v>
      </c>
      <c r="BP212" s="79">
        <f>'Mortgage and Loans'!G174</f>
        <v>0</v>
      </c>
      <c r="BQ212" s="73">
        <f t="shared" si="354"/>
        <v>2055.3430333333336</v>
      </c>
      <c r="BR212" s="80"/>
      <c r="BS212" s="20">
        <f t="shared" si="355"/>
        <v>4011.4396153846137</v>
      </c>
      <c r="BT212" s="20">
        <v>750</v>
      </c>
      <c r="BU212" s="20">
        <v>0</v>
      </c>
      <c r="BV212" s="20">
        <f t="shared" si="356"/>
        <v>4761.4396153846137</v>
      </c>
      <c r="BW212" s="20">
        <f t="shared" si="357"/>
        <v>4761.4396153846128</v>
      </c>
      <c r="BX212" s="47">
        <f>IF(D212=0,0,IF(MONTH($D212)=1,1,0))</f>
        <v>0</v>
      </c>
      <c r="BY212" s="47">
        <f t="shared" si="19"/>
        <v>0</v>
      </c>
      <c r="BZ212" s="47">
        <f t="shared" si="20"/>
        <v>0</v>
      </c>
      <c r="CA212" s="47">
        <f t="shared" si="21"/>
        <v>0</v>
      </c>
      <c r="CB212" s="47">
        <f t="shared" si="22"/>
        <v>0</v>
      </c>
      <c r="CC212" s="47">
        <f t="shared" si="23"/>
        <v>0</v>
      </c>
      <c r="CD212" s="47">
        <f t="shared" si="24"/>
        <v>0</v>
      </c>
      <c r="CE212" s="47">
        <f t="shared" si="25"/>
        <v>0</v>
      </c>
      <c r="CF212" s="47">
        <f t="shared" si="26"/>
        <v>0</v>
      </c>
      <c r="CG212" s="47">
        <f t="shared" si="27"/>
        <v>0</v>
      </c>
      <c r="CH212" s="47">
        <f t="shared" si="28"/>
        <v>0</v>
      </c>
      <c r="CI212" s="47">
        <f t="shared" si="29"/>
        <v>0</v>
      </c>
      <c r="CJ212" s="47">
        <f t="shared" si="358"/>
        <v>0</v>
      </c>
      <c r="CK212" s="47">
        <f t="shared" si="359"/>
        <v>0</v>
      </c>
      <c r="CL212" s="47">
        <f t="shared" si="360"/>
        <v>0</v>
      </c>
      <c r="CM212" s="47">
        <f t="shared" si="361"/>
        <v>0</v>
      </c>
      <c r="CN212" s="47">
        <f t="shared" si="362"/>
        <v>0</v>
      </c>
      <c r="CO212" s="47">
        <f t="shared" si="363"/>
        <v>0</v>
      </c>
      <c r="CP212" s="47">
        <f t="shared" si="364"/>
        <v>0</v>
      </c>
      <c r="CQ212" s="47">
        <f t="shared" si="365"/>
        <v>0</v>
      </c>
      <c r="CR212" s="47">
        <f t="shared" si="366"/>
        <v>0</v>
      </c>
      <c r="CS212" s="47">
        <f t="shared" si="367"/>
        <v>0</v>
      </c>
      <c r="CT212" s="47">
        <f t="shared" si="368"/>
        <v>0</v>
      </c>
      <c r="CU212" s="47">
        <f t="shared" si="369"/>
        <v>0</v>
      </c>
      <c r="CV212" s="20">
        <f t="shared" si="370"/>
        <v>4761.4396153846146</v>
      </c>
      <c r="CW212" s="20">
        <f t="shared" si="371"/>
        <v>4761.4396153846137</v>
      </c>
      <c r="CX212" s="20">
        <f t="shared" si="372"/>
        <v>57137.275384615365</v>
      </c>
      <c r="CY212" s="20">
        <f t="shared" si="373"/>
        <v>57137.275384615379</v>
      </c>
      <c r="CZ212" s="20">
        <f t="shared" si="374"/>
        <v>57137.275384615365</v>
      </c>
      <c r="DA212" s="21">
        <f t="shared" si="375"/>
        <v>57137.275384615372</v>
      </c>
      <c r="DB212" s="19">
        <f t="shared" si="327"/>
        <v>1428431.8846153843</v>
      </c>
      <c r="DC212" s="20">
        <f t="shared" si="376"/>
        <v>1428431.8846153843</v>
      </c>
      <c r="DD212" s="20">
        <f t="shared" si="377"/>
        <v>1428431.8846153843</v>
      </c>
      <c r="DE212" s="20">
        <f>DC212*G212</f>
        <v>0</v>
      </c>
      <c r="DF212" s="20">
        <f t="shared" si="338"/>
        <v>1500000</v>
      </c>
      <c r="DG212" s="20">
        <f t="shared" si="392"/>
        <v>1569673.9545082604</v>
      </c>
      <c r="DH212" s="20">
        <f t="shared" si="378"/>
        <v>62786.958180330417</v>
      </c>
      <c r="DI212" s="20">
        <f t="shared" si="393"/>
        <v>5232.2465150275348</v>
      </c>
      <c r="DJ212" s="20">
        <f t="shared" si="379"/>
        <v>1554072.0327802238</v>
      </c>
      <c r="DK212" s="24">
        <f t="shared" si="380"/>
        <v>1.0988791075122959</v>
      </c>
      <c r="DL212" s="124">
        <f t="shared" si="394"/>
        <v>0</v>
      </c>
      <c r="DM212" s="27">
        <f t="shared" si="395"/>
        <v>0</v>
      </c>
      <c r="DN212" s="27">
        <f t="shared" si="396"/>
        <v>0</v>
      </c>
      <c r="DO212" s="20">
        <f t="shared" si="388"/>
        <v>1248315.9865904793</v>
      </c>
      <c r="DP212" s="20">
        <f t="shared" si="389"/>
        <v>1124410.0107580989</v>
      </c>
      <c r="DQ212" s="21">
        <f t="shared" si="390"/>
        <v>1106727.5954570223</v>
      </c>
      <c r="DR212" s="17"/>
      <c r="DS212" s="17"/>
      <c r="DT212" s="17"/>
      <c r="DU212" s="17"/>
      <c r="DV212" s="17"/>
      <c r="DW212" s="17"/>
      <c r="DX212" s="17"/>
      <c r="DY212" s="17"/>
      <c r="DZ212" s="17"/>
      <c r="EA212" s="17"/>
      <c r="EB212" s="28">
        <v>0</v>
      </c>
      <c r="EC212" s="17"/>
      <c r="ED212" s="17"/>
      <c r="EE212" s="17"/>
      <c r="EF212" s="17"/>
      <c r="EG212" s="17"/>
    </row>
    <row r="213" spans="1:137" ht="15.75" thickBot="1" x14ac:dyDescent="0.3">
      <c r="A213" s="5">
        <f t="shared" si="328"/>
        <v>41</v>
      </c>
      <c r="B213" s="5">
        <f t="shared" si="328"/>
        <v>39</v>
      </c>
      <c r="C213" s="1">
        <v>48670</v>
      </c>
      <c r="D213" s="4"/>
      <c r="E213" s="28"/>
      <c r="F213" s="28"/>
      <c r="G213" s="28">
        <f t="shared" si="343"/>
        <v>0</v>
      </c>
      <c r="H213" s="28"/>
      <c r="I213" s="10">
        <v>0</v>
      </c>
      <c r="J213" s="10">
        <v>69430.399999999994</v>
      </c>
      <c r="K213" s="94"/>
      <c r="L213" s="11">
        <f t="shared" si="345"/>
        <v>1541.6666666666667</v>
      </c>
      <c r="M213" s="11">
        <f t="shared" si="346"/>
        <v>458.33333333333331</v>
      </c>
      <c r="N213" s="11">
        <f t="shared" si="347"/>
        <v>575</v>
      </c>
      <c r="O213" s="11">
        <f t="shared" si="344"/>
        <v>552.97666666666669</v>
      </c>
      <c r="P213" s="11">
        <f t="shared" si="381"/>
        <v>2657.8899999999994</v>
      </c>
      <c r="Q213" s="11">
        <v>100000</v>
      </c>
      <c r="R213" s="94">
        <v>1</v>
      </c>
      <c r="S213" s="11">
        <f t="shared" si="348"/>
        <v>1541.6666666666667</v>
      </c>
      <c r="T213" s="11">
        <f t="shared" si="349"/>
        <v>458.33333333333331</v>
      </c>
      <c r="U213" s="11">
        <f t="shared" si="382"/>
        <v>833.33333333333348</v>
      </c>
      <c r="V213" s="11">
        <f t="shared" si="383"/>
        <v>5500</v>
      </c>
      <c r="W213" s="11">
        <f t="shared" si="384"/>
        <v>8157.8899999999994</v>
      </c>
      <c r="X213" s="11">
        <f t="shared" si="350"/>
        <v>97894.68</v>
      </c>
      <c r="Y213" s="110">
        <f t="shared" si="342"/>
        <v>0.22</v>
      </c>
      <c r="Z213" s="11">
        <f t="shared" si="330"/>
        <v>13415.829599999997</v>
      </c>
      <c r="AA213" s="11">
        <f t="shared" si="331"/>
        <v>4814.7339999999995</v>
      </c>
      <c r="AB213" s="11">
        <v>0</v>
      </c>
      <c r="AC213" s="11">
        <f t="shared" si="336"/>
        <v>79664.116399999999</v>
      </c>
      <c r="AD213" s="11">
        <f t="shared" si="332"/>
        <v>6638.6763666666666</v>
      </c>
      <c r="AE213" s="11">
        <v>55000</v>
      </c>
      <c r="AF213" s="11">
        <f t="shared" si="351"/>
        <v>2055.3430333333336</v>
      </c>
      <c r="AG213" s="11"/>
      <c r="AH213" s="92"/>
      <c r="AI213" s="91">
        <v>9000</v>
      </c>
      <c r="AJ213" s="11">
        <v>550</v>
      </c>
      <c r="AK213" s="54">
        <f t="shared" si="98"/>
        <v>11221.758530059498</v>
      </c>
      <c r="AL213" s="11">
        <v>305</v>
      </c>
      <c r="AM213" s="54">
        <v>0</v>
      </c>
      <c r="AN213" s="11">
        <v>0</v>
      </c>
      <c r="AO213" s="11">
        <v>0</v>
      </c>
      <c r="AP213" s="52">
        <f t="shared" si="352"/>
        <v>243080.39916396883</v>
      </c>
      <c r="AQ213" s="54">
        <f t="shared" si="341"/>
        <v>11657.638242566174</v>
      </c>
      <c r="AR213" s="54">
        <f t="shared" si="333"/>
        <v>10121.168607064654</v>
      </c>
      <c r="AS213" s="54">
        <f t="shared" si="337"/>
        <v>947808.22599648533</v>
      </c>
      <c r="AT213" s="54">
        <f t="shared" si="386"/>
        <v>120743.07690095904</v>
      </c>
      <c r="AU213" s="54">
        <v>3100</v>
      </c>
      <c r="AV213" s="54">
        <f t="shared" si="334"/>
        <v>152665.17542878567</v>
      </c>
      <c r="AW213" s="11">
        <v>0</v>
      </c>
      <c r="AX213" s="52">
        <f t="shared" si="353"/>
        <v>99312.923122016698</v>
      </c>
      <c r="AY213" s="54">
        <f>'Mortgage and Loans'!U174</f>
        <v>104330.25999999998</v>
      </c>
      <c r="AZ213" s="12">
        <f t="shared" si="391"/>
        <v>1713895.6259919058</v>
      </c>
      <c r="BA213" s="52">
        <f t="shared" si="385"/>
        <v>750</v>
      </c>
      <c r="BB213" s="52">
        <f t="shared" si="385"/>
        <v>750</v>
      </c>
      <c r="BC213" s="52">
        <f t="shared" si="385"/>
        <v>750</v>
      </c>
      <c r="BD213" s="52">
        <f t="shared" si="385"/>
        <v>750</v>
      </c>
      <c r="BE213" s="52">
        <f t="shared" si="329"/>
        <v>261.439615384614</v>
      </c>
      <c r="BF213" s="52">
        <f t="shared" si="385"/>
        <v>750</v>
      </c>
      <c r="BG213" s="52">
        <f>'Mortgage and Loans'!AF175</f>
        <v>0</v>
      </c>
      <c r="BH213" s="52">
        <f>'Mortgage and Loans'!AQ175</f>
        <v>0</v>
      </c>
      <c r="BI213" s="52">
        <f>'Mortgage and Loans'!BB175</f>
        <v>0</v>
      </c>
      <c r="BJ213" s="52">
        <f>'Mortgage and Loans'!BM175</f>
        <v>0</v>
      </c>
      <c r="BK213" s="52">
        <f>'Mortgage and Loans'!T174</f>
        <v>75669.740000000005</v>
      </c>
      <c r="BL213" s="12">
        <f t="shared" si="17"/>
        <v>-79681.179615384623</v>
      </c>
      <c r="BM213" s="69">
        <f t="shared" si="103"/>
        <v>1634214.4463765211</v>
      </c>
      <c r="BN213" s="88">
        <f t="shared" si="387"/>
        <v>1</v>
      </c>
      <c r="BO213" s="88">
        <f t="shared" si="340"/>
        <v>0</v>
      </c>
      <c r="BP213" s="79">
        <f>'Mortgage and Loans'!G175</f>
        <v>0</v>
      </c>
      <c r="BQ213" s="73">
        <f t="shared" si="354"/>
        <v>2055.3430333333336</v>
      </c>
      <c r="BR213" s="80"/>
      <c r="BS213" s="20">
        <f t="shared" si="355"/>
        <v>4011.4396153846142</v>
      </c>
      <c r="BT213" s="20">
        <v>750</v>
      </c>
      <c r="BU213" s="20">
        <v>0</v>
      </c>
      <c r="BV213" s="20">
        <f t="shared" si="356"/>
        <v>4761.4396153846137</v>
      </c>
      <c r="BW213" s="20">
        <f t="shared" si="357"/>
        <v>4761.4396153846083</v>
      </c>
      <c r="BX213" s="47">
        <f>IF(D213=0,0,IF(MONTH($D213)=1,1,0))</f>
        <v>0</v>
      </c>
      <c r="BY213" s="47">
        <f t="shared" si="19"/>
        <v>0</v>
      </c>
      <c r="BZ213" s="47">
        <f t="shared" si="20"/>
        <v>0</v>
      </c>
      <c r="CA213" s="47">
        <f t="shared" si="21"/>
        <v>0</v>
      </c>
      <c r="CB213" s="47">
        <f t="shared" si="22"/>
        <v>0</v>
      </c>
      <c r="CC213" s="47">
        <f t="shared" si="23"/>
        <v>0</v>
      </c>
      <c r="CD213" s="47">
        <f t="shared" si="24"/>
        <v>0</v>
      </c>
      <c r="CE213" s="47">
        <f t="shared" si="25"/>
        <v>0</v>
      </c>
      <c r="CF213" s="47">
        <f t="shared" si="26"/>
        <v>0</v>
      </c>
      <c r="CG213" s="47">
        <f t="shared" si="27"/>
        <v>0</v>
      </c>
      <c r="CH213" s="47">
        <f t="shared" si="28"/>
        <v>0</v>
      </c>
      <c r="CI213" s="47">
        <f t="shared" si="29"/>
        <v>0</v>
      </c>
      <c r="CJ213" s="47">
        <f t="shared" si="358"/>
        <v>0</v>
      </c>
      <c r="CK213" s="47">
        <f t="shared" si="359"/>
        <v>0</v>
      </c>
      <c r="CL213" s="47">
        <f t="shared" si="360"/>
        <v>0</v>
      </c>
      <c r="CM213" s="47">
        <f t="shared" si="361"/>
        <v>0</v>
      </c>
      <c r="CN213" s="47">
        <f t="shared" si="362"/>
        <v>0</v>
      </c>
      <c r="CO213" s="47">
        <f t="shared" si="363"/>
        <v>0</v>
      </c>
      <c r="CP213" s="47">
        <f t="shared" si="364"/>
        <v>0</v>
      </c>
      <c r="CQ213" s="47">
        <f t="shared" si="365"/>
        <v>0</v>
      </c>
      <c r="CR213" s="47">
        <f t="shared" si="366"/>
        <v>0</v>
      </c>
      <c r="CS213" s="47">
        <f t="shared" si="367"/>
        <v>0</v>
      </c>
      <c r="CT213" s="47">
        <f t="shared" si="368"/>
        <v>0</v>
      </c>
      <c r="CU213" s="47">
        <f t="shared" si="369"/>
        <v>0</v>
      </c>
      <c r="CV213" s="20">
        <f t="shared" si="370"/>
        <v>4761.4396153846137</v>
      </c>
      <c r="CW213" s="20">
        <f t="shared" si="371"/>
        <v>4761.4396153846146</v>
      </c>
      <c r="CX213" s="20">
        <f t="shared" si="372"/>
        <v>57137.275384615365</v>
      </c>
      <c r="CY213" s="20">
        <f t="shared" si="373"/>
        <v>57137.275384615365</v>
      </c>
      <c r="CZ213" s="20">
        <f t="shared" si="374"/>
        <v>57137.275384615379</v>
      </c>
      <c r="DA213" s="21">
        <f t="shared" si="375"/>
        <v>57137.275384615372</v>
      </c>
      <c r="DB213" s="19">
        <f t="shared" ref="DB213:DB268" si="397">$DA213/DB$11</f>
        <v>1428431.8846153843</v>
      </c>
      <c r="DC213" s="20">
        <f t="shared" si="376"/>
        <v>1428431.8846153843</v>
      </c>
      <c r="DD213" s="20">
        <f t="shared" si="377"/>
        <v>1428431.8846153843</v>
      </c>
      <c r="DE213" s="20">
        <f>DC213*G213</f>
        <v>0</v>
      </c>
      <c r="DF213" s="20">
        <f t="shared" si="338"/>
        <v>1500000</v>
      </c>
      <c r="DG213" s="20">
        <f t="shared" si="392"/>
        <v>1585388.6074618462</v>
      </c>
      <c r="DH213" s="20">
        <f t="shared" si="378"/>
        <v>63415.544298473847</v>
      </c>
      <c r="DI213" s="20">
        <f t="shared" si="393"/>
        <v>5284.6286915394876</v>
      </c>
      <c r="DJ213" s="20">
        <f t="shared" si="379"/>
        <v>1569702.1753244495</v>
      </c>
      <c r="DK213" s="24">
        <f t="shared" si="380"/>
        <v>1.1098804391983477</v>
      </c>
      <c r="DL213" s="124">
        <f t="shared" si="394"/>
        <v>0</v>
      </c>
      <c r="DM213" s="27">
        <f t="shared" si="395"/>
        <v>0</v>
      </c>
      <c r="DN213" s="27">
        <f t="shared" si="396"/>
        <v>0</v>
      </c>
      <c r="DO213" s="20">
        <f t="shared" si="388"/>
        <v>1255077.6981845109</v>
      </c>
      <c r="DP213" s="20">
        <f t="shared" si="389"/>
        <v>1134500.5649830385</v>
      </c>
      <c r="DQ213" s="21">
        <f t="shared" si="390"/>
        <v>1117293.2032657478</v>
      </c>
      <c r="DR213" s="17"/>
      <c r="DS213" s="17"/>
      <c r="DT213" s="17"/>
      <c r="DU213" s="17"/>
      <c r="DV213" s="17"/>
      <c r="DW213" s="17"/>
      <c r="DX213" s="17"/>
      <c r="DY213" s="17"/>
      <c r="DZ213" s="17"/>
      <c r="EA213" s="17"/>
      <c r="EB213" s="28">
        <v>0</v>
      </c>
      <c r="EC213" s="17"/>
      <c r="ED213" s="17"/>
      <c r="EE213" s="17"/>
      <c r="EF213" s="17"/>
      <c r="EG213" s="17"/>
    </row>
    <row r="214" spans="1:137" ht="15.75" thickBot="1" x14ac:dyDescent="0.3">
      <c r="A214" s="5">
        <f t="shared" si="328"/>
        <v>41</v>
      </c>
      <c r="B214" s="5">
        <f t="shared" si="328"/>
        <v>39</v>
      </c>
      <c r="C214" s="1">
        <v>48700</v>
      </c>
      <c r="D214" s="4"/>
      <c r="E214" s="28"/>
      <c r="F214" s="28"/>
      <c r="G214" s="28">
        <f t="shared" si="343"/>
        <v>0</v>
      </c>
      <c r="H214" s="28"/>
      <c r="I214" s="10">
        <v>0</v>
      </c>
      <c r="J214" s="10">
        <v>69430.399999999994</v>
      </c>
      <c r="K214" s="94"/>
      <c r="L214" s="11">
        <f t="shared" si="345"/>
        <v>1541.6666666666667</v>
      </c>
      <c r="M214" s="11">
        <f t="shared" si="346"/>
        <v>458.33333333333331</v>
      </c>
      <c r="N214" s="11">
        <f t="shared" si="347"/>
        <v>575</v>
      </c>
      <c r="O214" s="11">
        <f t="shared" si="344"/>
        <v>552.97666666666669</v>
      </c>
      <c r="P214" s="11">
        <f t="shared" si="381"/>
        <v>2657.8899999999994</v>
      </c>
      <c r="Q214" s="11">
        <v>100000</v>
      </c>
      <c r="R214" s="94">
        <v>1</v>
      </c>
      <c r="S214" s="11">
        <f t="shared" si="348"/>
        <v>1541.6666666666667</v>
      </c>
      <c r="T214" s="11">
        <f t="shared" si="349"/>
        <v>458.33333333333331</v>
      </c>
      <c r="U214" s="11">
        <f t="shared" si="382"/>
        <v>833.33333333333348</v>
      </c>
      <c r="V214" s="11">
        <f t="shared" si="383"/>
        <v>5500</v>
      </c>
      <c r="W214" s="11">
        <f t="shared" si="384"/>
        <v>8157.8899999999994</v>
      </c>
      <c r="X214" s="11">
        <f t="shared" si="350"/>
        <v>97894.68</v>
      </c>
      <c r="Y214" s="110">
        <f t="shared" si="342"/>
        <v>0.22</v>
      </c>
      <c r="Z214" s="11">
        <f t="shared" si="330"/>
        <v>13415.829599999997</v>
      </c>
      <c r="AA214" s="11">
        <f t="shared" si="331"/>
        <v>4814.7339999999995</v>
      </c>
      <c r="AB214" s="11">
        <v>0</v>
      </c>
      <c r="AC214" s="11">
        <f t="shared" si="336"/>
        <v>79664.116399999999</v>
      </c>
      <c r="AD214" s="11">
        <f t="shared" si="332"/>
        <v>6638.6763666666666</v>
      </c>
      <c r="AE214" s="11">
        <v>55000</v>
      </c>
      <c r="AF214" s="11">
        <f t="shared" si="351"/>
        <v>2055.3430333333336</v>
      </c>
      <c r="AG214" s="11"/>
      <c r="AH214" s="92"/>
      <c r="AI214" s="91">
        <v>9000</v>
      </c>
      <c r="AJ214" s="11">
        <v>550</v>
      </c>
      <c r="AK214" s="54">
        <f t="shared" si="98"/>
        <v>11235.318154949986</v>
      </c>
      <c r="AL214" s="11">
        <v>305</v>
      </c>
      <c r="AM214" s="54">
        <v>0</v>
      </c>
      <c r="AN214" s="11">
        <v>0</v>
      </c>
      <c r="AO214" s="11">
        <v>0</v>
      </c>
      <c r="AP214" s="52">
        <f t="shared" si="352"/>
        <v>245313.75132610701</v>
      </c>
      <c r="AQ214" s="54">
        <f t="shared" si="341"/>
        <v>11720.783783046742</v>
      </c>
      <c r="AR214" s="54">
        <f t="shared" si="333"/>
        <v>10175.991603686254</v>
      </c>
      <c r="AS214" s="54">
        <f t="shared" si="337"/>
        <v>956199.09655396617</v>
      </c>
      <c r="AT214" s="54">
        <f t="shared" si="386"/>
        <v>121805.43523417256</v>
      </c>
      <c r="AU214" s="54">
        <v>3100</v>
      </c>
      <c r="AV214" s="54">
        <f t="shared" si="334"/>
        <v>154067.1117956916</v>
      </c>
      <c r="AW214" s="11">
        <v>0</v>
      </c>
      <c r="AX214" s="52">
        <f t="shared" si="353"/>
        <v>101906.2111555943</v>
      </c>
      <c r="AY214" s="54">
        <f>'Mortgage and Loans'!U175</f>
        <v>105297.23999999998</v>
      </c>
      <c r="AZ214" s="12">
        <f t="shared" si="391"/>
        <v>1730675.9396072144</v>
      </c>
      <c r="BA214" s="52">
        <f t="shared" si="385"/>
        <v>750</v>
      </c>
      <c r="BB214" s="52">
        <f t="shared" si="385"/>
        <v>750</v>
      </c>
      <c r="BC214" s="52">
        <f t="shared" si="385"/>
        <v>750</v>
      </c>
      <c r="BD214" s="52">
        <f t="shared" si="385"/>
        <v>750</v>
      </c>
      <c r="BE214" s="52">
        <f t="shared" si="329"/>
        <v>261.43961538461451</v>
      </c>
      <c r="BF214" s="52">
        <f t="shared" si="385"/>
        <v>750</v>
      </c>
      <c r="BG214" s="52">
        <f>'Mortgage and Loans'!AF176</f>
        <v>0</v>
      </c>
      <c r="BH214" s="52">
        <f>'Mortgage and Loans'!AQ176</f>
        <v>0</v>
      </c>
      <c r="BI214" s="52">
        <f>'Mortgage and Loans'!BB176</f>
        <v>0</v>
      </c>
      <c r="BJ214" s="52">
        <f>'Mortgage and Loans'!BM176</f>
        <v>0</v>
      </c>
      <c r="BK214" s="52">
        <f>'Mortgage and Loans'!T175</f>
        <v>74702.760000000009</v>
      </c>
      <c r="BL214" s="12">
        <f t="shared" si="17"/>
        <v>-78714.199615384627</v>
      </c>
      <c r="BM214" s="69">
        <f t="shared" si="103"/>
        <v>1651961.7399918297</v>
      </c>
      <c r="BN214" s="88">
        <f t="shared" si="387"/>
        <v>1</v>
      </c>
      <c r="BO214" s="88">
        <f t="shared" si="340"/>
        <v>0</v>
      </c>
      <c r="BP214" s="79">
        <f>'Mortgage and Loans'!G176</f>
        <v>0</v>
      </c>
      <c r="BQ214" s="73">
        <f t="shared" si="354"/>
        <v>2055.3430333333336</v>
      </c>
      <c r="BR214" s="80"/>
      <c r="BS214" s="20">
        <f t="shared" si="355"/>
        <v>4011.4396153846146</v>
      </c>
      <c r="BT214" s="20">
        <v>750</v>
      </c>
      <c r="BU214" s="20">
        <v>0</v>
      </c>
      <c r="BV214" s="20">
        <f t="shared" si="356"/>
        <v>4761.4396153846146</v>
      </c>
      <c r="BW214" s="20">
        <f t="shared" si="357"/>
        <v>4761.4396153846064</v>
      </c>
      <c r="BX214" s="47">
        <f>IF(D214=0,0,IF(MONTH($D214)=1,1,0))</f>
        <v>0</v>
      </c>
      <c r="BY214" s="47">
        <f t="shared" si="19"/>
        <v>0</v>
      </c>
      <c r="BZ214" s="47">
        <f t="shared" si="20"/>
        <v>0</v>
      </c>
      <c r="CA214" s="47">
        <f t="shared" si="21"/>
        <v>0</v>
      </c>
      <c r="CB214" s="47">
        <f t="shared" si="22"/>
        <v>0</v>
      </c>
      <c r="CC214" s="47">
        <f t="shared" si="23"/>
        <v>0</v>
      </c>
      <c r="CD214" s="47">
        <f t="shared" si="24"/>
        <v>0</v>
      </c>
      <c r="CE214" s="47">
        <f t="shared" si="25"/>
        <v>0</v>
      </c>
      <c r="CF214" s="47">
        <f t="shared" si="26"/>
        <v>0</v>
      </c>
      <c r="CG214" s="47">
        <f t="shared" si="27"/>
        <v>0</v>
      </c>
      <c r="CH214" s="47">
        <f t="shared" si="28"/>
        <v>0</v>
      </c>
      <c r="CI214" s="47">
        <f t="shared" si="29"/>
        <v>0</v>
      </c>
      <c r="CJ214" s="47">
        <f t="shared" si="358"/>
        <v>0</v>
      </c>
      <c r="CK214" s="47">
        <f t="shared" si="359"/>
        <v>0</v>
      </c>
      <c r="CL214" s="47">
        <f t="shared" si="360"/>
        <v>0</v>
      </c>
      <c r="CM214" s="47">
        <f t="shared" si="361"/>
        <v>0</v>
      </c>
      <c r="CN214" s="47">
        <f t="shared" si="362"/>
        <v>0</v>
      </c>
      <c r="CO214" s="47">
        <f t="shared" si="363"/>
        <v>0</v>
      </c>
      <c r="CP214" s="47">
        <f t="shared" si="364"/>
        <v>0</v>
      </c>
      <c r="CQ214" s="47">
        <f t="shared" si="365"/>
        <v>0</v>
      </c>
      <c r="CR214" s="47">
        <f t="shared" si="366"/>
        <v>0</v>
      </c>
      <c r="CS214" s="47">
        <f t="shared" si="367"/>
        <v>0</v>
      </c>
      <c r="CT214" s="47">
        <f t="shared" si="368"/>
        <v>0</v>
      </c>
      <c r="CU214" s="47">
        <f t="shared" si="369"/>
        <v>0</v>
      </c>
      <c r="CV214" s="20">
        <f t="shared" si="370"/>
        <v>4761.4396153846137</v>
      </c>
      <c r="CW214" s="20">
        <f t="shared" si="371"/>
        <v>4761.4396153846164</v>
      </c>
      <c r="CX214" s="20">
        <f t="shared" si="372"/>
        <v>57137.275384615379</v>
      </c>
      <c r="CY214" s="20">
        <f t="shared" si="373"/>
        <v>57137.275384615365</v>
      </c>
      <c r="CZ214" s="20">
        <f t="shared" si="374"/>
        <v>57137.275384615394</v>
      </c>
      <c r="DA214" s="21">
        <f t="shared" si="375"/>
        <v>57137.275384615379</v>
      </c>
      <c r="DB214" s="19">
        <f t="shared" si="397"/>
        <v>1428431.8846153845</v>
      </c>
      <c r="DC214" s="20">
        <f t="shared" si="376"/>
        <v>1428431.8846153843</v>
      </c>
      <c r="DD214" s="20">
        <f t="shared" si="377"/>
        <v>1428431.8846153847</v>
      </c>
      <c r="DE214" s="20">
        <f>DC214*G214</f>
        <v>0</v>
      </c>
      <c r="DF214" s="20">
        <f t="shared" si="338"/>
        <v>1500000</v>
      </c>
      <c r="DG214" s="20">
        <f t="shared" si="392"/>
        <v>1601188.3814522645</v>
      </c>
      <c r="DH214" s="20">
        <f t="shared" si="378"/>
        <v>64047.535258090582</v>
      </c>
      <c r="DI214" s="20">
        <f t="shared" si="393"/>
        <v>5337.2946048408821</v>
      </c>
      <c r="DJ214" s="20">
        <f t="shared" si="379"/>
        <v>1585416.9811407903</v>
      </c>
      <c r="DK214" s="24">
        <f t="shared" si="380"/>
        <v>1.1209413614310326</v>
      </c>
      <c r="DL214" s="124">
        <f t="shared" si="394"/>
        <v>0</v>
      </c>
      <c r="DM214" s="27">
        <f t="shared" si="395"/>
        <v>0</v>
      </c>
      <c r="DN214" s="27">
        <f t="shared" si="396"/>
        <v>0</v>
      </c>
      <c r="DO214" s="20">
        <f t="shared" si="388"/>
        <v>1261876.0357163437</v>
      </c>
      <c r="DP214" s="20">
        <f t="shared" si="389"/>
        <v>1144645.7763766965</v>
      </c>
      <c r="DQ214" s="21">
        <f t="shared" si="390"/>
        <v>1127916.0414501037</v>
      </c>
      <c r="DR214" s="17"/>
      <c r="DS214" s="17"/>
      <c r="DT214" s="17"/>
      <c r="DU214" s="17"/>
      <c r="DV214" s="17"/>
      <c r="DW214" s="17"/>
      <c r="DX214" s="17"/>
      <c r="DY214" s="17"/>
      <c r="DZ214" s="17"/>
      <c r="EA214" s="17"/>
      <c r="EB214" s="28">
        <v>0</v>
      </c>
      <c r="EC214" s="17"/>
      <c r="ED214" s="17"/>
      <c r="EE214" s="17"/>
      <c r="EF214" s="17"/>
      <c r="EG214" s="17"/>
    </row>
    <row r="215" spans="1:137" ht="15.75" thickBot="1" x14ac:dyDescent="0.3">
      <c r="A215" s="5">
        <f t="shared" si="328"/>
        <v>41</v>
      </c>
      <c r="B215" s="5">
        <f t="shared" si="328"/>
        <v>39</v>
      </c>
      <c r="C215" s="1">
        <v>48731</v>
      </c>
      <c r="D215" s="4"/>
      <c r="E215" s="28"/>
      <c r="F215" s="28"/>
      <c r="G215" s="28">
        <f t="shared" si="343"/>
        <v>0</v>
      </c>
      <c r="H215" s="28"/>
      <c r="I215" s="10">
        <v>0</v>
      </c>
      <c r="J215" s="10">
        <v>69430.399999999994</v>
      </c>
      <c r="K215" s="94"/>
      <c r="L215" s="11">
        <f t="shared" si="345"/>
        <v>1541.6666666666667</v>
      </c>
      <c r="M215" s="11">
        <f t="shared" si="346"/>
        <v>458.33333333333331</v>
      </c>
      <c r="N215" s="11">
        <f t="shared" si="347"/>
        <v>575</v>
      </c>
      <c r="O215" s="11">
        <f t="shared" si="344"/>
        <v>552.97666666666669</v>
      </c>
      <c r="P215" s="11">
        <f t="shared" si="381"/>
        <v>2657.8899999999994</v>
      </c>
      <c r="Q215" s="11">
        <v>100000</v>
      </c>
      <c r="R215" s="94">
        <v>1</v>
      </c>
      <c r="S215" s="11">
        <f t="shared" si="348"/>
        <v>1541.6666666666667</v>
      </c>
      <c r="T215" s="11">
        <f t="shared" si="349"/>
        <v>458.33333333333331</v>
      </c>
      <c r="U215" s="11">
        <f t="shared" si="382"/>
        <v>833.33333333333348</v>
      </c>
      <c r="V215" s="11">
        <f t="shared" si="383"/>
        <v>5500</v>
      </c>
      <c r="W215" s="11">
        <f t="shared" si="384"/>
        <v>8157.8899999999994</v>
      </c>
      <c r="X215" s="11">
        <f t="shared" si="350"/>
        <v>97894.68</v>
      </c>
      <c r="Y215" s="110">
        <f t="shared" si="342"/>
        <v>0.22</v>
      </c>
      <c r="Z215" s="11">
        <f t="shared" si="330"/>
        <v>13415.829599999997</v>
      </c>
      <c r="AA215" s="11">
        <f t="shared" si="331"/>
        <v>4814.7339999999995</v>
      </c>
      <c r="AB215" s="11">
        <v>0</v>
      </c>
      <c r="AC215" s="11">
        <f t="shared" si="336"/>
        <v>79664.116399999999</v>
      </c>
      <c r="AD215" s="11">
        <f t="shared" si="332"/>
        <v>6638.6763666666666</v>
      </c>
      <c r="AE215" s="11">
        <v>55000</v>
      </c>
      <c r="AF215" s="11">
        <f t="shared" si="351"/>
        <v>2055.3430333333336</v>
      </c>
      <c r="AG215" s="11"/>
      <c r="AH215" s="92"/>
      <c r="AI215" s="91">
        <v>9000</v>
      </c>
      <c r="AJ215" s="11">
        <v>550</v>
      </c>
      <c r="AK215" s="54">
        <f t="shared" si="98"/>
        <v>11248.894164387217</v>
      </c>
      <c r="AL215" s="11">
        <v>305</v>
      </c>
      <c r="AM215" s="54">
        <v>0</v>
      </c>
      <c r="AN215" s="11">
        <v>0</v>
      </c>
      <c r="AO215" s="11">
        <v>0</v>
      </c>
      <c r="AP215" s="52">
        <f t="shared" si="352"/>
        <v>247559.20081245678</v>
      </c>
      <c r="AQ215" s="54">
        <f t="shared" si="341"/>
        <v>11784.271361871579</v>
      </c>
      <c r="AR215" s="54">
        <f t="shared" si="333"/>
        <v>10231.111558206221</v>
      </c>
      <c r="AS215" s="54">
        <f t="shared" si="337"/>
        <v>964635.41766030004</v>
      </c>
      <c r="AT215" s="54">
        <f t="shared" si="386"/>
        <v>122873.54800835765</v>
      </c>
      <c r="AU215" s="54">
        <v>3100</v>
      </c>
      <c r="AV215" s="54">
        <f t="shared" si="334"/>
        <v>155476.64198458492</v>
      </c>
      <c r="AW215" s="11">
        <v>0</v>
      </c>
      <c r="AX215" s="52">
        <f t="shared" si="353"/>
        <v>104513.54616602043</v>
      </c>
      <c r="AY215" s="54">
        <f>'Mortgage and Loans'!U176</f>
        <v>106267.54999999997</v>
      </c>
      <c r="AZ215" s="12">
        <f t="shared" si="391"/>
        <v>1747545.1817161848</v>
      </c>
      <c r="BA215" s="52">
        <f t="shared" si="385"/>
        <v>750</v>
      </c>
      <c r="BB215" s="52">
        <f t="shared" si="385"/>
        <v>750</v>
      </c>
      <c r="BC215" s="52">
        <f t="shared" si="385"/>
        <v>750</v>
      </c>
      <c r="BD215" s="52">
        <f t="shared" si="385"/>
        <v>750</v>
      </c>
      <c r="BE215" s="52">
        <f t="shared" si="329"/>
        <v>261.43961538461519</v>
      </c>
      <c r="BF215" s="52">
        <f t="shared" si="385"/>
        <v>750</v>
      </c>
      <c r="BG215" s="52">
        <f>'Mortgage and Loans'!AF177</f>
        <v>0</v>
      </c>
      <c r="BH215" s="52">
        <f>'Mortgage and Loans'!AQ177</f>
        <v>0</v>
      </c>
      <c r="BI215" s="52">
        <f>'Mortgage and Loans'!BB177</f>
        <v>0</v>
      </c>
      <c r="BJ215" s="52">
        <f>'Mortgage and Loans'!BM177</f>
        <v>0</v>
      </c>
      <c r="BK215" s="52">
        <f>'Mortgage and Loans'!T176</f>
        <v>73732.450000000012</v>
      </c>
      <c r="BL215" s="12">
        <f t="shared" si="17"/>
        <v>-77743.889615384629</v>
      </c>
      <c r="BM215" s="69">
        <f t="shared" si="103"/>
        <v>1669801.2921008002</v>
      </c>
      <c r="BN215" s="88">
        <f t="shared" si="387"/>
        <v>1</v>
      </c>
      <c r="BO215" s="88">
        <f t="shared" si="340"/>
        <v>0</v>
      </c>
      <c r="BP215" s="79">
        <f>'Mortgage and Loans'!G177</f>
        <v>0</v>
      </c>
      <c r="BQ215" s="73">
        <f t="shared" si="354"/>
        <v>2055.3430333333336</v>
      </c>
      <c r="BR215" s="80"/>
      <c r="BS215" s="20">
        <f t="shared" si="355"/>
        <v>4011.4396153846151</v>
      </c>
      <c r="BT215" s="20">
        <v>750</v>
      </c>
      <c r="BU215" s="20">
        <v>0</v>
      </c>
      <c r="BV215" s="20">
        <f t="shared" si="356"/>
        <v>4761.4396153846155</v>
      </c>
      <c r="BW215" s="20">
        <f t="shared" si="357"/>
        <v>4761.4396153846083</v>
      </c>
      <c r="BX215" s="47">
        <f>IF(D215=0,0,IF(MONTH($D215)=1,1,0))</f>
        <v>0</v>
      </c>
      <c r="BY215" s="47">
        <f t="shared" si="19"/>
        <v>0</v>
      </c>
      <c r="BZ215" s="47">
        <f t="shared" si="20"/>
        <v>0</v>
      </c>
      <c r="CA215" s="47">
        <f t="shared" si="21"/>
        <v>0</v>
      </c>
      <c r="CB215" s="47">
        <f t="shared" si="22"/>
        <v>0</v>
      </c>
      <c r="CC215" s="47">
        <f t="shared" si="23"/>
        <v>0</v>
      </c>
      <c r="CD215" s="47">
        <f t="shared" si="24"/>
        <v>0</v>
      </c>
      <c r="CE215" s="47">
        <f t="shared" si="25"/>
        <v>0</v>
      </c>
      <c r="CF215" s="47">
        <f t="shared" si="26"/>
        <v>0</v>
      </c>
      <c r="CG215" s="47">
        <f t="shared" si="27"/>
        <v>0</v>
      </c>
      <c r="CH215" s="47">
        <f t="shared" si="28"/>
        <v>0</v>
      </c>
      <c r="CI215" s="47">
        <f t="shared" si="29"/>
        <v>0</v>
      </c>
      <c r="CJ215" s="47">
        <f t="shared" si="358"/>
        <v>0</v>
      </c>
      <c r="CK215" s="47">
        <f t="shared" si="359"/>
        <v>0</v>
      </c>
      <c r="CL215" s="47">
        <f t="shared" si="360"/>
        <v>0</v>
      </c>
      <c r="CM215" s="47">
        <f t="shared" si="361"/>
        <v>0</v>
      </c>
      <c r="CN215" s="47">
        <f t="shared" si="362"/>
        <v>0</v>
      </c>
      <c r="CO215" s="47">
        <f t="shared" si="363"/>
        <v>0</v>
      </c>
      <c r="CP215" s="47">
        <f t="shared" si="364"/>
        <v>0</v>
      </c>
      <c r="CQ215" s="47">
        <f t="shared" si="365"/>
        <v>0</v>
      </c>
      <c r="CR215" s="47">
        <f t="shared" si="366"/>
        <v>0</v>
      </c>
      <c r="CS215" s="47">
        <f t="shared" si="367"/>
        <v>0</v>
      </c>
      <c r="CT215" s="47">
        <f t="shared" si="368"/>
        <v>0</v>
      </c>
      <c r="CU215" s="47">
        <f t="shared" si="369"/>
        <v>0</v>
      </c>
      <c r="CV215" s="20">
        <f t="shared" si="370"/>
        <v>4761.4396153846146</v>
      </c>
      <c r="CW215" s="20">
        <f t="shared" si="371"/>
        <v>4761.4396153846164</v>
      </c>
      <c r="CX215" s="20">
        <f t="shared" si="372"/>
        <v>57137.275384615386</v>
      </c>
      <c r="CY215" s="20">
        <f t="shared" si="373"/>
        <v>57137.275384615379</v>
      </c>
      <c r="CZ215" s="20">
        <f t="shared" si="374"/>
        <v>57137.275384615394</v>
      </c>
      <c r="DA215" s="21">
        <f t="shared" si="375"/>
        <v>57137.275384615386</v>
      </c>
      <c r="DB215" s="19">
        <f t="shared" si="397"/>
        <v>1428431.8846153847</v>
      </c>
      <c r="DC215" s="20">
        <f t="shared" si="376"/>
        <v>1428431.8846153847</v>
      </c>
      <c r="DD215" s="20">
        <f t="shared" si="377"/>
        <v>1428431.8846153847</v>
      </c>
      <c r="DE215" s="20">
        <f>DC215*G215</f>
        <v>0</v>
      </c>
      <c r="DF215" s="20">
        <f t="shared" si="338"/>
        <v>1500000</v>
      </c>
      <c r="DG215" s="20">
        <f t="shared" si="392"/>
        <v>1617073.7375517976</v>
      </c>
      <c r="DH215" s="20">
        <f t="shared" si="378"/>
        <v>64682.949502071904</v>
      </c>
      <c r="DI215" s="20">
        <f t="shared" si="393"/>
        <v>5390.2457918393256</v>
      </c>
      <c r="DJ215" s="20">
        <f t="shared" si="379"/>
        <v>1601216.9088219695</v>
      </c>
      <c r="DK215" s="24">
        <f t="shared" si="380"/>
        <v>1.1320621969924776</v>
      </c>
      <c r="DL215" s="124">
        <f t="shared" si="394"/>
        <v>0</v>
      </c>
      <c r="DM215" s="27">
        <f t="shared" si="395"/>
        <v>0</v>
      </c>
      <c r="DN215" s="27">
        <f t="shared" si="396"/>
        <v>0</v>
      </c>
      <c r="DO215" s="20">
        <f t="shared" si="388"/>
        <v>1268711.1975764737</v>
      </c>
      <c r="DP215" s="20">
        <f t="shared" si="389"/>
        <v>1154845.940998737</v>
      </c>
      <c r="DQ215" s="21">
        <f t="shared" si="390"/>
        <v>1138596.4200079583</v>
      </c>
      <c r="DR215" s="17"/>
      <c r="DS215" s="17"/>
      <c r="DT215" s="17"/>
      <c r="DU215" s="17"/>
      <c r="DV215" s="17"/>
      <c r="DW215" s="17"/>
      <c r="DX215" s="17"/>
      <c r="DY215" s="17"/>
      <c r="DZ215" s="17"/>
      <c r="EA215" s="17"/>
      <c r="EB215" s="28">
        <v>0</v>
      </c>
      <c r="EC215" s="17"/>
      <c r="ED215" s="17"/>
      <c r="EE215" s="17"/>
      <c r="EF215" s="17"/>
      <c r="EG215" s="17"/>
    </row>
    <row r="216" spans="1:137" ht="15.75" thickBot="1" x14ac:dyDescent="0.3">
      <c r="A216" s="5">
        <f t="shared" si="328"/>
        <v>41</v>
      </c>
      <c r="B216" s="5">
        <f t="shared" si="328"/>
        <v>39</v>
      </c>
      <c r="C216" s="1">
        <v>48761</v>
      </c>
      <c r="D216" s="4"/>
      <c r="E216" s="28"/>
      <c r="F216" s="28"/>
      <c r="G216" s="28">
        <f t="shared" si="343"/>
        <v>0</v>
      </c>
      <c r="H216" s="28"/>
      <c r="I216" s="10">
        <v>0</v>
      </c>
      <c r="J216" s="10">
        <v>69430.399999999994</v>
      </c>
      <c r="K216" s="94"/>
      <c r="L216" s="11">
        <f t="shared" si="345"/>
        <v>1541.6666666666667</v>
      </c>
      <c r="M216" s="11">
        <f t="shared" si="346"/>
        <v>458.33333333333331</v>
      </c>
      <c r="N216" s="11">
        <f t="shared" si="347"/>
        <v>575</v>
      </c>
      <c r="O216" s="11">
        <f t="shared" si="344"/>
        <v>552.97666666666669</v>
      </c>
      <c r="P216" s="11">
        <f t="shared" si="381"/>
        <v>2657.8899999999994</v>
      </c>
      <c r="Q216" s="11">
        <v>100000</v>
      </c>
      <c r="R216" s="94">
        <v>1</v>
      </c>
      <c r="S216" s="11">
        <f t="shared" si="348"/>
        <v>1541.6666666666667</v>
      </c>
      <c r="T216" s="11">
        <f t="shared" si="349"/>
        <v>458.33333333333331</v>
      </c>
      <c r="U216" s="11">
        <f t="shared" si="382"/>
        <v>833.33333333333348</v>
      </c>
      <c r="V216" s="11">
        <f t="shared" si="383"/>
        <v>5500</v>
      </c>
      <c r="W216" s="11">
        <f t="shared" si="384"/>
        <v>8157.8899999999994</v>
      </c>
      <c r="X216" s="11">
        <f t="shared" si="350"/>
        <v>97894.68</v>
      </c>
      <c r="Y216" s="110">
        <f t="shared" si="342"/>
        <v>0.22</v>
      </c>
      <c r="Z216" s="11">
        <f t="shared" si="330"/>
        <v>13415.829599999997</v>
      </c>
      <c r="AA216" s="11">
        <f t="shared" si="331"/>
        <v>4814.7339999999995</v>
      </c>
      <c r="AB216" s="11">
        <v>0</v>
      </c>
      <c r="AC216" s="11">
        <f t="shared" si="336"/>
        <v>79664.116399999999</v>
      </c>
      <c r="AD216" s="11">
        <f t="shared" si="332"/>
        <v>6638.6763666666666</v>
      </c>
      <c r="AE216" s="11">
        <v>55000</v>
      </c>
      <c r="AF216" s="11">
        <f t="shared" si="351"/>
        <v>2055.3430333333336</v>
      </c>
      <c r="AG216" s="11"/>
      <c r="AH216" s="92"/>
      <c r="AI216" s="91">
        <v>9000</v>
      </c>
      <c r="AJ216" s="11">
        <v>550</v>
      </c>
      <c r="AK216" s="54">
        <f t="shared" si="98"/>
        <v>11262.486578169184</v>
      </c>
      <c r="AL216" s="11">
        <v>305</v>
      </c>
      <c r="AM216" s="54">
        <v>0</v>
      </c>
      <c r="AN216" s="11">
        <v>0</v>
      </c>
      <c r="AO216" s="11">
        <v>0</v>
      </c>
      <c r="AP216" s="52">
        <f t="shared" si="352"/>
        <v>249816.81315019095</v>
      </c>
      <c r="AQ216" s="54">
        <f t="shared" si="341"/>
        <v>11848.102831748383</v>
      </c>
      <c r="AR216" s="54">
        <f t="shared" si="333"/>
        <v>10286.530079146505</v>
      </c>
      <c r="AS216" s="54">
        <f t="shared" si="337"/>
        <v>973117.4355059599</v>
      </c>
      <c r="AT216" s="54">
        <f t="shared" si="386"/>
        <v>123947.44639340292</v>
      </c>
      <c r="AU216" s="54">
        <v>3100</v>
      </c>
      <c r="AV216" s="54">
        <f t="shared" si="334"/>
        <v>156893.80712866809</v>
      </c>
      <c r="AW216" s="11">
        <v>0</v>
      </c>
      <c r="AX216" s="52">
        <f t="shared" si="353"/>
        <v>107135.00424108638</v>
      </c>
      <c r="AY216" s="54">
        <f>'Mortgage and Loans'!U177</f>
        <v>107241.19999999997</v>
      </c>
      <c r="AZ216" s="12">
        <f t="shared" si="391"/>
        <v>1764503.8259083722</v>
      </c>
      <c r="BA216" s="52">
        <f t="shared" si="385"/>
        <v>750</v>
      </c>
      <c r="BB216" s="52">
        <f t="shared" si="385"/>
        <v>750</v>
      </c>
      <c r="BC216" s="52">
        <f t="shared" si="385"/>
        <v>750</v>
      </c>
      <c r="BD216" s="52">
        <f t="shared" si="385"/>
        <v>750</v>
      </c>
      <c r="BE216" s="52">
        <f t="shared" si="329"/>
        <v>261.43961538461576</v>
      </c>
      <c r="BF216" s="52">
        <f t="shared" si="385"/>
        <v>750</v>
      </c>
      <c r="BG216" s="52">
        <f>'Mortgage and Loans'!AF178</f>
        <v>0</v>
      </c>
      <c r="BH216" s="52">
        <f>'Mortgage and Loans'!AQ178</f>
        <v>0</v>
      </c>
      <c r="BI216" s="52">
        <f>'Mortgage and Loans'!BB178</f>
        <v>0</v>
      </c>
      <c r="BJ216" s="52">
        <f>'Mortgage and Loans'!BM178</f>
        <v>0</v>
      </c>
      <c r="BK216" s="52">
        <f>'Mortgage and Loans'!T177</f>
        <v>72758.800000000017</v>
      </c>
      <c r="BL216" s="12">
        <f t="shared" si="17"/>
        <v>-76770.239615384635</v>
      </c>
      <c r="BM216" s="69">
        <f t="shared" si="103"/>
        <v>1687733.5862929875</v>
      </c>
      <c r="BN216" s="88">
        <f t="shared" si="387"/>
        <v>1</v>
      </c>
      <c r="BO216" s="88">
        <f t="shared" si="340"/>
        <v>0</v>
      </c>
      <c r="BP216" s="79">
        <f>'Mortgage and Loans'!G178</f>
        <v>0</v>
      </c>
      <c r="BQ216" s="73">
        <f t="shared" si="354"/>
        <v>2055.3430333333336</v>
      </c>
      <c r="BR216" s="80"/>
      <c r="BS216" s="20">
        <f t="shared" si="355"/>
        <v>4011.4396153846155</v>
      </c>
      <c r="BT216" s="20">
        <v>750</v>
      </c>
      <c r="BU216" s="20">
        <v>0</v>
      </c>
      <c r="BV216" s="20">
        <f t="shared" si="356"/>
        <v>4761.4396153846155</v>
      </c>
      <c r="BW216" s="20">
        <f t="shared" si="357"/>
        <v>4761.4396153846119</v>
      </c>
      <c r="BX216" s="47">
        <f>IF(D216=0,0,IF(MONTH($D216)=1,1,0))</f>
        <v>0</v>
      </c>
      <c r="BY216" s="47">
        <f t="shared" si="19"/>
        <v>0</v>
      </c>
      <c r="BZ216" s="47">
        <f t="shared" si="20"/>
        <v>0</v>
      </c>
      <c r="CA216" s="47">
        <f t="shared" si="21"/>
        <v>0</v>
      </c>
      <c r="CB216" s="47">
        <f t="shared" si="22"/>
        <v>0</v>
      </c>
      <c r="CC216" s="47">
        <f t="shared" si="23"/>
        <v>0</v>
      </c>
      <c r="CD216" s="47">
        <f t="shared" si="24"/>
        <v>0</v>
      </c>
      <c r="CE216" s="47">
        <f t="shared" si="25"/>
        <v>0</v>
      </c>
      <c r="CF216" s="47">
        <f t="shared" si="26"/>
        <v>0</v>
      </c>
      <c r="CG216" s="47">
        <f t="shared" si="27"/>
        <v>0</v>
      </c>
      <c r="CH216" s="47">
        <f t="shared" si="28"/>
        <v>0</v>
      </c>
      <c r="CI216" s="47">
        <f t="shared" si="29"/>
        <v>0</v>
      </c>
      <c r="CJ216" s="47">
        <f t="shared" si="358"/>
        <v>0</v>
      </c>
      <c r="CK216" s="47">
        <f t="shared" si="359"/>
        <v>0</v>
      </c>
      <c r="CL216" s="47">
        <f t="shared" si="360"/>
        <v>0</v>
      </c>
      <c r="CM216" s="47">
        <f t="shared" si="361"/>
        <v>0</v>
      </c>
      <c r="CN216" s="47">
        <f t="shared" si="362"/>
        <v>0</v>
      </c>
      <c r="CO216" s="47">
        <f t="shared" si="363"/>
        <v>0</v>
      </c>
      <c r="CP216" s="47">
        <f t="shared" si="364"/>
        <v>0</v>
      </c>
      <c r="CQ216" s="47">
        <f t="shared" si="365"/>
        <v>0</v>
      </c>
      <c r="CR216" s="47">
        <f t="shared" si="366"/>
        <v>0</v>
      </c>
      <c r="CS216" s="47">
        <f t="shared" si="367"/>
        <v>0</v>
      </c>
      <c r="CT216" s="47">
        <f t="shared" si="368"/>
        <v>0</v>
      </c>
      <c r="CU216" s="47">
        <f t="shared" si="369"/>
        <v>0</v>
      </c>
      <c r="CV216" s="20">
        <f t="shared" si="370"/>
        <v>4761.4396153846155</v>
      </c>
      <c r="CW216" s="20">
        <f t="shared" si="371"/>
        <v>4761.4396153846174</v>
      </c>
      <c r="CX216" s="20">
        <f t="shared" si="372"/>
        <v>57137.275384615386</v>
      </c>
      <c r="CY216" s="20">
        <f t="shared" si="373"/>
        <v>57137.275384615386</v>
      </c>
      <c r="CZ216" s="20">
        <f t="shared" si="374"/>
        <v>57137.275384615408</v>
      </c>
      <c r="DA216" s="21">
        <f t="shared" si="375"/>
        <v>57137.275384615386</v>
      </c>
      <c r="DB216" s="19">
        <f t="shared" si="397"/>
        <v>1428431.8846153847</v>
      </c>
      <c r="DC216" s="20">
        <f t="shared" si="376"/>
        <v>1428431.8846153847</v>
      </c>
      <c r="DD216" s="20">
        <f t="shared" si="377"/>
        <v>1428431.8846153847</v>
      </c>
      <c r="DE216" s="20">
        <f>DC216*G216</f>
        <v>0</v>
      </c>
      <c r="DF216" s="20">
        <f t="shared" si="338"/>
        <v>1500000</v>
      </c>
      <c r="DG216" s="20">
        <f t="shared" si="392"/>
        <v>1633045.1393302032</v>
      </c>
      <c r="DH216" s="20">
        <f t="shared" si="378"/>
        <v>65321.805573208127</v>
      </c>
      <c r="DI216" s="20">
        <f t="shared" si="393"/>
        <v>5443.4837977673442</v>
      </c>
      <c r="DJ216" s="20">
        <f t="shared" si="379"/>
        <v>1617102.4194447554</v>
      </c>
      <c r="DK216" s="24">
        <f t="shared" si="380"/>
        <v>1.1432432704132141</v>
      </c>
      <c r="DL216" s="124">
        <f t="shared" si="394"/>
        <v>0</v>
      </c>
      <c r="DM216" s="27">
        <f t="shared" si="395"/>
        <v>0</v>
      </c>
      <c r="DN216" s="27">
        <f t="shared" si="396"/>
        <v>0</v>
      </c>
      <c r="DO216" s="20">
        <f t="shared" si="388"/>
        <v>1275583.3832300128</v>
      </c>
      <c r="DP216" s="20">
        <f t="shared" si="389"/>
        <v>1165101.3565124802</v>
      </c>
      <c r="DQ216" s="21">
        <f t="shared" si="390"/>
        <v>1149334.6506163345</v>
      </c>
      <c r="DR216" s="17"/>
      <c r="DS216" s="17"/>
      <c r="DT216" s="17"/>
      <c r="DU216" s="17"/>
      <c r="DV216" s="17"/>
      <c r="DW216" s="17"/>
      <c r="DX216" s="17"/>
      <c r="DY216" s="17"/>
      <c r="DZ216" s="17"/>
      <c r="EA216" s="17"/>
      <c r="EB216" s="28">
        <v>0</v>
      </c>
      <c r="EC216" s="17"/>
      <c r="ED216" s="17"/>
      <c r="EE216" s="17"/>
      <c r="EF216" s="17"/>
      <c r="EG216" s="17"/>
    </row>
    <row r="217" spans="1:137" ht="15.75" thickBot="1" x14ac:dyDescent="0.3">
      <c r="A217" s="5">
        <f t="shared" si="328"/>
        <v>41</v>
      </c>
      <c r="B217" s="5">
        <f t="shared" si="328"/>
        <v>39</v>
      </c>
      <c r="C217" s="1">
        <v>48792</v>
      </c>
      <c r="D217" s="4"/>
      <c r="E217" s="28"/>
      <c r="F217" s="28"/>
      <c r="G217" s="28">
        <f t="shared" si="343"/>
        <v>0</v>
      </c>
      <c r="H217" s="28"/>
      <c r="I217" s="10">
        <v>0</v>
      </c>
      <c r="J217" s="10">
        <v>69430.399999999994</v>
      </c>
      <c r="K217" s="94"/>
      <c r="L217" s="11">
        <f t="shared" si="345"/>
        <v>1541.6666666666667</v>
      </c>
      <c r="M217" s="11">
        <f t="shared" si="346"/>
        <v>458.33333333333331</v>
      </c>
      <c r="N217" s="11">
        <f t="shared" si="347"/>
        <v>575</v>
      </c>
      <c r="O217" s="11">
        <f t="shared" si="344"/>
        <v>552.97666666666669</v>
      </c>
      <c r="P217" s="11">
        <f t="shared" si="381"/>
        <v>2657.8899999999994</v>
      </c>
      <c r="Q217" s="11">
        <v>100000</v>
      </c>
      <c r="R217" s="94">
        <v>1</v>
      </c>
      <c r="S217" s="11">
        <f t="shared" si="348"/>
        <v>1541.6666666666667</v>
      </c>
      <c r="T217" s="11">
        <f t="shared" si="349"/>
        <v>458.33333333333331</v>
      </c>
      <c r="U217" s="11">
        <f t="shared" si="382"/>
        <v>833.33333333333348</v>
      </c>
      <c r="V217" s="11">
        <f t="shared" si="383"/>
        <v>5500</v>
      </c>
      <c r="W217" s="11">
        <f t="shared" si="384"/>
        <v>8157.8899999999994</v>
      </c>
      <c r="X217" s="11">
        <f t="shared" si="350"/>
        <v>97894.68</v>
      </c>
      <c r="Y217" s="110">
        <f t="shared" si="342"/>
        <v>0.22</v>
      </c>
      <c r="Z217" s="11">
        <f t="shared" si="330"/>
        <v>13415.829599999997</v>
      </c>
      <c r="AA217" s="11">
        <f t="shared" si="331"/>
        <v>4814.7339999999995</v>
      </c>
      <c r="AB217" s="11">
        <v>0</v>
      </c>
      <c r="AC217" s="11">
        <f t="shared" si="336"/>
        <v>79664.116399999999</v>
      </c>
      <c r="AD217" s="11">
        <f t="shared" si="332"/>
        <v>6638.6763666666666</v>
      </c>
      <c r="AE217" s="11">
        <v>55000</v>
      </c>
      <c r="AF217" s="11">
        <f t="shared" si="351"/>
        <v>2055.3430333333336</v>
      </c>
      <c r="AG217" s="11"/>
      <c r="AH217" s="92"/>
      <c r="AI217" s="91">
        <v>9000</v>
      </c>
      <c r="AJ217" s="11">
        <v>550</v>
      </c>
      <c r="AK217" s="54">
        <f t="shared" si="98"/>
        <v>11276.095416117805</v>
      </c>
      <c r="AL217" s="11">
        <v>305</v>
      </c>
      <c r="AM217" s="54">
        <v>0</v>
      </c>
      <c r="AN217" s="11">
        <v>0</v>
      </c>
      <c r="AO217" s="11">
        <v>0</v>
      </c>
      <c r="AP217" s="52">
        <f t="shared" si="352"/>
        <v>252086.65422142117</v>
      </c>
      <c r="AQ217" s="54">
        <f t="shared" si="341"/>
        <v>11912.280055420353</v>
      </c>
      <c r="AR217" s="54">
        <f t="shared" si="333"/>
        <v>10342.248783741881</v>
      </c>
      <c r="AS217" s="54">
        <f t="shared" si="337"/>
        <v>981645.39761495043</v>
      </c>
      <c r="AT217" s="54">
        <f t="shared" si="386"/>
        <v>125027.16172803384</v>
      </c>
      <c r="AU217" s="54">
        <v>3100</v>
      </c>
      <c r="AV217" s="54">
        <f t="shared" si="334"/>
        <v>158318.64858394838</v>
      </c>
      <c r="AW217" s="11">
        <v>0</v>
      </c>
      <c r="AX217" s="52">
        <f t="shared" si="353"/>
        <v>109770.6618807256</v>
      </c>
      <c r="AY217" s="54">
        <f>'Mortgage and Loans'!U178</f>
        <v>108218.19999999997</v>
      </c>
      <c r="AZ217" s="12">
        <f t="shared" si="391"/>
        <v>1781552.3482843593</v>
      </c>
      <c r="BA217" s="52">
        <f t="shared" si="385"/>
        <v>750</v>
      </c>
      <c r="BB217" s="52">
        <f t="shared" si="385"/>
        <v>750</v>
      </c>
      <c r="BC217" s="52">
        <f t="shared" si="385"/>
        <v>750</v>
      </c>
      <c r="BD217" s="52">
        <f t="shared" si="385"/>
        <v>750</v>
      </c>
      <c r="BE217" s="52">
        <f t="shared" si="329"/>
        <v>261.43961538461605</v>
      </c>
      <c r="BF217" s="52">
        <f t="shared" si="385"/>
        <v>750</v>
      </c>
      <c r="BG217" s="52">
        <f>'Mortgage and Loans'!AF179</f>
        <v>0</v>
      </c>
      <c r="BH217" s="52">
        <f>'Mortgage and Loans'!AQ179</f>
        <v>0</v>
      </c>
      <c r="BI217" s="52">
        <f>'Mortgage and Loans'!BB179</f>
        <v>0</v>
      </c>
      <c r="BJ217" s="52">
        <f>'Mortgage and Loans'!BM179</f>
        <v>0</v>
      </c>
      <c r="BK217" s="52">
        <f>'Mortgage and Loans'!T178</f>
        <v>71781.800000000017</v>
      </c>
      <c r="BL217" s="12">
        <f t="shared" si="17"/>
        <v>-75793.239615384635</v>
      </c>
      <c r="BM217" s="69">
        <f t="shared" si="103"/>
        <v>1705759.1086689746</v>
      </c>
      <c r="BN217" s="88">
        <f t="shared" si="387"/>
        <v>1</v>
      </c>
      <c r="BO217" s="88">
        <f t="shared" si="340"/>
        <v>0</v>
      </c>
      <c r="BP217" s="79">
        <f>'Mortgage and Loans'!G179</f>
        <v>0</v>
      </c>
      <c r="BQ217" s="73">
        <f t="shared" si="354"/>
        <v>2055.3430333333336</v>
      </c>
      <c r="BR217" s="80"/>
      <c r="BS217" s="20">
        <f t="shared" si="355"/>
        <v>4011.439615384616</v>
      </c>
      <c r="BT217" s="20">
        <v>750</v>
      </c>
      <c r="BU217" s="20">
        <v>0</v>
      </c>
      <c r="BV217" s="20">
        <f t="shared" si="356"/>
        <v>4761.4396153846155</v>
      </c>
      <c r="BW217" s="20">
        <f t="shared" si="357"/>
        <v>4761.4396153846155</v>
      </c>
      <c r="BX217" s="47">
        <f>IF(D217=0,0,IF(MONTH($D217)=1,1,0))</f>
        <v>0</v>
      </c>
      <c r="BY217" s="47">
        <f t="shared" si="19"/>
        <v>0</v>
      </c>
      <c r="BZ217" s="47">
        <f t="shared" si="20"/>
        <v>0</v>
      </c>
      <c r="CA217" s="47">
        <f t="shared" si="21"/>
        <v>0</v>
      </c>
      <c r="CB217" s="47">
        <f t="shared" si="22"/>
        <v>0</v>
      </c>
      <c r="CC217" s="47">
        <f t="shared" si="23"/>
        <v>0</v>
      </c>
      <c r="CD217" s="47">
        <f t="shared" si="24"/>
        <v>0</v>
      </c>
      <c r="CE217" s="47">
        <f t="shared" si="25"/>
        <v>0</v>
      </c>
      <c r="CF217" s="47">
        <f t="shared" si="26"/>
        <v>0</v>
      </c>
      <c r="CG217" s="47">
        <f t="shared" si="27"/>
        <v>0</v>
      </c>
      <c r="CH217" s="47">
        <f t="shared" si="28"/>
        <v>0</v>
      </c>
      <c r="CI217" s="47">
        <f t="shared" si="29"/>
        <v>0</v>
      </c>
      <c r="CJ217" s="47">
        <f t="shared" si="358"/>
        <v>0</v>
      </c>
      <c r="CK217" s="47">
        <f t="shared" si="359"/>
        <v>0</v>
      </c>
      <c r="CL217" s="47">
        <f t="shared" si="360"/>
        <v>0</v>
      </c>
      <c r="CM217" s="47">
        <f t="shared" si="361"/>
        <v>0</v>
      </c>
      <c r="CN217" s="47">
        <f t="shared" si="362"/>
        <v>0</v>
      </c>
      <c r="CO217" s="47">
        <f t="shared" si="363"/>
        <v>0</v>
      </c>
      <c r="CP217" s="47">
        <f t="shared" si="364"/>
        <v>0</v>
      </c>
      <c r="CQ217" s="47">
        <f t="shared" si="365"/>
        <v>0</v>
      </c>
      <c r="CR217" s="47">
        <f t="shared" si="366"/>
        <v>0</v>
      </c>
      <c r="CS217" s="47">
        <f t="shared" si="367"/>
        <v>0</v>
      </c>
      <c r="CT217" s="47">
        <f t="shared" si="368"/>
        <v>0</v>
      </c>
      <c r="CU217" s="47">
        <f t="shared" si="369"/>
        <v>0</v>
      </c>
      <c r="CV217" s="20">
        <f t="shared" si="370"/>
        <v>4761.4396153846155</v>
      </c>
      <c r="CW217" s="20">
        <f t="shared" si="371"/>
        <v>4761.4396153846174</v>
      </c>
      <c r="CX217" s="20">
        <f t="shared" si="372"/>
        <v>57137.275384615386</v>
      </c>
      <c r="CY217" s="20">
        <f t="shared" si="373"/>
        <v>57137.275384615386</v>
      </c>
      <c r="CZ217" s="20">
        <f t="shared" si="374"/>
        <v>57137.275384615408</v>
      </c>
      <c r="DA217" s="21">
        <f t="shared" si="375"/>
        <v>57137.275384615386</v>
      </c>
      <c r="DB217" s="19">
        <f t="shared" si="397"/>
        <v>1428431.8846153847</v>
      </c>
      <c r="DC217" s="20">
        <f t="shared" si="376"/>
        <v>1428431.8846153847</v>
      </c>
      <c r="DD217" s="20">
        <f t="shared" si="377"/>
        <v>1428431.8846153847</v>
      </c>
      <c r="DE217" s="20">
        <f>DC217*G217</f>
        <v>0</v>
      </c>
      <c r="DF217" s="20">
        <f t="shared" si="338"/>
        <v>1500000</v>
      </c>
      <c r="DG217" s="20">
        <f t="shared" si="392"/>
        <v>1649103.0528682417</v>
      </c>
      <c r="DH217" s="20">
        <f t="shared" si="378"/>
        <v>65964.122114729675</v>
      </c>
      <c r="DI217" s="20">
        <f t="shared" si="393"/>
        <v>5497.0101762274726</v>
      </c>
      <c r="DJ217" s="20">
        <f t="shared" si="379"/>
        <v>1633073.976583414</v>
      </c>
      <c r="DK217" s="24">
        <f t="shared" si="380"/>
        <v>1.1544849079816459</v>
      </c>
      <c r="DL217" s="124">
        <f t="shared" si="394"/>
        <v>0</v>
      </c>
      <c r="DM217" s="27">
        <f t="shared" si="395"/>
        <v>0</v>
      </c>
      <c r="DN217" s="27">
        <f t="shared" si="396"/>
        <v>0</v>
      </c>
      <c r="DO217" s="20">
        <f t="shared" si="388"/>
        <v>1282492.7932225086</v>
      </c>
      <c r="DP217" s="20">
        <f t="shared" si="389"/>
        <v>1175412.3221935893</v>
      </c>
      <c r="DQ217" s="21">
        <f t="shared" si="390"/>
        <v>1160131.0466405062</v>
      </c>
      <c r="DR217" s="17"/>
      <c r="DS217" s="17"/>
      <c r="DT217" s="17"/>
      <c r="DU217" s="17"/>
      <c r="DV217" s="17"/>
      <c r="DW217" s="17"/>
      <c r="DX217" s="17"/>
      <c r="DY217" s="17"/>
      <c r="DZ217" s="17"/>
      <c r="EA217" s="17"/>
      <c r="EB217" s="28">
        <v>0</v>
      </c>
      <c r="EC217" s="17"/>
      <c r="ED217" s="17"/>
      <c r="EE217" s="17"/>
      <c r="EF217" s="17"/>
      <c r="EG217" s="17"/>
    </row>
    <row r="218" spans="1:137" ht="15.75" thickBot="1" x14ac:dyDescent="0.3">
      <c r="A218" s="5">
        <f t="shared" si="328"/>
        <v>41</v>
      </c>
      <c r="B218" s="5">
        <f t="shared" si="328"/>
        <v>39</v>
      </c>
      <c r="C218" s="1">
        <v>48823</v>
      </c>
      <c r="D218" s="4"/>
      <c r="E218" s="28"/>
      <c r="F218" s="28"/>
      <c r="G218" s="28">
        <f t="shared" si="343"/>
        <v>0</v>
      </c>
      <c r="H218" s="28"/>
      <c r="I218" s="10">
        <v>0</v>
      </c>
      <c r="J218" s="10">
        <v>69430.399999999994</v>
      </c>
      <c r="K218" s="94"/>
      <c r="L218" s="11">
        <f t="shared" si="345"/>
        <v>1541.6666666666667</v>
      </c>
      <c r="M218" s="11">
        <f t="shared" si="346"/>
        <v>458.33333333333331</v>
      </c>
      <c r="N218" s="11">
        <f t="shared" si="347"/>
        <v>575</v>
      </c>
      <c r="O218" s="11">
        <f t="shared" si="344"/>
        <v>552.97666666666669</v>
      </c>
      <c r="P218" s="11">
        <f t="shared" si="381"/>
        <v>2657.8899999999994</v>
      </c>
      <c r="Q218" s="11">
        <v>100000</v>
      </c>
      <c r="R218" s="94">
        <v>1</v>
      </c>
      <c r="S218" s="11">
        <f t="shared" si="348"/>
        <v>1541.6666666666667</v>
      </c>
      <c r="T218" s="11">
        <f t="shared" si="349"/>
        <v>458.33333333333331</v>
      </c>
      <c r="U218" s="11">
        <f t="shared" si="382"/>
        <v>833.33333333333348</v>
      </c>
      <c r="V218" s="11">
        <f t="shared" si="383"/>
        <v>5500</v>
      </c>
      <c r="W218" s="11">
        <f t="shared" si="384"/>
        <v>8157.8899999999994</v>
      </c>
      <c r="X218" s="11">
        <f t="shared" si="350"/>
        <v>97894.68</v>
      </c>
      <c r="Y218" s="110">
        <f t="shared" si="342"/>
        <v>0.22</v>
      </c>
      <c r="Z218" s="11">
        <f t="shared" si="330"/>
        <v>13415.829599999997</v>
      </c>
      <c r="AA218" s="11">
        <f t="shared" si="331"/>
        <v>4814.7339999999995</v>
      </c>
      <c r="AB218" s="11">
        <v>0</v>
      </c>
      <c r="AC218" s="11">
        <f t="shared" si="336"/>
        <v>79664.116399999999</v>
      </c>
      <c r="AD218" s="11">
        <f t="shared" si="332"/>
        <v>6638.6763666666666</v>
      </c>
      <c r="AE218" s="11">
        <v>55000</v>
      </c>
      <c r="AF218" s="11">
        <f t="shared" si="351"/>
        <v>2055.3430333333336</v>
      </c>
      <c r="AG218" s="11"/>
      <c r="AH218" s="92"/>
      <c r="AI218" s="91">
        <v>9000</v>
      </c>
      <c r="AJ218" s="11">
        <v>550</v>
      </c>
      <c r="AK218" s="54">
        <f t="shared" si="98"/>
        <v>11289.720698078947</v>
      </c>
      <c r="AL218" s="11">
        <v>305</v>
      </c>
      <c r="AM218" s="54">
        <v>0</v>
      </c>
      <c r="AN218" s="11">
        <v>0</v>
      </c>
      <c r="AO218" s="11">
        <v>0</v>
      </c>
      <c r="AP218" s="52">
        <f t="shared" si="352"/>
        <v>254368.79026512054</v>
      </c>
      <c r="AQ218" s="54">
        <f t="shared" si="341"/>
        <v>11976.804905720546</v>
      </c>
      <c r="AR218" s="54">
        <f t="shared" si="333"/>
        <v>10398.26929798715</v>
      </c>
      <c r="AS218" s="54">
        <f t="shared" si="337"/>
        <v>990219.55285203131</v>
      </c>
      <c r="AT218" s="54">
        <f t="shared" si="386"/>
        <v>126112.72552072736</v>
      </c>
      <c r="AU218" s="54">
        <v>3100</v>
      </c>
      <c r="AV218" s="54">
        <f t="shared" si="334"/>
        <v>159751.20793044477</v>
      </c>
      <c r="AW218" s="11">
        <v>0</v>
      </c>
      <c r="AX218" s="52">
        <f t="shared" si="353"/>
        <v>112420.5959992462</v>
      </c>
      <c r="AY218" s="54">
        <f>'Mortgage and Loans'!U179</f>
        <v>109198.55999999997</v>
      </c>
      <c r="AZ218" s="12">
        <f t="shared" si="391"/>
        <v>1798691.227469357</v>
      </c>
      <c r="BA218" s="52">
        <f t="shared" si="385"/>
        <v>750</v>
      </c>
      <c r="BB218" s="52">
        <f t="shared" si="385"/>
        <v>750</v>
      </c>
      <c r="BC218" s="52">
        <f t="shared" si="385"/>
        <v>750</v>
      </c>
      <c r="BD218" s="52">
        <f t="shared" si="385"/>
        <v>750</v>
      </c>
      <c r="BE218" s="52">
        <f t="shared" si="329"/>
        <v>261.4396153846161</v>
      </c>
      <c r="BF218" s="52">
        <f t="shared" si="385"/>
        <v>750</v>
      </c>
      <c r="BG218" s="52">
        <f>'Mortgage and Loans'!AF180</f>
        <v>0</v>
      </c>
      <c r="BH218" s="52">
        <f>'Mortgage and Loans'!AQ180</f>
        <v>0</v>
      </c>
      <c r="BI218" s="52">
        <f>'Mortgage and Loans'!BB180</f>
        <v>0</v>
      </c>
      <c r="BJ218" s="52">
        <f>'Mortgage and Loans'!BM180</f>
        <v>0</v>
      </c>
      <c r="BK218" s="52">
        <f>'Mortgage and Loans'!T179</f>
        <v>70801.440000000017</v>
      </c>
      <c r="BL218" s="12">
        <f t="shared" si="17"/>
        <v>-74812.879615384634</v>
      </c>
      <c r="BM218" s="69">
        <f t="shared" si="103"/>
        <v>1723878.3478539723</v>
      </c>
      <c r="BN218" s="88">
        <f t="shared" si="387"/>
        <v>1</v>
      </c>
      <c r="BO218" s="88">
        <f t="shared" si="340"/>
        <v>0</v>
      </c>
      <c r="BP218" s="79">
        <f>'Mortgage and Loans'!G180</f>
        <v>0</v>
      </c>
      <c r="BQ218" s="73">
        <f t="shared" si="354"/>
        <v>2055.3430333333336</v>
      </c>
      <c r="BR218" s="80"/>
      <c r="BS218" s="20">
        <f t="shared" si="355"/>
        <v>4011.439615384616</v>
      </c>
      <c r="BT218" s="20">
        <v>750</v>
      </c>
      <c r="BU218" s="20">
        <v>0</v>
      </c>
      <c r="BV218" s="20">
        <f t="shared" si="356"/>
        <v>4761.4396153846155</v>
      </c>
      <c r="BW218" s="20">
        <f t="shared" si="357"/>
        <v>4761.4396153846183</v>
      </c>
      <c r="BX218" s="47">
        <f>IF(D218=0,0,IF(MONTH($D218)=1,1,0))</f>
        <v>0</v>
      </c>
      <c r="BY218" s="47">
        <f t="shared" si="19"/>
        <v>0</v>
      </c>
      <c r="BZ218" s="47">
        <f t="shared" si="20"/>
        <v>0</v>
      </c>
      <c r="CA218" s="47">
        <f t="shared" si="21"/>
        <v>0</v>
      </c>
      <c r="CB218" s="47">
        <f t="shared" si="22"/>
        <v>0</v>
      </c>
      <c r="CC218" s="47">
        <f t="shared" si="23"/>
        <v>0</v>
      </c>
      <c r="CD218" s="47">
        <f t="shared" si="24"/>
        <v>0</v>
      </c>
      <c r="CE218" s="47">
        <f t="shared" si="25"/>
        <v>0</v>
      </c>
      <c r="CF218" s="47">
        <f t="shared" si="26"/>
        <v>0</v>
      </c>
      <c r="CG218" s="47">
        <f t="shared" si="27"/>
        <v>0</v>
      </c>
      <c r="CH218" s="47">
        <f t="shared" si="28"/>
        <v>0</v>
      </c>
      <c r="CI218" s="47">
        <f t="shared" si="29"/>
        <v>0</v>
      </c>
      <c r="CJ218" s="47">
        <f t="shared" si="358"/>
        <v>0</v>
      </c>
      <c r="CK218" s="47">
        <f t="shared" si="359"/>
        <v>0</v>
      </c>
      <c r="CL218" s="47">
        <f t="shared" si="360"/>
        <v>0</v>
      </c>
      <c r="CM218" s="47">
        <f t="shared" si="361"/>
        <v>0</v>
      </c>
      <c r="CN218" s="47">
        <f t="shared" si="362"/>
        <v>0</v>
      </c>
      <c r="CO218" s="47">
        <f t="shared" si="363"/>
        <v>0</v>
      </c>
      <c r="CP218" s="47">
        <f t="shared" si="364"/>
        <v>0</v>
      </c>
      <c r="CQ218" s="47">
        <f t="shared" si="365"/>
        <v>0</v>
      </c>
      <c r="CR218" s="47">
        <f t="shared" si="366"/>
        <v>0</v>
      </c>
      <c r="CS218" s="47">
        <f t="shared" si="367"/>
        <v>0</v>
      </c>
      <c r="CT218" s="47">
        <f t="shared" si="368"/>
        <v>0</v>
      </c>
      <c r="CU218" s="47">
        <f t="shared" si="369"/>
        <v>0</v>
      </c>
      <c r="CV218" s="20">
        <f t="shared" si="370"/>
        <v>4761.4396153846155</v>
      </c>
      <c r="CW218" s="20">
        <f t="shared" si="371"/>
        <v>4761.4396153846164</v>
      </c>
      <c r="CX218" s="20">
        <f t="shared" si="372"/>
        <v>57137.275384615386</v>
      </c>
      <c r="CY218" s="20">
        <f t="shared" si="373"/>
        <v>57137.275384615386</v>
      </c>
      <c r="CZ218" s="20">
        <f t="shared" si="374"/>
        <v>57137.275384615394</v>
      </c>
      <c r="DA218" s="21">
        <f t="shared" si="375"/>
        <v>57137.275384615386</v>
      </c>
      <c r="DB218" s="19">
        <f t="shared" si="397"/>
        <v>1428431.8846153847</v>
      </c>
      <c r="DC218" s="20">
        <f t="shared" si="376"/>
        <v>1428431.8846153847</v>
      </c>
      <c r="DD218" s="20">
        <f t="shared" si="377"/>
        <v>1428431.8846153847</v>
      </c>
      <c r="DE218" s="20">
        <f>DC218*G218</f>
        <v>0</v>
      </c>
      <c r="DF218" s="20">
        <f t="shared" si="338"/>
        <v>1500000</v>
      </c>
      <c r="DG218" s="20">
        <f t="shared" si="392"/>
        <v>1665247.946771278</v>
      </c>
      <c r="DH218" s="20">
        <f t="shared" si="378"/>
        <v>66609.917870851117</v>
      </c>
      <c r="DI218" s="20">
        <f t="shared" si="393"/>
        <v>5550.8264892375928</v>
      </c>
      <c r="DJ218" s="20">
        <f t="shared" si="379"/>
        <v>1649132.046323241</v>
      </c>
      <c r="DK218" s="24">
        <f t="shared" si="380"/>
        <v>1.165787437753574</v>
      </c>
      <c r="DL218" s="124">
        <f t="shared" si="394"/>
        <v>0</v>
      </c>
      <c r="DM218" s="27">
        <f t="shared" si="395"/>
        <v>0</v>
      </c>
      <c r="DN218" s="27">
        <f t="shared" si="396"/>
        <v>0</v>
      </c>
      <c r="DO218" s="20">
        <f t="shared" si="388"/>
        <v>1289439.6291857972</v>
      </c>
      <c r="DP218" s="20">
        <f t="shared" si="389"/>
        <v>1185779.1389388046</v>
      </c>
      <c r="DQ218" s="21">
        <f t="shared" si="390"/>
        <v>1170985.9231431421</v>
      </c>
      <c r="DR218" s="17"/>
      <c r="DS218" s="17"/>
      <c r="DT218" s="17"/>
      <c r="DU218" s="17"/>
      <c r="DV218" s="17"/>
      <c r="DW218" s="17"/>
      <c r="DX218" s="17"/>
      <c r="DY218" s="17"/>
      <c r="DZ218" s="17"/>
      <c r="EA218" s="17"/>
      <c r="EB218" s="28">
        <v>0</v>
      </c>
      <c r="EC218" s="17"/>
      <c r="ED218" s="17"/>
      <c r="EE218" s="17"/>
      <c r="EF218" s="17"/>
      <c r="EG218" s="17"/>
    </row>
    <row r="219" spans="1:137" ht="15.75" thickBot="1" x14ac:dyDescent="0.3">
      <c r="A219" s="5">
        <f t="shared" si="328"/>
        <v>41</v>
      </c>
      <c r="B219" s="5">
        <f t="shared" si="328"/>
        <v>40</v>
      </c>
      <c r="C219" s="1">
        <v>48853</v>
      </c>
      <c r="D219" s="4"/>
      <c r="E219" s="28"/>
      <c r="F219" s="28"/>
      <c r="G219" s="28">
        <f t="shared" si="343"/>
        <v>0</v>
      </c>
      <c r="H219" s="28"/>
      <c r="I219" s="10">
        <v>0</v>
      </c>
      <c r="J219" s="10">
        <v>69430.399999999994</v>
      </c>
      <c r="K219" s="94"/>
      <c r="L219" s="11">
        <f t="shared" si="345"/>
        <v>1541.6666666666667</v>
      </c>
      <c r="M219" s="11">
        <f t="shared" si="346"/>
        <v>458.33333333333331</v>
      </c>
      <c r="N219" s="11">
        <f t="shared" si="347"/>
        <v>575</v>
      </c>
      <c r="O219" s="11">
        <f t="shared" si="344"/>
        <v>552.97666666666669</v>
      </c>
      <c r="P219" s="11">
        <f t="shared" si="381"/>
        <v>2657.8899999999994</v>
      </c>
      <c r="Q219" s="11">
        <v>100000</v>
      </c>
      <c r="R219" s="94">
        <v>1</v>
      </c>
      <c r="S219" s="11">
        <f t="shared" si="348"/>
        <v>1541.6666666666667</v>
      </c>
      <c r="T219" s="11">
        <f t="shared" si="349"/>
        <v>458.33333333333331</v>
      </c>
      <c r="U219" s="11">
        <f t="shared" si="382"/>
        <v>833.33333333333348</v>
      </c>
      <c r="V219" s="11">
        <f t="shared" si="383"/>
        <v>5500</v>
      </c>
      <c r="W219" s="11">
        <f t="shared" si="384"/>
        <v>8157.8899999999994</v>
      </c>
      <c r="X219" s="11">
        <f t="shared" si="350"/>
        <v>97894.68</v>
      </c>
      <c r="Y219" s="110">
        <f t="shared" si="342"/>
        <v>0.22</v>
      </c>
      <c r="Z219" s="11">
        <f t="shared" si="330"/>
        <v>13415.829599999997</v>
      </c>
      <c r="AA219" s="11">
        <f t="shared" si="331"/>
        <v>4814.7339999999995</v>
      </c>
      <c r="AB219" s="11">
        <v>0</v>
      </c>
      <c r="AC219" s="11">
        <f t="shared" si="336"/>
        <v>79664.116399999999</v>
      </c>
      <c r="AD219" s="11">
        <f t="shared" si="332"/>
        <v>6638.6763666666666</v>
      </c>
      <c r="AE219" s="11">
        <v>55000</v>
      </c>
      <c r="AF219" s="11">
        <f t="shared" si="351"/>
        <v>2055.3430333333336</v>
      </c>
      <c r="AG219" s="11"/>
      <c r="AH219" s="92"/>
      <c r="AI219" s="91">
        <v>9000</v>
      </c>
      <c r="AJ219" s="11">
        <v>550</v>
      </c>
      <c r="AK219" s="54">
        <f t="shared" si="98"/>
        <v>11303.362443922459</v>
      </c>
      <c r="AL219" s="11">
        <v>305</v>
      </c>
      <c r="AM219" s="54">
        <v>0</v>
      </c>
      <c r="AN219" s="11">
        <v>0</v>
      </c>
      <c r="AO219" s="11">
        <v>0</v>
      </c>
      <c r="AP219" s="52">
        <f t="shared" si="352"/>
        <v>256663.28787905662</v>
      </c>
      <c r="AQ219" s="54">
        <f t="shared" si="341"/>
        <v>12041.679265626533</v>
      </c>
      <c r="AR219" s="54">
        <f t="shared" si="333"/>
        <v>10454.59325668458</v>
      </c>
      <c r="AS219" s="54">
        <f t="shared" si="337"/>
        <v>998840.15142997971</v>
      </c>
      <c r="AT219" s="54">
        <f t="shared" si="386"/>
        <v>127204.16945063129</v>
      </c>
      <c r="AU219" s="54">
        <v>3100</v>
      </c>
      <c r="AV219" s="54">
        <f t="shared" si="334"/>
        <v>161191.52697340134</v>
      </c>
      <c r="AW219" s="11">
        <v>0</v>
      </c>
      <c r="AX219" s="52">
        <f t="shared" si="353"/>
        <v>115084.88392757546</v>
      </c>
      <c r="AY219" s="54">
        <f>'Mortgage and Loans'!U180</f>
        <v>110182.29999999997</v>
      </c>
      <c r="AZ219" s="12">
        <f t="shared" si="391"/>
        <v>1815920.9546268783</v>
      </c>
      <c r="BA219" s="52">
        <f t="shared" si="385"/>
        <v>750</v>
      </c>
      <c r="BB219" s="52">
        <f t="shared" si="385"/>
        <v>750</v>
      </c>
      <c r="BC219" s="52">
        <f t="shared" si="385"/>
        <v>750</v>
      </c>
      <c r="BD219" s="52">
        <f t="shared" si="385"/>
        <v>750</v>
      </c>
      <c r="BE219" s="52">
        <f t="shared" si="329"/>
        <v>261.43961538461593</v>
      </c>
      <c r="BF219" s="52">
        <f t="shared" si="385"/>
        <v>750</v>
      </c>
      <c r="BG219" s="52">
        <f>'Mortgage and Loans'!AF181</f>
        <v>0</v>
      </c>
      <c r="BH219" s="52">
        <f>'Mortgage and Loans'!AQ181</f>
        <v>0</v>
      </c>
      <c r="BI219" s="52">
        <f>'Mortgage and Loans'!BB181</f>
        <v>0</v>
      </c>
      <c r="BJ219" s="52">
        <f>'Mortgage and Loans'!BM181</f>
        <v>0</v>
      </c>
      <c r="BK219" s="52">
        <f>'Mortgage and Loans'!T180</f>
        <v>69817.700000000012</v>
      </c>
      <c r="BL219" s="12">
        <f t="shared" si="17"/>
        <v>-73829.139615384629</v>
      </c>
      <c r="BM219" s="69">
        <f t="shared" si="103"/>
        <v>1742091.8150114936</v>
      </c>
      <c r="BN219" s="88">
        <f t="shared" si="387"/>
        <v>1</v>
      </c>
      <c r="BO219" s="88">
        <f t="shared" si="340"/>
        <v>0</v>
      </c>
      <c r="BP219" s="79">
        <f>'Mortgage and Loans'!G181</f>
        <v>0</v>
      </c>
      <c r="BQ219" s="73">
        <f t="shared" si="354"/>
        <v>2055.3430333333336</v>
      </c>
      <c r="BR219" s="80"/>
      <c r="BS219" s="20">
        <f t="shared" si="355"/>
        <v>4011.439615384616</v>
      </c>
      <c r="BT219" s="20">
        <v>750</v>
      </c>
      <c r="BU219" s="20">
        <v>0</v>
      </c>
      <c r="BV219" s="20">
        <f t="shared" si="356"/>
        <v>4761.4396153846155</v>
      </c>
      <c r="BW219" s="20">
        <f t="shared" si="357"/>
        <v>4761.4396153846192</v>
      </c>
      <c r="BX219" s="47">
        <f>IF(D219=0,0,IF(MONTH($D219)=1,1,0))</f>
        <v>0</v>
      </c>
      <c r="BY219" s="47">
        <f t="shared" si="19"/>
        <v>0</v>
      </c>
      <c r="BZ219" s="47">
        <f t="shared" si="20"/>
        <v>0</v>
      </c>
      <c r="CA219" s="47">
        <f t="shared" si="21"/>
        <v>0</v>
      </c>
      <c r="CB219" s="47">
        <f t="shared" si="22"/>
        <v>0</v>
      </c>
      <c r="CC219" s="47">
        <f t="shared" si="23"/>
        <v>0</v>
      </c>
      <c r="CD219" s="47">
        <f t="shared" si="24"/>
        <v>0</v>
      </c>
      <c r="CE219" s="47">
        <f t="shared" si="25"/>
        <v>0</v>
      </c>
      <c r="CF219" s="47">
        <f t="shared" si="26"/>
        <v>0</v>
      </c>
      <c r="CG219" s="47">
        <f t="shared" si="27"/>
        <v>0</v>
      </c>
      <c r="CH219" s="47">
        <f t="shared" si="28"/>
        <v>0</v>
      </c>
      <c r="CI219" s="47">
        <f t="shared" si="29"/>
        <v>0</v>
      </c>
      <c r="CJ219" s="47">
        <f t="shared" si="358"/>
        <v>0</v>
      </c>
      <c r="CK219" s="47">
        <f t="shared" si="359"/>
        <v>0</v>
      </c>
      <c r="CL219" s="47">
        <f t="shared" si="360"/>
        <v>0</v>
      </c>
      <c r="CM219" s="47">
        <f t="shared" si="361"/>
        <v>0</v>
      </c>
      <c r="CN219" s="47">
        <f t="shared" si="362"/>
        <v>0</v>
      </c>
      <c r="CO219" s="47">
        <f t="shared" si="363"/>
        <v>0</v>
      </c>
      <c r="CP219" s="47">
        <f t="shared" si="364"/>
        <v>0</v>
      </c>
      <c r="CQ219" s="47">
        <f t="shared" si="365"/>
        <v>0</v>
      </c>
      <c r="CR219" s="47">
        <f t="shared" si="366"/>
        <v>0</v>
      </c>
      <c r="CS219" s="47">
        <f t="shared" si="367"/>
        <v>0</v>
      </c>
      <c r="CT219" s="47">
        <f t="shared" si="368"/>
        <v>0</v>
      </c>
      <c r="CU219" s="47">
        <f t="shared" si="369"/>
        <v>0</v>
      </c>
      <c r="CV219" s="20">
        <f t="shared" si="370"/>
        <v>4761.4396153846155</v>
      </c>
      <c r="CW219" s="20">
        <f t="shared" si="371"/>
        <v>4761.4396153846164</v>
      </c>
      <c r="CX219" s="20">
        <f t="shared" si="372"/>
        <v>57137.275384615386</v>
      </c>
      <c r="CY219" s="20">
        <f t="shared" si="373"/>
        <v>57137.275384615386</v>
      </c>
      <c r="CZ219" s="20">
        <f t="shared" si="374"/>
        <v>57137.275384615394</v>
      </c>
      <c r="DA219" s="21">
        <f t="shared" si="375"/>
        <v>57137.275384615386</v>
      </c>
      <c r="DB219" s="19">
        <f t="shared" si="397"/>
        <v>1428431.8846153847</v>
      </c>
      <c r="DC219" s="20">
        <f t="shared" si="376"/>
        <v>1428431.8846153847</v>
      </c>
      <c r="DD219" s="20">
        <f t="shared" si="377"/>
        <v>1428431.8846153843</v>
      </c>
      <c r="DE219" s="20">
        <f>DC219*G219</f>
        <v>0</v>
      </c>
      <c r="DF219" s="20">
        <f t="shared" si="338"/>
        <v>1500000</v>
      </c>
      <c r="DG219" s="20">
        <f t="shared" si="392"/>
        <v>1681480.2921829559</v>
      </c>
      <c r="DH219" s="20">
        <f t="shared" si="378"/>
        <v>67259.211687318239</v>
      </c>
      <c r="DI219" s="20">
        <f t="shared" si="393"/>
        <v>5604.9343072765196</v>
      </c>
      <c r="DJ219" s="20">
        <f t="shared" si="379"/>
        <v>1665277.0972741584</v>
      </c>
      <c r="DK219" s="24">
        <f t="shared" si="380"/>
        <v>1.1771511895617663</v>
      </c>
      <c r="DL219" s="124">
        <f t="shared" si="394"/>
        <v>0</v>
      </c>
      <c r="DM219" s="27">
        <f t="shared" si="395"/>
        <v>0</v>
      </c>
      <c r="DN219" s="27">
        <f t="shared" si="396"/>
        <v>0</v>
      </c>
      <c r="DO219" s="20">
        <f t="shared" si="388"/>
        <v>1296424.0938438869</v>
      </c>
      <c r="DP219" s="20">
        <f t="shared" si="389"/>
        <v>1196202.1092747231</v>
      </c>
      <c r="DQ219" s="21">
        <f t="shared" si="390"/>
        <v>1181899.5968935008</v>
      </c>
      <c r="DR219" s="17"/>
      <c r="DS219" s="17"/>
      <c r="DT219" s="17"/>
      <c r="DU219" s="17"/>
      <c r="DV219" s="17"/>
      <c r="DW219" s="17"/>
      <c r="DX219" s="17"/>
      <c r="DY219" s="17"/>
      <c r="DZ219" s="17"/>
      <c r="EA219" s="17"/>
      <c r="EB219" s="28">
        <v>0</v>
      </c>
      <c r="EC219" s="17"/>
      <c r="ED219" s="17"/>
      <c r="EE219" s="17"/>
      <c r="EF219" s="17"/>
      <c r="EG219" s="17"/>
    </row>
    <row r="220" spans="1:137" ht="16.5" thickTop="1" thickBot="1" x14ac:dyDescent="0.3">
      <c r="A220" s="5">
        <f t="shared" si="328"/>
        <v>41</v>
      </c>
      <c r="B220" s="5">
        <f t="shared" si="328"/>
        <v>40</v>
      </c>
      <c r="C220" s="1">
        <v>48884</v>
      </c>
      <c r="D220" s="4"/>
      <c r="E220" s="28"/>
      <c r="F220" s="28"/>
      <c r="G220" s="28">
        <f t="shared" si="343"/>
        <v>0</v>
      </c>
      <c r="H220" s="28"/>
      <c r="I220" s="10">
        <v>0</v>
      </c>
      <c r="J220" s="10">
        <v>69430.399999999994</v>
      </c>
      <c r="K220" s="94"/>
      <c r="L220" s="11">
        <f t="shared" si="345"/>
        <v>1541.6666666666667</v>
      </c>
      <c r="M220" s="11">
        <f t="shared" si="346"/>
        <v>458.33333333333331</v>
      </c>
      <c r="N220" s="11">
        <f t="shared" si="347"/>
        <v>575</v>
      </c>
      <c r="O220" s="11">
        <f t="shared" si="344"/>
        <v>552.97666666666669</v>
      </c>
      <c r="P220" s="11">
        <f t="shared" si="381"/>
        <v>2657.8899999999994</v>
      </c>
      <c r="Q220" s="11">
        <v>100000</v>
      </c>
      <c r="R220" s="94">
        <v>1</v>
      </c>
      <c r="S220" s="11">
        <f t="shared" si="348"/>
        <v>1541.6666666666667</v>
      </c>
      <c r="T220" s="11">
        <f t="shared" si="349"/>
        <v>458.33333333333331</v>
      </c>
      <c r="U220" s="11">
        <f t="shared" si="382"/>
        <v>833.33333333333348</v>
      </c>
      <c r="V220" s="11">
        <f t="shared" si="383"/>
        <v>5500</v>
      </c>
      <c r="W220" s="11">
        <f t="shared" si="384"/>
        <v>8157.8899999999994</v>
      </c>
      <c r="X220" s="11">
        <f t="shared" si="350"/>
        <v>97894.68</v>
      </c>
      <c r="Y220" s="110">
        <f t="shared" si="342"/>
        <v>0.22</v>
      </c>
      <c r="Z220" s="11">
        <f t="shared" si="330"/>
        <v>13415.829599999997</v>
      </c>
      <c r="AA220" s="11">
        <f t="shared" si="331"/>
        <v>4814.7339999999995</v>
      </c>
      <c r="AB220" s="11">
        <v>0</v>
      </c>
      <c r="AC220" s="11">
        <f t="shared" si="336"/>
        <v>79664.116399999999</v>
      </c>
      <c r="AD220" s="11">
        <f t="shared" si="332"/>
        <v>6638.6763666666666</v>
      </c>
      <c r="AE220" s="11">
        <v>55000</v>
      </c>
      <c r="AF220" s="11">
        <f t="shared" si="351"/>
        <v>2055.3430333333336</v>
      </c>
      <c r="AG220" s="11"/>
      <c r="AH220" s="92"/>
      <c r="AI220" s="91">
        <v>9000</v>
      </c>
      <c r="AJ220" s="11">
        <v>550</v>
      </c>
      <c r="AK220" s="54">
        <f t="shared" si="98"/>
        <v>11317.020673542198</v>
      </c>
      <c r="AL220" s="11">
        <v>305</v>
      </c>
      <c r="AM220" s="54">
        <v>0</v>
      </c>
      <c r="AN220" s="11">
        <v>0</v>
      </c>
      <c r="AO220" s="11">
        <v>0</v>
      </c>
      <c r="AP220" s="52">
        <f t="shared" si="352"/>
        <v>258970.21402173486</v>
      </c>
      <c r="AQ220" s="54">
        <f t="shared" si="341"/>
        <v>12106.905028315345</v>
      </c>
      <c r="AR220" s="54">
        <f t="shared" si="333"/>
        <v>10511.222303491622</v>
      </c>
      <c r="AS220" s="54">
        <f t="shared" si="337"/>
        <v>1007507.444916892</v>
      </c>
      <c r="AT220" s="83">
        <f t="shared" ref="AT220:AT251" si="398">(AT219*$AJ$1/12) + AT219</f>
        <v>127893.19203515555</v>
      </c>
      <c r="AU220" s="54">
        <v>3100</v>
      </c>
      <c r="AV220" s="54">
        <f t="shared" si="334"/>
        <v>162639.64774450727</v>
      </c>
      <c r="AW220" s="11">
        <v>0</v>
      </c>
      <c r="AX220" s="52">
        <f t="shared" si="353"/>
        <v>117763.6034155165</v>
      </c>
      <c r="AY220" s="54">
        <f>'Mortgage and Loans'!U181</f>
        <v>111169.41999999997</v>
      </c>
      <c r="AZ220" s="12">
        <f t="shared" si="391"/>
        <v>1832833.6701391551</v>
      </c>
      <c r="BA220" s="52">
        <f t="shared" si="385"/>
        <v>750</v>
      </c>
      <c r="BB220" s="52">
        <f t="shared" si="385"/>
        <v>750</v>
      </c>
      <c r="BC220" s="52">
        <f t="shared" si="385"/>
        <v>750</v>
      </c>
      <c r="BD220" s="52">
        <f t="shared" si="385"/>
        <v>750</v>
      </c>
      <c r="BE220" s="52">
        <f t="shared" si="329"/>
        <v>261.43961538461559</v>
      </c>
      <c r="BF220" s="52">
        <f t="shared" si="385"/>
        <v>750</v>
      </c>
      <c r="BG220" s="52">
        <f>'Mortgage and Loans'!AF182</f>
        <v>0</v>
      </c>
      <c r="BH220" s="52">
        <f>'Mortgage and Loans'!AQ182</f>
        <v>0</v>
      </c>
      <c r="BI220" s="52">
        <f>'Mortgage and Loans'!BB182</f>
        <v>0</v>
      </c>
      <c r="BJ220" s="52">
        <f>'Mortgage and Loans'!BM182</f>
        <v>0</v>
      </c>
      <c r="BK220" s="52">
        <f>'Mortgage and Loans'!T181</f>
        <v>68830.580000000016</v>
      </c>
      <c r="BL220" s="12">
        <f t="shared" si="17"/>
        <v>-72842.019615384634</v>
      </c>
      <c r="BM220" s="69">
        <f t="shared" si="103"/>
        <v>1759991.6505237706</v>
      </c>
      <c r="BN220" s="88">
        <f t="shared" si="387"/>
        <v>1</v>
      </c>
      <c r="BO220" s="88">
        <f t="shared" si="340"/>
        <v>0</v>
      </c>
      <c r="BP220" s="79">
        <f>'Mortgage and Loans'!G182</f>
        <v>0</v>
      </c>
      <c r="BQ220" s="73">
        <f t="shared" si="354"/>
        <v>2055.3430333333336</v>
      </c>
      <c r="BR220" s="80"/>
      <c r="BS220" s="20">
        <f t="shared" si="355"/>
        <v>4011.4396153846155</v>
      </c>
      <c r="BT220" s="20">
        <v>750</v>
      </c>
      <c r="BU220" s="20">
        <v>0</v>
      </c>
      <c r="BV220" s="20">
        <f t="shared" si="356"/>
        <v>4761.4396153846155</v>
      </c>
      <c r="BW220" s="20">
        <f t="shared" si="357"/>
        <v>4761.4396153846192</v>
      </c>
      <c r="BX220" s="47">
        <f>IF(D220=0,0,IF(MONTH($D220)=1,1,0))</f>
        <v>0</v>
      </c>
      <c r="BY220" s="47">
        <f t="shared" si="19"/>
        <v>0</v>
      </c>
      <c r="BZ220" s="47">
        <f t="shared" si="20"/>
        <v>0</v>
      </c>
      <c r="CA220" s="47">
        <f t="shared" si="21"/>
        <v>0</v>
      </c>
      <c r="CB220" s="47">
        <f t="shared" si="22"/>
        <v>0</v>
      </c>
      <c r="CC220" s="47">
        <f t="shared" si="23"/>
        <v>0</v>
      </c>
      <c r="CD220" s="47">
        <f t="shared" si="24"/>
        <v>0</v>
      </c>
      <c r="CE220" s="47">
        <f t="shared" si="25"/>
        <v>0</v>
      </c>
      <c r="CF220" s="47">
        <f t="shared" si="26"/>
        <v>0</v>
      </c>
      <c r="CG220" s="47">
        <f t="shared" si="27"/>
        <v>0</v>
      </c>
      <c r="CH220" s="47">
        <f t="shared" si="28"/>
        <v>0</v>
      </c>
      <c r="CI220" s="47">
        <f t="shared" si="29"/>
        <v>0</v>
      </c>
      <c r="CJ220" s="47">
        <f t="shared" si="358"/>
        <v>0</v>
      </c>
      <c r="CK220" s="47">
        <f t="shared" si="359"/>
        <v>0</v>
      </c>
      <c r="CL220" s="47">
        <f t="shared" si="360"/>
        <v>0</v>
      </c>
      <c r="CM220" s="47">
        <f t="shared" si="361"/>
        <v>0</v>
      </c>
      <c r="CN220" s="47">
        <f t="shared" si="362"/>
        <v>0</v>
      </c>
      <c r="CO220" s="47">
        <f t="shared" si="363"/>
        <v>0</v>
      </c>
      <c r="CP220" s="47">
        <f t="shared" si="364"/>
        <v>0</v>
      </c>
      <c r="CQ220" s="47">
        <f t="shared" si="365"/>
        <v>0</v>
      </c>
      <c r="CR220" s="47">
        <f t="shared" si="366"/>
        <v>0</v>
      </c>
      <c r="CS220" s="47">
        <f t="shared" si="367"/>
        <v>0</v>
      </c>
      <c r="CT220" s="47">
        <f t="shared" si="368"/>
        <v>0</v>
      </c>
      <c r="CU220" s="47">
        <f t="shared" si="369"/>
        <v>0</v>
      </c>
      <c r="CV220" s="20">
        <f t="shared" si="370"/>
        <v>4761.4396153846155</v>
      </c>
      <c r="CW220" s="20">
        <f t="shared" si="371"/>
        <v>4761.4396153846164</v>
      </c>
      <c r="CX220" s="20">
        <f t="shared" si="372"/>
        <v>57137.275384615386</v>
      </c>
      <c r="CY220" s="20">
        <f t="shared" si="373"/>
        <v>57137.275384615386</v>
      </c>
      <c r="CZ220" s="20">
        <f t="shared" si="374"/>
        <v>57137.275384615394</v>
      </c>
      <c r="DA220" s="21">
        <f t="shared" si="375"/>
        <v>57137.275384615386</v>
      </c>
      <c r="DB220" s="19">
        <f t="shared" si="397"/>
        <v>1428431.8846153847</v>
      </c>
      <c r="DC220" s="20">
        <f t="shared" si="376"/>
        <v>1428431.8846153847</v>
      </c>
      <c r="DD220" s="20">
        <f t="shared" si="377"/>
        <v>1428431.8846153843</v>
      </c>
      <c r="DE220" s="20">
        <f>DC220*G220</f>
        <v>0</v>
      </c>
      <c r="DF220" s="20">
        <f t="shared" si="338"/>
        <v>1500000</v>
      </c>
      <c r="DG220" s="20">
        <f t="shared" si="392"/>
        <v>1697392.2294656131</v>
      </c>
      <c r="DH220" s="20">
        <f t="shared" si="378"/>
        <v>67895.689178624525</v>
      </c>
      <c r="DI220" s="20">
        <f t="shared" si="393"/>
        <v>5657.9740982187104</v>
      </c>
      <c r="DJ220" s="20">
        <f t="shared" si="379"/>
        <v>1681373.4894732824</v>
      </c>
      <c r="DK220" s="24">
        <f t="shared" si="380"/>
        <v>1.1882906337691055</v>
      </c>
      <c r="DL220" s="124">
        <f t="shared" si="394"/>
        <v>0</v>
      </c>
      <c r="DM220" s="27">
        <f t="shared" si="395"/>
        <v>0</v>
      </c>
      <c r="DN220" s="27">
        <f t="shared" si="396"/>
        <v>0</v>
      </c>
      <c r="DO220" s="20">
        <f t="shared" si="388"/>
        <v>1303446.3910188745</v>
      </c>
      <c r="DP220" s="20">
        <f t="shared" si="389"/>
        <v>1206681.5373666277</v>
      </c>
      <c r="DQ220" s="21">
        <f t="shared" si="390"/>
        <v>1192872.3863766738</v>
      </c>
      <c r="DR220" s="17"/>
      <c r="DS220" s="17"/>
      <c r="DT220" s="17"/>
      <c r="DU220" s="17"/>
      <c r="DV220" s="17"/>
      <c r="DW220" s="17"/>
      <c r="DX220" s="17"/>
      <c r="DY220" s="17"/>
      <c r="DZ220" s="17"/>
      <c r="EA220" s="17"/>
      <c r="EB220" s="28">
        <v>0</v>
      </c>
      <c r="EC220" s="17"/>
      <c r="ED220" s="17"/>
      <c r="EE220" s="17"/>
      <c r="EF220" s="17"/>
      <c r="EG220" s="17"/>
    </row>
    <row r="221" spans="1:137" ht="16.5" thickTop="1" thickBot="1" x14ac:dyDescent="0.3">
      <c r="A221" s="5">
        <f t="shared" si="328"/>
        <v>42</v>
      </c>
      <c r="B221" s="5">
        <f t="shared" si="328"/>
        <v>40</v>
      </c>
      <c r="C221" s="1">
        <v>48914</v>
      </c>
      <c r="D221" s="4"/>
      <c r="E221" s="28"/>
      <c r="F221" s="28"/>
      <c r="G221" s="28">
        <f t="shared" si="343"/>
        <v>0</v>
      </c>
      <c r="H221" s="28"/>
      <c r="I221" s="10">
        <v>0</v>
      </c>
      <c r="J221" s="10">
        <v>69430.399999999994</v>
      </c>
      <c r="K221" s="94"/>
      <c r="L221" s="11">
        <f t="shared" si="345"/>
        <v>1541.6666666666667</v>
      </c>
      <c r="M221" s="11">
        <f t="shared" si="346"/>
        <v>458.33333333333331</v>
      </c>
      <c r="N221" s="11">
        <f t="shared" si="347"/>
        <v>575</v>
      </c>
      <c r="O221" s="11">
        <f t="shared" si="344"/>
        <v>552.97666666666669</v>
      </c>
      <c r="P221" s="11">
        <f t="shared" si="381"/>
        <v>2657.8899999999994</v>
      </c>
      <c r="Q221" s="11">
        <v>100000</v>
      </c>
      <c r="R221" s="94">
        <v>1</v>
      </c>
      <c r="S221" s="11">
        <f t="shared" si="348"/>
        <v>1541.6666666666667</v>
      </c>
      <c r="T221" s="11">
        <f t="shared" si="349"/>
        <v>458.33333333333331</v>
      </c>
      <c r="U221" s="11">
        <f t="shared" si="382"/>
        <v>833.33333333333348</v>
      </c>
      <c r="V221" s="11">
        <f t="shared" si="383"/>
        <v>5500</v>
      </c>
      <c r="W221" s="11">
        <f t="shared" si="384"/>
        <v>8157.8899999999994</v>
      </c>
      <c r="X221" s="11">
        <f t="shared" si="350"/>
        <v>97894.68</v>
      </c>
      <c r="Y221" s="110">
        <f t="shared" si="342"/>
        <v>0.22</v>
      </c>
      <c r="Z221" s="11">
        <f t="shared" si="330"/>
        <v>13415.829599999997</v>
      </c>
      <c r="AA221" s="11">
        <f t="shared" si="331"/>
        <v>4814.7339999999995</v>
      </c>
      <c r="AB221" s="11">
        <v>0</v>
      </c>
      <c r="AC221" s="11">
        <f t="shared" si="336"/>
        <v>79664.116399999999</v>
      </c>
      <c r="AD221" s="11">
        <f t="shared" si="332"/>
        <v>6638.6763666666666</v>
      </c>
      <c r="AE221" s="11">
        <v>55000</v>
      </c>
      <c r="AF221" s="11">
        <f t="shared" si="351"/>
        <v>2055.3430333333336</v>
      </c>
      <c r="AG221" s="11"/>
      <c r="AH221" s="92"/>
      <c r="AI221" s="91">
        <v>9000</v>
      </c>
      <c r="AJ221" s="11">
        <v>550</v>
      </c>
      <c r="AK221" s="54">
        <f t="shared" si="98"/>
        <v>11330.695406856061</v>
      </c>
      <c r="AL221" s="11">
        <v>305</v>
      </c>
      <c r="AM221" s="54">
        <v>0</v>
      </c>
      <c r="AN221" s="11">
        <v>0</v>
      </c>
      <c r="AO221" s="11">
        <v>0</v>
      </c>
      <c r="AP221" s="52">
        <f t="shared" si="352"/>
        <v>261289.63601435261</v>
      </c>
      <c r="AQ221" s="54">
        <f t="shared" si="341"/>
        <v>12172.484097218719</v>
      </c>
      <c r="AR221" s="54">
        <f t="shared" si="333"/>
        <v>10568.158090968869</v>
      </c>
      <c r="AS221" s="54">
        <f t="shared" si="337"/>
        <v>1016221.6862435251</v>
      </c>
      <c r="AT221" s="54">
        <f t="shared" si="398"/>
        <v>128585.94682534598</v>
      </c>
      <c r="AU221" s="54">
        <v>3100</v>
      </c>
      <c r="AV221" s="54">
        <f t="shared" si="334"/>
        <v>164095.61250312335</v>
      </c>
      <c r="AW221" s="11">
        <v>0</v>
      </c>
      <c r="AX221" s="52">
        <f t="shared" si="353"/>
        <v>120456.83263401722</v>
      </c>
      <c r="AY221" s="54">
        <f>'Mortgage and Loans'!U182</f>
        <v>112159.93999999997</v>
      </c>
      <c r="AZ221" s="12">
        <f t="shared" si="391"/>
        <v>1849835.9918154082</v>
      </c>
      <c r="BA221" s="52">
        <f t="shared" si="385"/>
        <v>750</v>
      </c>
      <c r="BB221" s="52">
        <f t="shared" si="385"/>
        <v>750</v>
      </c>
      <c r="BC221" s="52">
        <f t="shared" si="385"/>
        <v>750</v>
      </c>
      <c r="BD221" s="52">
        <f t="shared" si="385"/>
        <v>750</v>
      </c>
      <c r="BE221" s="52">
        <f t="shared" si="329"/>
        <v>261.43961538461537</v>
      </c>
      <c r="BF221" s="52">
        <f t="shared" si="385"/>
        <v>750</v>
      </c>
      <c r="BG221" s="52">
        <f>'Mortgage and Loans'!AF183</f>
        <v>0</v>
      </c>
      <c r="BH221" s="52">
        <f>'Mortgage and Loans'!AQ183</f>
        <v>0</v>
      </c>
      <c r="BI221" s="52">
        <f>'Mortgage and Loans'!BB183</f>
        <v>0</v>
      </c>
      <c r="BJ221" s="52">
        <f>'Mortgage and Loans'!BM183</f>
        <v>0</v>
      </c>
      <c r="BK221" s="52">
        <f>'Mortgage and Loans'!T182</f>
        <v>67840.060000000012</v>
      </c>
      <c r="BL221" s="12">
        <f t="shared" si="17"/>
        <v>-71851.49961538463</v>
      </c>
      <c r="BM221" s="69">
        <f t="shared" si="103"/>
        <v>1777984.4922000235</v>
      </c>
      <c r="BN221" s="88">
        <f t="shared" si="387"/>
        <v>1</v>
      </c>
      <c r="BO221" s="88">
        <f t="shared" si="340"/>
        <v>0</v>
      </c>
      <c r="BP221" s="79">
        <f>'Mortgage and Loans'!G183</f>
        <v>0</v>
      </c>
      <c r="BQ221" s="73">
        <f t="shared" si="354"/>
        <v>2055.3430333333336</v>
      </c>
      <c r="BR221" s="80"/>
      <c r="BS221" s="20">
        <f t="shared" si="355"/>
        <v>4011.4396153846155</v>
      </c>
      <c r="BT221" s="20">
        <v>750</v>
      </c>
      <c r="BU221" s="20">
        <v>0</v>
      </c>
      <c r="BV221" s="20">
        <f t="shared" si="356"/>
        <v>4761.4396153846155</v>
      </c>
      <c r="BW221" s="20">
        <f t="shared" si="357"/>
        <v>4761.4396153846174</v>
      </c>
      <c r="BX221" s="47">
        <f>IF(D221=0,0,IF(MONTH($D221)=1,1,0))</f>
        <v>0</v>
      </c>
      <c r="BY221" s="47">
        <f t="shared" si="19"/>
        <v>0</v>
      </c>
      <c r="BZ221" s="47">
        <f t="shared" si="20"/>
        <v>0</v>
      </c>
      <c r="CA221" s="47">
        <f t="shared" si="21"/>
        <v>0</v>
      </c>
      <c r="CB221" s="47">
        <f t="shared" si="22"/>
        <v>0</v>
      </c>
      <c r="CC221" s="47">
        <f t="shared" si="23"/>
        <v>0</v>
      </c>
      <c r="CD221" s="47">
        <f t="shared" si="24"/>
        <v>0</v>
      </c>
      <c r="CE221" s="47">
        <f t="shared" si="25"/>
        <v>0</v>
      </c>
      <c r="CF221" s="47">
        <f t="shared" si="26"/>
        <v>0</v>
      </c>
      <c r="CG221" s="47">
        <f t="shared" si="27"/>
        <v>0</v>
      </c>
      <c r="CH221" s="47">
        <f t="shared" si="28"/>
        <v>0</v>
      </c>
      <c r="CI221" s="47">
        <f t="shared" si="29"/>
        <v>0</v>
      </c>
      <c r="CJ221" s="47">
        <f t="shared" si="358"/>
        <v>0</v>
      </c>
      <c r="CK221" s="47">
        <f t="shared" si="359"/>
        <v>0</v>
      </c>
      <c r="CL221" s="47">
        <f t="shared" si="360"/>
        <v>0</v>
      </c>
      <c r="CM221" s="47">
        <f t="shared" si="361"/>
        <v>0</v>
      </c>
      <c r="CN221" s="47">
        <f t="shared" si="362"/>
        <v>0</v>
      </c>
      <c r="CO221" s="47">
        <f t="shared" si="363"/>
        <v>0</v>
      </c>
      <c r="CP221" s="47">
        <f t="shared" si="364"/>
        <v>0</v>
      </c>
      <c r="CQ221" s="47">
        <f t="shared" si="365"/>
        <v>0</v>
      </c>
      <c r="CR221" s="47">
        <f t="shared" si="366"/>
        <v>0</v>
      </c>
      <c r="CS221" s="47">
        <f t="shared" si="367"/>
        <v>0</v>
      </c>
      <c r="CT221" s="47">
        <f t="shared" si="368"/>
        <v>0</v>
      </c>
      <c r="CU221" s="47">
        <f t="shared" si="369"/>
        <v>0</v>
      </c>
      <c r="CV221" s="20">
        <f t="shared" si="370"/>
        <v>4761.4396153846155</v>
      </c>
      <c r="CW221" s="20">
        <f t="shared" si="371"/>
        <v>4761.4396153846164</v>
      </c>
      <c r="CX221" s="20">
        <f t="shared" si="372"/>
        <v>57137.275384615386</v>
      </c>
      <c r="CY221" s="20">
        <f t="shared" si="373"/>
        <v>57137.275384615386</v>
      </c>
      <c r="CZ221" s="20">
        <f t="shared" si="374"/>
        <v>57137.275384615394</v>
      </c>
      <c r="DA221" s="21">
        <f t="shared" si="375"/>
        <v>57137.275384615386</v>
      </c>
      <c r="DB221" s="19">
        <f t="shared" si="397"/>
        <v>1428431.8846153847</v>
      </c>
      <c r="DC221" s="20">
        <f t="shared" si="376"/>
        <v>1428431.8846153847</v>
      </c>
      <c r="DD221" s="20">
        <f t="shared" si="377"/>
        <v>1428431.8846153843</v>
      </c>
      <c r="DE221" s="20">
        <f>DC221*G221</f>
        <v>0</v>
      </c>
      <c r="DF221" s="20">
        <f t="shared" si="338"/>
        <v>1500000</v>
      </c>
      <c r="DG221" s="20">
        <f t="shared" si="392"/>
        <v>1713390.3564085518</v>
      </c>
      <c r="DH221" s="20">
        <f t="shared" si="378"/>
        <v>68535.614256342073</v>
      </c>
      <c r="DI221" s="20">
        <f t="shared" si="393"/>
        <v>5711.3011880285057</v>
      </c>
      <c r="DJ221" s="20">
        <f t="shared" si="379"/>
        <v>1697420.9593523734</v>
      </c>
      <c r="DK221" s="24">
        <f t="shared" si="380"/>
        <v>1.1994904166325677</v>
      </c>
      <c r="DL221" s="124">
        <f t="shared" si="394"/>
        <v>0</v>
      </c>
      <c r="DM221" s="27">
        <f t="shared" si="395"/>
        <v>0</v>
      </c>
      <c r="DN221" s="27">
        <f t="shared" si="396"/>
        <v>0</v>
      </c>
      <c r="DO221" s="20">
        <f t="shared" si="388"/>
        <v>1310506.7256368934</v>
      </c>
      <c r="DP221" s="20">
        <f t="shared" si="389"/>
        <v>1217217.7290273635</v>
      </c>
      <c r="DQ221" s="21">
        <f t="shared" si="390"/>
        <v>1203904.6118028807</v>
      </c>
      <c r="DR221" s="17"/>
      <c r="DS221" s="17"/>
      <c r="DT221" s="17"/>
      <c r="DU221" s="17"/>
      <c r="DV221" s="17"/>
      <c r="DW221" s="17"/>
      <c r="DX221" s="17"/>
      <c r="DY221" s="17"/>
      <c r="DZ221" s="17"/>
      <c r="EA221" s="17"/>
      <c r="EB221" s="28">
        <v>0</v>
      </c>
      <c r="EC221" s="17"/>
      <c r="ED221" s="17"/>
      <c r="EE221" s="17"/>
      <c r="EF221" s="17"/>
      <c r="EG221" s="17"/>
    </row>
    <row r="222" spans="1:137" ht="15.75" thickBot="1" x14ac:dyDescent="0.3">
      <c r="A222" s="5">
        <f t="shared" ref="A222:B285" si="399">A210+1</f>
        <v>42</v>
      </c>
      <c r="B222" s="5">
        <f t="shared" si="399"/>
        <v>40</v>
      </c>
      <c r="C222" s="1">
        <v>48945</v>
      </c>
      <c r="D222" s="4"/>
      <c r="E222" s="28"/>
      <c r="F222" s="28"/>
      <c r="G222" s="28">
        <f t="shared" si="343"/>
        <v>0</v>
      </c>
      <c r="H222" s="28"/>
      <c r="I222" s="10">
        <v>0</v>
      </c>
      <c r="J222" s="10">
        <v>69430.399999999994</v>
      </c>
      <c r="K222" s="94"/>
      <c r="L222" s="11">
        <f t="shared" si="345"/>
        <v>1541.6666666666667</v>
      </c>
      <c r="M222" s="11">
        <f t="shared" si="346"/>
        <v>458.33333333333331</v>
      </c>
      <c r="N222" s="11">
        <f t="shared" si="347"/>
        <v>575</v>
      </c>
      <c r="O222" s="11">
        <f t="shared" si="344"/>
        <v>552.97666666666669</v>
      </c>
      <c r="P222" s="11">
        <f t="shared" si="381"/>
        <v>2657.8899999999994</v>
      </c>
      <c r="Q222" s="11">
        <v>100000</v>
      </c>
      <c r="R222" s="94">
        <v>1</v>
      </c>
      <c r="S222" s="11">
        <f t="shared" si="348"/>
        <v>1541.6666666666667</v>
      </c>
      <c r="T222" s="11">
        <f t="shared" si="349"/>
        <v>458.33333333333331</v>
      </c>
      <c r="U222" s="11">
        <f t="shared" si="382"/>
        <v>833.33333333333348</v>
      </c>
      <c r="V222" s="11">
        <f t="shared" si="383"/>
        <v>5500</v>
      </c>
      <c r="W222" s="11">
        <f t="shared" si="384"/>
        <v>8157.8899999999994</v>
      </c>
      <c r="X222" s="11">
        <f t="shared" si="350"/>
        <v>97894.68</v>
      </c>
      <c r="Y222" s="110">
        <f t="shared" si="342"/>
        <v>0.22</v>
      </c>
      <c r="Z222" s="11">
        <f t="shared" si="330"/>
        <v>13415.829599999997</v>
      </c>
      <c r="AA222" s="11">
        <f t="shared" si="331"/>
        <v>4814.7339999999995</v>
      </c>
      <c r="AB222" s="11">
        <v>0</v>
      </c>
      <c r="AC222" s="11">
        <f t="shared" si="336"/>
        <v>79664.116399999999</v>
      </c>
      <c r="AD222" s="11">
        <f t="shared" si="332"/>
        <v>6638.6763666666666</v>
      </c>
      <c r="AE222" s="11">
        <v>55000</v>
      </c>
      <c r="AF222" s="11">
        <f t="shared" si="351"/>
        <v>2055.3430333333336</v>
      </c>
      <c r="AG222" s="11"/>
      <c r="AH222" s="92"/>
      <c r="AI222" s="91">
        <v>9000</v>
      </c>
      <c r="AJ222" s="11">
        <v>550</v>
      </c>
      <c r="AK222" s="54">
        <f t="shared" si="98"/>
        <v>11344.386663806012</v>
      </c>
      <c r="AL222" s="11">
        <v>305</v>
      </c>
      <c r="AM222" s="54">
        <v>0</v>
      </c>
      <c r="AN222" s="11">
        <v>0</v>
      </c>
      <c r="AO222" s="11">
        <v>0</v>
      </c>
      <c r="AP222" s="52">
        <f t="shared" si="352"/>
        <v>263621.62154276366</v>
      </c>
      <c r="AQ222" s="54">
        <f t="shared" si="341"/>
        <v>12238.418386078654</v>
      </c>
      <c r="AR222" s="54">
        <f t="shared" si="333"/>
        <v>10625.402280628285</v>
      </c>
      <c r="AS222" s="54">
        <f t="shared" si="337"/>
        <v>1024983.1297106774</v>
      </c>
      <c r="AT222" s="54">
        <f t="shared" si="398"/>
        <v>129282.45403731661</v>
      </c>
      <c r="AU222" s="54">
        <v>3100</v>
      </c>
      <c r="AV222" s="54">
        <f t="shared" si="334"/>
        <v>165559.46373751527</v>
      </c>
      <c r="AW222" s="11">
        <v>0</v>
      </c>
      <c r="AX222" s="52">
        <f t="shared" si="353"/>
        <v>123164.65017745149</v>
      </c>
      <c r="AY222" s="54">
        <f>'Mortgage and Loans'!U183</f>
        <v>113153.86999999997</v>
      </c>
      <c r="AZ222" s="12">
        <f t="shared" si="391"/>
        <v>1866928.3965362373</v>
      </c>
      <c r="BA222" s="52">
        <f t="shared" si="385"/>
        <v>750</v>
      </c>
      <c r="BB222" s="52">
        <f t="shared" si="385"/>
        <v>750</v>
      </c>
      <c r="BC222" s="52">
        <f t="shared" si="385"/>
        <v>750</v>
      </c>
      <c r="BD222" s="52">
        <f t="shared" si="385"/>
        <v>750</v>
      </c>
      <c r="BE222" s="52">
        <f t="shared" si="329"/>
        <v>261.43961538461525</v>
      </c>
      <c r="BF222" s="52">
        <f t="shared" si="385"/>
        <v>750</v>
      </c>
      <c r="BG222" s="52">
        <f>'Mortgage and Loans'!AF184</f>
        <v>0</v>
      </c>
      <c r="BH222" s="52">
        <f>'Mortgage and Loans'!AQ184</f>
        <v>0</v>
      </c>
      <c r="BI222" s="52">
        <f>'Mortgage and Loans'!BB184</f>
        <v>0</v>
      </c>
      <c r="BJ222" s="52">
        <f>'Mortgage and Loans'!BM184</f>
        <v>0</v>
      </c>
      <c r="BK222" s="52">
        <f>'Mortgage and Loans'!T183</f>
        <v>66846.130000000019</v>
      </c>
      <c r="BL222" s="12">
        <f t="shared" si="17"/>
        <v>-70857.569615384637</v>
      </c>
      <c r="BM222" s="69">
        <f t="shared" si="103"/>
        <v>1796070.8269208528</v>
      </c>
      <c r="BN222" s="88">
        <f t="shared" si="387"/>
        <v>1</v>
      </c>
      <c r="BO222" s="88">
        <f t="shared" si="340"/>
        <v>0</v>
      </c>
      <c r="BP222" s="79">
        <f>'Mortgage and Loans'!G184</f>
        <v>0</v>
      </c>
      <c r="BQ222" s="73">
        <f t="shared" si="354"/>
        <v>2055.3430333333336</v>
      </c>
      <c r="BR222" s="80"/>
      <c r="BS222" s="20">
        <f t="shared" si="355"/>
        <v>4011.4396153846151</v>
      </c>
      <c r="BT222" s="20">
        <v>750</v>
      </c>
      <c r="BU222" s="20">
        <v>0</v>
      </c>
      <c r="BV222" s="20">
        <f t="shared" si="356"/>
        <v>4761.4396153846155</v>
      </c>
      <c r="BW222" s="20">
        <f t="shared" si="357"/>
        <v>4761.4396153846155</v>
      </c>
      <c r="BX222" s="47">
        <f>IF(D222=0,0,IF(MONTH($D222)=1,1,0))</f>
        <v>0</v>
      </c>
      <c r="BY222" s="47">
        <f t="shared" si="19"/>
        <v>0</v>
      </c>
      <c r="BZ222" s="47">
        <f t="shared" si="20"/>
        <v>0</v>
      </c>
      <c r="CA222" s="47">
        <f t="shared" si="21"/>
        <v>0</v>
      </c>
      <c r="CB222" s="47">
        <f t="shared" si="22"/>
        <v>0</v>
      </c>
      <c r="CC222" s="47">
        <f t="shared" si="23"/>
        <v>0</v>
      </c>
      <c r="CD222" s="47">
        <f t="shared" si="24"/>
        <v>0</v>
      </c>
      <c r="CE222" s="47">
        <f t="shared" si="25"/>
        <v>0</v>
      </c>
      <c r="CF222" s="47">
        <f t="shared" si="26"/>
        <v>0</v>
      </c>
      <c r="CG222" s="47">
        <f t="shared" si="27"/>
        <v>0</v>
      </c>
      <c r="CH222" s="47">
        <f t="shared" si="28"/>
        <v>0</v>
      </c>
      <c r="CI222" s="47">
        <f t="shared" si="29"/>
        <v>0</v>
      </c>
      <c r="CJ222" s="47">
        <f t="shared" si="358"/>
        <v>0</v>
      </c>
      <c r="CK222" s="47">
        <f t="shared" si="359"/>
        <v>0</v>
      </c>
      <c r="CL222" s="47">
        <f t="shared" si="360"/>
        <v>0</v>
      </c>
      <c r="CM222" s="47">
        <f t="shared" si="361"/>
        <v>0</v>
      </c>
      <c r="CN222" s="47">
        <f t="shared" si="362"/>
        <v>0</v>
      </c>
      <c r="CO222" s="47">
        <f t="shared" si="363"/>
        <v>0</v>
      </c>
      <c r="CP222" s="47">
        <f t="shared" si="364"/>
        <v>0</v>
      </c>
      <c r="CQ222" s="47">
        <f t="shared" si="365"/>
        <v>0</v>
      </c>
      <c r="CR222" s="47">
        <f t="shared" si="366"/>
        <v>0</v>
      </c>
      <c r="CS222" s="47">
        <f t="shared" si="367"/>
        <v>0</v>
      </c>
      <c r="CT222" s="47">
        <f t="shared" si="368"/>
        <v>0</v>
      </c>
      <c r="CU222" s="47">
        <f t="shared" si="369"/>
        <v>0</v>
      </c>
      <c r="CV222" s="20">
        <f t="shared" si="370"/>
        <v>4761.4396153846155</v>
      </c>
      <c r="CW222" s="20">
        <f t="shared" si="371"/>
        <v>4761.4396153846164</v>
      </c>
      <c r="CX222" s="20">
        <f t="shared" si="372"/>
        <v>57137.275384615386</v>
      </c>
      <c r="CY222" s="20">
        <f t="shared" si="373"/>
        <v>57137.275384615386</v>
      </c>
      <c r="CZ222" s="20">
        <f t="shared" si="374"/>
        <v>57137.275384615394</v>
      </c>
      <c r="DA222" s="21">
        <f t="shared" si="375"/>
        <v>57137.275384615386</v>
      </c>
      <c r="DB222" s="19">
        <f t="shared" si="397"/>
        <v>1428431.8846153847</v>
      </c>
      <c r="DC222" s="20">
        <f t="shared" si="376"/>
        <v>1428431.8846153847</v>
      </c>
      <c r="DD222" s="20">
        <f t="shared" si="377"/>
        <v>1428431.8846153843</v>
      </c>
      <c r="DE222" s="20">
        <f>DC222*G222</f>
        <v>0</v>
      </c>
      <c r="DF222" s="20">
        <f t="shared" si="338"/>
        <v>1500000</v>
      </c>
      <c r="DG222" s="20">
        <f t="shared" si="392"/>
        <v>1729475.1398724315</v>
      </c>
      <c r="DH222" s="20">
        <f t="shared" si="378"/>
        <v>69179.005594897259</v>
      </c>
      <c r="DI222" s="20">
        <f t="shared" si="393"/>
        <v>5764.9171329081046</v>
      </c>
      <c r="DJ222" s="20">
        <f t="shared" si="379"/>
        <v>1713419.2419155322</v>
      </c>
      <c r="DK222" s="24">
        <f t="shared" si="380"/>
        <v>1.2107508649865406</v>
      </c>
      <c r="DL222" s="124">
        <f t="shared" si="394"/>
        <v>1</v>
      </c>
      <c r="DM222" s="27">
        <f t="shared" si="395"/>
        <v>0</v>
      </c>
      <c r="DN222" s="27">
        <f t="shared" si="396"/>
        <v>0</v>
      </c>
      <c r="DO222" s="20">
        <f t="shared" si="388"/>
        <v>1317605.3037340932</v>
      </c>
      <c r="DP222" s="20">
        <f t="shared" si="389"/>
        <v>1227810.9917262616</v>
      </c>
      <c r="DQ222" s="21">
        <f t="shared" si="390"/>
        <v>1214996.5951168127</v>
      </c>
      <c r="DR222" s="17"/>
      <c r="DS222" s="17"/>
      <c r="DT222" s="17"/>
      <c r="DU222" s="17"/>
      <c r="DV222" s="17"/>
      <c r="DW222" s="17"/>
      <c r="DX222" s="17"/>
      <c r="DY222" s="17"/>
      <c r="DZ222" s="17"/>
      <c r="EA222" s="17"/>
      <c r="EB222" s="28">
        <v>0</v>
      </c>
      <c r="EC222" s="17"/>
      <c r="ED222" s="17"/>
      <c r="EE222" s="17"/>
      <c r="EF222" s="17"/>
      <c r="EG222" s="17"/>
    </row>
    <row r="223" spans="1:137" ht="15.75" thickBot="1" x14ac:dyDescent="0.3">
      <c r="A223" s="5">
        <f t="shared" si="399"/>
        <v>42</v>
      </c>
      <c r="B223" s="5">
        <f t="shared" si="399"/>
        <v>40</v>
      </c>
      <c r="C223" s="1">
        <v>48976</v>
      </c>
      <c r="D223" s="4"/>
      <c r="E223" s="28"/>
      <c r="F223" s="28"/>
      <c r="G223" s="28">
        <f t="shared" si="343"/>
        <v>0</v>
      </c>
      <c r="H223" s="28"/>
      <c r="I223" s="10">
        <v>0</v>
      </c>
      <c r="J223" s="10">
        <v>69430.399999999994</v>
      </c>
      <c r="K223" s="94"/>
      <c r="L223" s="11">
        <f t="shared" si="345"/>
        <v>1541.6666666666667</v>
      </c>
      <c r="M223" s="11">
        <f t="shared" si="346"/>
        <v>458.33333333333331</v>
      </c>
      <c r="N223" s="11">
        <f t="shared" si="347"/>
        <v>575</v>
      </c>
      <c r="O223" s="11">
        <f t="shared" si="344"/>
        <v>552.97666666666669</v>
      </c>
      <c r="P223" s="11">
        <f t="shared" si="381"/>
        <v>2657.8899999999994</v>
      </c>
      <c r="Q223" s="11">
        <v>100000</v>
      </c>
      <c r="R223" s="94">
        <v>1</v>
      </c>
      <c r="S223" s="11">
        <f t="shared" si="348"/>
        <v>1541.6666666666667</v>
      </c>
      <c r="T223" s="11">
        <f t="shared" si="349"/>
        <v>458.33333333333331</v>
      </c>
      <c r="U223" s="11">
        <f t="shared" si="382"/>
        <v>833.33333333333348</v>
      </c>
      <c r="V223" s="11">
        <f t="shared" si="383"/>
        <v>5500</v>
      </c>
      <c r="W223" s="11">
        <f t="shared" si="384"/>
        <v>8157.8899999999994</v>
      </c>
      <c r="X223" s="11">
        <f t="shared" si="350"/>
        <v>97894.68</v>
      </c>
      <c r="Y223" s="110">
        <f t="shared" si="342"/>
        <v>0.22</v>
      </c>
      <c r="Z223" s="11">
        <f t="shared" si="330"/>
        <v>13415.829599999997</v>
      </c>
      <c r="AA223" s="11">
        <f t="shared" si="331"/>
        <v>4814.7339999999995</v>
      </c>
      <c r="AB223" s="11">
        <v>0</v>
      </c>
      <c r="AC223" s="11">
        <f t="shared" si="336"/>
        <v>79664.116399999999</v>
      </c>
      <c r="AD223" s="11">
        <f t="shared" si="332"/>
        <v>6638.6763666666666</v>
      </c>
      <c r="AE223" s="11">
        <v>55000</v>
      </c>
      <c r="AF223" s="11">
        <f t="shared" si="351"/>
        <v>2055.3430333333336</v>
      </c>
      <c r="AG223" s="11"/>
      <c r="AH223" s="92"/>
      <c r="AI223" s="91">
        <v>9000</v>
      </c>
      <c r="AJ223" s="11">
        <v>550</v>
      </c>
      <c r="AK223" s="54">
        <f t="shared" si="98"/>
        <v>11358.09446435811</v>
      </c>
      <c r="AL223" s="11">
        <v>305</v>
      </c>
      <c r="AM223" s="54">
        <v>0</v>
      </c>
      <c r="AN223" s="11">
        <v>0</v>
      </c>
      <c r="AO223" s="11">
        <v>0</v>
      </c>
      <c r="AP223" s="52">
        <f t="shared" si="352"/>
        <v>265966.23865945358</v>
      </c>
      <c r="AQ223" s="54">
        <f t="shared" si="341"/>
        <v>12304.709819003247</v>
      </c>
      <c r="AR223" s="54">
        <f t="shared" si="333"/>
        <v>10682.956542981688</v>
      </c>
      <c r="AS223" s="54">
        <f t="shared" si="337"/>
        <v>1033792.0309966102</v>
      </c>
      <c r="AT223" s="54">
        <f t="shared" si="398"/>
        <v>129982.73399668541</v>
      </c>
      <c r="AU223" s="54">
        <v>3100</v>
      </c>
      <c r="AV223" s="54">
        <f t="shared" si="334"/>
        <v>167031.24416609347</v>
      </c>
      <c r="AW223" s="11">
        <v>0</v>
      </c>
      <c r="AX223" s="52">
        <f t="shared" si="353"/>
        <v>125887.13506591269</v>
      </c>
      <c r="AY223" s="54">
        <f>'Mortgage and Loans'!U184</f>
        <v>114151.21999999997</v>
      </c>
      <c r="AZ223" s="12">
        <f t="shared" si="391"/>
        <v>1884111.3637110982</v>
      </c>
      <c r="BA223" s="52">
        <f t="shared" si="385"/>
        <v>750</v>
      </c>
      <c r="BB223" s="52">
        <f t="shared" si="385"/>
        <v>750</v>
      </c>
      <c r="BC223" s="52">
        <f t="shared" si="385"/>
        <v>750</v>
      </c>
      <c r="BD223" s="52">
        <f t="shared" si="385"/>
        <v>750</v>
      </c>
      <c r="BE223" s="52">
        <f t="shared" si="329"/>
        <v>261.43961538461514</v>
      </c>
      <c r="BF223" s="52">
        <f t="shared" si="385"/>
        <v>750</v>
      </c>
      <c r="BG223" s="52">
        <f>'Mortgage and Loans'!AF185</f>
        <v>0</v>
      </c>
      <c r="BH223" s="52">
        <f>'Mortgage and Loans'!AQ185</f>
        <v>0</v>
      </c>
      <c r="BI223" s="52">
        <f>'Mortgage and Loans'!BB185</f>
        <v>0</v>
      </c>
      <c r="BJ223" s="52">
        <f>'Mortgage and Loans'!BM185</f>
        <v>0</v>
      </c>
      <c r="BK223" s="52">
        <f>'Mortgage and Loans'!T184</f>
        <v>65848.780000000013</v>
      </c>
      <c r="BL223" s="12">
        <f t="shared" si="17"/>
        <v>-69860.219615384631</v>
      </c>
      <c r="BM223" s="69">
        <f t="shared" si="103"/>
        <v>1814251.1440957135</v>
      </c>
      <c r="BN223" s="88">
        <f t="shared" si="387"/>
        <v>1</v>
      </c>
      <c r="BO223" s="88">
        <f t="shared" si="340"/>
        <v>0</v>
      </c>
      <c r="BP223" s="79">
        <f>'Mortgage and Loans'!G185</f>
        <v>0</v>
      </c>
      <c r="BQ223" s="73">
        <f t="shared" si="354"/>
        <v>2055.3430333333336</v>
      </c>
      <c r="BR223" s="80"/>
      <c r="BS223" s="20">
        <f t="shared" si="355"/>
        <v>4011.4396153846151</v>
      </c>
      <c r="BT223" s="20">
        <v>750</v>
      </c>
      <c r="BU223" s="20">
        <v>0</v>
      </c>
      <c r="BV223" s="20">
        <f t="shared" si="356"/>
        <v>4761.4396153846155</v>
      </c>
      <c r="BW223" s="20">
        <f t="shared" si="357"/>
        <v>4761.4396153846146</v>
      </c>
      <c r="BX223" s="47">
        <f>IF(D223=0,0,IF(MONTH($D223)=1,1,0))</f>
        <v>0</v>
      </c>
      <c r="BY223" s="47">
        <f t="shared" si="19"/>
        <v>0</v>
      </c>
      <c r="BZ223" s="47">
        <f t="shared" si="20"/>
        <v>0</v>
      </c>
      <c r="CA223" s="47">
        <f t="shared" si="21"/>
        <v>0</v>
      </c>
      <c r="CB223" s="47">
        <f t="shared" si="22"/>
        <v>0</v>
      </c>
      <c r="CC223" s="47">
        <f t="shared" si="23"/>
        <v>0</v>
      </c>
      <c r="CD223" s="47">
        <f t="shared" si="24"/>
        <v>0</v>
      </c>
      <c r="CE223" s="47">
        <f t="shared" si="25"/>
        <v>0</v>
      </c>
      <c r="CF223" s="47">
        <f t="shared" si="26"/>
        <v>0</v>
      </c>
      <c r="CG223" s="47">
        <f t="shared" si="27"/>
        <v>0</v>
      </c>
      <c r="CH223" s="47">
        <f t="shared" si="28"/>
        <v>0</v>
      </c>
      <c r="CI223" s="47">
        <f t="shared" si="29"/>
        <v>0</v>
      </c>
      <c r="CJ223" s="47">
        <f t="shared" si="358"/>
        <v>0</v>
      </c>
      <c r="CK223" s="47">
        <f t="shared" si="359"/>
        <v>0</v>
      </c>
      <c r="CL223" s="47">
        <f t="shared" si="360"/>
        <v>0</v>
      </c>
      <c r="CM223" s="47">
        <f t="shared" si="361"/>
        <v>0</v>
      </c>
      <c r="CN223" s="47">
        <f t="shared" si="362"/>
        <v>0</v>
      </c>
      <c r="CO223" s="47">
        <f t="shared" si="363"/>
        <v>0</v>
      </c>
      <c r="CP223" s="47">
        <f t="shared" si="364"/>
        <v>0</v>
      </c>
      <c r="CQ223" s="47">
        <f t="shared" si="365"/>
        <v>0</v>
      </c>
      <c r="CR223" s="47">
        <f t="shared" si="366"/>
        <v>0</v>
      </c>
      <c r="CS223" s="47">
        <f t="shared" si="367"/>
        <v>0</v>
      </c>
      <c r="CT223" s="47">
        <f t="shared" si="368"/>
        <v>0</v>
      </c>
      <c r="CU223" s="47">
        <f t="shared" si="369"/>
        <v>0</v>
      </c>
      <c r="CV223" s="20">
        <f t="shared" si="370"/>
        <v>4761.4396153846155</v>
      </c>
      <c r="CW223" s="20">
        <f t="shared" si="371"/>
        <v>4761.4396153846164</v>
      </c>
      <c r="CX223" s="20">
        <f t="shared" si="372"/>
        <v>57137.275384615386</v>
      </c>
      <c r="CY223" s="20">
        <f t="shared" si="373"/>
        <v>57137.275384615386</v>
      </c>
      <c r="CZ223" s="20">
        <f t="shared" si="374"/>
        <v>57137.275384615394</v>
      </c>
      <c r="DA223" s="21">
        <f t="shared" si="375"/>
        <v>57137.275384615386</v>
      </c>
      <c r="DB223" s="19">
        <f t="shared" si="397"/>
        <v>1428431.8846153847</v>
      </c>
      <c r="DC223" s="20">
        <f t="shared" si="376"/>
        <v>1428431.8846153847</v>
      </c>
      <c r="DD223" s="20">
        <f t="shared" si="377"/>
        <v>1428431.8846153843</v>
      </c>
      <c r="DE223" s="20">
        <f>DC223*G223</f>
        <v>0</v>
      </c>
      <c r="DF223" s="20">
        <f t="shared" si="338"/>
        <v>1500000</v>
      </c>
      <c r="DG223" s="20">
        <f t="shared" si="392"/>
        <v>1745647.0492467403</v>
      </c>
      <c r="DH223" s="20">
        <f t="shared" si="378"/>
        <v>69825.881969869617</v>
      </c>
      <c r="DI223" s="20">
        <f t="shared" si="393"/>
        <v>5818.8234974891348</v>
      </c>
      <c r="DJ223" s="20">
        <f t="shared" si="379"/>
        <v>1729504.1818425746</v>
      </c>
      <c r="DK223" s="24">
        <f t="shared" si="380"/>
        <v>1.222072307435764</v>
      </c>
      <c r="DL223" s="124">
        <f t="shared" si="394"/>
        <v>0</v>
      </c>
      <c r="DM223" s="27">
        <f t="shared" si="395"/>
        <v>0</v>
      </c>
      <c r="DN223" s="27">
        <f t="shared" si="396"/>
        <v>0</v>
      </c>
      <c r="DO223" s="20">
        <f t="shared" si="388"/>
        <v>1324742.3324626528</v>
      </c>
      <c r="DP223" s="20">
        <f t="shared" si="389"/>
        <v>1238461.6345981122</v>
      </c>
      <c r="DQ223" s="21">
        <f t="shared" si="390"/>
        <v>1226148.6600070286</v>
      </c>
      <c r="DR223" s="17"/>
      <c r="DS223" s="17"/>
      <c r="DT223" s="17"/>
      <c r="DU223" s="17"/>
      <c r="DV223" s="17"/>
      <c r="DW223" s="17"/>
      <c r="DX223" s="17"/>
      <c r="DY223" s="17"/>
      <c r="DZ223" s="17"/>
      <c r="EA223" s="17"/>
      <c r="EB223" s="28">
        <v>0</v>
      </c>
      <c r="EC223" s="17"/>
      <c r="ED223" s="17"/>
      <c r="EE223" s="17"/>
      <c r="EF223" s="17"/>
      <c r="EG223" s="17"/>
    </row>
    <row r="224" spans="1:137" ht="15.75" thickBot="1" x14ac:dyDescent="0.3">
      <c r="A224" s="5">
        <f t="shared" si="399"/>
        <v>42</v>
      </c>
      <c r="B224" s="5">
        <f t="shared" si="399"/>
        <v>40</v>
      </c>
      <c r="C224" s="1">
        <v>49004</v>
      </c>
      <c r="D224" s="4"/>
      <c r="E224" s="28"/>
      <c r="F224" s="28"/>
      <c r="G224" s="28">
        <f t="shared" si="343"/>
        <v>0</v>
      </c>
      <c r="H224" s="28"/>
      <c r="I224" s="10">
        <v>0</v>
      </c>
      <c r="J224" s="10">
        <v>69430.399999999994</v>
      </c>
      <c r="K224" s="94"/>
      <c r="L224" s="11">
        <f t="shared" si="345"/>
        <v>1541.6666666666667</v>
      </c>
      <c r="M224" s="11">
        <f t="shared" si="346"/>
        <v>458.33333333333331</v>
      </c>
      <c r="N224" s="11">
        <f t="shared" si="347"/>
        <v>575</v>
      </c>
      <c r="O224" s="11">
        <f t="shared" si="344"/>
        <v>552.97666666666669</v>
      </c>
      <c r="P224" s="11">
        <f t="shared" si="381"/>
        <v>2657.8899999999994</v>
      </c>
      <c r="Q224" s="11">
        <v>100000</v>
      </c>
      <c r="R224" s="94">
        <v>1</v>
      </c>
      <c r="S224" s="11">
        <f t="shared" si="348"/>
        <v>1541.6666666666667</v>
      </c>
      <c r="T224" s="11">
        <f t="shared" si="349"/>
        <v>458.33333333333331</v>
      </c>
      <c r="U224" s="11">
        <f t="shared" si="382"/>
        <v>833.33333333333348</v>
      </c>
      <c r="V224" s="11">
        <f t="shared" si="383"/>
        <v>5500</v>
      </c>
      <c r="W224" s="11">
        <f t="shared" si="384"/>
        <v>8157.8899999999994</v>
      </c>
      <c r="X224" s="11">
        <f t="shared" si="350"/>
        <v>97894.68</v>
      </c>
      <c r="Y224" s="110">
        <f t="shared" si="342"/>
        <v>0.22</v>
      </c>
      <c r="Z224" s="11">
        <f t="shared" si="330"/>
        <v>13415.829599999997</v>
      </c>
      <c r="AA224" s="11">
        <f t="shared" si="331"/>
        <v>4814.7339999999995</v>
      </c>
      <c r="AB224" s="11">
        <v>0</v>
      </c>
      <c r="AC224" s="11">
        <f t="shared" si="336"/>
        <v>79664.116399999999</v>
      </c>
      <c r="AD224" s="11">
        <f t="shared" si="332"/>
        <v>6638.6763666666666</v>
      </c>
      <c r="AE224" s="11">
        <v>55000</v>
      </c>
      <c r="AF224" s="11">
        <f t="shared" si="351"/>
        <v>2055.3430333333336</v>
      </c>
      <c r="AG224" s="11"/>
      <c r="AH224" s="92"/>
      <c r="AI224" s="91">
        <v>9000</v>
      </c>
      <c r="AJ224" s="11">
        <v>550</v>
      </c>
      <c r="AK224" s="54">
        <f t="shared" si="98"/>
        <v>11371.818828502541</v>
      </c>
      <c r="AL224" s="11">
        <v>305</v>
      </c>
      <c r="AM224" s="54">
        <v>0</v>
      </c>
      <c r="AN224" s="11">
        <v>0</v>
      </c>
      <c r="AO224" s="11">
        <v>0</v>
      </c>
      <c r="AP224" s="52">
        <f t="shared" si="352"/>
        <v>268323.55578552559</v>
      </c>
      <c r="AQ224" s="54">
        <f t="shared" si="341"/>
        <v>12371.360330522848</v>
      </c>
      <c r="AR224" s="54">
        <f t="shared" si="333"/>
        <v>10740.822557589507</v>
      </c>
      <c r="AS224" s="54">
        <f t="shared" si="337"/>
        <v>1042648.6471645084</v>
      </c>
      <c r="AT224" s="54">
        <f t="shared" si="398"/>
        <v>130686.80713916745</v>
      </c>
      <c r="AU224" s="54">
        <v>3100</v>
      </c>
      <c r="AV224" s="54">
        <f t="shared" si="334"/>
        <v>168510.9967386598</v>
      </c>
      <c r="AW224" s="11">
        <v>0</v>
      </c>
      <c r="AX224" s="52">
        <f t="shared" si="353"/>
        <v>128624.36674751973</v>
      </c>
      <c r="AY224" s="54">
        <f>'Mortgage and Loans'!U185</f>
        <v>115151.99999999997</v>
      </c>
      <c r="AZ224" s="12">
        <f t="shared" si="391"/>
        <v>1901385.3752919959</v>
      </c>
      <c r="BA224" s="52">
        <f t="shared" si="385"/>
        <v>750</v>
      </c>
      <c r="BB224" s="52">
        <f t="shared" si="385"/>
        <v>750</v>
      </c>
      <c r="BC224" s="52">
        <f t="shared" si="385"/>
        <v>750</v>
      </c>
      <c r="BD224" s="52">
        <f t="shared" si="385"/>
        <v>750</v>
      </c>
      <c r="BE224" s="52">
        <f t="shared" si="329"/>
        <v>261.43961538461525</v>
      </c>
      <c r="BF224" s="52">
        <f t="shared" si="385"/>
        <v>750</v>
      </c>
      <c r="BG224" s="52">
        <f>'Mortgage and Loans'!AF186</f>
        <v>0</v>
      </c>
      <c r="BH224" s="52">
        <f>'Mortgage and Loans'!AQ186</f>
        <v>0</v>
      </c>
      <c r="BI224" s="52">
        <f>'Mortgage and Loans'!BB186</f>
        <v>0</v>
      </c>
      <c r="BJ224" s="52">
        <f>'Mortgage and Loans'!BM186</f>
        <v>0</v>
      </c>
      <c r="BK224" s="52">
        <f>'Mortgage and Loans'!T185</f>
        <v>64848.000000000015</v>
      </c>
      <c r="BL224" s="12">
        <f t="shared" si="17"/>
        <v>-68859.439615384632</v>
      </c>
      <c r="BM224" s="69">
        <f t="shared" si="103"/>
        <v>1832525.9356766113</v>
      </c>
      <c r="BN224" s="88">
        <f t="shared" si="387"/>
        <v>1</v>
      </c>
      <c r="BO224" s="88">
        <f t="shared" si="340"/>
        <v>0</v>
      </c>
      <c r="BP224" s="79">
        <f>'Mortgage and Loans'!G186</f>
        <v>0</v>
      </c>
      <c r="BQ224" s="73">
        <f t="shared" si="354"/>
        <v>2055.3430333333336</v>
      </c>
      <c r="BR224" s="80"/>
      <c r="BS224" s="20">
        <f t="shared" si="355"/>
        <v>4011.4396153846151</v>
      </c>
      <c r="BT224" s="20">
        <v>750</v>
      </c>
      <c r="BU224" s="20">
        <v>0</v>
      </c>
      <c r="BV224" s="20">
        <f t="shared" si="356"/>
        <v>4761.4396153846155</v>
      </c>
      <c r="BW224" s="20">
        <f t="shared" si="357"/>
        <v>4761.4396153846137</v>
      </c>
      <c r="BX224" s="47">
        <f>IF(D224=0,0,IF(MONTH($D224)=1,1,0))</f>
        <v>0</v>
      </c>
      <c r="BY224" s="47">
        <f t="shared" si="19"/>
        <v>0</v>
      </c>
      <c r="BZ224" s="47">
        <f t="shared" si="20"/>
        <v>0</v>
      </c>
      <c r="CA224" s="47">
        <f t="shared" si="21"/>
        <v>0</v>
      </c>
      <c r="CB224" s="47">
        <f t="shared" si="22"/>
        <v>0</v>
      </c>
      <c r="CC224" s="47">
        <f t="shared" si="23"/>
        <v>0</v>
      </c>
      <c r="CD224" s="47">
        <f t="shared" si="24"/>
        <v>0</v>
      </c>
      <c r="CE224" s="47">
        <f t="shared" si="25"/>
        <v>0</v>
      </c>
      <c r="CF224" s="47">
        <f t="shared" si="26"/>
        <v>0</v>
      </c>
      <c r="CG224" s="47">
        <f t="shared" si="27"/>
        <v>0</v>
      </c>
      <c r="CH224" s="47">
        <f t="shared" si="28"/>
        <v>0</v>
      </c>
      <c r="CI224" s="47">
        <f t="shared" si="29"/>
        <v>0</v>
      </c>
      <c r="CJ224" s="47">
        <f t="shared" si="358"/>
        <v>0</v>
      </c>
      <c r="CK224" s="47">
        <f t="shared" si="359"/>
        <v>0</v>
      </c>
      <c r="CL224" s="47">
        <f t="shared" si="360"/>
        <v>0</v>
      </c>
      <c r="CM224" s="47">
        <f t="shared" si="361"/>
        <v>0</v>
      </c>
      <c r="CN224" s="47">
        <f t="shared" si="362"/>
        <v>0</v>
      </c>
      <c r="CO224" s="47">
        <f t="shared" si="363"/>
        <v>0</v>
      </c>
      <c r="CP224" s="47">
        <f t="shared" si="364"/>
        <v>0</v>
      </c>
      <c r="CQ224" s="47">
        <f t="shared" si="365"/>
        <v>0</v>
      </c>
      <c r="CR224" s="47">
        <f t="shared" si="366"/>
        <v>0</v>
      </c>
      <c r="CS224" s="47">
        <f t="shared" si="367"/>
        <v>0</v>
      </c>
      <c r="CT224" s="47">
        <f t="shared" si="368"/>
        <v>0</v>
      </c>
      <c r="CU224" s="47">
        <f t="shared" si="369"/>
        <v>0</v>
      </c>
      <c r="CV224" s="20">
        <f t="shared" si="370"/>
        <v>4761.4396153846155</v>
      </c>
      <c r="CW224" s="20">
        <f t="shared" si="371"/>
        <v>4761.4396153846164</v>
      </c>
      <c r="CX224" s="20">
        <f t="shared" si="372"/>
        <v>57137.275384615386</v>
      </c>
      <c r="CY224" s="20">
        <f t="shared" si="373"/>
        <v>57137.275384615386</v>
      </c>
      <c r="CZ224" s="20">
        <f t="shared" si="374"/>
        <v>57137.275384615394</v>
      </c>
      <c r="DA224" s="21">
        <f t="shared" si="375"/>
        <v>57137.275384615386</v>
      </c>
      <c r="DB224" s="19">
        <f t="shared" si="397"/>
        <v>1428431.8846153847</v>
      </c>
      <c r="DC224" s="20">
        <f t="shared" si="376"/>
        <v>1428431.8846153847</v>
      </c>
      <c r="DD224" s="20">
        <f t="shared" si="377"/>
        <v>1428431.8846153843</v>
      </c>
      <c r="DE224" s="20">
        <f>DC224*G224</f>
        <v>0</v>
      </c>
      <c r="DF224" s="20">
        <f t="shared" si="338"/>
        <v>1500000</v>
      </c>
      <c r="DG224" s="20">
        <f t="shared" si="392"/>
        <v>1761906.556463493</v>
      </c>
      <c r="DH224" s="20">
        <f t="shared" si="378"/>
        <v>70476.262258539718</v>
      </c>
      <c r="DI224" s="20">
        <f t="shared" si="393"/>
        <v>5873.0218548783096</v>
      </c>
      <c r="DJ224" s="20">
        <f t="shared" si="379"/>
        <v>1745676.2485275548</v>
      </c>
      <c r="DK224" s="24">
        <f t="shared" si="380"/>
        <v>1.2334550743649206</v>
      </c>
      <c r="DL224" s="124">
        <f t="shared" si="394"/>
        <v>0</v>
      </c>
      <c r="DM224" s="27">
        <f t="shared" si="395"/>
        <v>0</v>
      </c>
      <c r="DN224" s="27">
        <f t="shared" si="396"/>
        <v>0</v>
      </c>
      <c r="DO224" s="20">
        <f t="shared" si="388"/>
        <v>1331918.0200968254</v>
      </c>
      <c r="DP224" s="20">
        <f t="shared" si="389"/>
        <v>1249169.9684521852</v>
      </c>
      <c r="DQ224" s="21">
        <f t="shared" si="390"/>
        <v>1237361.1319153998</v>
      </c>
      <c r="DR224" s="17"/>
      <c r="DS224" s="17"/>
      <c r="DT224" s="17"/>
      <c r="DU224" s="17"/>
      <c r="DV224" s="17"/>
      <c r="DW224" s="17"/>
      <c r="DX224" s="17"/>
      <c r="DY224" s="17"/>
      <c r="DZ224" s="17"/>
      <c r="EA224" s="17"/>
      <c r="EB224" s="28">
        <v>0</v>
      </c>
      <c r="EC224" s="17"/>
      <c r="ED224" s="17"/>
      <c r="EE224" s="17"/>
      <c r="EF224" s="17"/>
      <c r="EG224" s="17"/>
    </row>
    <row r="225" spans="1:137" ht="15.75" thickBot="1" x14ac:dyDescent="0.3">
      <c r="A225" s="5">
        <f t="shared" si="399"/>
        <v>42</v>
      </c>
      <c r="B225" s="5">
        <f t="shared" si="399"/>
        <v>40</v>
      </c>
      <c r="C225" s="1">
        <v>49035</v>
      </c>
      <c r="D225" s="4"/>
      <c r="E225" s="28"/>
      <c r="F225" s="28"/>
      <c r="G225" s="28">
        <f t="shared" si="343"/>
        <v>0</v>
      </c>
      <c r="H225" s="28"/>
      <c r="I225" s="10">
        <v>0</v>
      </c>
      <c r="J225" s="10">
        <v>69430.399999999994</v>
      </c>
      <c r="K225" s="94"/>
      <c r="L225" s="11">
        <f t="shared" si="345"/>
        <v>1541.6666666666667</v>
      </c>
      <c r="M225" s="11">
        <f t="shared" si="346"/>
        <v>458.33333333333331</v>
      </c>
      <c r="N225" s="11">
        <f t="shared" si="347"/>
        <v>575</v>
      </c>
      <c r="O225" s="11">
        <f t="shared" si="344"/>
        <v>552.97666666666669</v>
      </c>
      <c r="P225" s="11">
        <f t="shared" si="381"/>
        <v>2657.8899999999994</v>
      </c>
      <c r="Q225" s="11">
        <v>100000</v>
      </c>
      <c r="R225" s="94">
        <v>1</v>
      </c>
      <c r="S225" s="11">
        <f t="shared" si="348"/>
        <v>1541.6666666666667</v>
      </c>
      <c r="T225" s="11">
        <f t="shared" si="349"/>
        <v>458.33333333333331</v>
      </c>
      <c r="U225" s="11">
        <f t="shared" si="382"/>
        <v>833.33333333333348</v>
      </c>
      <c r="V225" s="11">
        <f t="shared" si="383"/>
        <v>5500</v>
      </c>
      <c r="W225" s="11">
        <f t="shared" si="384"/>
        <v>8157.8899999999994</v>
      </c>
      <c r="X225" s="11">
        <f t="shared" si="350"/>
        <v>97894.68</v>
      </c>
      <c r="Y225" s="110">
        <f t="shared" si="342"/>
        <v>0.22</v>
      </c>
      <c r="Z225" s="11">
        <f t="shared" si="330"/>
        <v>13415.829599999997</v>
      </c>
      <c r="AA225" s="11">
        <f t="shared" si="331"/>
        <v>4814.7339999999995</v>
      </c>
      <c r="AB225" s="11">
        <v>0</v>
      </c>
      <c r="AC225" s="11">
        <f t="shared" si="336"/>
        <v>79664.116399999999</v>
      </c>
      <c r="AD225" s="11">
        <f t="shared" si="332"/>
        <v>6638.6763666666666</v>
      </c>
      <c r="AE225" s="11">
        <v>55000</v>
      </c>
      <c r="AF225" s="11">
        <f t="shared" si="351"/>
        <v>2055.3430333333336</v>
      </c>
      <c r="AG225" s="11"/>
      <c r="AH225" s="92"/>
      <c r="AI225" s="91">
        <v>9000</v>
      </c>
      <c r="AJ225" s="11">
        <v>550</v>
      </c>
      <c r="AK225" s="54">
        <f t="shared" si="98"/>
        <v>11385.559776253647</v>
      </c>
      <c r="AL225" s="11">
        <v>305</v>
      </c>
      <c r="AM225" s="54">
        <v>0</v>
      </c>
      <c r="AN225" s="11">
        <v>0</v>
      </c>
      <c r="AO225" s="11">
        <v>0</v>
      </c>
      <c r="AP225" s="52">
        <f t="shared" si="352"/>
        <v>270693.64171269716</v>
      </c>
      <c r="AQ225" s="54">
        <f t="shared" si="341"/>
        <v>12438.371865646513</v>
      </c>
      <c r="AR225" s="54">
        <f t="shared" si="333"/>
        <v>10799.002013109783</v>
      </c>
      <c r="AS225" s="54">
        <f t="shared" si="337"/>
        <v>1051553.2366699828</v>
      </c>
      <c r="AT225" s="54">
        <f t="shared" si="398"/>
        <v>131394.69401117126</v>
      </c>
      <c r="AU225" s="54">
        <v>3100</v>
      </c>
      <c r="AV225" s="54">
        <f t="shared" si="334"/>
        <v>169998.76463766088</v>
      </c>
      <c r="AW225" s="11">
        <v>0</v>
      </c>
      <c r="AX225" s="52">
        <f t="shared" si="353"/>
        <v>131376.42510073545</v>
      </c>
      <c r="AY225" s="54">
        <f>'Mortgage and Loans'!U186</f>
        <v>116156.21999999997</v>
      </c>
      <c r="AZ225" s="12">
        <f t="shared" si="391"/>
        <v>1918750.9157872575</v>
      </c>
      <c r="BA225" s="52">
        <f t="shared" si="385"/>
        <v>750</v>
      </c>
      <c r="BB225" s="52">
        <f t="shared" si="385"/>
        <v>750</v>
      </c>
      <c r="BC225" s="52">
        <f t="shared" si="385"/>
        <v>750</v>
      </c>
      <c r="BD225" s="52">
        <f t="shared" si="385"/>
        <v>750</v>
      </c>
      <c r="BE225" s="52">
        <f t="shared" ref="BE225:BE288" si="400">AVERAGE(BE213:BE224)</f>
        <v>261.43961538461531</v>
      </c>
      <c r="BF225" s="52">
        <f t="shared" si="385"/>
        <v>750</v>
      </c>
      <c r="BG225" s="52">
        <f>'Mortgage and Loans'!AF187</f>
        <v>0</v>
      </c>
      <c r="BH225" s="52">
        <f>'Mortgage and Loans'!AQ187</f>
        <v>0</v>
      </c>
      <c r="BI225" s="52">
        <f>'Mortgage and Loans'!BB187</f>
        <v>0</v>
      </c>
      <c r="BJ225" s="52">
        <f>'Mortgage and Loans'!BM187</f>
        <v>0</v>
      </c>
      <c r="BK225" s="52">
        <f>'Mortgage and Loans'!T186</f>
        <v>63843.780000000013</v>
      </c>
      <c r="BL225" s="12">
        <f t="shared" si="17"/>
        <v>-67855.219615384631</v>
      </c>
      <c r="BM225" s="69">
        <f t="shared" si="103"/>
        <v>1850895.6961718728</v>
      </c>
      <c r="BN225" s="88">
        <f t="shared" si="387"/>
        <v>1</v>
      </c>
      <c r="BO225" s="88">
        <f t="shared" si="340"/>
        <v>0</v>
      </c>
      <c r="BP225" s="79">
        <f>'Mortgage and Loans'!G187</f>
        <v>0</v>
      </c>
      <c r="BQ225" s="73">
        <f t="shared" si="354"/>
        <v>2055.3430333333336</v>
      </c>
      <c r="BR225" s="80"/>
      <c r="BS225" s="20">
        <f t="shared" si="355"/>
        <v>4011.4396153846155</v>
      </c>
      <c r="BT225" s="20">
        <v>750</v>
      </c>
      <c r="BU225" s="20">
        <v>0</v>
      </c>
      <c r="BV225" s="20">
        <f t="shared" si="356"/>
        <v>4761.4396153846155</v>
      </c>
      <c r="BW225" s="20">
        <f t="shared" si="357"/>
        <v>4761.4396153846137</v>
      </c>
      <c r="BX225" s="47">
        <f>IF(D225=0,0,IF(MONTH($D225)=1,1,0))</f>
        <v>0</v>
      </c>
      <c r="BY225" s="47">
        <f t="shared" si="19"/>
        <v>0</v>
      </c>
      <c r="BZ225" s="47">
        <f t="shared" si="20"/>
        <v>0</v>
      </c>
      <c r="CA225" s="47">
        <f t="shared" si="21"/>
        <v>0</v>
      </c>
      <c r="CB225" s="47">
        <f t="shared" si="22"/>
        <v>0</v>
      </c>
      <c r="CC225" s="47">
        <f t="shared" si="23"/>
        <v>0</v>
      </c>
      <c r="CD225" s="47">
        <f t="shared" si="24"/>
        <v>0</v>
      </c>
      <c r="CE225" s="47">
        <f t="shared" si="25"/>
        <v>0</v>
      </c>
      <c r="CF225" s="47">
        <f t="shared" si="26"/>
        <v>0</v>
      </c>
      <c r="CG225" s="47">
        <f t="shared" si="27"/>
        <v>0</v>
      </c>
      <c r="CH225" s="47">
        <f t="shared" si="28"/>
        <v>0</v>
      </c>
      <c r="CI225" s="47">
        <f t="shared" si="29"/>
        <v>0</v>
      </c>
      <c r="CJ225" s="47">
        <f t="shared" si="358"/>
        <v>0</v>
      </c>
      <c r="CK225" s="47">
        <f t="shared" si="359"/>
        <v>0</v>
      </c>
      <c r="CL225" s="47">
        <f t="shared" si="360"/>
        <v>0</v>
      </c>
      <c r="CM225" s="47">
        <f t="shared" si="361"/>
        <v>0</v>
      </c>
      <c r="CN225" s="47">
        <f t="shared" si="362"/>
        <v>0</v>
      </c>
      <c r="CO225" s="47">
        <f t="shared" si="363"/>
        <v>0</v>
      </c>
      <c r="CP225" s="47">
        <f t="shared" si="364"/>
        <v>0</v>
      </c>
      <c r="CQ225" s="47">
        <f t="shared" si="365"/>
        <v>0</v>
      </c>
      <c r="CR225" s="47">
        <f t="shared" si="366"/>
        <v>0</v>
      </c>
      <c r="CS225" s="47">
        <f t="shared" si="367"/>
        <v>0</v>
      </c>
      <c r="CT225" s="47">
        <f t="shared" si="368"/>
        <v>0</v>
      </c>
      <c r="CU225" s="47">
        <f t="shared" si="369"/>
        <v>0</v>
      </c>
      <c r="CV225" s="20">
        <f t="shared" si="370"/>
        <v>4761.4396153846155</v>
      </c>
      <c r="CW225" s="20">
        <f t="shared" si="371"/>
        <v>4761.4396153846164</v>
      </c>
      <c r="CX225" s="20">
        <f t="shared" si="372"/>
        <v>57137.275384615386</v>
      </c>
      <c r="CY225" s="20">
        <f t="shared" si="373"/>
        <v>57137.275384615386</v>
      </c>
      <c r="CZ225" s="20">
        <f t="shared" si="374"/>
        <v>57137.275384615394</v>
      </c>
      <c r="DA225" s="21">
        <f t="shared" si="375"/>
        <v>57137.275384615386</v>
      </c>
      <c r="DB225" s="19">
        <f t="shared" si="397"/>
        <v>1428431.8846153847</v>
      </c>
      <c r="DC225" s="20">
        <f t="shared" si="376"/>
        <v>1428431.8846153847</v>
      </c>
      <c r="DD225" s="20">
        <f t="shared" si="377"/>
        <v>1428431.8846153843</v>
      </c>
      <c r="DE225" s="20">
        <f>DC225*G225</f>
        <v>0</v>
      </c>
      <c r="DF225" s="20">
        <f t="shared" si="338"/>
        <v>1500000</v>
      </c>
      <c r="DG225" s="20">
        <f t="shared" si="392"/>
        <v>1778254.136011004</v>
      </c>
      <c r="DH225" s="20">
        <f t="shared" si="378"/>
        <v>71130.165440440163</v>
      </c>
      <c r="DI225" s="20">
        <f t="shared" si="393"/>
        <v>5927.5137867033473</v>
      </c>
      <c r="DJ225" s="20">
        <f t="shared" si="379"/>
        <v>1761935.913907079</v>
      </c>
      <c r="DK225" s="24">
        <f t="shared" si="380"/>
        <v>1.2448994979482773</v>
      </c>
      <c r="DL225" s="124">
        <f t="shared" si="394"/>
        <v>0</v>
      </c>
      <c r="DM225" s="27">
        <f t="shared" si="395"/>
        <v>0</v>
      </c>
      <c r="DN225" s="27">
        <f t="shared" si="396"/>
        <v>0</v>
      </c>
      <c r="DO225" s="20">
        <f t="shared" si="388"/>
        <v>1339132.5760390165</v>
      </c>
      <c r="DP225" s="20">
        <f t="shared" si="389"/>
        <v>1259936.3057813011</v>
      </c>
      <c r="DQ225" s="21">
        <f t="shared" si="390"/>
        <v>1248634.338046608</v>
      </c>
      <c r="DR225" s="17"/>
      <c r="DS225" s="17"/>
      <c r="DT225" s="17"/>
      <c r="DU225" s="17"/>
      <c r="DV225" s="17"/>
      <c r="DW225" s="17"/>
      <c r="DX225" s="17"/>
      <c r="DY225" s="17"/>
      <c r="DZ225" s="17"/>
      <c r="EA225" s="17"/>
      <c r="EB225" s="28">
        <v>0</v>
      </c>
      <c r="EC225" s="17"/>
      <c r="ED225" s="17"/>
      <c r="EE225" s="17"/>
      <c r="EF225" s="17"/>
      <c r="EG225" s="17"/>
    </row>
    <row r="226" spans="1:137" ht="15.75" thickBot="1" x14ac:dyDescent="0.3">
      <c r="A226" s="5">
        <f t="shared" si="399"/>
        <v>42</v>
      </c>
      <c r="B226" s="5">
        <f t="shared" si="399"/>
        <v>40</v>
      </c>
      <c r="C226" s="1">
        <v>49065</v>
      </c>
      <c r="D226" s="4"/>
      <c r="E226" s="28"/>
      <c r="F226" s="28"/>
      <c r="G226" s="28">
        <f t="shared" si="343"/>
        <v>0</v>
      </c>
      <c r="H226" s="28"/>
      <c r="I226" s="10">
        <v>0</v>
      </c>
      <c r="J226" s="10">
        <v>69430.399999999994</v>
      </c>
      <c r="K226" s="94"/>
      <c r="L226" s="11">
        <f t="shared" si="345"/>
        <v>1541.6666666666667</v>
      </c>
      <c r="M226" s="11">
        <f t="shared" si="346"/>
        <v>458.33333333333331</v>
      </c>
      <c r="N226" s="11">
        <f t="shared" si="347"/>
        <v>575</v>
      </c>
      <c r="O226" s="11">
        <f t="shared" si="344"/>
        <v>552.97666666666669</v>
      </c>
      <c r="P226" s="11">
        <f t="shared" si="381"/>
        <v>2657.8899999999994</v>
      </c>
      <c r="Q226" s="11">
        <v>100000</v>
      </c>
      <c r="R226" s="94">
        <v>1</v>
      </c>
      <c r="S226" s="11">
        <f t="shared" si="348"/>
        <v>1541.6666666666667</v>
      </c>
      <c r="T226" s="11">
        <f t="shared" si="349"/>
        <v>458.33333333333331</v>
      </c>
      <c r="U226" s="11">
        <f t="shared" si="382"/>
        <v>833.33333333333348</v>
      </c>
      <c r="V226" s="11">
        <f t="shared" si="383"/>
        <v>5500</v>
      </c>
      <c r="W226" s="11">
        <f t="shared" si="384"/>
        <v>8157.8899999999994</v>
      </c>
      <c r="X226" s="11">
        <f t="shared" si="350"/>
        <v>97894.68</v>
      </c>
      <c r="Y226" s="110">
        <f t="shared" si="342"/>
        <v>0.22</v>
      </c>
      <c r="Z226" s="11">
        <f t="shared" ref="Z226:Z289" si="401">IF(Y226=10%,Y226*X226,IF(Y226=12%,1905 + Y226*(X226-19050),IF(Y226=22%,8907+Y226*(X226-77400),IF(Y226=24%,28179 + Y226*(X226-165000),IF(Y226=32%,64179 + Y226*(X226-315000),0)))))</f>
        <v>13415.829599999997</v>
      </c>
      <c r="AA226" s="11">
        <f t="shared" ref="AA226:AA289" si="402">(1000*0.02) + (5000*0.04) + ((X226-6000)*0.05)</f>
        <v>4814.7339999999995</v>
      </c>
      <c r="AB226" s="11">
        <v>0</v>
      </c>
      <c r="AC226" s="11">
        <f t="shared" si="336"/>
        <v>79664.116399999999</v>
      </c>
      <c r="AD226" s="11">
        <f t="shared" ref="AD226:AD289" si="403">AC226/12</f>
        <v>6638.6763666666666</v>
      </c>
      <c r="AE226" s="11">
        <v>55000</v>
      </c>
      <c r="AF226" s="11">
        <f t="shared" si="351"/>
        <v>2055.3430333333336</v>
      </c>
      <c r="AG226" s="11"/>
      <c r="AH226" s="92"/>
      <c r="AI226" s="91">
        <v>9000</v>
      </c>
      <c r="AJ226" s="11">
        <v>550</v>
      </c>
      <c r="AK226" s="54">
        <f t="shared" si="98"/>
        <v>11399.317327649953</v>
      </c>
      <c r="AL226" s="11">
        <v>305</v>
      </c>
      <c r="AM226" s="54">
        <v>0</v>
      </c>
      <c r="AN226" s="11">
        <v>0</v>
      </c>
      <c r="AO226" s="11">
        <v>0</v>
      </c>
      <c r="AP226" s="52">
        <f t="shared" si="352"/>
        <v>273076.56560530758</v>
      </c>
      <c r="AQ226" s="54">
        <f t="shared" si="341"/>
        <v>12505.746379918766</v>
      </c>
      <c r="AR226" s="54">
        <f t="shared" ref="AR226:AR289" si="404">(AR225*($AJ$1/12))+AR225</f>
        <v>10857.496607347461</v>
      </c>
      <c r="AS226" s="54">
        <f t="shared" si="337"/>
        <v>1060506.059368612</v>
      </c>
      <c r="AT226" s="54">
        <f t="shared" si="398"/>
        <v>132106.41527039843</v>
      </c>
      <c r="AU226" s="54">
        <v>3100</v>
      </c>
      <c r="AV226" s="54">
        <f t="shared" ref="AV226:AV289" si="405">(AV225*($AJ$1/12))+AV225+$N226</f>
        <v>171494.59127944821</v>
      </c>
      <c r="AW226" s="11">
        <v>0</v>
      </c>
      <c r="AX226" s="52">
        <f t="shared" si="353"/>
        <v>134143.39043669778</v>
      </c>
      <c r="AY226" s="54">
        <f>'Mortgage and Loans'!U187</f>
        <v>117163.89999999997</v>
      </c>
      <c r="AZ226" s="12">
        <f t="shared" si="391"/>
        <v>1936208.4822753801</v>
      </c>
      <c r="BA226" s="52">
        <f t="shared" ref="BA226:BF257" si="406">$BB$1/5</f>
        <v>750</v>
      </c>
      <c r="BB226" s="52">
        <f t="shared" si="406"/>
        <v>750</v>
      </c>
      <c r="BC226" s="52">
        <f t="shared" si="406"/>
        <v>750</v>
      </c>
      <c r="BD226" s="52">
        <f t="shared" si="406"/>
        <v>750</v>
      </c>
      <c r="BE226" s="52">
        <f t="shared" si="400"/>
        <v>261.43961538461548</v>
      </c>
      <c r="BF226" s="52">
        <f t="shared" si="406"/>
        <v>750</v>
      </c>
      <c r="BG226" s="52">
        <f>'Mortgage and Loans'!AF188</f>
        <v>0</v>
      </c>
      <c r="BH226" s="52">
        <f>'Mortgage and Loans'!AQ188</f>
        <v>0</v>
      </c>
      <c r="BI226" s="52">
        <f>'Mortgage and Loans'!BB188</f>
        <v>0</v>
      </c>
      <c r="BJ226" s="52">
        <f>'Mortgage and Loans'!BM188</f>
        <v>0</v>
      </c>
      <c r="BK226" s="52">
        <f>'Mortgage and Loans'!T187</f>
        <v>62836.100000000013</v>
      </c>
      <c r="BL226" s="12">
        <f t="shared" si="17"/>
        <v>-66847.539615384623</v>
      </c>
      <c r="BM226" s="69">
        <f t="shared" si="103"/>
        <v>1869360.9426599955</v>
      </c>
      <c r="BN226" s="88">
        <f t="shared" ref="BN226:BN229" si="407">IF(BK226&lt;=0,0,1)</f>
        <v>1</v>
      </c>
      <c r="BO226" s="88">
        <f t="shared" si="340"/>
        <v>0</v>
      </c>
      <c r="BP226" s="79">
        <f>'Mortgage and Loans'!G188</f>
        <v>0</v>
      </c>
      <c r="BQ226" s="73">
        <f t="shared" si="354"/>
        <v>2055.3430333333336</v>
      </c>
      <c r="BR226" s="80"/>
      <c r="BS226" s="20">
        <f t="shared" si="355"/>
        <v>4011.4396153846155</v>
      </c>
      <c r="BT226" s="20">
        <v>750</v>
      </c>
      <c r="BU226" s="20">
        <v>0</v>
      </c>
      <c r="BV226" s="20">
        <f t="shared" si="356"/>
        <v>4761.4396153846155</v>
      </c>
      <c r="BW226" s="20">
        <f t="shared" si="357"/>
        <v>4761.4396153846146</v>
      </c>
      <c r="BX226" s="47">
        <f>IF(D226=0,0,IF(MONTH($D226)=1,1,0))</f>
        <v>0</v>
      </c>
      <c r="BY226" s="47">
        <f t="shared" si="19"/>
        <v>0</v>
      </c>
      <c r="BZ226" s="47">
        <f t="shared" si="20"/>
        <v>0</v>
      </c>
      <c r="CA226" s="47">
        <f t="shared" si="21"/>
        <v>0</v>
      </c>
      <c r="CB226" s="47">
        <f t="shared" si="22"/>
        <v>0</v>
      </c>
      <c r="CC226" s="47">
        <f t="shared" si="23"/>
        <v>0</v>
      </c>
      <c r="CD226" s="47">
        <f t="shared" si="24"/>
        <v>0</v>
      </c>
      <c r="CE226" s="47">
        <f t="shared" si="25"/>
        <v>0</v>
      </c>
      <c r="CF226" s="47">
        <f t="shared" si="26"/>
        <v>0</v>
      </c>
      <c r="CG226" s="47">
        <f t="shared" si="27"/>
        <v>0</v>
      </c>
      <c r="CH226" s="47">
        <f t="shared" si="28"/>
        <v>0</v>
      </c>
      <c r="CI226" s="47">
        <f t="shared" si="29"/>
        <v>0</v>
      </c>
      <c r="CJ226" s="47">
        <f t="shared" si="358"/>
        <v>0</v>
      </c>
      <c r="CK226" s="47">
        <f t="shared" si="359"/>
        <v>0</v>
      </c>
      <c r="CL226" s="47">
        <f t="shared" si="360"/>
        <v>0</v>
      </c>
      <c r="CM226" s="47">
        <f t="shared" si="361"/>
        <v>0</v>
      </c>
      <c r="CN226" s="47">
        <f t="shared" si="362"/>
        <v>0</v>
      </c>
      <c r="CO226" s="47">
        <f t="shared" si="363"/>
        <v>0</v>
      </c>
      <c r="CP226" s="47">
        <f t="shared" si="364"/>
        <v>0</v>
      </c>
      <c r="CQ226" s="47">
        <f t="shared" si="365"/>
        <v>0</v>
      </c>
      <c r="CR226" s="47">
        <f t="shared" si="366"/>
        <v>0</v>
      </c>
      <c r="CS226" s="47">
        <f t="shared" si="367"/>
        <v>0</v>
      </c>
      <c r="CT226" s="47">
        <f t="shared" si="368"/>
        <v>0</v>
      </c>
      <c r="CU226" s="47">
        <f t="shared" si="369"/>
        <v>0</v>
      </c>
      <c r="CV226" s="20">
        <f t="shared" si="370"/>
        <v>4761.4396153846155</v>
      </c>
      <c r="CW226" s="20">
        <f t="shared" si="371"/>
        <v>4761.4396153846164</v>
      </c>
      <c r="CX226" s="20">
        <f t="shared" si="372"/>
        <v>57137.275384615386</v>
      </c>
      <c r="CY226" s="20">
        <f t="shared" si="373"/>
        <v>57137.275384615386</v>
      </c>
      <c r="CZ226" s="20">
        <f t="shared" si="374"/>
        <v>57137.275384615394</v>
      </c>
      <c r="DA226" s="21">
        <f t="shared" si="375"/>
        <v>57137.275384615386</v>
      </c>
      <c r="DB226" s="19">
        <f t="shared" si="397"/>
        <v>1428431.8846153847</v>
      </c>
      <c r="DC226" s="20">
        <f t="shared" si="376"/>
        <v>1428431.8846153847</v>
      </c>
      <c r="DD226" s="20">
        <f t="shared" si="377"/>
        <v>1428431.8846153843</v>
      </c>
      <c r="DE226" s="20">
        <f>DC226*G226</f>
        <v>0</v>
      </c>
      <c r="DF226" s="20">
        <f t="shared" si="338"/>
        <v>1500000</v>
      </c>
      <c r="DG226" s="20">
        <f t="shared" si="392"/>
        <v>1794690.2649477301</v>
      </c>
      <c r="DH226" s="20">
        <f t="shared" si="378"/>
        <v>71787.61059790921</v>
      </c>
      <c r="DI226" s="20">
        <f t="shared" si="393"/>
        <v>5982.3008831591005</v>
      </c>
      <c r="DJ226" s="20">
        <f t="shared" si="379"/>
        <v>1778283.6524740756</v>
      </c>
      <c r="DK226" s="24">
        <f t="shared" si="380"/>
        <v>1.2564059121593767</v>
      </c>
      <c r="DL226" s="124">
        <f t="shared" si="394"/>
        <v>0</v>
      </c>
      <c r="DM226" s="27">
        <f t="shared" si="395"/>
        <v>0</v>
      </c>
      <c r="DN226" s="27">
        <f t="shared" si="396"/>
        <v>0</v>
      </c>
      <c r="DO226" s="20">
        <f t="shared" si="388"/>
        <v>1346386.2108258945</v>
      </c>
      <c r="DP226" s="20">
        <f t="shared" si="389"/>
        <v>1270760.9607709497</v>
      </c>
      <c r="DQ226" s="21">
        <f t="shared" si="390"/>
        <v>1259968.6073776938</v>
      </c>
      <c r="DR226" s="17"/>
      <c r="DS226" s="17"/>
      <c r="DT226" s="17"/>
      <c r="DU226" s="17"/>
      <c r="DV226" s="17"/>
      <c r="DW226" s="17"/>
      <c r="DX226" s="17"/>
      <c r="DY226" s="17"/>
      <c r="DZ226" s="17"/>
      <c r="EA226" s="17"/>
      <c r="EB226" s="28">
        <v>0</v>
      </c>
      <c r="EC226" s="17"/>
      <c r="ED226" s="17"/>
      <c r="EE226" s="17"/>
      <c r="EF226" s="17"/>
      <c r="EG226" s="17"/>
    </row>
    <row r="227" spans="1:137" ht="15.75" thickBot="1" x14ac:dyDescent="0.3">
      <c r="A227" s="5">
        <f t="shared" si="399"/>
        <v>42</v>
      </c>
      <c r="B227" s="5">
        <f t="shared" si="399"/>
        <v>40</v>
      </c>
      <c r="C227" s="1">
        <v>49096</v>
      </c>
      <c r="D227" s="4"/>
      <c r="E227" s="28"/>
      <c r="F227" s="28"/>
      <c r="G227" s="28">
        <f t="shared" si="343"/>
        <v>0</v>
      </c>
      <c r="H227" s="28"/>
      <c r="I227" s="10">
        <v>0</v>
      </c>
      <c r="J227" s="10">
        <v>69430.399999999994</v>
      </c>
      <c r="K227" s="94"/>
      <c r="L227" s="11">
        <f t="shared" si="345"/>
        <v>1541.6666666666667</v>
      </c>
      <c r="M227" s="11">
        <f t="shared" si="346"/>
        <v>458.33333333333331</v>
      </c>
      <c r="N227" s="11">
        <f t="shared" si="347"/>
        <v>575</v>
      </c>
      <c r="O227" s="11">
        <f t="shared" si="344"/>
        <v>552.97666666666669</v>
      </c>
      <c r="P227" s="11">
        <f t="shared" si="381"/>
        <v>2657.8899999999994</v>
      </c>
      <c r="Q227" s="11">
        <v>100000</v>
      </c>
      <c r="R227" s="94">
        <v>1</v>
      </c>
      <c r="S227" s="11">
        <f t="shared" si="348"/>
        <v>1541.6666666666667</v>
      </c>
      <c r="T227" s="11">
        <f t="shared" si="349"/>
        <v>458.33333333333331</v>
      </c>
      <c r="U227" s="11">
        <f t="shared" si="382"/>
        <v>833.33333333333348</v>
      </c>
      <c r="V227" s="11">
        <f t="shared" si="383"/>
        <v>5500</v>
      </c>
      <c r="W227" s="11">
        <f t="shared" si="384"/>
        <v>8157.8899999999994</v>
      </c>
      <c r="X227" s="11">
        <f t="shared" si="350"/>
        <v>97894.68</v>
      </c>
      <c r="Y227" s="110">
        <f t="shared" si="342"/>
        <v>0.22</v>
      </c>
      <c r="Z227" s="11">
        <f t="shared" si="401"/>
        <v>13415.829599999997</v>
      </c>
      <c r="AA227" s="11">
        <f t="shared" si="402"/>
        <v>4814.7339999999995</v>
      </c>
      <c r="AB227" s="11">
        <v>0</v>
      </c>
      <c r="AC227" s="11">
        <f t="shared" ref="AC227:AC290" si="408">X227-Z227-AA227+AB227</f>
        <v>79664.116399999999</v>
      </c>
      <c r="AD227" s="11">
        <f t="shared" si="403"/>
        <v>6638.6763666666666</v>
      </c>
      <c r="AE227" s="11">
        <v>55000</v>
      </c>
      <c r="AF227" s="11">
        <f t="shared" si="351"/>
        <v>2055.3430333333336</v>
      </c>
      <c r="AG227" s="11"/>
      <c r="AH227" s="92"/>
      <c r="AI227" s="91">
        <v>9000</v>
      </c>
      <c r="AJ227" s="11">
        <v>550</v>
      </c>
      <c r="AK227" s="54">
        <f t="shared" si="98"/>
        <v>11413.091502754196</v>
      </c>
      <c r="AL227" s="11">
        <v>305</v>
      </c>
      <c r="AM227" s="54">
        <v>0</v>
      </c>
      <c r="AN227" s="11">
        <v>0</v>
      </c>
      <c r="AO227" s="11">
        <v>0</v>
      </c>
      <c r="AP227" s="52">
        <f t="shared" si="352"/>
        <v>275472.39700233628</v>
      </c>
      <c r="AQ227" s="54">
        <f t="shared" si="341"/>
        <v>12573.48583947666</v>
      </c>
      <c r="AR227" s="54">
        <f t="shared" si="404"/>
        <v>10916.308047303926</v>
      </c>
      <c r="AS227" s="54">
        <f t="shared" ref="AS227:AS290" si="409">(AS226*($AJ$1/12))+AS226+L227 + S227 + ((3%/12)*J227)</f>
        <v>1069507.3765235255</v>
      </c>
      <c r="AT227" s="54">
        <f t="shared" si="398"/>
        <v>132821.99168644642</v>
      </c>
      <c r="AU227" s="54">
        <v>3100</v>
      </c>
      <c r="AV227" s="54">
        <f t="shared" si="405"/>
        <v>172998.52031554523</v>
      </c>
      <c r="AW227" s="11">
        <v>0</v>
      </c>
      <c r="AX227" s="52">
        <f t="shared" si="353"/>
        <v>136925.34350156324</v>
      </c>
      <c r="AY227" s="54">
        <f>'Mortgage and Loans'!U188</f>
        <v>118175.04999999996</v>
      </c>
      <c r="AZ227" s="12">
        <f t="shared" si="391"/>
        <v>1953758.5644189513</v>
      </c>
      <c r="BA227" s="52">
        <f t="shared" si="406"/>
        <v>750</v>
      </c>
      <c r="BB227" s="52">
        <f t="shared" si="406"/>
        <v>750</v>
      </c>
      <c r="BC227" s="52">
        <f t="shared" si="406"/>
        <v>750</v>
      </c>
      <c r="BD227" s="52">
        <f t="shared" si="406"/>
        <v>750</v>
      </c>
      <c r="BE227" s="52">
        <f t="shared" si="400"/>
        <v>261.43961538461554</v>
      </c>
      <c r="BF227" s="52">
        <f t="shared" si="406"/>
        <v>750</v>
      </c>
      <c r="BG227" s="52">
        <f>'Mortgage and Loans'!AF189</f>
        <v>0</v>
      </c>
      <c r="BH227" s="52">
        <f>'Mortgage and Loans'!AQ189</f>
        <v>0</v>
      </c>
      <c r="BI227" s="52">
        <f>'Mortgage and Loans'!BB189</f>
        <v>0</v>
      </c>
      <c r="BJ227" s="52">
        <f>'Mortgage and Loans'!BM189</f>
        <v>0</v>
      </c>
      <c r="BK227" s="52">
        <f>'Mortgage and Loans'!T188</f>
        <v>61824.950000000012</v>
      </c>
      <c r="BL227" s="12">
        <f t="shared" si="17"/>
        <v>-65836.389615384629</v>
      </c>
      <c r="BM227" s="69">
        <f t="shared" si="103"/>
        <v>1887922.1748035667</v>
      </c>
      <c r="BN227" s="88">
        <f t="shared" si="407"/>
        <v>1</v>
      </c>
      <c r="BO227" s="88">
        <f t="shared" si="340"/>
        <v>0</v>
      </c>
      <c r="BP227" s="79">
        <f>'Mortgage and Loans'!G189</f>
        <v>0</v>
      </c>
      <c r="BQ227" s="73">
        <f t="shared" si="354"/>
        <v>2055.3430333333336</v>
      </c>
      <c r="BR227" s="80"/>
      <c r="BS227" s="20">
        <f t="shared" si="355"/>
        <v>4011.4396153846155</v>
      </c>
      <c r="BT227" s="20">
        <v>750</v>
      </c>
      <c r="BU227" s="20">
        <v>0</v>
      </c>
      <c r="BV227" s="20">
        <f t="shared" si="356"/>
        <v>4761.4396153846155</v>
      </c>
      <c r="BW227" s="20">
        <f t="shared" si="357"/>
        <v>4761.4396153846155</v>
      </c>
      <c r="BX227" s="47">
        <f>IF(D227=0,0,IF(MONTH($D227)=1,1,0))</f>
        <v>0</v>
      </c>
      <c r="BY227" s="47">
        <f t="shared" si="19"/>
        <v>0</v>
      </c>
      <c r="BZ227" s="47">
        <f t="shared" si="20"/>
        <v>0</v>
      </c>
      <c r="CA227" s="47">
        <f t="shared" si="21"/>
        <v>0</v>
      </c>
      <c r="CB227" s="47">
        <f t="shared" si="22"/>
        <v>0</v>
      </c>
      <c r="CC227" s="47">
        <f t="shared" si="23"/>
        <v>0</v>
      </c>
      <c r="CD227" s="47">
        <f t="shared" si="24"/>
        <v>0</v>
      </c>
      <c r="CE227" s="47">
        <f t="shared" si="25"/>
        <v>0</v>
      </c>
      <c r="CF227" s="47">
        <f t="shared" si="26"/>
        <v>0</v>
      </c>
      <c r="CG227" s="47">
        <f t="shared" si="27"/>
        <v>0</v>
      </c>
      <c r="CH227" s="47">
        <f t="shared" si="28"/>
        <v>0</v>
      </c>
      <c r="CI227" s="47">
        <f t="shared" si="29"/>
        <v>0</v>
      </c>
      <c r="CJ227" s="47">
        <f t="shared" si="358"/>
        <v>0</v>
      </c>
      <c r="CK227" s="47">
        <f t="shared" si="359"/>
        <v>0</v>
      </c>
      <c r="CL227" s="47">
        <f t="shared" si="360"/>
        <v>0</v>
      </c>
      <c r="CM227" s="47">
        <f t="shared" si="361"/>
        <v>0</v>
      </c>
      <c r="CN227" s="47">
        <f t="shared" si="362"/>
        <v>0</v>
      </c>
      <c r="CO227" s="47">
        <f t="shared" si="363"/>
        <v>0</v>
      </c>
      <c r="CP227" s="47">
        <f t="shared" si="364"/>
        <v>0</v>
      </c>
      <c r="CQ227" s="47">
        <f t="shared" si="365"/>
        <v>0</v>
      </c>
      <c r="CR227" s="47">
        <f t="shared" si="366"/>
        <v>0</v>
      </c>
      <c r="CS227" s="47">
        <f t="shared" si="367"/>
        <v>0</v>
      </c>
      <c r="CT227" s="47">
        <f t="shared" si="368"/>
        <v>0</v>
      </c>
      <c r="CU227" s="47">
        <f t="shared" si="369"/>
        <v>0</v>
      </c>
      <c r="CV227" s="20">
        <f t="shared" si="370"/>
        <v>4761.4396153846155</v>
      </c>
      <c r="CW227" s="20">
        <f t="shared" si="371"/>
        <v>4761.4396153846164</v>
      </c>
      <c r="CX227" s="20">
        <f t="shared" si="372"/>
        <v>57137.275384615386</v>
      </c>
      <c r="CY227" s="20">
        <f t="shared" si="373"/>
        <v>57137.275384615386</v>
      </c>
      <c r="CZ227" s="20">
        <f t="shared" si="374"/>
        <v>57137.275384615394</v>
      </c>
      <c r="DA227" s="21">
        <f t="shared" si="375"/>
        <v>57137.275384615386</v>
      </c>
      <c r="DB227" s="19">
        <f t="shared" si="397"/>
        <v>1428431.8846153847</v>
      </c>
      <c r="DC227" s="20">
        <f t="shared" si="376"/>
        <v>1428431.8846153847</v>
      </c>
      <c r="DD227" s="20">
        <f t="shared" si="377"/>
        <v>1428431.8846153843</v>
      </c>
      <c r="DE227" s="20">
        <f>DC227*G227</f>
        <v>0</v>
      </c>
      <c r="DF227" s="20">
        <f t="shared" ref="DF227:DF282" si="410">$DD$11</f>
        <v>1500000</v>
      </c>
      <c r="DG227" s="20">
        <f t="shared" si="392"/>
        <v>1811215.422916197</v>
      </c>
      <c r="DH227" s="20">
        <f t="shared" si="378"/>
        <v>72448.616916647879</v>
      </c>
      <c r="DI227" s="20">
        <f t="shared" si="393"/>
        <v>6037.38474305399</v>
      </c>
      <c r="DJ227" s="20">
        <f t="shared" si="379"/>
        <v>1794719.9412916435</v>
      </c>
      <c r="DK227" s="24">
        <f t="shared" si="380"/>
        <v>1.2679746527807865</v>
      </c>
      <c r="DL227" s="124">
        <f t="shared" si="394"/>
        <v>0</v>
      </c>
      <c r="DM227" s="27">
        <f t="shared" si="395"/>
        <v>0</v>
      </c>
      <c r="DN227" s="27">
        <f t="shared" si="396"/>
        <v>0</v>
      </c>
      <c r="DO227" s="20">
        <f t="shared" si="388"/>
        <v>1353679.1361345346</v>
      </c>
      <c r="DP227" s="20">
        <f t="shared" si="389"/>
        <v>1281644.249308459</v>
      </c>
      <c r="DQ227" s="21">
        <f t="shared" si="390"/>
        <v>1271364.2706676561</v>
      </c>
      <c r="DR227" s="17"/>
      <c r="DS227" s="17"/>
      <c r="DT227" s="17"/>
      <c r="DU227" s="17"/>
      <c r="DV227" s="17"/>
      <c r="DW227" s="17"/>
      <c r="DX227" s="17"/>
      <c r="DY227" s="17"/>
      <c r="DZ227" s="17"/>
      <c r="EA227" s="17"/>
      <c r="EB227" s="28">
        <v>0</v>
      </c>
      <c r="EC227" s="17"/>
      <c r="ED227" s="17"/>
      <c r="EE227" s="17"/>
      <c r="EF227" s="17"/>
      <c r="EG227" s="17"/>
    </row>
    <row r="228" spans="1:137" ht="15.75" thickBot="1" x14ac:dyDescent="0.3">
      <c r="A228" s="5">
        <f t="shared" si="399"/>
        <v>42</v>
      </c>
      <c r="B228" s="5">
        <f t="shared" si="399"/>
        <v>40</v>
      </c>
      <c r="C228" s="1">
        <v>49126</v>
      </c>
      <c r="D228" s="4"/>
      <c r="E228" s="28"/>
      <c r="F228" s="28"/>
      <c r="G228" s="28">
        <f t="shared" si="343"/>
        <v>0</v>
      </c>
      <c r="H228" s="28"/>
      <c r="I228" s="10">
        <v>0</v>
      </c>
      <c r="J228" s="10">
        <v>69430.399999999994</v>
      </c>
      <c r="K228" s="94"/>
      <c r="L228" s="11">
        <f t="shared" si="345"/>
        <v>1541.6666666666667</v>
      </c>
      <c r="M228" s="11">
        <f t="shared" si="346"/>
        <v>458.33333333333331</v>
      </c>
      <c r="N228" s="11">
        <f t="shared" si="347"/>
        <v>575</v>
      </c>
      <c r="O228" s="11">
        <f t="shared" si="344"/>
        <v>552.97666666666669</v>
      </c>
      <c r="P228" s="11">
        <f t="shared" si="381"/>
        <v>2657.8899999999994</v>
      </c>
      <c r="Q228" s="11">
        <v>100000</v>
      </c>
      <c r="R228" s="94">
        <v>1</v>
      </c>
      <c r="S228" s="11">
        <f t="shared" si="348"/>
        <v>1541.6666666666667</v>
      </c>
      <c r="T228" s="11">
        <f t="shared" si="349"/>
        <v>458.33333333333331</v>
      </c>
      <c r="U228" s="11">
        <f t="shared" si="382"/>
        <v>833.33333333333348</v>
      </c>
      <c r="V228" s="11">
        <f t="shared" si="383"/>
        <v>5500</v>
      </c>
      <c r="W228" s="11">
        <f t="shared" si="384"/>
        <v>8157.8899999999994</v>
      </c>
      <c r="X228" s="11">
        <f t="shared" si="350"/>
        <v>97894.68</v>
      </c>
      <c r="Y228" s="110">
        <f t="shared" si="342"/>
        <v>0.22</v>
      </c>
      <c r="Z228" s="11">
        <f t="shared" si="401"/>
        <v>13415.829599999997</v>
      </c>
      <c r="AA228" s="11">
        <f t="shared" si="402"/>
        <v>4814.7339999999995</v>
      </c>
      <c r="AB228" s="11">
        <v>0</v>
      </c>
      <c r="AC228" s="11">
        <f t="shared" si="408"/>
        <v>79664.116399999999</v>
      </c>
      <c r="AD228" s="11">
        <f t="shared" si="403"/>
        <v>6638.6763666666666</v>
      </c>
      <c r="AE228" s="11">
        <v>55000</v>
      </c>
      <c r="AF228" s="11">
        <f t="shared" si="351"/>
        <v>2055.3430333333336</v>
      </c>
      <c r="AG228" s="11"/>
      <c r="AH228" s="92"/>
      <c r="AI228" s="91">
        <v>9000</v>
      </c>
      <c r="AJ228" s="11">
        <v>550</v>
      </c>
      <c r="AK228" s="54">
        <f t="shared" si="98"/>
        <v>11426.882321653356</v>
      </c>
      <c r="AL228" s="11">
        <v>305</v>
      </c>
      <c r="AM228" s="54">
        <v>0</v>
      </c>
      <c r="AN228" s="11">
        <v>0</v>
      </c>
      <c r="AO228" s="11">
        <v>0</v>
      </c>
      <c r="AP228" s="52">
        <f t="shared" si="352"/>
        <v>277881.20581943222</v>
      </c>
      <c r="AQ228" s="54">
        <f t="shared" si="341"/>
        <v>12641.592221107157</v>
      </c>
      <c r="AR228" s="54">
        <f t="shared" si="404"/>
        <v>10975.438049226823</v>
      </c>
      <c r="AS228" s="54">
        <f t="shared" si="409"/>
        <v>1078557.450813028</v>
      </c>
      <c r="AT228" s="54">
        <f t="shared" si="398"/>
        <v>133541.44414141466</v>
      </c>
      <c r="AU228" s="54">
        <v>3100</v>
      </c>
      <c r="AV228" s="54">
        <f t="shared" si="405"/>
        <v>174510.5956339211</v>
      </c>
      <c r="AW228" s="11">
        <v>0</v>
      </c>
      <c r="AX228" s="52">
        <f t="shared" si="353"/>
        <v>139722.36547886339</v>
      </c>
      <c r="AY228" s="54">
        <f>'Mortgage and Loans'!U189</f>
        <v>119189.67999999996</v>
      </c>
      <c r="AZ228" s="12">
        <f t="shared" si="391"/>
        <v>1971401.6544786466</v>
      </c>
      <c r="BA228" s="52">
        <f t="shared" si="406"/>
        <v>750</v>
      </c>
      <c r="BB228" s="52">
        <f t="shared" si="406"/>
        <v>750</v>
      </c>
      <c r="BC228" s="52">
        <f t="shared" si="406"/>
        <v>750</v>
      </c>
      <c r="BD228" s="52">
        <f t="shared" si="406"/>
        <v>750</v>
      </c>
      <c r="BE228" s="52">
        <f t="shared" si="400"/>
        <v>261.43961538461554</v>
      </c>
      <c r="BF228" s="52">
        <f t="shared" si="406"/>
        <v>750</v>
      </c>
      <c r="BG228" s="52">
        <f>'Mortgage and Loans'!AF190</f>
        <v>0</v>
      </c>
      <c r="BH228" s="52">
        <f>'Mortgage and Loans'!AQ190</f>
        <v>0</v>
      </c>
      <c r="BI228" s="52">
        <f>'Mortgage and Loans'!BB190</f>
        <v>0</v>
      </c>
      <c r="BJ228" s="52">
        <f>'Mortgage and Loans'!BM190</f>
        <v>0</v>
      </c>
      <c r="BK228" s="52">
        <f>'Mortgage and Loans'!T189</f>
        <v>60810.320000000014</v>
      </c>
      <c r="BL228" s="12">
        <f t="shared" si="17"/>
        <v>-64821.759615384632</v>
      </c>
      <c r="BM228" s="69">
        <f t="shared" si="103"/>
        <v>1906579.8948632618</v>
      </c>
      <c r="BN228" s="88">
        <f t="shared" si="407"/>
        <v>1</v>
      </c>
      <c r="BO228" s="88">
        <f t="shared" si="340"/>
        <v>0</v>
      </c>
      <c r="BP228" s="79">
        <f>'Mortgage and Loans'!G190</f>
        <v>0</v>
      </c>
      <c r="BQ228" s="73">
        <f t="shared" si="354"/>
        <v>2055.3430333333336</v>
      </c>
      <c r="BR228" s="80"/>
      <c r="BS228" s="20">
        <f t="shared" si="355"/>
        <v>4011.4396153846155</v>
      </c>
      <c r="BT228" s="20">
        <v>750</v>
      </c>
      <c r="BU228" s="20">
        <v>0</v>
      </c>
      <c r="BV228" s="20">
        <f t="shared" si="356"/>
        <v>4761.4396153846155</v>
      </c>
      <c r="BW228" s="20">
        <f t="shared" si="357"/>
        <v>4761.4396153846155</v>
      </c>
      <c r="BX228" s="47">
        <f>IF(D228=0,0,IF(MONTH($D228)=1,1,0))</f>
        <v>0</v>
      </c>
      <c r="BY228" s="47">
        <f t="shared" si="19"/>
        <v>0</v>
      </c>
      <c r="BZ228" s="47">
        <f t="shared" si="20"/>
        <v>0</v>
      </c>
      <c r="CA228" s="47">
        <f t="shared" si="21"/>
        <v>0</v>
      </c>
      <c r="CB228" s="47">
        <f t="shared" si="22"/>
        <v>0</v>
      </c>
      <c r="CC228" s="47">
        <f t="shared" si="23"/>
        <v>0</v>
      </c>
      <c r="CD228" s="47">
        <f t="shared" si="24"/>
        <v>0</v>
      </c>
      <c r="CE228" s="47">
        <f t="shared" si="25"/>
        <v>0</v>
      </c>
      <c r="CF228" s="47">
        <f t="shared" si="26"/>
        <v>0</v>
      </c>
      <c r="CG228" s="47">
        <f t="shared" si="27"/>
        <v>0</v>
      </c>
      <c r="CH228" s="47">
        <f t="shared" si="28"/>
        <v>0</v>
      </c>
      <c r="CI228" s="47">
        <f t="shared" si="29"/>
        <v>0</v>
      </c>
      <c r="CJ228" s="47">
        <f t="shared" si="358"/>
        <v>0</v>
      </c>
      <c r="CK228" s="47">
        <f t="shared" si="359"/>
        <v>0</v>
      </c>
      <c r="CL228" s="47">
        <f t="shared" si="360"/>
        <v>0</v>
      </c>
      <c r="CM228" s="47">
        <f t="shared" si="361"/>
        <v>0</v>
      </c>
      <c r="CN228" s="47">
        <f t="shared" si="362"/>
        <v>0</v>
      </c>
      <c r="CO228" s="47">
        <f t="shared" si="363"/>
        <v>0</v>
      </c>
      <c r="CP228" s="47">
        <f t="shared" si="364"/>
        <v>0</v>
      </c>
      <c r="CQ228" s="47">
        <f t="shared" si="365"/>
        <v>0</v>
      </c>
      <c r="CR228" s="47">
        <f t="shared" si="366"/>
        <v>0</v>
      </c>
      <c r="CS228" s="47">
        <f t="shared" si="367"/>
        <v>0</v>
      </c>
      <c r="CT228" s="47">
        <f t="shared" si="368"/>
        <v>0</v>
      </c>
      <c r="CU228" s="47">
        <f t="shared" si="369"/>
        <v>0</v>
      </c>
      <c r="CV228" s="20">
        <f t="shared" si="370"/>
        <v>4761.4396153846155</v>
      </c>
      <c r="CW228" s="20">
        <f t="shared" si="371"/>
        <v>4761.4396153846164</v>
      </c>
      <c r="CX228" s="20">
        <f t="shared" si="372"/>
        <v>57137.275384615386</v>
      </c>
      <c r="CY228" s="20">
        <f t="shared" si="373"/>
        <v>57137.275384615386</v>
      </c>
      <c r="CZ228" s="20">
        <f t="shared" si="374"/>
        <v>57137.275384615394</v>
      </c>
      <c r="DA228" s="21">
        <f t="shared" si="375"/>
        <v>57137.275384615386</v>
      </c>
      <c r="DB228" s="19">
        <f t="shared" si="397"/>
        <v>1428431.8846153847</v>
      </c>
      <c r="DC228" s="20">
        <f t="shared" si="376"/>
        <v>1428431.8846153847</v>
      </c>
      <c r="DD228" s="20">
        <f t="shared" si="377"/>
        <v>1428431.8846153843</v>
      </c>
      <c r="DE228" s="20">
        <f>DC228*G228</f>
        <v>0</v>
      </c>
      <c r="DF228" s="20">
        <f t="shared" si="410"/>
        <v>1500000</v>
      </c>
      <c r="DG228" s="20">
        <f t="shared" si="392"/>
        <v>1827830.0921569935</v>
      </c>
      <c r="DH228" s="20">
        <f t="shared" si="378"/>
        <v>73113.203686279739</v>
      </c>
      <c r="DI228" s="20">
        <f t="shared" si="393"/>
        <v>6092.7669738566447</v>
      </c>
      <c r="DJ228" s="20">
        <f t="shared" si="379"/>
        <v>1811245.2600069735</v>
      </c>
      <c r="DK228" s="24">
        <f t="shared" si="380"/>
        <v>1.2796060574138959</v>
      </c>
      <c r="DL228" s="124">
        <f t="shared" si="394"/>
        <v>0</v>
      </c>
      <c r="DM228" s="27">
        <f t="shared" si="395"/>
        <v>0</v>
      </c>
      <c r="DN228" s="27">
        <f t="shared" si="396"/>
        <v>0</v>
      </c>
      <c r="DO228" s="20">
        <f t="shared" si="388"/>
        <v>1361011.5647885967</v>
      </c>
      <c r="DP228" s="20">
        <f t="shared" si="389"/>
        <v>1292586.488992213</v>
      </c>
      <c r="DQ228" s="21">
        <f t="shared" si="390"/>
        <v>1282821.6604671057</v>
      </c>
      <c r="DR228" s="17"/>
      <c r="DS228" s="17"/>
      <c r="DT228" s="17"/>
      <c r="DU228" s="17"/>
      <c r="DV228" s="17"/>
      <c r="DW228" s="17"/>
      <c r="DX228" s="17"/>
      <c r="DY228" s="17"/>
      <c r="DZ228" s="17"/>
      <c r="EA228" s="17"/>
      <c r="EB228" s="28">
        <v>0</v>
      </c>
      <c r="EC228" s="17"/>
      <c r="ED228" s="17"/>
      <c r="EE228" s="17"/>
      <c r="EF228" s="17"/>
      <c r="EG228" s="17"/>
    </row>
    <row r="229" spans="1:137" ht="15.75" thickBot="1" x14ac:dyDescent="0.3">
      <c r="A229" s="5">
        <f t="shared" si="399"/>
        <v>42</v>
      </c>
      <c r="B229" s="5">
        <f t="shared" si="399"/>
        <v>40</v>
      </c>
      <c r="C229" s="1">
        <v>49157</v>
      </c>
      <c r="D229" s="4"/>
      <c r="E229" s="28"/>
      <c r="F229" s="28"/>
      <c r="G229" s="28">
        <f t="shared" si="343"/>
        <v>0</v>
      </c>
      <c r="H229" s="28"/>
      <c r="I229" s="10">
        <v>0</v>
      </c>
      <c r="J229" s="10">
        <v>69430.399999999994</v>
      </c>
      <c r="K229" s="94"/>
      <c r="L229" s="11">
        <f t="shared" si="345"/>
        <v>1541.6666666666667</v>
      </c>
      <c r="M229" s="11">
        <f t="shared" si="346"/>
        <v>458.33333333333331</v>
      </c>
      <c r="N229" s="11">
        <f t="shared" si="347"/>
        <v>575</v>
      </c>
      <c r="O229" s="11">
        <f t="shared" si="344"/>
        <v>552.97666666666669</v>
      </c>
      <c r="P229" s="11">
        <f t="shared" si="381"/>
        <v>2657.8899999999994</v>
      </c>
      <c r="Q229" s="11">
        <v>100000</v>
      </c>
      <c r="R229" s="94">
        <v>1</v>
      </c>
      <c r="S229" s="11">
        <f t="shared" si="348"/>
        <v>1541.6666666666667</v>
      </c>
      <c r="T229" s="11">
        <f t="shared" si="349"/>
        <v>458.33333333333331</v>
      </c>
      <c r="U229" s="11">
        <f t="shared" si="382"/>
        <v>833.33333333333348</v>
      </c>
      <c r="V229" s="11">
        <f t="shared" si="383"/>
        <v>5500</v>
      </c>
      <c r="W229" s="11">
        <f t="shared" si="384"/>
        <v>8157.8899999999994</v>
      </c>
      <c r="X229" s="11">
        <f t="shared" si="350"/>
        <v>97894.68</v>
      </c>
      <c r="Y229" s="110">
        <f t="shared" si="342"/>
        <v>0.22</v>
      </c>
      <c r="Z229" s="11">
        <f t="shared" si="401"/>
        <v>13415.829599999997</v>
      </c>
      <c r="AA229" s="11">
        <f t="shared" si="402"/>
        <v>4814.7339999999995</v>
      </c>
      <c r="AB229" s="11">
        <v>0</v>
      </c>
      <c r="AC229" s="11">
        <f t="shared" si="408"/>
        <v>79664.116399999999</v>
      </c>
      <c r="AD229" s="11">
        <f t="shared" si="403"/>
        <v>6638.6763666666666</v>
      </c>
      <c r="AE229" s="11">
        <v>55000</v>
      </c>
      <c r="AF229" s="11">
        <f t="shared" si="351"/>
        <v>2055.3430333333336</v>
      </c>
      <c r="AG229" s="11"/>
      <c r="AH229" s="92"/>
      <c r="AI229" s="91">
        <v>9000</v>
      </c>
      <c r="AJ229" s="11">
        <v>550</v>
      </c>
      <c r="AK229" s="54">
        <f t="shared" si="98"/>
        <v>11440.689804458687</v>
      </c>
      <c r="AL229" s="11">
        <v>305</v>
      </c>
      <c r="AM229" s="54">
        <v>0</v>
      </c>
      <c r="AN229" s="11">
        <v>0</v>
      </c>
      <c r="AO229" s="11">
        <v>0</v>
      </c>
      <c r="AP229" s="52">
        <f t="shared" si="352"/>
        <v>280303.0623509541</v>
      </c>
      <c r="AQ229" s="54">
        <f t="shared" si="341"/>
        <v>12710.06751230482</v>
      </c>
      <c r="AR229" s="54">
        <f t="shared" si="404"/>
        <v>11034.888338660136</v>
      </c>
      <c r="AS229" s="54">
        <f t="shared" si="409"/>
        <v>1087656.5463382653</v>
      </c>
      <c r="AT229" s="54">
        <f t="shared" si="398"/>
        <v>134264.79363051397</v>
      </c>
      <c r="AU229" s="54">
        <v>3100</v>
      </c>
      <c r="AV229" s="54">
        <f t="shared" si="405"/>
        <v>176030.86136027149</v>
      </c>
      <c r="AW229" s="11">
        <v>0</v>
      </c>
      <c r="AX229" s="52">
        <f t="shared" si="353"/>
        <v>142534.53799187389</v>
      </c>
      <c r="AY229" s="54">
        <f>'Mortgage and Loans'!U190</f>
        <v>120207.79999999996</v>
      </c>
      <c r="AZ229" s="12">
        <f t="shared" si="391"/>
        <v>1989138.2473273026</v>
      </c>
      <c r="BA229" s="52">
        <f t="shared" si="406"/>
        <v>750</v>
      </c>
      <c r="BB229" s="52">
        <f t="shared" si="406"/>
        <v>750</v>
      </c>
      <c r="BC229" s="52">
        <f t="shared" si="406"/>
        <v>750</v>
      </c>
      <c r="BD229" s="52">
        <f t="shared" si="406"/>
        <v>750</v>
      </c>
      <c r="BE229" s="52">
        <f t="shared" si="400"/>
        <v>261.43961538461554</v>
      </c>
      <c r="BF229" s="52">
        <f t="shared" si="406"/>
        <v>750</v>
      </c>
      <c r="BG229" s="52">
        <f>'Mortgage and Loans'!AF191</f>
        <v>0</v>
      </c>
      <c r="BH229" s="52">
        <f>'Mortgage and Loans'!AQ191</f>
        <v>0</v>
      </c>
      <c r="BI229" s="52">
        <f>'Mortgage and Loans'!BB191</f>
        <v>0</v>
      </c>
      <c r="BJ229" s="52">
        <f>'Mortgage and Loans'!BM191</f>
        <v>0</v>
      </c>
      <c r="BK229" s="52">
        <f>'Mortgage and Loans'!T190</f>
        <v>59792.200000000012</v>
      </c>
      <c r="BL229" s="12">
        <f t="shared" si="17"/>
        <v>-63803.639615384629</v>
      </c>
      <c r="BM229" s="69">
        <f t="shared" si="103"/>
        <v>1925334.607711918</v>
      </c>
      <c r="BN229" s="88">
        <f t="shared" si="407"/>
        <v>1</v>
      </c>
      <c r="BO229" s="88">
        <f t="shared" si="340"/>
        <v>0</v>
      </c>
      <c r="BP229" s="79">
        <f>'Mortgage and Loans'!G191</f>
        <v>0</v>
      </c>
      <c r="BQ229" s="73">
        <f t="shared" si="354"/>
        <v>2055.3430333333336</v>
      </c>
      <c r="BR229" s="80"/>
      <c r="BS229" s="20">
        <f t="shared" si="355"/>
        <v>4011.4396153846155</v>
      </c>
      <c r="BT229" s="20">
        <v>750</v>
      </c>
      <c r="BU229" s="20">
        <v>0</v>
      </c>
      <c r="BV229" s="20">
        <f t="shared" si="356"/>
        <v>4761.4396153846155</v>
      </c>
      <c r="BW229" s="20">
        <f t="shared" si="357"/>
        <v>4761.4396153846155</v>
      </c>
      <c r="BX229" s="47">
        <f>IF(D229=0,0,IF(MONTH($D229)=1,1,0))</f>
        <v>0</v>
      </c>
      <c r="BY229" s="47">
        <f t="shared" si="19"/>
        <v>0</v>
      </c>
      <c r="BZ229" s="47">
        <f t="shared" si="20"/>
        <v>0</v>
      </c>
      <c r="CA229" s="47">
        <f t="shared" si="21"/>
        <v>0</v>
      </c>
      <c r="CB229" s="47">
        <f t="shared" si="22"/>
        <v>0</v>
      </c>
      <c r="CC229" s="47">
        <f t="shared" si="23"/>
        <v>0</v>
      </c>
      <c r="CD229" s="47">
        <f t="shared" si="24"/>
        <v>0</v>
      </c>
      <c r="CE229" s="47">
        <f t="shared" si="25"/>
        <v>0</v>
      </c>
      <c r="CF229" s="47">
        <f t="shared" si="26"/>
        <v>0</v>
      </c>
      <c r="CG229" s="47">
        <f t="shared" si="27"/>
        <v>0</v>
      </c>
      <c r="CH229" s="47">
        <f t="shared" si="28"/>
        <v>0</v>
      </c>
      <c r="CI229" s="47">
        <f t="shared" si="29"/>
        <v>0</v>
      </c>
      <c r="CJ229" s="47">
        <f t="shared" si="358"/>
        <v>0</v>
      </c>
      <c r="CK229" s="47">
        <f t="shared" si="359"/>
        <v>0</v>
      </c>
      <c r="CL229" s="47">
        <f t="shared" si="360"/>
        <v>0</v>
      </c>
      <c r="CM229" s="47">
        <f t="shared" si="361"/>
        <v>0</v>
      </c>
      <c r="CN229" s="47">
        <f t="shared" si="362"/>
        <v>0</v>
      </c>
      <c r="CO229" s="47">
        <f t="shared" si="363"/>
        <v>0</v>
      </c>
      <c r="CP229" s="47">
        <f t="shared" si="364"/>
        <v>0</v>
      </c>
      <c r="CQ229" s="47">
        <f t="shared" si="365"/>
        <v>0</v>
      </c>
      <c r="CR229" s="47">
        <f t="shared" si="366"/>
        <v>0</v>
      </c>
      <c r="CS229" s="47">
        <f t="shared" si="367"/>
        <v>0</v>
      </c>
      <c r="CT229" s="47">
        <f t="shared" si="368"/>
        <v>0</v>
      </c>
      <c r="CU229" s="47">
        <f t="shared" si="369"/>
        <v>0</v>
      </c>
      <c r="CV229" s="20">
        <f t="shared" si="370"/>
        <v>4761.4396153846155</v>
      </c>
      <c r="CW229" s="20">
        <f t="shared" si="371"/>
        <v>4761.4396153846164</v>
      </c>
      <c r="CX229" s="20">
        <f t="shared" si="372"/>
        <v>57137.275384615386</v>
      </c>
      <c r="CY229" s="20">
        <f t="shared" si="373"/>
        <v>57137.275384615386</v>
      </c>
      <c r="CZ229" s="20">
        <f t="shared" si="374"/>
        <v>57137.275384615394</v>
      </c>
      <c r="DA229" s="21">
        <f t="shared" si="375"/>
        <v>57137.275384615386</v>
      </c>
      <c r="DB229" s="19">
        <f t="shared" si="397"/>
        <v>1428431.8846153847</v>
      </c>
      <c r="DC229" s="20">
        <f t="shared" si="376"/>
        <v>1428431.8846153847</v>
      </c>
      <c r="DD229" s="20">
        <f t="shared" si="377"/>
        <v>1428431.8846153843</v>
      </c>
      <c r="DE229" s="20">
        <f>DC229*G229</f>
        <v>0</v>
      </c>
      <c r="DF229" s="20">
        <f t="shared" si="410"/>
        <v>1500000</v>
      </c>
      <c r="DG229" s="20">
        <f t="shared" si="392"/>
        <v>1844534.7575228438</v>
      </c>
      <c r="DH229" s="20">
        <f t="shared" si="378"/>
        <v>73781.390300913758</v>
      </c>
      <c r="DI229" s="20">
        <f t="shared" si="393"/>
        <v>6148.4491917428131</v>
      </c>
      <c r="DJ229" s="20">
        <f t="shared" si="379"/>
        <v>1827860.0908653447</v>
      </c>
      <c r="DK229" s="24">
        <f t="shared" si="380"/>
        <v>1.2913004654887674</v>
      </c>
      <c r="DL229" s="124">
        <f t="shared" si="394"/>
        <v>0</v>
      </c>
      <c r="DM229" s="27">
        <f t="shared" si="395"/>
        <v>0</v>
      </c>
      <c r="DN229" s="27">
        <f t="shared" si="396"/>
        <v>0</v>
      </c>
      <c r="DO229" s="20">
        <f t="shared" si="388"/>
        <v>1368383.7107645348</v>
      </c>
      <c r="DP229" s="20">
        <f t="shared" si="389"/>
        <v>1303587.9991409208</v>
      </c>
      <c r="DQ229" s="21">
        <f t="shared" si="390"/>
        <v>1294341.1111279691</v>
      </c>
      <c r="DR229" s="17"/>
      <c r="DS229" s="17"/>
      <c r="DT229" s="17"/>
      <c r="DU229" s="17"/>
      <c r="DV229" s="17"/>
      <c r="DW229" s="17"/>
      <c r="DX229" s="17"/>
      <c r="DY229" s="17"/>
      <c r="DZ229" s="17"/>
      <c r="EA229" s="17"/>
      <c r="EB229" s="28">
        <v>0</v>
      </c>
      <c r="EC229" s="17"/>
      <c r="ED229" s="17"/>
      <c r="EE229" s="17"/>
      <c r="EF229" s="17"/>
      <c r="EG229" s="17"/>
    </row>
    <row r="230" spans="1:137" ht="15.75" thickBot="1" x14ac:dyDescent="0.3">
      <c r="A230" s="5">
        <f t="shared" si="399"/>
        <v>42</v>
      </c>
      <c r="B230" s="5">
        <f t="shared" si="399"/>
        <v>40</v>
      </c>
      <c r="C230" s="1">
        <v>49188</v>
      </c>
      <c r="D230" s="4"/>
      <c r="E230" s="28"/>
      <c r="F230" s="28"/>
      <c r="G230" s="28">
        <f t="shared" si="343"/>
        <v>0</v>
      </c>
      <c r="H230" s="28"/>
      <c r="I230" s="10">
        <v>0</v>
      </c>
      <c r="J230" s="10">
        <v>69430.399999999994</v>
      </c>
      <c r="K230" s="94"/>
      <c r="L230" s="11">
        <f t="shared" si="345"/>
        <v>1541.6666666666667</v>
      </c>
      <c r="M230" s="11">
        <f t="shared" si="346"/>
        <v>458.33333333333331</v>
      </c>
      <c r="N230" s="11">
        <f t="shared" si="347"/>
        <v>575</v>
      </c>
      <c r="O230" s="11">
        <f t="shared" si="344"/>
        <v>552.97666666666669</v>
      </c>
      <c r="P230" s="11">
        <f t="shared" si="381"/>
        <v>2657.8899999999994</v>
      </c>
      <c r="Q230" s="11">
        <v>100000</v>
      </c>
      <c r="R230" s="94">
        <v>1</v>
      </c>
      <c r="S230" s="11">
        <f t="shared" si="348"/>
        <v>1541.6666666666667</v>
      </c>
      <c r="T230" s="11">
        <f t="shared" si="349"/>
        <v>458.33333333333331</v>
      </c>
      <c r="U230" s="11">
        <f t="shared" si="382"/>
        <v>833.33333333333348</v>
      </c>
      <c r="V230" s="11">
        <f t="shared" si="383"/>
        <v>5500</v>
      </c>
      <c r="W230" s="11">
        <f t="shared" si="384"/>
        <v>8157.8899999999994</v>
      </c>
      <c r="X230" s="11">
        <f t="shared" si="350"/>
        <v>97894.68</v>
      </c>
      <c r="Y230" s="110">
        <f t="shared" si="342"/>
        <v>0.22</v>
      </c>
      <c r="Z230" s="11">
        <f t="shared" si="401"/>
        <v>13415.829599999997</v>
      </c>
      <c r="AA230" s="11">
        <f t="shared" si="402"/>
        <v>4814.7339999999995</v>
      </c>
      <c r="AB230" s="11">
        <v>0</v>
      </c>
      <c r="AC230" s="11">
        <f t="shared" si="408"/>
        <v>79664.116399999999</v>
      </c>
      <c r="AD230" s="11">
        <f t="shared" si="403"/>
        <v>6638.6763666666666</v>
      </c>
      <c r="AE230" s="11">
        <v>55000</v>
      </c>
      <c r="AF230" s="11">
        <f t="shared" si="351"/>
        <v>2055.3430333333336</v>
      </c>
      <c r="AG230" s="11"/>
      <c r="AH230" s="92"/>
      <c r="AI230" s="91">
        <v>9000</v>
      </c>
      <c r="AJ230" s="11">
        <v>550</v>
      </c>
      <c r="AK230" s="54">
        <f t="shared" si="98"/>
        <v>11454.51397130574</v>
      </c>
      <c r="AL230" s="11">
        <v>305</v>
      </c>
      <c r="AM230" s="54">
        <v>0</v>
      </c>
      <c r="AN230" s="11">
        <v>0</v>
      </c>
      <c r="AO230" s="11">
        <v>0</v>
      </c>
      <c r="AP230" s="52">
        <f t="shared" si="352"/>
        <v>282738.03727202176</v>
      </c>
      <c r="AQ230" s="54">
        <f t="shared" si="341"/>
        <v>12778.913711329806</v>
      </c>
      <c r="AR230" s="54">
        <f t="shared" si="404"/>
        <v>11094.660650494545</v>
      </c>
      <c r="AS230" s="54">
        <f t="shared" si="409"/>
        <v>1096804.9286309308</v>
      </c>
      <c r="AT230" s="54">
        <f t="shared" si="398"/>
        <v>134992.06126267926</v>
      </c>
      <c r="AU230" s="54">
        <v>3100</v>
      </c>
      <c r="AV230" s="54">
        <f t="shared" si="405"/>
        <v>177559.36185930629</v>
      </c>
      <c r="AW230" s="11">
        <v>0</v>
      </c>
      <c r="AX230" s="52">
        <f t="shared" si="353"/>
        <v>145361.94310599656</v>
      </c>
      <c r="AY230" s="54">
        <f>'Mortgage and Loans'!U191</f>
        <v>121229.42999999996</v>
      </c>
      <c r="AZ230" s="12">
        <f t="shared" si="391"/>
        <v>2006968.8504640649</v>
      </c>
      <c r="BA230" s="52">
        <f t="shared" si="406"/>
        <v>750</v>
      </c>
      <c r="BB230" s="52">
        <f t="shared" si="406"/>
        <v>750</v>
      </c>
      <c r="BC230" s="52">
        <f t="shared" si="406"/>
        <v>750</v>
      </c>
      <c r="BD230" s="52">
        <f t="shared" si="406"/>
        <v>750</v>
      </c>
      <c r="BE230" s="52">
        <f t="shared" si="400"/>
        <v>261.43961538461548</v>
      </c>
      <c r="BF230" s="52">
        <f t="shared" si="406"/>
        <v>750</v>
      </c>
      <c r="BG230" s="52">
        <f>'Mortgage and Loans'!AF192</f>
        <v>0</v>
      </c>
      <c r="BH230" s="52">
        <f>'Mortgage and Loans'!AQ192</f>
        <v>0</v>
      </c>
      <c r="BI230" s="52">
        <f>'Mortgage and Loans'!BB192</f>
        <v>0</v>
      </c>
      <c r="BJ230" s="52">
        <f>'Mortgage and Loans'!BM192</f>
        <v>0</v>
      </c>
      <c r="BK230" s="52">
        <f>'Mortgage and Loans'!T191</f>
        <v>58770.570000000014</v>
      </c>
      <c r="BL230" s="12">
        <f t="shared" si="17"/>
        <v>-62782.009615384632</v>
      </c>
      <c r="BM230" s="69">
        <f t="shared" si="103"/>
        <v>1944186.8408486801</v>
      </c>
      <c r="BN230" s="88">
        <f>IF(BK230&lt;=0,0,1)</f>
        <v>1</v>
      </c>
      <c r="BO230" s="88">
        <f t="shared" si="340"/>
        <v>0</v>
      </c>
      <c r="BP230" s="79">
        <f>'Mortgage and Loans'!G192</f>
        <v>0</v>
      </c>
      <c r="BQ230" s="73">
        <f t="shared" si="354"/>
        <v>2055.3430333333336</v>
      </c>
      <c r="BR230" s="80"/>
      <c r="BS230" s="20">
        <f t="shared" si="355"/>
        <v>4011.4396153846155</v>
      </c>
      <c r="BT230" s="20">
        <v>750</v>
      </c>
      <c r="BU230" s="20">
        <v>0</v>
      </c>
      <c r="BV230" s="20">
        <f t="shared" si="356"/>
        <v>4761.4396153846155</v>
      </c>
      <c r="BW230" s="20">
        <f t="shared" si="357"/>
        <v>4761.4396153846155</v>
      </c>
      <c r="BX230" s="47">
        <f>IF(D230=0,0,IF(MONTH($D230)=1,1,0))</f>
        <v>0</v>
      </c>
      <c r="BY230" s="47">
        <f t="shared" si="19"/>
        <v>0</v>
      </c>
      <c r="BZ230" s="47">
        <f t="shared" si="20"/>
        <v>0</v>
      </c>
      <c r="CA230" s="47">
        <f t="shared" si="21"/>
        <v>0</v>
      </c>
      <c r="CB230" s="47">
        <f t="shared" si="22"/>
        <v>0</v>
      </c>
      <c r="CC230" s="47">
        <f t="shared" si="23"/>
        <v>0</v>
      </c>
      <c r="CD230" s="47">
        <f t="shared" si="24"/>
        <v>0</v>
      </c>
      <c r="CE230" s="47">
        <f t="shared" si="25"/>
        <v>0</v>
      </c>
      <c r="CF230" s="47">
        <f t="shared" si="26"/>
        <v>0</v>
      </c>
      <c r="CG230" s="47">
        <f t="shared" si="27"/>
        <v>0</v>
      </c>
      <c r="CH230" s="47">
        <f t="shared" si="28"/>
        <v>0</v>
      </c>
      <c r="CI230" s="47">
        <f t="shared" si="29"/>
        <v>0</v>
      </c>
      <c r="CJ230" s="47">
        <f t="shared" si="358"/>
        <v>0</v>
      </c>
      <c r="CK230" s="47">
        <f t="shared" si="359"/>
        <v>0</v>
      </c>
      <c r="CL230" s="47">
        <f t="shared" si="360"/>
        <v>0</v>
      </c>
      <c r="CM230" s="47">
        <f t="shared" si="361"/>
        <v>0</v>
      </c>
      <c r="CN230" s="47">
        <f t="shared" si="362"/>
        <v>0</v>
      </c>
      <c r="CO230" s="47">
        <f t="shared" si="363"/>
        <v>0</v>
      </c>
      <c r="CP230" s="47">
        <f t="shared" si="364"/>
        <v>0</v>
      </c>
      <c r="CQ230" s="47">
        <f t="shared" si="365"/>
        <v>0</v>
      </c>
      <c r="CR230" s="47">
        <f t="shared" si="366"/>
        <v>0</v>
      </c>
      <c r="CS230" s="47">
        <f t="shared" si="367"/>
        <v>0</v>
      </c>
      <c r="CT230" s="47">
        <f t="shared" si="368"/>
        <v>0</v>
      </c>
      <c r="CU230" s="47">
        <f t="shared" si="369"/>
        <v>0</v>
      </c>
      <c r="CV230" s="20">
        <f t="shared" si="370"/>
        <v>4761.4396153846155</v>
      </c>
      <c r="CW230" s="20">
        <f t="shared" si="371"/>
        <v>4761.4396153846164</v>
      </c>
      <c r="CX230" s="20">
        <f t="shared" si="372"/>
        <v>57137.275384615386</v>
      </c>
      <c r="CY230" s="20">
        <f t="shared" si="373"/>
        <v>57137.275384615386</v>
      </c>
      <c r="CZ230" s="20">
        <f t="shared" si="374"/>
        <v>57137.275384615394</v>
      </c>
      <c r="DA230" s="21">
        <f t="shared" si="375"/>
        <v>57137.275384615386</v>
      </c>
      <c r="DB230" s="19">
        <f t="shared" si="397"/>
        <v>1428431.8846153847</v>
      </c>
      <c r="DC230" s="20">
        <f t="shared" si="376"/>
        <v>1428431.8846153847</v>
      </c>
      <c r="DD230" s="20">
        <f t="shared" si="377"/>
        <v>1428431.8846153843</v>
      </c>
      <c r="DE230" s="20">
        <f>DC230*G230</f>
        <v>0</v>
      </c>
      <c r="DF230" s="20">
        <f t="shared" si="410"/>
        <v>1500000</v>
      </c>
      <c r="DG230" s="20">
        <f t="shared" si="392"/>
        <v>1861329.906492759</v>
      </c>
      <c r="DH230" s="20">
        <f t="shared" si="378"/>
        <v>74453.196259710356</v>
      </c>
      <c r="DI230" s="20">
        <f t="shared" si="393"/>
        <v>6204.4330216425296</v>
      </c>
      <c r="DJ230" s="20">
        <f t="shared" si="379"/>
        <v>1844564.9187241986</v>
      </c>
      <c r="DK230" s="24">
        <f t="shared" si="380"/>
        <v>1.3030582182740447</v>
      </c>
      <c r="DL230" s="124">
        <f t="shared" si="394"/>
        <v>0</v>
      </c>
      <c r="DM230" s="27">
        <f t="shared" si="395"/>
        <v>0</v>
      </c>
      <c r="DN230" s="27">
        <f t="shared" si="396"/>
        <v>0</v>
      </c>
      <c r="DO230" s="20">
        <f t="shared" si="388"/>
        <v>1375795.7891978426</v>
      </c>
      <c r="DP230" s="20">
        <f t="shared" si="389"/>
        <v>1314649.100802934</v>
      </c>
      <c r="DQ230" s="21">
        <f t="shared" si="390"/>
        <v>1305922.9588132454</v>
      </c>
      <c r="DR230" s="17"/>
      <c r="DS230" s="17"/>
      <c r="DT230" s="17"/>
      <c r="DU230" s="17"/>
      <c r="DV230" s="17"/>
      <c r="DW230" s="17"/>
      <c r="DX230" s="17"/>
      <c r="DY230" s="17"/>
      <c r="DZ230" s="17"/>
      <c r="EA230" s="17"/>
      <c r="EB230" s="28">
        <v>0</v>
      </c>
      <c r="EC230" s="17"/>
      <c r="ED230" s="17"/>
      <c r="EE230" s="17"/>
      <c r="EF230" s="17"/>
      <c r="EG230" s="17"/>
    </row>
    <row r="231" spans="1:137" ht="15.75" thickBot="1" x14ac:dyDescent="0.3">
      <c r="A231" s="5">
        <f t="shared" si="399"/>
        <v>42</v>
      </c>
      <c r="B231" s="5">
        <f t="shared" si="399"/>
        <v>41</v>
      </c>
      <c r="C231" s="1">
        <v>49218</v>
      </c>
      <c r="D231" s="4"/>
      <c r="E231" s="28"/>
      <c r="F231" s="28"/>
      <c r="G231" s="28">
        <f t="shared" si="343"/>
        <v>0</v>
      </c>
      <c r="H231" s="28"/>
      <c r="I231" s="10">
        <v>0</v>
      </c>
      <c r="J231" s="10">
        <v>69430.399999999994</v>
      </c>
      <c r="K231" s="94"/>
      <c r="L231" s="11">
        <f t="shared" si="345"/>
        <v>1541.6666666666667</v>
      </c>
      <c r="M231" s="11">
        <f t="shared" si="346"/>
        <v>458.33333333333331</v>
      </c>
      <c r="N231" s="11">
        <f t="shared" si="347"/>
        <v>575</v>
      </c>
      <c r="O231" s="11">
        <f t="shared" si="344"/>
        <v>552.97666666666669</v>
      </c>
      <c r="P231" s="11">
        <f t="shared" si="381"/>
        <v>2657.8899999999994</v>
      </c>
      <c r="Q231" s="11">
        <v>100000</v>
      </c>
      <c r="R231" s="94">
        <v>1</v>
      </c>
      <c r="S231" s="11">
        <f t="shared" si="348"/>
        <v>1541.6666666666667</v>
      </c>
      <c r="T231" s="11">
        <f t="shared" si="349"/>
        <v>458.33333333333331</v>
      </c>
      <c r="U231" s="11">
        <f t="shared" si="382"/>
        <v>833.33333333333348</v>
      </c>
      <c r="V231" s="11">
        <f t="shared" si="383"/>
        <v>5500</v>
      </c>
      <c r="W231" s="11">
        <f t="shared" si="384"/>
        <v>8157.8899999999994</v>
      </c>
      <c r="X231" s="11">
        <f t="shared" si="350"/>
        <v>97894.68</v>
      </c>
      <c r="Y231" s="110">
        <f t="shared" si="342"/>
        <v>0.22</v>
      </c>
      <c r="Z231" s="11">
        <f t="shared" si="401"/>
        <v>13415.829599999997</v>
      </c>
      <c r="AA231" s="11">
        <f t="shared" si="402"/>
        <v>4814.7339999999995</v>
      </c>
      <c r="AB231" s="11">
        <v>0</v>
      </c>
      <c r="AC231" s="11">
        <f t="shared" si="408"/>
        <v>79664.116399999999</v>
      </c>
      <c r="AD231" s="11">
        <f t="shared" si="403"/>
        <v>6638.6763666666666</v>
      </c>
      <c r="AE231" s="11">
        <v>55000</v>
      </c>
      <c r="AF231" s="11">
        <f t="shared" si="351"/>
        <v>2055.3430333333336</v>
      </c>
      <c r="AG231" s="11"/>
      <c r="AH231" s="92"/>
      <c r="AI231" s="91">
        <v>9000</v>
      </c>
      <c r="AJ231" s="11">
        <v>550</v>
      </c>
      <c r="AK231" s="54">
        <f t="shared" si="98"/>
        <v>11468.3548423544</v>
      </c>
      <c r="AL231" s="11">
        <v>305</v>
      </c>
      <c r="AM231" s="54">
        <v>0</v>
      </c>
      <c r="AN231" s="11">
        <v>0</v>
      </c>
      <c r="AO231" s="11">
        <v>0</v>
      </c>
      <c r="AP231" s="52">
        <f t="shared" si="352"/>
        <v>285186.20164057851</v>
      </c>
      <c r="AQ231" s="54">
        <f t="shared" si="341"/>
        <v>12848.132827266176</v>
      </c>
      <c r="AR231" s="54">
        <f t="shared" si="404"/>
        <v>11154.756729018058</v>
      </c>
      <c r="AS231" s="54">
        <f t="shared" si="409"/>
        <v>1106002.8646610151</v>
      </c>
      <c r="AT231" s="54">
        <f t="shared" si="398"/>
        <v>135723.26826118544</v>
      </c>
      <c r="AU231" s="54">
        <v>3100</v>
      </c>
      <c r="AV231" s="54">
        <f t="shared" si="405"/>
        <v>179096.1417360442</v>
      </c>
      <c r="AW231" s="11">
        <v>0</v>
      </c>
      <c r="AX231" s="52">
        <f t="shared" si="353"/>
        <v>148204.66333115404</v>
      </c>
      <c r="AY231" s="54">
        <f>'Mortgage and Loans'!U192</f>
        <v>122254.56999999996</v>
      </c>
      <c r="AZ231" s="12">
        <f t="shared" si="391"/>
        <v>2024893.9540286157</v>
      </c>
      <c r="BA231" s="52">
        <f t="shared" si="406"/>
        <v>750</v>
      </c>
      <c r="BB231" s="52">
        <f t="shared" si="406"/>
        <v>750</v>
      </c>
      <c r="BC231" s="52">
        <f t="shared" si="406"/>
        <v>750</v>
      </c>
      <c r="BD231" s="52">
        <f t="shared" si="406"/>
        <v>750</v>
      </c>
      <c r="BE231" s="52">
        <f t="shared" si="400"/>
        <v>261.43961538461548</v>
      </c>
      <c r="BF231" s="52">
        <f t="shared" si="406"/>
        <v>750</v>
      </c>
      <c r="BG231" s="52">
        <f>'Mortgage and Loans'!AF193</f>
        <v>0</v>
      </c>
      <c r="BH231" s="52">
        <f>'Mortgage and Loans'!AQ193</f>
        <v>0</v>
      </c>
      <c r="BI231" s="52">
        <f>'Mortgage and Loans'!BB193</f>
        <v>0</v>
      </c>
      <c r="BJ231" s="52">
        <f>'Mortgage and Loans'!BM193</f>
        <v>0</v>
      </c>
      <c r="BK231" s="52">
        <f>'Mortgage and Loans'!T192</f>
        <v>57745.430000000015</v>
      </c>
      <c r="BL231" s="12">
        <f t="shared" si="17"/>
        <v>-61756.869615384632</v>
      </c>
      <c r="BM231" s="69">
        <f t="shared" si="103"/>
        <v>1963137.0844132311</v>
      </c>
      <c r="BN231" s="88">
        <f t="shared" ref="BN231:BN294" si="411">IF(BK231&lt;=0,0,1)</f>
        <v>1</v>
      </c>
      <c r="BO231" s="88">
        <f t="shared" si="340"/>
        <v>0</v>
      </c>
      <c r="BP231" s="79">
        <f>'Mortgage and Loans'!G193</f>
        <v>0</v>
      </c>
      <c r="BQ231" s="73">
        <f t="shared" si="354"/>
        <v>2055.3430333333336</v>
      </c>
      <c r="BR231" s="80"/>
      <c r="BS231" s="20">
        <f t="shared" si="355"/>
        <v>4011.4396153846155</v>
      </c>
      <c r="BT231" s="20">
        <v>750</v>
      </c>
      <c r="BU231" s="20">
        <v>0</v>
      </c>
      <c r="BV231" s="20">
        <f t="shared" si="356"/>
        <v>4761.4396153846155</v>
      </c>
      <c r="BW231" s="20">
        <f t="shared" si="357"/>
        <v>4761.4396153846155</v>
      </c>
      <c r="BX231" s="47">
        <f>IF(D231=0,0,IF(MONTH($D231)=1,1,0))</f>
        <v>0</v>
      </c>
      <c r="BY231" s="47">
        <f t="shared" si="19"/>
        <v>0</v>
      </c>
      <c r="BZ231" s="47">
        <f t="shared" si="20"/>
        <v>0</v>
      </c>
      <c r="CA231" s="47">
        <f t="shared" si="21"/>
        <v>0</v>
      </c>
      <c r="CB231" s="47">
        <f t="shared" si="22"/>
        <v>0</v>
      </c>
      <c r="CC231" s="47">
        <f t="shared" si="23"/>
        <v>0</v>
      </c>
      <c r="CD231" s="47">
        <f t="shared" si="24"/>
        <v>0</v>
      </c>
      <c r="CE231" s="47">
        <f t="shared" si="25"/>
        <v>0</v>
      </c>
      <c r="CF231" s="47">
        <f t="shared" si="26"/>
        <v>0</v>
      </c>
      <c r="CG231" s="47">
        <f t="shared" si="27"/>
        <v>0</v>
      </c>
      <c r="CH231" s="47">
        <f t="shared" si="28"/>
        <v>0</v>
      </c>
      <c r="CI231" s="47">
        <f t="shared" si="29"/>
        <v>0</v>
      </c>
      <c r="CJ231" s="47">
        <f t="shared" si="358"/>
        <v>0</v>
      </c>
      <c r="CK231" s="47">
        <f t="shared" si="359"/>
        <v>0</v>
      </c>
      <c r="CL231" s="47">
        <f t="shared" si="360"/>
        <v>0</v>
      </c>
      <c r="CM231" s="47">
        <f t="shared" si="361"/>
        <v>0</v>
      </c>
      <c r="CN231" s="47">
        <f t="shared" si="362"/>
        <v>0</v>
      </c>
      <c r="CO231" s="47">
        <f t="shared" si="363"/>
        <v>0</v>
      </c>
      <c r="CP231" s="47">
        <f t="shared" si="364"/>
        <v>0</v>
      </c>
      <c r="CQ231" s="47">
        <f t="shared" si="365"/>
        <v>0</v>
      </c>
      <c r="CR231" s="47">
        <f t="shared" si="366"/>
        <v>0</v>
      </c>
      <c r="CS231" s="47">
        <f t="shared" si="367"/>
        <v>0</v>
      </c>
      <c r="CT231" s="47">
        <f t="shared" si="368"/>
        <v>0</v>
      </c>
      <c r="CU231" s="47">
        <f t="shared" si="369"/>
        <v>0</v>
      </c>
      <c r="CV231" s="20">
        <f t="shared" si="370"/>
        <v>4761.4396153846155</v>
      </c>
      <c r="CW231" s="20">
        <f t="shared" si="371"/>
        <v>4761.4396153846164</v>
      </c>
      <c r="CX231" s="20">
        <f t="shared" si="372"/>
        <v>57137.275384615386</v>
      </c>
      <c r="CY231" s="20">
        <f t="shared" si="373"/>
        <v>57137.275384615386</v>
      </c>
      <c r="CZ231" s="20">
        <f t="shared" si="374"/>
        <v>57137.275384615394</v>
      </c>
      <c r="DA231" s="21">
        <f t="shared" si="375"/>
        <v>57137.275384615386</v>
      </c>
      <c r="DB231" s="19">
        <f t="shared" si="397"/>
        <v>1428431.8846153847</v>
      </c>
      <c r="DC231" s="20">
        <f t="shared" si="376"/>
        <v>1428431.8846153847</v>
      </c>
      <c r="DD231" s="20">
        <f t="shared" si="377"/>
        <v>1428431.8846153843</v>
      </c>
      <c r="DE231" s="20">
        <f>DC231*G231</f>
        <v>0</v>
      </c>
      <c r="DF231" s="20">
        <f t="shared" si="410"/>
        <v>1500000</v>
      </c>
      <c r="DG231" s="20">
        <f t="shared" si="392"/>
        <v>1878216.0291862616</v>
      </c>
      <c r="DH231" s="20">
        <f t="shared" si="378"/>
        <v>75128.641167450463</v>
      </c>
      <c r="DI231" s="20">
        <f t="shared" si="393"/>
        <v>6260.7200972875389</v>
      </c>
      <c r="DJ231" s="20">
        <f t="shared" si="379"/>
        <v>1861360.231067288</v>
      </c>
      <c r="DK231" s="24">
        <f t="shared" si="380"/>
        <v>1.3148796588869089</v>
      </c>
      <c r="DL231" s="124">
        <f t="shared" si="394"/>
        <v>0</v>
      </c>
      <c r="DM231" s="27">
        <f t="shared" si="395"/>
        <v>0</v>
      </c>
      <c r="DN231" s="27">
        <f t="shared" si="396"/>
        <v>0</v>
      </c>
      <c r="DO231" s="20">
        <f t="shared" si="388"/>
        <v>1383248.0163893308</v>
      </c>
      <c r="DP231" s="20">
        <f t="shared" si="389"/>
        <v>1325770.1167656165</v>
      </c>
      <c r="DQ231" s="21">
        <f t="shared" si="390"/>
        <v>1317567.5415068171</v>
      </c>
      <c r="DR231" s="17"/>
      <c r="DS231" s="17"/>
      <c r="DT231" s="17"/>
      <c r="DU231" s="17"/>
      <c r="DV231" s="17"/>
      <c r="DW231" s="17"/>
      <c r="DX231" s="17"/>
      <c r="DY231" s="17"/>
      <c r="DZ231" s="17"/>
      <c r="EA231" s="17"/>
      <c r="EB231" s="28">
        <v>0</v>
      </c>
      <c r="EC231" s="17"/>
      <c r="ED231" s="17"/>
      <c r="EE231" s="17"/>
      <c r="EF231" s="17"/>
      <c r="EG231" s="17"/>
    </row>
    <row r="232" spans="1:137" ht="15.75" thickBot="1" x14ac:dyDescent="0.3">
      <c r="A232" s="5">
        <f t="shared" si="399"/>
        <v>42</v>
      </c>
      <c r="B232" s="5">
        <f t="shared" si="399"/>
        <v>41</v>
      </c>
      <c r="C232" s="1">
        <v>49249</v>
      </c>
      <c r="D232" s="4"/>
      <c r="E232" s="28"/>
      <c r="F232" s="28"/>
      <c r="G232" s="28">
        <f t="shared" si="343"/>
        <v>0</v>
      </c>
      <c r="H232" s="28"/>
      <c r="I232" s="10">
        <v>0</v>
      </c>
      <c r="J232" s="10">
        <v>69430.399999999994</v>
      </c>
      <c r="K232" s="94"/>
      <c r="L232" s="11">
        <f t="shared" si="345"/>
        <v>1541.6666666666667</v>
      </c>
      <c r="M232" s="11">
        <f t="shared" si="346"/>
        <v>458.33333333333331</v>
      </c>
      <c r="N232" s="11">
        <f t="shared" si="347"/>
        <v>575</v>
      </c>
      <c r="O232" s="11">
        <f t="shared" si="344"/>
        <v>552.97666666666669</v>
      </c>
      <c r="P232" s="11">
        <f t="shared" si="381"/>
        <v>2657.8899999999994</v>
      </c>
      <c r="Q232" s="11">
        <v>100000</v>
      </c>
      <c r="R232" s="94">
        <v>1</v>
      </c>
      <c r="S232" s="11">
        <f t="shared" si="348"/>
        <v>1541.6666666666667</v>
      </c>
      <c r="T232" s="11">
        <f t="shared" si="349"/>
        <v>458.33333333333331</v>
      </c>
      <c r="U232" s="11">
        <f t="shared" si="382"/>
        <v>833.33333333333348</v>
      </c>
      <c r="V232" s="11">
        <f t="shared" si="383"/>
        <v>5500</v>
      </c>
      <c r="W232" s="11">
        <f t="shared" si="384"/>
        <v>8157.8899999999994</v>
      </c>
      <c r="X232" s="11">
        <f t="shared" si="350"/>
        <v>97894.68</v>
      </c>
      <c r="Y232" s="110">
        <f t="shared" si="342"/>
        <v>0.22</v>
      </c>
      <c r="Z232" s="11">
        <f t="shared" si="401"/>
        <v>13415.829599999997</v>
      </c>
      <c r="AA232" s="11">
        <f t="shared" si="402"/>
        <v>4814.7339999999995</v>
      </c>
      <c r="AB232" s="11">
        <v>0</v>
      </c>
      <c r="AC232" s="11">
        <f t="shared" si="408"/>
        <v>79664.116399999999</v>
      </c>
      <c r="AD232" s="11">
        <f t="shared" si="403"/>
        <v>6638.6763666666666</v>
      </c>
      <c r="AE232" s="11">
        <v>55000</v>
      </c>
      <c r="AF232" s="11">
        <f t="shared" si="351"/>
        <v>2055.3430333333336</v>
      </c>
      <c r="AG232" s="11"/>
      <c r="AH232" s="92"/>
      <c r="AI232" s="91">
        <v>9000</v>
      </c>
      <c r="AJ232" s="11">
        <v>550</v>
      </c>
      <c r="AK232" s="54">
        <f t="shared" si="98"/>
        <v>11482.21243778891</v>
      </c>
      <c r="AL232" s="11">
        <v>305</v>
      </c>
      <c r="AM232" s="54">
        <v>0</v>
      </c>
      <c r="AN232" s="11">
        <v>0</v>
      </c>
      <c r="AO232" s="11">
        <v>0</v>
      </c>
      <c r="AP232" s="52">
        <f t="shared" si="352"/>
        <v>287647.62689946493</v>
      </c>
      <c r="AQ232" s="54">
        <f t="shared" si="341"/>
        <v>12917.726880080534</v>
      </c>
      <c r="AR232" s="54">
        <f t="shared" si="404"/>
        <v>11215.178327966905</v>
      </c>
      <c r="AS232" s="54">
        <f t="shared" si="409"/>
        <v>1115250.6228445957</v>
      </c>
      <c r="AT232" s="54">
        <f t="shared" si="398"/>
        <v>136458.43596426686</v>
      </c>
      <c r="AU232" s="54">
        <v>3100</v>
      </c>
      <c r="AV232" s="54">
        <f t="shared" si="405"/>
        <v>180641.24583711443</v>
      </c>
      <c r="AW232" s="11">
        <v>0</v>
      </c>
      <c r="AX232" s="52">
        <f t="shared" si="353"/>
        <v>151062.78162419779</v>
      </c>
      <c r="AY232" s="54">
        <f>'Mortgage and Loans'!U193</f>
        <v>123283.23999999996</v>
      </c>
      <c r="AZ232" s="12">
        <f t="shared" si="391"/>
        <v>2042914.0708154759</v>
      </c>
      <c r="BA232" s="52">
        <f t="shared" si="406"/>
        <v>750</v>
      </c>
      <c r="BB232" s="52">
        <f t="shared" si="406"/>
        <v>750</v>
      </c>
      <c r="BC232" s="52">
        <f t="shared" si="406"/>
        <v>750</v>
      </c>
      <c r="BD232" s="52">
        <f t="shared" si="406"/>
        <v>750</v>
      </c>
      <c r="BE232" s="52">
        <f t="shared" si="400"/>
        <v>261.43961538461542</v>
      </c>
      <c r="BF232" s="52">
        <f t="shared" si="406"/>
        <v>750</v>
      </c>
      <c r="BG232" s="52">
        <f>'Mortgage and Loans'!AF194</f>
        <v>0</v>
      </c>
      <c r="BH232" s="52">
        <f>'Mortgage and Loans'!AQ194</f>
        <v>0</v>
      </c>
      <c r="BI232" s="52">
        <f>'Mortgage and Loans'!BB194</f>
        <v>0</v>
      </c>
      <c r="BJ232" s="52">
        <f>'Mortgage and Loans'!BM194</f>
        <v>0</v>
      </c>
      <c r="BK232" s="52">
        <f>'Mortgage and Loans'!T193</f>
        <v>56716.760000000017</v>
      </c>
      <c r="BL232" s="12">
        <f t="shared" si="17"/>
        <v>-60728.199615384634</v>
      </c>
      <c r="BM232" s="69">
        <f t="shared" si="103"/>
        <v>1982185.8712000912</v>
      </c>
      <c r="BN232" s="88">
        <f t="shared" si="411"/>
        <v>1</v>
      </c>
      <c r="BO232" s="88">
        <f t="shared" si="340"/>
        <v>0</v>
      </c>
      <c r="BP232" s="79">
        <f>'Mortgage and Loans'!G194</f>
        <v>0</v>
      </c>
      <c r="BQ232" s="73">
        <f t="shared" si="354"/>
        <v>2055.3430333333336</v>
      </c>
      <c r="BR232" s="80"/>
      <c r="BS232" s="20">
        <f t="shared" si="355"/>
        <v>4011.4396153846155</v>
      </c>
      <c r="BT232" s="20">
        <v>750</v>
      </c>
      <c r="BU232" s="20">
        <v>0</v>
      </c>
      <c r="BV232" s="20">
        <f t="shared" si="356"/>
        <v>4761.4396153846155</v>
      </c>
      <c r="BW232" s="20">
        <f t="shared" si="357"/>
        <v>4761.4396153846155</v>
      </c>
      <c r="BX232" s="47">
        <f>IF(D232=0,0,IF(MONTH($D232)=1,1,0))</f>
        <v>0</v>
      </c>
      <c r="BY232" s="47">
        <f t="shared" si="19"/>
        <v>0</v>
      </c>
      <c r="BZ232" s="47">
        <f t="shared" si="20"/>
        <v>0</v>
      </c>
      <c r="CA232" s="47">
        <f t="shared" si="21"/>
        <v>0</v>
      </c>
      <c r="CB232" s="47">
        <f t="shared" si="22"/>
        <v>0</v>
      </c>
      <c r="CC232" s="47">
        <f t="shared" si="23"/>
        <v>0</v>
      </c>
      <c r="CD232" s="47">
        <f t="shared" si="24"/>
        <v>0</v>
      </c>
      <c r="CE232" s="47">
        <f t="shared" si="25"/>
        <v>0</v>
      </c>
      <c r="CF232" s="47">
        <f t="shared" si="26"/>
        <v>0</v>
      </c>
      <c r="CG232" s="47">
        <f t="shared" si="27"/>
        <v>0</v>
      </c>
      <c r="CH232" s="47">
        <f t="shared" si="28"/>
        <v>0</v>
      </c>
      <c r="CI232" s="47">
        <f t="shared" si="29"/>
        <v>0</v>
      </c>
      <c r="CJ232" s="47">
        <f t="shared" si="358"/>
        <v>0</v>
      </c>
      <c r="CK232" s="47">
        <f t="shared" si="359"/>
        <v>0</v>
      </c>
      <c r="CL232" s="47">
        <f t="shared" si="360"/>
        <v>0</v>
      </c>
      <c r="CM232" s="47">
        <f t="shared" si="361"/>
        <v>0</v>
      </c>
      <c r="CN232" s="47">
        <f t="shared" si="362"/>
        <v>0</v>
      </c>
      <c r="CO232" s="47">
        <f t="shared" si="363"/>
        <v>0</v>
      </c>
      <c r="CP232" s="47">
        <f t="shared" si="364"/>
        <v>0</v>
      </c>
      <c r="CQ232" s="47">
        <f t="shared" si="365"/>
        <v>0</v>
      </c>
      <c r="CR232" s="47">
        <f t="shared" si="366"/>
        <v>0</v>
      </c>
      <c r="CS232" s="47">
        <f t="shared" si="367"/>
        <v>0</v>
      </c>
      <c r="CT232" s="47">
        <f t="shared" si="368"/>
        <v>0</v>
      </c>
      <c r="CU232" s="47">
        <f t="shared" si="369"/>
        <v>0</v>
      </c>
      <c r="CV232" s="20">
        <f t="shared" si="370"/>
        <v>4761.4396153846155</v>
      </c>
      <c r="CW232" s="20">
        <f t="shared" si="371"/>
        <v>4761.4396153846164</v>
      </c>
      <c r="CX232" s="20">
        <f t="shared" si="372"/>
        <v>57137.275384615386</v>
      </c>
      <c r="CY232" s="20">
        <f t="shared" si="373"/>
        <v>57137.275384615386</v>
      </c>
      <c r="CZ232" s="20">
        <f t="shared" si="374"/>
        <v>57137.275384615394</v>
      </c>
      <c r="DA232" s="21">
        <f t="shared" si="375"/>
        <v>57137.275384615386</v>
      </c>
      <c r="DB232" s="19">
        <f t="shared" si="397"/>
        <v>1428431.8846153847</v>
      </c>
      <c r="DC232" s="20">
        <f t="shared" si="376"/>
        <v>1428431.8846153847</v>
      </c>
      <c r="DD232" s="20">
        <f t="shared" si="377"/>
        <v>1428431.8846153843</v>
      </c>
      <c r="DE232" s="20">
        <f>DC232*G232</f>
        <v>0</v>
      </c>
      <c r="DF232" s="20">
        <f t="shared" si="410"/>
        <v>1500000</v>
      </c>
      <c r="DG232" s="20">
        <f t="shared" si="392"/>
        <v>1895193.6183776869</v>
      </c>
      <c r="DH232" s="20">
        <f t="shared" si="378"/>
        <v>75807.744735107481</v>
      </c>
      <c r="DI232" s="20">
        <f t="shared" si="393"/>
        <v>6317.3120612589564</v>
      </c>
      <c r="DJ232" s="20">
        <f t="shared" si="379"/>
        <v>1878246.5180189025</v>
      </c>
      <c r="DK232" s="24">
        <f t="shared" si="380"/>
        <v>1.3267651323030927</v>
      </c>
      <c r="DL232" s="124">
        <f t="shared" si="394"/>
        <v>0</v>
      </c>
      <c r="DM232" s="27">
        <f t="shared" si="395"/>
        <v>0</v>
      </c>
      <c r="DN232" s="27">
        <f t="shared" si="396"/>
        <v>0</v>
      </c>
      <c r="DO232" s="20">
        <f t="shared" si="388"/>
        <v>1390740.6098114396</v>
      </c>
      <c r="DP232" s="20">
        <f t="shared" si="389"/>
        <v>1336951.3715647636</v>
      </c>
      <c r="DQ232" s="21">
        <f t="shared" si="390"/>
        <v>1329275.1990233122</v>
      </c>
      <c r="DR232" s="17"/>
      <c r="DS232" s="17"/>
      <c r="DT232" s="17"/>
      <c r="DU232" s="17"/>
      <c r="DV232" s="17"/>
      <c r="DW232" s="17"/>
      <c r="DX232" s="17"/>
      <c r="DY232" s="17"/>
      <c r="DZ232" s="17"/>
      <c r="EA232" s="17"/>
      <c r="EB232" s="28">
        <v>0</v>
      </c>
      <c r="EC232" s="17"/>
      <c r="ED232" s="17"/>
      <c r="EE232" s="17"/>
      <c r="EF232" s="17"/>
      <c r="EG232" s="17"/>
    </row>
    <row r="233" spans="1:137" ht="15.75" thickBot="1" x14ac:dyDescent="0.3">
      <c r="A233" s="5">
        <f t="shared" si="399"/>
        <v>43</v>
      </c>
      <c r="B233" s="5">
        <f t="shared" si="399"/>
        <v>41</v>
      </c>
      <c r="C233" s="1">
        <v>49279</v>
      </c>
      <c r="D233" s="4"/>
      <c r="E233" s="28"/>
      <c r="F233" s="28"/>
      <c r="G233" s="28">
        <f t="shared" si="343"/>
        <v>0</v>
      </c>
      <c r="H233" s="28"/>
      <c r="I233" s="10">
        <v>0</v>
      </c>
      <c r="J233" s="10">
        <v>69430.399999999994</v>
      </c>
      <c r="K233" s="94"/>
      <c r="L233" s="11">
        <f t="shared" si="345"/>
        <v>1541.6666666666667</v>
      </c>
      <c r="M233" s="11">
        <f t="shared" si="346"/>
        <v>458.33333333333331</v>
      </c>
      <c r="N233" s="11">
        <f t="shared" si="347"/>
        <v>575</v>
      </c>
      <c r="O233" s="11">
        <f t="shared" si="344"/>
        <v>552.97666666666669</v>
      </c>
      <c r="P233" s="11">
        <f t="shared" si="381"/>
        <v>2657.8899999999994</v>
      </c>
      <c r="Q233" s="11">
        <v>100000</v>
      </c>
      <c r="R233" s="94">
        <v>1</v>
      </c>
      <c r="S233" s="11">
        <f t="shared" si="348"/>
        <v>1541.6666666666667</v>
      </c>
      <c r="T233" s="11">
        <f t="shared" si="349"/>
        <v>458.33333333333331</v>
      </c>
      <c r="U233" s="11">
        <f t="shared" si="382"/>
        <v>833.33333333333348</v>
      </c>
      <c r="V233" s="11">
        <f t="shared" si="383"/>
        <v>5500</v>
      </c>
      <c r="W233" s="11">
        <f t="shared" si="384"/>
        <v>8157.8899999999994</v>
      </c>
      <c r="X233" s="11">
        <f t="shared" si="350"/>
        <v>97894.68</v>
      </c>
      <c r="Y233" s="110">
        <f t="shared" si="342"/>
        <v>0.22</v>
      </c>
      <c r="Z233" s="11">
        <f t="shared" si="401"/>
        <v>13415.829599999997</v>
      </c>
      <c r="AA233" s="11">
        <f t="shared" si="402"/>
        <v>4814.7339999999995</v>
      </c>
      <c r="AB233" s="11">
        <v>0</v>
      </c>
      <c r="AC233" s="11">
        <f t="shared" si="408"/>
        <v>79664.116399999999</v>
      </c>
      <c r="AD233" s="11">
        <f t="shared" si="403"/>
        <v>6638.6763666666666</v>
      </c>
      <c r="AE233" s="11">
        <v>55000</v>
      </c>
      <c r="AF233" s="11">
        <f t="shared" si="351"/>
        <v>2055.3430333333336</v>
      </c>
      <c r="AG233" s="11"/>
      <c r="AH233" s="92"/>
      <c r="AI233" s="91">
        <v>9000</v>
      </c>
      <c r="AJ233" s="11">
        <v>550</v>
      </c>
      <c r="AK233" s="54">
        <f t="shared" si="98"/>
        <v>11496.086777817904</v>
      </c>
      <c r="AL233" s="11">
        <v>305</v>
      </c>
      <c r="AM233" s="54">
        <v>0</v>
      </c>
      <c r="AN233" s="11">
        <v>0</v>
      </c>
      <c r="AO233" s="11">
        <v>0</v>
      </c>
      <c r="AP233" s="52">
        <f t="shared" si="352"/>
        <v>290122.38487850368</v>
      </c>
      <c r="AQ233" s="54">
        <f t="shared" si="341"/>
        <v>12987.697900680971</v>
      </c>
      <c r="AR233" s="54">
        <f t="shared" si="404"/>
        <v>11275.927210576727</v>
      </c>
      <c r="AS233" s="54">
        <f t="shared" si="409"/>
        <v>1124548.4730516707</v>
      </c>
      <c r="AT233" s="54">
        <f t="shared" si="398"/>
        <v>137197.58582573998</v>
      </c>
      <c r="AU233" s="54">
        <v>3100</v>
      </c>
      <c r="AV233" s="54">
        <f t="shared" si="405"/>
        <v>182194.71925206546</v>
      </c>
      <c r="AW233" s="11">
        <v>0</v>
      </c>
      <c r="AX233" s="52">
        <f t="shared" si="353"/>
        <v>153936.38139132885</v>
      </c>
      <c r="AY233" s="54">
        <f>'Mortgage and Loans'!U194</f>
        <v>124315.44999999997</v>
      </c>
      <c r="AZ233" s="12">
        <f t="shared" si="391"/>
        <v>2061029.7062883843</v>
      </c>
      <c r="BA233" s="52">
        <f t="shared" si="406"/>
        <v>750</v>
      </c>
      <c r="BB233" s="52">
        <f t="shared" si="406"/>
        <v>750</v>
      </c>
      <c r="BC233" s="52">
        <f t="shared" si="406"/>
        <v>750</v>
      </c>
      <c r="BD233" s="52">
        <f t="shared" si="406"/>
        <v>750</v>
      </c>
      <c r="BE233" s="52">
        <f t="shared" si="400"/>
        <v>261.43961538461542</v>
      </c>
      <c r="BF233" s="52">
        <f t="shared" si="406"/>
        <v>750</v>
      </c>
      <c r="BG233" s="52">
        <f>'Mortgage and Loans'!AF195</f>
        <v>0</v>
      </c>
      <c r="BH233" s="52">
        <f>'Mortgage and Loans'!AQ195</f>
        <v>0</v>
      </c>
      <c r="BI233" s="52">
        <f>'Mortgage and Loans'!BB195</f>
        <v>0</v>
      </c>
      <c r="BJ233" s="52">
        <f>'Mortgage and Loans'!BM195</f>
        <v>0</v>
      </c>
      <c r="BK233" s="52">
        <f>'Mortgage and Loans'!T194</f>
        <v>55684.550000000017</v>
      </c>
      <c r="BL233" s="12">
        <f t="shared" si="17"/>
        <v>-59695.989615384635</v>
      </c>
      <c r="BM233" s="69">
        <f t="shared" si="103"/>
        <v>2001333.7166729996</v>
      </c>
      <c r="BN233" s="88">
        <f t="shared" si="411"/>
        <v>1</v>
      </c>
      <c r="BO233" s="88">
        <f t="shared" si="340"/>
        <v>0</v>
      </c>
      <c r="BP233" s="79">
        <f>'Mortgage and Loans'!G195</f>
        <v>0</v>
      </c>
      <c r="BQ233" s="73">
        <f t="shared" si="354"/>
        <v>2055.3430333333336</v>
      </c>
      <c r="BR233" s="80"/>
      <c r="BS233" s="20">
        <f t="shared" si="355"/>
        <v>4011.4396153846155</v>
      </c>
      <c r="BT233" s="20">
        <v>750</v>
      </c>
      <c r="BU233" s="20">
        <v>0</v>
      </c>
      <c r="BV233" s="20">
        <f t="shared" si="356"/>
        <v>4761.4396153846155</v>
      </c>
      <c r="BW233" s="20">
        <f t="shared" si="357"/>
        <v>4761.4396153846155</v>
      </c>
      <c r="BX233" s="47">
        <f>IF(D233=0,0,IF(MONTH($D233)=1,1,0))</f>
        <v>0</v>
      </c>
      <c r="BY233" s="47">
        <f t="shared" si="19"/>
        <v>0</v>
      </c>
      <c r="BZ233" s="47">
        <f t="shared" si="20"/>
        <v>0</v>
      </c>
      <c r="CA233" s="47">
        <f t="shared" si="21"/>
        <v>0</v>
      </c>
      <c r="CB233" s="47">
        <f t="shared" si="22"/>
        <v>0</v>
      </c>
      <c r="CC233" s="47">
        <f t="shared" si="23"/>
        <v>0</v>
      </c>
      <c r="CD233" s="47">
        <f t="shared" si="24"/>
        <v>0</v>
      </c>
      <c r="CE233" s="47">
        <f t="shared" si="25"/>
        <v>0</v>
      </c>
      <c r="CF233" s="47">
        <f t="shared" si="26"/>
        <v>0</v>
      </c>
      <c r="CG233" s="47">
        <f t="shared" si="27"/>
        <v>0</v>
      </c>
      <c r="CH233" s="47">
        <f t="shared" si="28"/>
        <v>0</v>
      </c>
      <c r="CI233" s="47">
        <f t="shared" si="29"/>
        <v>0</v>
      </c>
      <c r="CJ233" s="47">
        <f t="shared" si="358"/>
        <v>0</v>
      </c>
      <c r="CK233" s="47">
        <f t="shared" si="359"/>
        <v>0</v>
      </c>
      <c r="CL233" s="47">
        <f t="shared" si="360"/>
        <v>0</v>
      </c>
      <c r="CM233" s="47">
        <f t="shared" si="361"/>
        <v>0</v>
      </c>
      <c r="CN233" s="47">
        <f t="shared" si="362"/>
        <v>0</v>
      </c>
      <c r="CO233" s="47">
        <f t="shared" si="363"/>
        <v>0</v>
      </c>
      <c r="CP233" s="47">
        <f t="shared" si="364"/>
        <v>0</v>
      </c>
      <c r="CQ233" s="47">
        <f t="shared" si="365"/>
        <v>0</v>
      </c>
      <c r="CR233" s="47">
        <f t="shared" si="366"/>
        <v>0</v>
      </c>
      <c r="CS233" s="47">
        <f t="shared" si="367"/>
        <v>0</v>
      </c>
      <c r="CT233" s="47">
        <f t="shared" si="368"/>
        <v>0</v>
      </c>
      <c r="CU233" s="47">
        <f t="shared" si="369"/>
        <v>0</v>
      </c>
      <c r="CV233" s="20">
        <f t="shared" si="370"/>
        <v>4761.4396153846155</v>
      </c>
      <c r="CW233" s="20">
        <f t="shared" si="371"/>
        <v>4761.4396153846164</v>
      </c>
      <c r="CX233" s="20">
        <f t="shared" si="372"/>
        <v>57137.275384615386</v>
      </c>
      <c r="CY233" s="20">
        <f t="shared" si="373"/>
        <v>57137.275384615386</v>
      </c>
      <c r="CZ233" s="20">
        <f t="shared" si="374"/>
        <v>57137.275384615394</v>
      </c>
      <c r="DA233" s="21">
        <f t="shared" si="375"/>
        <v>57137.275384615386</v>
      </c>
      <c r="DB233" s="19">
        <f t="shared" si="397"/>
        <v>1428431.8846153847</v>
      </c>
      <c r="DC233" s="20">
        <f t="shared" si="376"/>
        <v>1428431.8846153847</v>
      </c>
      <c r="DD233" s="20">
        <f t="shared" si="377"/>
        <v>1428431.8846153843</v>
      </c>
      <c r="DE233" s="20">
        <f>DC233*G233</f>
        <v>0</v>
      </c>
      <c r="DF233" s="20">
        <f t="shared" si="410"/>
        <v>1500000</v>
      </c>
      <c r="DG233" s="20">
        <f t="shared" si="392"/>
        <v>1912263.1695105664</v>
      </c>
      <c r="DH233" s="20">
        <f t="shared" si="378"/>
        <v>76490.526780422661</v>
      </c>
      <c r="DI233" s="20">
        <f t="shared" si="393"/>
        <v>6374.2105650352214</v>
      </c>
      <c r="DJ233" s="20">
        <f t="shared" si="379"/>
        <v>1895224.2723581716</v>
      </c>
      <c r="DK233" s="24">
        <f t="shared" si="380"/>
        <v>1.3387149853669478</v>
      </c>
      <c r="DL233" s="124">
        <f t="shared" si="394"/>
        <v>0</v>
      </c>
      <c r="DM233" s="27">
        <f t="shared" si="395"/>
        <v>0</v>
      </c>
      <c r="DN233" s="27">
        <f t="shared" si="396"/>
        <v>0</v>
      </c>
      <c r="DO233" s="20">
        <f t="shared" si="388"/>
        <v>1398273.788114585</v>
      </c>
      <c r="DP233" s="20">
        <f t="shared" si="389"/>
        <v>1348193.1914940728</v>
      </c>
      <c r="DQ233" s="21">
        <f t="shared" si="390"/>
        <v>1341046.2730180216</v>
      </c>
      <c r="DR233" s="17"/>
      <c r="DS233" s="17"/>
      <c r="DT233" s="17"/>
      <c r="DU233" s="17"/>
      <c r="DV233" s="17"/>
      <c r="DW233" s="17"/>
      <c r="DX233" s="17"/>
      <c r="DY233" s="17"/>
      <c r="DZ233" s="17"/>
      <c r="EA233" s="17"/>
      <c r="EB233" s="28">
        <v>0</v>
      </c>
      <c r="EC233" s="17"/>
      <c r="ED233" s="17"/>
      <c r="EE233" s="17"/>
      <c r="EF233" s="17"/>
      <c r="EG233" s="17"/>
    </row>
    <row r="234" spans="1:137" ht="15.75" thickBot="1" x14ac:dyDescent="0.3">
      <c r="A234" s="5">
        <f t="shared" si="399"/>
        <v>43</v>
      </c>
      <c r="B234" s="5">
        <f t="shared" si="399"/>
        <v>41</v>
      </c>
      <c r="C234" s="1">
        <v>49310</v>
      </c>
      <c r="D234" s="4"/>
      <c r="E234" s="28"/>
      <c r="F234" s="28"/>
      <c r="G234" s="28">
        <f t="shared" si="343"/>
        <v>0</v>
      </c>
      <c r="H234" s="28"/>
      <c r="I234" s="10">
        <v>0</v>
      </c>
      <c r="J234" s="10">
        <v>69430.399999999994</v>
      </c>
      <c r="K234" s="94"/>
      <c r="L234" s="11">
        <f t="shared" si="345"/>
        <v>1541.6666666666667</v>
      </c>
      <c r="M234" s="11">
        <f t="shared" si="346"/>
        <v>458.33333333333331</v>
      </c>
      <c r="N234" s="11">
        <f t="shared" si="347"/>
        <v>575</v>
      </c>
      <c r="O234" s="11">
        <f t="shared" si="344"/>
        <v>552.97666666666669</v>
      </c>
      <c r="P234" s="11">
        <f t="shared" si="381"/>
        <v>2657.8899999999994</v>
      </c>
      <c r="Q234" s="11">
        <v>100000</v>
      </c>
      <c r="R234" s="94">
        <v>1</v>
      </c>
      <c r="S234" s="11">
        <f t="shared" si="348"/>
        <v>1541.6666666666667</v>
      </c>
      <c r="T234" s="11">
        <f t="shared" si="349"/>
        <v>458.33333333333331</v>
      </c>
      <c r="U234" s="11">
        <f t="shared" si="382"/>
        <v>833.33333333333348</v>
      </c>
      <c r="V234" s="11">
        <f t="shared" si="383"/>
        <v>5500</v>
      </c>
      <c r="W234" s="11">
        <f t="shared" si="384"/>
        <v>8157.8899999999994</v>
      </c>
      <c r="X234" s="11">
        <f t="shared" si="350"/>
        <v>97894.68</v>
      </c>
      <c r="Y234" s="110">
        <f t="shared" si="342"/>
        <v>0.22</v>
      </c>
      <c r="Z234" s="11">
        <f t="shared" si="401"/>
        <v>13415.829599999997</v>
      </c>
      <c r="AA234" s="11">
        <f t="shared" si="402"/>
        <v>4814.7339999999995</v>
      </c>
      <c r="AB234" s="11">
        <v>0</v>
      </c>
      <c r="AC234" s="11">
        <f t="shared" si="408"/>
        <v>79664.116399999999</v>
      </c>
      <c r="AD234" s="11">
        <f t="shared" si="403"/>
        <v>6638.6763666666666</v>
      </c>
      <c r="AE234" s="11">
        <v>55000</v>
      </c>
      <c r="AF234" s="11">
        <f t="shared" si="351"/>
        <v>2055.3430333333336</v>
      </c>
      <c r="AG234" s="11"/>
      <c r="AH234" s="92"/>
      <c r="AI234" s="91">
        <v>9000</v>
      </c>
      <c r="AJ234" s="11">
        <v>550</v>
      </c>
      <c r="AK234" s="54">
        <f t="shared" si="98"/>
        <v>11509.977882674433</v>
      </c>
      <c r="AL234" s="11">
        <v>305</v>
      </c>
      <c r="AM234" s="54">
        <v>0</v>
      </c>
      <c r="AN234" s="11">
        <v>0</v>
      </c>
      <c r="AO234" s="11">
        <v>0</v>
      </c>
      <c r="AP234" s="52">
        <f t="shared" si="352"/>
        <v>292610.54779659555</v>
      </c>
      <c r="AQ234" s="54">
        <f t="shared" si="341"/>
        <v>13058.047930976325</v>
      </c>
      <c r="AR234" s="54">
        <f t="shared" si="404"/>
        <v>11337.005149634017</v>
      </c>
      <c r="AS234" s="54">
        <f t="shared" si="409"/>
        <v>1133896.686614034</v>
      </c>
      <c r="AT234" s="54">
        <f t="shared" si="398"/>
        <v>137940.73941562942</v>
      </c>
      <c r="AU234" s="54">
        <v>3100</v>
      </c>
      <c r="AV234" s="54">
        <f t="shared" si="405"/>
        <v>183756.60731468082</v>
      </c>
      <c r="AW234" s="11">
        <v>0</v>
      </c>
      <c r="AX234" s="52">
        <f t="shared" si="353"/>
        <v>156825.54649053188</v>
      </c>
      <c r="AY234" s="54">
        <f>'Mortgage and Loans'!U195</f>
        <v>125351.20999999996</v>
      </c>
      <c r="AZ234" s="12">
        <f t="shared" si="391"/>
        <v>2079241.3685947563</v>
      </c>
      <c r="BA234" s="52">
        <f t="shared" si="406"/>
        <v>750</v>
      </c>
      <c r="BB234" s="52">
        <f t="shared" si="406"/>
        <v>750</v>
      </c>
      <c r="BC234" s="52">
        <f t="shared" si="406"/>
        <v>750</v>
      </c>
      <c r="BD234" s="52">
        <f t="shared" si="406"/>
        <v>750</v>
      </c>
      <c r="BE234" s="52">
        <f t="shared" si="400"/>
        <v>261.43961538461548</v>
      </c>
      <c r="BF234" s="52">
        <f t="shared" si="406"/>
        <v>750</v>
      </c>
      <c r="BG234" s="52">
        <f>'Mortgage and Loans'!AF196</f>
        <v>0</v>
      </c>
      <c r="BH234" s="52">
        <f>'Mortgage and Loans'!AQ196</f>
        <v>0</v>
      </c>
      <c r="BI234" s="52">
        <f>'Mortgage and Loans'!BB196</f>
        <v>0</v>
      </c>
      <c r="BJ234" s="52">
        <f>'Mortgage and Loans'!BM196</f>
        <v>0</v>
      </c>
      <c r="BK234" s="52">
        <f>'Mortgage and Loans'!T195</f>
        <v>54648.790000000015</v>
      </c>
      <c r="BL234" s="12">
        <f t="shared" si="17"/>
        <v>-58660.229615384633</v>
      </c>
      <c r="BM234" s="69">
        <f t="shared" si="103"/>
        <v>2020581.1389793716</v>
      </c>
      <c r="BN234" s="88">
        <f t="shared" si="411"/>
        <v>1</v>
      </c>
      <c r="BO234" s="88">
        <f t="shared" si="340"/>
        <v>0</v>
      </c>
      <c r="BP234" s="79">
        <f>'Mortgage and Loans'!G196</f>
        <v>0</v>
      </c>
      <c r="BQ234" s="73">
        <f t="shared" si="354"/>
        <v>2055.3430333333336</v>
      </c>
      <c r="BR234" s="80"/>
      <c r="BS234" s="20">
        <f t="shared" si="355"/>
        <v>4011.4396153846155</v>
      </c>
      <c r="BT234" s="20">
        <v>750</v>
      </c>
      <c r="BU234" s="20">
        <v>0</v>
      </c>
      <c r="BV234" s="20">
        <f t="shared" si="356"/>
        <v>4761.4396153846155</v>
      </c>
      <c r="BW234" s="20">
        <f t="shared" si="357"/>
        <v>4761.4396153846155</v>
      </c>
      <c r="BX234" s="47">
        <f>IF(D234=0,0,IF(MONTH($D234)=1,1,0))</f>
        <v>0</v>
      </c>
      <c r="BY234" s="47">
        <f t="shared" si="19"/>
        <v>0</v>
      </c>
      <c r="BZ234" s="47">
        <f t="shared" si="20"/>
        <v>0</v>
      </c>
      <c r="CA234" s="47">
        <f t="shared" si="21"/>
        <v>0</v>
      </c>
      <c r="CB234" s="47">
        <f t="shared" si="22"/>
        <v>0</v>
      </c>
      <c r="CC234" s="47">
        <f t="shared" si="23"/>
        <v>0</v>
      </c>
      <c r="CD234" s="47">
        <f t="shared" si="24"/>
        <v>0</v>
      </c>
      <c r="CE234" s="47">
        <f t="shared" si="25"/>
        <v>0</v>
      </c>
      <c r="CF234" s="47">
        <f t="shared" si="26"/>
        <v>0</v>
      </c>
      <c r="CG234" s="47">
        <f t="shared" si="27"/>
        <v>0</v>
      </c>
      <c r="CH234" s="47">
        <f t="shared" si="28"/>
        <v>0</v>
      </c>
      <c r="CI234" s="47">
        <f t="shared" si="29"/>
        <v>0</v>
      </c>
      <c r="CJ234" s="47">
        <f t="shared" si="358"/>
        <v>0</v>
      </c>
      <c r="CK234" s="47">
        <f t="shared" si="359"/>
        <v>0</v>
      </c>
      <c r="CL234" s="47">
        <f t="shared" si="360"/>
        <v>0</v>
      </c>
      <c r="CM234" s="47">
        <f t="shared" si="361"/>
        <v>0</v>
      </c>
      <c r="CN234" s="47">
        <f t="shared" si="362"/>
        <v>0</v>
      </c>
      <c r="CO234" s="47">
        <f t="shared" si="363"/>
        <v>0</v>
      </c>
      <c r="CP234" s="47">
        <f t="shared" si="364"/>
        <v>0</v>
      </c>
      <c r="CQ234" s="47">
        <f t="shared" si="365"/>
        <v>0</v>
      </c>
      <c r="CR234" s="47">
        <f t="shared" si="366"/>
        <v>0</v>
      </c>
      <c r="CS234" s="47">
        <f t="shared" si="367"/>
        <v>0</v>
      </c>
      <c r="CT234" s="47">
        <f t="shared" si="368"/>
        <v>0</v>
      </c>
      <c r="CU234" s="47">
        <f t="shared" si="369"/>
        <v>0</v>
      </c>
      <c r="CV234" s="20">
        <f t="shared" si="370"/>
        <v>4761.4396153846155</v>
      </c>
      <c r="CW234" s="20">
        <f t="shared" si="371"/>
        <v>4761.4396153846164</v>
      </c>
      <c r="CX234" s="20">
        <f t="shared" si="372"/>
        <v>57137.275384615386</v>
      </c>
      <c r="CY234" s="20">
        <f t="shared" si="373"/>
        <v>57137.275384615386</v>
      </c>
      <c r="CZ234" s="20">
        <f t="shared" si="374"/>
        <v>57137.275384615394</v>
      </c>
      <c r="DA234" s="21">
        <f t="shared" si="375"/>
        <v>57137.275384615386</v>
      </c>
      <c r="DB234" s="19">
        <f t="shared" si="397"/>
        <v>1428431.8846153847</v>
      </c>
      <c r="DC234" s="20">
        <f t="shared" si="376"/>
        <v>1428431.8846153847</v>
      </c>
      <c r="DD234" s="20">
        <f t="shared" si="377"/>
        <v>1428431.8846153843</v>
      </c>
      <c r="DE234" s="20">
        <f>DC234*G234</f>
        <v>0</v>
      </c>
      <c r="DF234" s="20">
        <f t="shared" si="410"/>
        <v>1500000</v>
      </c>
      <c r="DG234" s="20">
        <f t="shared" si="392"/>
        <v>1929425.180712082</v>
      </c>
      <c r="DH234" s="20">
        <f t="shared" si="378"/>
        <v>77177.007228483286</v>
      </c>
      <c r="DI234" s="20">
        <f t="shared" si="393"/>
        <v>6431.4172690402738</v>
      </c>
      <c r="DJ234" s="20">
        <f t="shared" si="379"/>
        <v>1912293.9895334449</v>
      </c>
      <c r="DK234" s="24">
        <f t="shared" si="380"/>
        <v>1.3507295668015651</v>
      </c>
      <c r="DL234" s="124">
        <f t="shared" si="394"/>
        <v>1</v>
      </c>
      <c r="DM234" s="27">
        <f t="shared" si="395"/>
        <v>0</v>
      </c>
      <c r="DN234" s="27">
        <f t="shared" si="396"/>
        <v>0</v>
      </c>
      <c r="DO234" s="20">
        <f t="shared" si="388"/>
        <v>1405847.771133539</v>
      </c>
      <c r="DP234" s="20">
        <f t="shared" si="389"/>
        <v>1359495.9046146655</v>
      </c>
      <c r="DQ234" s="21">
        <f t="shared" si="390"/>
        <v>1352881.106996869</v>
      </c>
      <c r="DR234" s="17"/>
      <c r="DS234" s="17"/>
      <c r="DT234" s="17"/>
      <c r="DU234" s="17"/>
      <c r="DV234" s="17"/>
      <c r="DW234" s="17"/>
      <c r="DX234" s="17"/>
      <c r="DY234" s="17"/>
      <c r="DZ234" s="17"/>
      <c r="EA234" s="17"/>
      <c r="EB234" s="28">
        <v>0</v>
      </c>
      <c r="EC234" s="17"/>
      <c r="ED234" s="17"/>
      <c r="EE234" s="17"/>
      <c r="EF234" s="17"/>
      <c r="EG234" s="17"/>
    </row>
    <row r="235" spans="1:137" ht="15.75" thickBot="1" x14ac:dyDescent="0.3">
      <c r="A235" s="5">
        <f t="shared" si="399"/>
        <v>43</v>
      </c>
      <c r="B235" s="5">
        <f t="shared" si="399"/>
        <v>41</v>
      </c>
      <c r="C235" s="1">
        <v>49341</v>
      </c>
      <c r="D235" s="4"/>
      <c r="E235" s="28"/>
      <c r="F235" s="28"/>
      <c r="G235" s="28">
        <f t="shared" si="343"/>
        <v>0</v>
      </c>
      <c r="H235" s="28"/>
      <c r="I235" s="10">
        <v>0</v>
      </c>
      <c r="J235" s="10">
        <v>69430.399999999994</v>
      </c>
      <c r="K235" s="94"/>
      <c r="L235" s="11">
        <f t="shared" si="345"/>
        <v>1541.6666666666667</v>
      </c>
      <c r="M235" s="11">
        <f t="shared" si="346"/>
        <v>458.33333333333331</v>
      </c>
      <c r="N235" s="11">
        <f t="shared" si="347"/>
        <v>575</v>
      </c>
      <c r="O235" s="11">
        <f t="shared" si="344"/>
        <v>552.97666666666669</v>
      </c>
      <c r="P235" s="11">
        <f t="shared" si="381"/>
        <v>2657.8899999999994</v>
      </c>
      <c r="Q235" s="11">
        <v>100000</v>
      </c>
      <c r="R235" s="94">
        <v>1</v>
      </c>
      <c r="S235" s="11">
        <f t="shared" si="348"/>
        <v>1541.6666666666667</v>
      </c>
      <c r="T235" s="11">
        <f t="shared" si="349"/>
        <v>458.33333333333331</v>
      </c>
      <c r="U235" s="11">
        <f t="shared" si="382"/>
        <v>833.33333333333348</v>
      </c>
      <c r="V235" s="11">
        <f t="shared" si="383"/>
        <v>5500</v>
      </c>
      <c r="W235" s="11">
        <f t="shared" si="384"/>
        <v>8157.8899999999994</v>
      </c>
      <c r="X235" s="11">
        <f t="shared" si="350"/>
        <v>97894.68</v>
      </c>
      <c r="Y235" s="110">
        <f t="shared" si="342"/>
        <v>0.22</v>
      </c>
      <c r="Z235" s="11">
        <f t="shared" si="401"/>
        <v>13415.829599999997</v>
      </c>
      <c r="AA235" s="11">
        <f t="shared" si="402"/>
        <v>4814.7339999999995</v>
      </c>
      <c r="AB235" s="11">
        <v>0</v>
      </c>
      <c r="AC235" s="11">
        <f t="shared" si="408"/>
        <v>79664.116399999999</v>
      </c>
      <c r="AD235" s="11">
        <f t="shared" si="403"/>
        <v>6638.6763666666666</v>
      </c>
      <c r="AE235" s="11">
        <v>55000</v>
      </c>
      <c r="AF235" s="11">
        <f t="shared" si="351"/>
        <v>2055.3430333333336</v>
      </c>
      <c r="AG235" s="11"/>
      <c r="AH235" s="92"/>
      <c r="AI235" s="91">
        <v>9000</v>
      </c>
      <c r="AJ235" s="11">
        <v>550</v>
      </c>
      <c r="AK235" s="54">
        <f t="shared" si="98"/>
        <v>11523.885772615997</v>
      </c>
      <c r="AL235" s="11">
        <v>305</v>
      </c>
      <c r="AM235" s="54">
        <v>0</v>
      </c>
      <c r="AN235" s="11">
        <v>0</v>
      </c>
      <c r="AO235" s="11">
        <v>0</v>
      </c>
      <c r="AP235" s="52">
        <f t="shared" si="352"/>
        <v>295112.18826382706</v>
      </c>
      <c r="AQ235" s="54">
        <f t="shared" si="341"/>
        <v>13128.77902393578</v>
      </c>
      <c r="AR235" s="54">
        <f t="shared" si="404"/>
        <v>11398.413927527867</v>
      </c>
      <c r="AS235" s="54">
        <f t="shared" si="409"/>
        <v>1143295.5363331933</v>
      </c>
      <c r="AT235" s="54">
        <f t="shared" si="398"/>
        <v>138687.91842079742</v>
      </c>
      <c r="AU235" s="54">
        <v>3100</v>
      </c>
      <c r="AV235" s="54">
        <f t="shared" si="405"/>
        <v>185326.955604302</v>
      </c>
      <c r="AW235" s="11">
        <v>0</v>
      </c>
      <c r="AX235" s="52">
        <f t="shared" si="353"/>
        <v>159730.36123402228</v>
      </c>
      <c r="AY235" s="54">
        <f>'Mortgage and Loans'!U196</f>
        <v>126390.53999999996</v>
      </c>
      <c r="AZ235" s="12">
        <f t="shared" si="391"/>
        <v>2097549.5785802216</v>
      </c>
      <c r="BA235" s="52">
        <f t="shared" si="406"/>
        <v>750</v>
      </c>
      <c r="BB235" s="52">
        <f t="shared" si="406"/>
        <v>750</v>
      </c>
      <c r="BC235" s="52">
        <f t="shared" si="406"/>
        <v>750</v>
      </c>
      <c r="BD235" s="52">
        <f t="shared" si="406"/>
        <v>750</v>
      </c>
      <c r="BE235" s="52">
        <f t="shared" si="400"/>
        <v>261.43961538461548</v>
      </c>
      <c r="BF235" s="52">
        <f t="shared" si="406"/>
        <v>750</v>
      </c>
      <c r="BG235" s="52">
        <f>'Mortgage and Loans'!AF197</f>
        <v>0</v>
      </c>
      <c r="BH235" s="52">
        <f>'Mortgage and Loans'!AQ197</f>
        <v>0</v>
      </c>
      <c r="BI235" s="52">
        <f>'Mortgage and Loans'!BB197</f>
        <v>0</v>
      </c>
      <c r="BJ235" s="52">
        <f>'Mortgage and Loans'!BM197</f>
        <v>0</v>
      </c>
      <c r="BK235" s="52">
        <f>'Mortgage and Loans'!T196</f>
        <v>53609.460000000014</v>
      </c>
      <c r="BL235" s="12">
        <f t="shared" si="17"/>
        <v>-57620.899615384631</v>
      </c>
      <c r="BM235" s="69">
        <f t="shared" si="103"/>
        <v>2039928.678964837</v>
      </c>
      <c r="BN235" s="88">
        <f t="shared" si="411"/>
        <v>1</v>
      </c>
      <c r="BO235" s="88">
        <f t="shared" si="340"/>
        <v>0</v>
      </c>
      <c r="BP235" s="79">
        <f>'Mortgage and Loans'!G197</f>
        <v>0</v>
      </c>
      <c r="BQ235" s="73">
        <f t="shared" si="354"/>
        <v>2055.3430333333336</v>
      </c>
      <c r="BR235" s="80"/>
      <c r="BS235" s="20">
        <f t="shared" si="355"/>
        <v>4011.4396153846155</v>
      </c>
      <c r="BT235" s="20">
        <v>750</v>
      </c>
      <c r="BU235" s="20">
        <v>0</v>
      </c>
      <c r="BV235" s="20">
        <f t="shared" si="356"/>
        <v>4761.4396153846155</v>
      </c>
      <c r="BW235" s="20">
        <f t="shared" si="357"/>
        <v>4761.4396153846155</v>
      </c>
      <c r="BX235" s="47">
        <f>IF(D235=0,0,IF(MONTH($D235)=1,1,0))</f>
        <v>0</v>
      </c>
      <c r="BY235" s="47">
        <f t="shared" si="19"/>
        <v>0</v>
      </c>
      <c r="BZ235" s="47">
        <f t="shared" si="20"/>
        <v>0</v>
      </c>
      <c r="CA235" s="47">
        <f t="shared" si="21"/>
        <v>0</v>
      </c>
      <c r="CB235" s="47">
        <f t="shared" si="22"/>
        <v>0</v>
      </c>
      <c r="CC235" s="47">
        <f t="shared" si="23"/>
        <v>0</v>
      </c>
      <c r="CD235" s="47">
        <f t="shared" si="24"/>
        <v>0</v>
      </c>
      <c r="CE235" s="47">
        <f t="shared" si="25"/>
        <v>0</v>
      </c>
      <c r="CF235" s="47">
        <f t="shared" si="26"/>
        <v>0</v>
      </c>
      <c r="CG235" s="47">
        <f t="shared" si="27"/>
        <v>0</v>
      </c>
      <c r="CH235" s="47">
        <f t="shared" si="28"/>
        <v>0</v>
      </c>
      <c r="CI235" s="47">
        <f t="shared" si="29"/>
        <v>0</v>
      </c>
      <c r="CJ235" s="47">
        <f t="shared" si="358"/>
        <v>0</v>
      </c>
      <c r="CK235" s="47">
        <f t="shared" si="359"/>
        <v>0</v>
      </c>
      <c r="CL235" s="47">
        <f t="shared" si="360"/>
        <v>0</v>
      </c>
      <c r="CM235" s="47">
        <f t="shared" si="361"/>
        <v>0</v>
      </c>
      <c r="CN235" s="47">
        <f t="shared" si="362"/>
        <v>0</v>
      </c>
      <c r="CO235" s="47">
        <f t="shared" si="363"/>
        <v>0</v>
      </c>
      <c r="CP235" s="47">
        <f t="shared" si="364"/>
        <v>0</v>
      </c>
      <c r="CQ235" s="47">
        <f t="shared" si="365"/>
        <v>0</v>
      </c>
      <c r="CR235" s="47">
        <f t="shared" si="366"/>
        <v>0</v>
      </c>
      <c r="CS235" s="47">
        <f t="shared" si="367"/>
        <v>0</v>
      </c>
      <c r="CT235" s="47">
        <f t="shared" si="368"/>
        <v>0</v>
      </c>
      <c r="CU235" s="47">
        <f t="shared" si="369"/>
        <v>0</v>
      </c>
      <c r="CV235" s="20">
        <f t="shared" si="370"/>
        <v>4761.4396153846155</v>
      </c>
      <c r="CW235" s="20">
        <f t="shared" si="371"/>
        <v>4761.4396153846164</v>
      </c>
      <c r="CX235" s="20">
        <f t="shared" si="372"/>
        <v>57137.275384615386</v>
      </c>
      <c r="CY235" s="20">
        <f t="shared" si="373"/>
        <v>57137.275384615386</v>
      </c>
      <c r="CZ235" s="20">
        <f t="shared" si="374"/>
        <v>57137.275384615394</v>
      </c>
      <c r="DA235" s="21">
        <f t="shared" si="375"/>
        <v>57137.275384615386</v>
      </c>
      <c r="DB235" s="19">
        <f t="shared" si="397"/>
        <v>1428431.8846153847</v>
      </c>
      <c r="DC235" s="20">
        <f t="shared" si="376"/>
        <v>1428431.8846153847</v>
      </c>
      <c r="DD235" s="20">
        <f t="shared" si="377"/>
        <v>1428431.8846153843</v>
      </c>
      <c r="DE235" s="20">
        <f>DC235*G235</f>
        <v>0</v>
      </c>
      <c r="DF235" s="20">
        <f t="shared" si="410"/>
        <v>1500000</v>
      </c>
      <c r="DG235" s="20">
        <f t="shared" si="392"/>
        <v>1946680.1528076057</v>
      </c>
      <c r="DH235" s="20">
        <f t="shared" si="378"/>
        <v>77867.206112304222</v>
      </c>
      <c r="DI235" s="20">
        <f t="shared" si="393"/>
        <v>6488.9338426920185</v>
      </c>
      <c r="DJ235" s="20">
        <f t="shared" si="379"/>
        <v>1929456.1676767513</v>
      </c>
      <c r="DK235" s="24">
        <f t="shared" si="380"/>
        <v>1.3628092272189534</v>
      </c>
      <c r="DL235" s="124">
        <f t="shared" si="394"/>
        <v>0</v>
      </c>
      <c r="DM235" s="27">
        <f t="shared" si="395"/>
        <v>0</v>
      </c>
      <c r="DN235" s="27">
        <f t="shared" si="396"/>
        <v>0</v>
      </c>
      <c r="DO235" s="20">
        <f t="shared" si="388"/>
        <v>1413462.7798938456</v>
      </c>
      <c r="DP235" s="20">
        <f t="shared" si="389"/>
        <v>1370859.8407646616</v>
      </c>
      <c r="DQ235" s="21">
        <f t="shared" si="390"/>
        <v>1364780.0463264352</v>
      </c>
      <c r="DR235" s="17"/>
      <c r="DS235" s="17"/>
      <c r="DT235" s="17"/>
      <c r="DU235" s="17"/>
      <c r="DV235" s="17"/>
      <c r="DW235" s="17"/>
      <c r="DX235" s="17"/>
      <c r="DY235" s="17"/>
      <c r="DZ235" s="17"/>
      <c r="EA235" s="17"/>
      <c r="EB235" s="28">
        <v>0</v>
      </c>
      <c r="EC235" s="17"/>
      <c r="ED235" s="17"/>
      <c r="EE235" s="17"/>
      <c r="EF235" s="17"/>
      <c r="EG235" s="17"/>
    </row>
    <row r="236" spans="1:137" ht="15.75" thickBot="1" x14ac:dyDescent="0.3">
      <c r="A236" s="5">
        <f t="shared" si="399"/>
        <v>43</v>
      </c>
      <c r="B236" s="5">
        <f t="shared" si="399"/>
        <v>41</v>
      </c>
      <c r="C236" s="1">
        <v>49369</v>
      </c>
      <c r="D236" s="4"/>
      <c r="E236" s="28"/>
      <c r="F236" s="28"/>
      <c r="G236" s="28">
        <f t="shared" si="343"/>
        <v>0</v>
      </c>
      <c r="H236" s="28"/>
      <c r="I236" s="10">
        <v>0</v>
      </c>
      <c r="J236" s="10">
        <v>69430.399999999994</v>
      </c>
      <c r="K236" s="94"/>
      <c r="L236" s="11">
        <f t="shared" si="345"/>
        <v>1541.6666666666667</v>
      </c>
      <c r="M236" s="11">
        <f t="shared" si="346"/>
        <v>458.33333333333331</v>
      </c>
      <c r="N236" s="11">
        <f t="shared" si="347"/>
        <v>575</v>
      </c>
      <c r="O236" s="11">
        <f t="shared" si="344"/>
        <v>552.97666666666669</v>
      </c>
      <c r="P236" s="11">
        <f t="shared" si="381"/>
        <v>2657.8899999999994</v>
      </c>
      <c r="Q236" s="11">
        <v>100000</v>
      </c>
      <c r="R236" s="94">
        <v>1</v>
      </c>
      <c r="S236" s="11">
        <f t="shared" si="348"/>
        <v>1541.6666666666667</v>
      </c>
      <c r="T236" s="11">
        <f t="shared" si="349"/>
        <v>458.33333333333331</v>
      </c>
      <c r="U236" s="11">
        <f t="shared" si="382"/>
        <v>833.33333333333348</v>
      </c>
      <c r="V236" s="11">
        <f t="shared" si="383"/>
        <v>5500</v>
      </c>
      <c r="W236" s="11">
        <f t="shared" si="384"/>
        <v>8157.8899999999994</v>
      </c>
      <c r="X236" s="11">
        <f t="shared" si="350"/>
        <v>97894.68</v>
      </c>
      <c r="Y236" s="110">
        <f t="shared" si="342"/>
        <v>0.22</v>
      </c>
      <c r="Z236" s="11">
        <f t="shared" si="401"/>
        <v>13415.829599999997</v>
      </c>
      <c r="AA236" s="11">
        <f t="shared" si="402"/>
        <v>4814.7339999999995</v>
      </c>
      <c r="AB236" s="11">
        <v>0</v>
      </c>
      <c r="AC236" s="11">
        <f t="shared" si="408"/>
        <v>79664.116399999999</v>
      </c>
      <c r="AD236" s="11">
        <f t="shared" si="403"/>
        <v>6638.6763666666666</v>
      </c>
      <c r="AE236" s="11">
        <v>55000</v>
      </c>
      <c r="AF236" s="11">
        <f t="shared" si="351"/>
        <v>2055.3430333333336</v>
      </c>
      <c r="AG236" s="11"/>
      <c r="AH236" s="92"/>
      <c r="AI236" s="91">
        <v>9000</v>
      </c>
      <c r="AJ236" s="11">
        <v>550</v>
      </c>
      <c r="AK236" s="54">
        <f t="shared" si="98"/>
        <v>11537.810467924573</v>
      </c>
      <c r="AL236" s="11">
        <v>305</v>
      </c>
      <c r="AM236" s="54">
        <v>0</v>
      </c>
      <c r="AN236" s="11">
        <v>0</v>
      </c>
      <c r="AO236" s="11">
        <v>0</v>
      </c>
      <c r="AP236" s="52">
        <f t="shared" si="352"/>
        <v>297627.37928358943</v>
      </c>
      <c r="AQ236" s="54">
        <f t="shared" si="341"/>
        <v>13199.893243648765</v>
      </c>
      <c r="AR236" s="54">
        <f t="shared" si="404"/>
        <v>11460.155336301976</v>
      </c>
      <c r="AS236" s="54">
        <f t="shared" si="409"/>
        <v>1152745.2964883314</v>
      </c>
      <c r="AT236" s="54">
        <f t="shared" si="398"/>
        <v>139439.14464557674</v>
      </c>
      <c r="AU236" s="54">
        <v>3100</v>
      </c>
      <c r="AV236" s="54">
        <f t="shared" si="405"/>
        <v>186905.80994715865</v>
      </c>
      <c r="AW236" s="11">
        <v>0</v>
      </c>
      <c r="AX236" s="52">
        <f t="shared" si="353"/>
        <v>162650.91039070656</v>
      </c>
      <c r="AY236" s="54">
        <f>'Mortgage and Loans'!U197</f>
        <v>127433.43999999996</v>
      </c>
      <c r="AZ236" s="12">
        <f t="shared" si="391"/>
        <v>2115954.8398032384</v>
      </c>
      <c r="BA236" s="52">
        <f t="shared" si="406"/>
        <v>750</v>
      </c>
      <c r="BB236" s="52">
        <f t="shared" si="406"/>
        <v>750</v>
      </c>
      <c r="BC236" s="52">
        <f t="shared" si="406"/>
        <v>750</v>
      </c>
      <c r="BD236" s="52">
        <f t="shared" si="406"/>
        <v>750</v>
      </c>
      <c r="BE236" s="52">
        <f t="shared" si="400"/>
        <v>261.43961538461548</v>
      </c>
      <c r="BF236" s="52">
        <f t="shared" si="406"/>
        <v>750</v>
      </c>
      <c r="BG236" s="52">
        <f>'Mortgage and Loans'!AF198</f>
        <v>0</v>
      </c>
      <c r="BH236" s="52">
        <f>'Mortgage and Loans'!AQ198</f>
        <v>0</v>
      </c>
      <c r="BI236" s="52">
        <f>'Mortgage and Loans'!BB198</f>
        <v>0</v>
      </c>
      <c r="BJ236" s="52">
        <f>'Mortgage and Loans'!BM198</f>
        <v>0</v>
      </c>
      <c r="BK236" s="52">
        <f>'Mortgage and Loans'!T197</f>
        <v>52566.560000000012</v>
      </c>
      <c r="BL236" s="12">
        <f t="shared" si="17"/>
        <v>-56577.99961538463</v>
      </c>
      <c r="BM236" s="69">
        <f t="shared" si="103"/>
        <v>2059376.8401878537</v>
      </c>
      <c r="BN236" s="88">
        <f t="shared" si="411"/>
        <v>1</v>
      </c>
      <c r="BO236" s="88">
        <f t="shared" si="340"/>
        <v>0</v>
      </c>
      <c r="BP236" s="79">
        <f>'Mortgage and Loans'!G198</f>
        <v>0</v>
      </c>
      <c r="BQ236" s="73">
        <f t="shared" si="354"/>
        <v>2055.3430333333336</v>
      </c>
      <c r="BR236" s="80"/>
      <c r="BS236" s="20">
        <f t="shared" si="355"/>
        <v>4011.4396153846155</v>
      </c>
      <c r="BT236" s="20">
        <v>750</v>
      </c>
      <c r="BU236" s="20">
        <v>0</v>
      </c>
      <c r="BV236" s="20">
        <f t="shared" si="356"/>
        <v>4761.4396153846155</v>
      </c>
      <c r="BW236" s="20">
        <f t="shared" si="357"/>
        <v>4761.4396153846155</v>
      </c>
      <c r="BX236" s="47">
        <f>IF(D236=0,0,IF(MONTH($D236)=1,1,0))</f>
        <v>0</v>
      </c>
      <c r="BY236" s="47">
        <f t="shared" si="19"/>
        <v>0</v>
      </c>
      <c r="BZ236" s="47">
        <f t="shared" si="20"/>
        <v>0</v>
      </c>
      <c r="CA236" s="47">
        <f t="shared" si="21"/>
        <v>0</v>
      </c>
      <c r="CB236" s="47">
        <f t="shared" si="22"/>
        <v>0</v>
      </c>
      <c r="CC236" s="47">
        <f t="shared" si="23"/>
        <v>0</v>
      </c>
      <c r="CD236" s="47">
        <f t="shared" si="24"/>
        <v>0</v>
      </c>
      <c r="CE236" s="47">
        <f t="shared" si="25"/>
        <v>0</v>
      </c>
      <c r="CF236" s="47">
        <f t="shared" si="26"/>
        <v>0</v>
      </c>
      <c r="CG236" s="47">
        <f t="shared" si="27"/>
        <v>0</v>
      </c>
      <c r="CH236" s="47">
        <f t="shared" si="28"/>
        <v>0</v>
      </c>
      <c r="CI236" s="47">
        <f t="shared" si="29"/>
        <v>0</v>
      </c>
      <c r="CJ236" s="47">
        <f t="shared" si="358"/>
        <v>0</v>
      </c>
      <c r="CK236" s="47">
        <f t="shared" si="359"/>
        <v>0</v>
      </c>
      <c r="CL236" s="47">
        <f t="shared" si="360"/>
        <v>0</v>
      </c>
      <c r="CM236" s="47">
        <f t="shared" si="361"/>
        <v>0</v>
      </c>
      <c r="CN236" s="47">
        <f t="shared" si="362"/>
        <v>0</v>
      </c>
      <c r="CO236" s="47">
        <f t="shared" si="363"/>
        <v>0</v>
      </c>
      <c r="CP236" s="47">
        <f t="shared" si="364"/>
        <v>0</v>
      </c>
      <c r="CQ236" s="47">
        <f t="shared" si="365"/>
        <v>0</v>
      </c>
      <c r="CR236" s="47">
        <f t="shared" si="366"/>
        <v>0</v>
      </c>
      <c r="CS236" s="47">
        <f t="shared" si="367"/>
        <v>0</v>
      </c>
      <c r="CT236" s="47">
        <f t="shared" si="368"/>
        <v>0</v>
      </c>
      <c r="CU236" s="47">
        <f t="shared" si="369"/>
        <v>0</v>
      </c>
      <c r="CV236" s="20">
        <f t="shared" si="370"/>
        <v>4761.4396153846155</v>
      </c>
      <c r="CW236" s="20">
        <f t="shared" si="371"/>
        <v>4761.4396153846164</v>
      </c>
      <c r="CX236" s="20">
        <f t="shared" si="372"/>
        <v>57137.275384615386</v>
      </c>
      <c r="CY236" s="20">
        <f t="shared" si="373"/>
        <v>57137.275384615386</v>
      </c>
      <c r="CZ236" s="20">
        <f t="shared" si="374"/>
        <v>57137.275384615394</v>
      </c>
      <c r="DA236" s="21">
        <f t="shared" si="375"/>
        <v>57137.275384615386</v>
      </c>
      <c r="DB236" s="19">
        <f t="shared" si="397"/>
        <v>1428431.8846153847</v>
      </c>
      <c r="DC236" s="20">
        <f t="shared" si="376"/>
        <v>1428431.8846153847</v>
      </c>
      <c r="DD236" s="20">
        <f t="shared" si="377"/>
        <v>1428431.8846153843</v>
      </c>
      <c r="DE236" s="20">
        <f>DC236*G236</f>
        <v>0</v>
      </c>
      <c r="DF236" s="20">
        <f t="shared" si="410"/>
        <v>1500000</v>
      </c>
      <c r="DG236" s="20">
        <f t="shared" si="392"/>
        <v>1964028.5893353135</v>
      </c>
      <c r="DH236" s="20">
        <f t="shared" si="378"/>
        <v>78561.143573412541</v>
      </c>
      <c r="DI236" s="20">
        <f t="shared" si="393"/>
        <v>6546.7619644510451</v>
      </c>
      <c r="DJ236" s="20">
        <f t="shared" si="379"/>
        <v>1946711.3076183337</v>
      </c>
      <c r="DK236" s="24">
        <f t="shared" si="380"/>
        <v>1.3749543191302691</v>
      </c>
      <c r="DL236" s="124">
        <f t="shared" si="394"/>
        <v>0</v>
      </c>
      <c r="DM236" s="27">
        <f t="shared" si="395"/>
        <v>0</v>
      </c>
      <c r="DN236" s="27">
        <f t="shared" si="396"/>
        <v>0</v>
      </c>
      <c r="DO236" s="20">
        <f t="shared" si="388"/>
        <v>1421119.0366182704</v>
      </c>
      <c r="DP236" s="20">
        <f t="shared" si="389"/>
        <v>1382285.3315688034</v>
      </c>
      <c r="DQ236" s="21">
        <f t="shared" si="390"/>
        <v>1376743.4382440366</v>
      </c>
      <c r="DR236" s="17"/>
      <c r="DS236" s="17"/>
      <c r="DT236" s="17"/>
      <c r="DU236" s="17"/>
      <c r="DV236" s="17"/>
      <c r="DW236" s="17"/>
      <c r="DX236" s="17"/>
      <c r="DY236" s="17"/>
      <c r="DZ236" s="17"/>
      <c r="EA236" s="17"/>
      <c r="EB236" s="28">
        <v>0</v>
      </c>
      <c r="EC236" s="17"/>
      <c r="ED236" s="17"/>
      <c r="EE236" s="17"/>
      <c r="EF236" s="17"/>
      <c r="EG236" s="17"/>
    </row>
    <row r="237" spans="1:137" ht="15.75" thickBot="1" x14ac:dyDescent="0.3">
      <c r="A237" s="5">
        <f t="shared" si="399"/>
        <v>43</v>
      </c>
      <c r="B237" s="5">
        <f t="shared" si="399"/>
        <v>41</v>
      </c>
      <c r="C237" s="1">
        <v>49400</v>
      </c>
      <c r="D237" s="4"/>
      <c r="E237" s="28"/>
      <c r="F237" s="28"/>
      <c r="G237" s="28">
        <f t="shared" si="343"/>
        <v>0</v>
      </c>
      <c r="H237" s="28"/>
      <c r="I237" s="10">
        <v>0</v>
      </c>
      <c r="J237" s="10">
        <v>69430.399999999994</v>
      </c>
      <c r="K237" s="94"/>
      <c r="L237" s="11">
        <f t="shared" si="345"/>
        <v>1541.6666666666667</v>
      </c>
      <c r="M237" s="11">
        <f t="shared" si="346"/>
        <v>458.33333333333331</v>
      </c>
      <c r="N237" s="11">
        <f t="shared" si="347"/>
        <v>575</v>
      </c>
      <c r="O237" s="11">
        <f t="shared" si="344"/>
        <v>552.97666666666669</v>
      </c>
      <c r="P237" s="11">
        <f t="shared" si="381"/>
        <v>2657.8899999999994</v>
      </c>
      <c r="Q237" s="11">
        <v>100000</v>
      </c>
      <c r="R237" s="94">
        <v>1</v>
      </c>
      <c r="S237" s="11">
        <f t="shared" si="348"/>
        <v>1541.6666666666667</v>
      </c>
      <c r="T237" s="11">
        <f t="shared" si="349"/>
        <v>458.33333333333331</v>
      </c>
      <c r="U237" s="11">
        <f t="shared" si="382"/>
        <v>833.33333333333348</v>
      </c>
      <c r="V237" s="11">
        <f t="shared" si="383"/>
        <v>5500</v>
      </c>
      <c r="W237" s="11">
        <f t="shared" si="384"/>
        <v>8157.8899999999994</v>
      </c>
      <c r="X237" s="11">
        <f t="shared" si="350"/>
        <v>97894.68</v>
      </c>
      <c r="Y237" s="110">
        <f t="shared" si="342"/>
        <v>0.22</v>
      </c>
      <c r="Z237" s="11">
        <f t="shared" si="401"/>
        <v>13415.829599999997</v>
      </c>
      <c r="AA237" s="11">
        <f t="shared" si="402"/>
        <v>4814.7339999999995</v>
      </c>
      <c r="AB237" s="11">
        <v>0</v>
      </c>
      <c r="AC237" s="11">
        <f t="shared" si="408"/>
        <v>79664.116399999999</v>
      </c>
      <c r="AD237" s="11">
        <f t="shared" si="403"/>
        <v>6638.6763666666666</v>
      </c>
      <c r="AE237" s="11">
        <v>55000</v>
      </c>
      <c r="AF237" s="11">
        <f t="shared" si="351"/>
        <v>2055.3430333333336</v>
      </c>
      <c r="AG237" s="11"/>
      <c r="AH237" s="92"/>
      <c r="AI237" s="91">
        <v>9000</v>
      </c>
      <c r="AJ237" s="11">
        <v>550</v>
      </c>
      <c r="AK237" s="54">
        <f t="shared" si="98"/>
        <v>11551.751988906648</v>
      </c>
      <c r="AL237" s="11">
        <v>305</v>
      </c>
      <c r="AM237" s="54">
        <v>0</v>
      </c>
      <c r="AN237" s="11">
        <v>0</v>
      </c>
      <c r="AO237" s="11">
        <v>0</v>
      </c>
      <c r="AP237" s="52">
        <f t="shared" si="352"/>
        <v>300156.19425470883</v>
      </c>
      <c r="AQ237" s="54">
        <f t="shared" si="341"/>
        <v>13271.392665385196</v>
      </c>
      <c r="AR237" s="54">
        <f t="shared" si="404"/>
        <v>11522.231177706944</v>
      </c>
      <c r="AS237" s="54">
        <f t="shared" si="409"/>
        <v>1162246.2428443099</v>
      </c>
      <c r="AT237" s="54">
        <f t="shared" si="398"/>
        <v>140194.44001240697</v>
      </c>
      <c r="AU237" s="54">
        <v>3100</v>
      </c>
      <c r="AV237" s="54">
        <f t="shared" si="405"/>
        <v>188493.21641770576</v>
      </c>
      <c r="AW237" s="11">
        <v>0</v>
      </c>
      <c r="AX237" s="52">
        <f t="shared" si="353"/>
        <v>165587.27918865622</v>
      </c>
      <c r="AY237" s="54">
        <f>'Mortgage and Loans'!U198</f>
        <v>128479.92999999996</v>
      </c>
      <c r="AZ237" s="12">
        <f t="shared" si="391"/>
        <v>2134457.6785497866</v>
      </c>
      <c r="BA237" s="52">
        <f t="shared" si="406"/>
        <v>750</v>
      </c>
      <c r="BB237" s="52">
        <f t="shared" si="406"/>
        <v>750</v>
      </c>
      <c r="BC237" s="52">
        <f t="shared" si="406"/>
        <v>750</v>
      </c>
      <c r="BD237" s="52">
        <f t="shared" si="406"/>
        <v>750</v>
      </c>
      <c r="BE237" s="52">
        <f t="shared" si="400"/>
        <v>261.43961538461548</v>
      </c>
      <c r="BF237" s="52">
        <f t="shared" si="406"/>
        <v>750</v>
      </c>
      <c r="BG237" s="52">
        <f>'Mortgage and Loans'!AF199</f>
        <v>0</v>
      </c>
      <c r="BH237" s="52">
        <f>'Mortgage and Loans'!AQ199</f>
        <v>0</v>
      </c>
      <c r="BI237" s="52">
        <f>'Mortgage and Loans'!BB199</f>
        <v>0</v>
      </c>
      <c r="BJ237" s="52">
        <f>'Mortgage and Loans'!BM199</f>
        <v>0</v>
      </c>
      <c r="BK237" s="52">
        <f>'Mortgage and Loans'!T198</f>
        <v>51520.070000000014</v>
      </c>
      <c r="BL237" s="12">
        <f t="shared" si="17"/>
        <v>-55531.509615384632</v>
      </c>
      <c r="BM237" s="69">
        <f t="shared" si="103"/>
        <v>2078926.1689344018</v>
      </c>
      <c r="BN237" s="88">
        <f t="shared" si="411"/>
        <v>1</v>
      </c>
      <c r="BO237" s="88">
        <f t="shared" si="340"/>
        <v>0</v>
      </c>
      <c r="BP237" s="79">
        <f>'Mortgage and Loans'!G199</f>
        <v>0</v>
      </c>
      <c r="BQ237" s="73">
        <f t="shared" si="354"/>
        <v>2055.3430333333336</v>
      </c>
      <c r="BR237" s="80"/>
      <c r="BS237" s="20">
        <f t="shared" si="355"/>
        <v>4011.4396153846155</v>
      </c>
      <c r="BT237" s="20">
        <v>750</v>
      </c>
      <c r="BU237" s="20">
        <v>0</v>
      </c>
      <c r="BV237" s="20">
        <f t="shared" si="356"/>
        <v>4761.4396153846155</v>
      </c>
      <c r="BW237" s="20">
        <f t="shared" si="357"/>
        <v>4761.4396153846155</v>
      </c>
      <c r="BX237" s="47">
        <f>IF(D237=0,0,IF(MONTH($D237)=1,1,0))</f>
        <v>0</v>
      </c>
      <c r="BY237" s="47">
        <f t="shared" si="19"/>
        <v>0</v>
      </c>
      <c r="BZ237" s="47">
        <f t="shared" si="20"/>
        <v>0</v>
      </c>
      <c r="CA237" s="47">
        <f t="shared" si="21"/>
        <v>0</v>
      </c>
      <c r="CB237" s="47">
        <f t="shared" si="22"/>
        <v>0</v>
      </c>
      <c r="CC237" s="47">
        <f t="shared" si="23"/>
        <v>0</v>
      </c>
      <c r="CD237" s="47">
        <f t="shared" si="24"/>
        <v>0</v>
      </c>
      <c r="CE237" s="47">
        <f t="shared" si="25"/>
        <v>0</v>
      </c>
      <c r="CF237" s="47">
        <f t="shared" si="26"/>
        <v>0</v>
      </c>
      <c r="CG237" s="47">
        <f t="shared" si="27"/>
        <v>0</v>
      </c>
      <c r="CH237" s="47">
        <f t="shared" si="28"/>
        <v>0</v>
      </c>
      <c r="CI237" s="47">
        <f t="shared" si="29"/>
        <v>0</v>
      </c>
      <c r="CJ237" s="47">
        <f t="shared" si="358"/>
        <v>0</v>
      </c>
      <c r="CK237" s="47">
        <f t="shared" si="359"/>
        <v>0</v>
      </c>
      <c r="CL237" s="47">
        <f t="shared" si="360"/>
        <v>0</v>
      </c>
      <c r="CM237" s="47">
        <f t="shared" si="361"/>
        <v>0</v>
      </c>
      <c r="CN237" s="47">
        <f t="shared" si="362"/>
        <v>0</v>
      </c>
      <c r="CO237" s="47">
        <f t="shared" si="363"/>
        <v>0</v>
      </c>
      <c r="CP237" s="47">
        <f t="shared" si="364"/>
        <v>0</v>
      </c>
      <c r="CQ237" s="47">
        <f t="shared" si="365"/>
        <v>0</v>
      </c>
      <c r="CR237" s="47">
        <f t="shared" si="366"/>
        <v>0</v>
      </c>
      <c r="CS237" s="47">
        <f t="shared" si="367"/>
        <v>0</v>
      </c>
      <c r="CT237" s="47">
        <f t="shared" si="368"/>
        <v>0</v>
      </c>
      <c r="CU237" s="47">
        <f t="shared" si="369"/>
        <v>0</v>
      </c>
      <c r="CV237" s="20">
        <f t="shared" si="370"/>
        <v>4761.4396153846155</v>
      </c>
      <c r="CW237" s="20">
        <f t="shared" si="371"/>
        <v>4761.4396153846164</v>
      </c>
      <c r="CX237" s="20">
        <f t="shared" si="372"/>
        <v>57137.275384615386</v>
      </c>
      <c r="CY237" s="20">
        <f t="shared" si="373"/>
        <v>57137.275384615386</v>
      </c>
      <c r="CZ237" s="20">
        <f t="shared" si="374"/>
        <v>57137.275384615394</v>
      </c>
      <c r="DA237" s="21">
        <f t="shared" si="375"/>
        <v>57137.275384615386</v>
      </c>
      <c r="DB237" s="19">
        <f t="shared" si="397"/>
        <v>1428431.8846153847</v>
      </c>
      <c r="DC237" s="20">
        <f t="shared" si="376"/>
        <v>1428431.8846153847</v>
      </c>
      <c r="DD237" s="20">
        <f t="shared" si="377"/>
        <v>1428431.8846153843</v>
      </c>
      <c r="DE237" s="20">
        <f>DC237*G237</f>
        <v>0</v>
      </c>
      <c r="DF237" s="20">
        <f t="shared" si="410"/>
        <v>1500000</v>
      </c>
      <c r="DG237" s="20">
        <f t="shared" si="392"/>
        <v>1981470.99656088</v>
      </c>
      <c r="DH237" s="20">
        <f t="shared" si="378"/>
        <v>79258.839862435198</v>
      </c>
      <c r="DI237" s="20">
        <f t="shared" si="393"/>
        <v>6604.9033218695995</v>
      </c>
      <c r="DJ237" s="20">
        <f t="shared" si="379"/>
        <v>1964059.9129012665</v>
      </c>
      <c r="DK237" s="24">
        <f t="shared" si="380"/>
        <v>1.3871651969561047</v>
      </c>
      <c r="DL237" s="124">
        <f t="shared" si="394"/>
        <v>0</v>
      </c>
      <c r="DM237" s="27">
        <f t="shared" si="395"/>
        <v>0</v>
      </c>
      <c r="DN237" s="27">
        <f t="shared" si="396"/>
        <v>0</v>
      </c>
      <c r="DO237" s="20">
        <f t="shared" si="388"/>
        <v>1428816.7647332861</v>
      </c>
      <c r="DP237" s="20">
        <f t="shared" si="389"/>
        <v>1393772.7104481345</v>
      </c>
      <c r="DQ237" s="21">
        <f t="shared" si="390"/>
        <v>1388771.6318678583</v>
      </c>
      <c r="DR237" s="17"/>
      <c r="DS237" s="17"/>
      <c r="DT237" s="17"/>
      <c r="DU237" s="17"/>
      <c r="DV237" s="17"/>
      <c r="DW237" s="17"/>
      <c r="DX237" s="17"/>
      <c r="DY237" s="17"/>
      <c r="DZ237" s="17"/>
      <c r="EA237" s="17"/>
      <c r="EB237" s="28">
        <v>0</v>
      </c>
      <c r="EC237" s="17"/>
      <c r="ED237" s="17"/>
      <c r="EE237" s="17"/>
      <c r="EF237" s="17"/>
      <c r="EG237" s="17"/>
    </row>
    <row r="238" spans="1:137" ht="15.75" thickBot="1" x14ac:dyDescent="0.3">
      <c r="A238" s="5">
        <f t="shared" si="399"/>
        <v>43</v>
      </c>
      <c r="B238" s="5">
        <f t="shared" si="399"/>
        <v>41</v>
      </c>
      <c r="C238" s="1">
        <v>49430</v>
      </c>
      <c r="D238" s="4"/>
      <c r="E238" s="28"/>
      <c r="F238" s="28"/>
      <c r="G238" s="28">
        <f t="shared" si="343"/>
        <v>0</v>
      </c>
      <c r="H238" s="28"/>
      <c r="I238" s="10">
        <v>0</v>
      </c>
      <c r="J238" s="10">
        <v>69430.399999999994</v>
      </c>
      <c r="K238" s="94"/>
      <c r="L238" s="11">
        <f t="shared" si="345"/>
        <v>1541.6666666666667</v>
      </c>
      <c r="M238" s="11">
        <f t="shared" si="346"/>
        <v>458.33333333333331</v>
      </c>
      <c r="N238" s="11">
        <f t="shared" si="347"/>
        <v>575</v>
      </c>
      <c r="O238" s="11">
        <f t="shared" si="344"/>
        <v>552.97666666666669</v>
      </c>
      <c r="P238" s="11">
        <f t="shared" si="381"/>
        <v>2657.8899999999994</v>
      </c>
      <c r="Q238" s="11">
        <v>100000</v>
      </c>
      <c r="R238" s="94">
        <v>1</v>
      </c>
      <c r="S238" s="11">
        <f t="shared" si="348"/>
        <v>1541.6666666666667</v>
      </c>
      <c r="T238" s="11">
        <f t="shared" si="349"/>
        <v>458.33333333333331</v>
      </c>
      <c r="U238" s="11">
        <f t="shared" si="382"/>
        <v>833.33333333333348</v>
      </c>
      <c r="V238" s="11">
        <f t="shared" si="383"/>
        <v>5500</v>
      </c>
      <c r="W238" s="11">
        <f t="shared" si="384"/>
        <v>8157.8899999999994</v>
      </c>
      <c r="X238" s="11">
        <f t="shared" si="350"/>
        <v>97894.68</v>
      </c>
      <c r="Y238" s="110">
        <f t="shared" si="342"/>
        <v>0.22</v>
      </c>
      <c r="Z238" s="11">
        <f t="shared" si="401"/>
        <v>13415.829599999997</v>
      </c>
      <c r="AA238" s="11">
        <f t="shared" si="402"/>
        <v>4814.7339999999995</v>
      </c>
      <c r="AB238" s="11">
        <v>0</v>
      </c>
      <c r="AC238" s="11">
        <f t="shared" si="408"/>
        <v>79664.116399999999</v>
      </c>
      <c r="AD238" s="11">
        <f t="shared" si="403"/>
        <v>6638.6763666666666</v>
      </c>
      <c r="AE238" s="11">
        <v>55000</v>
      </c>
      <c r="AF238" s="11">
        <f t="shared" si="351"/>
        <v>2055.3430333333336</v>
      </c>
      <c r="AG238" s="11"/>
      <c r="AH238" s="92"/>
      <c r="AI238" s="91">
        <v>9000</v>
      </c>
      <c r="AJ238" s="11">
        <v>550</v>
      </c>
      <c r="AK238" s="54">
        <f t="shared" si="98"/>
        <v>11565.710355893243</v>
      </c>
      <c r="AL238" s="11">
        <v>305</v>
      </c>
      <c r="AM238" s="54">
        <v>0</v>
      </c>
      <c r="AN238" s="11">
        <v>0</v>
      </c>
      <c r="AO238" s="11">
        <v>0</v>
      </c>
      <c r="AP238" s="52">
        <f t="shared" si="352"/>
        <v>302698.70697358844</v>
      </c>
      <c r="AQ238" s="54">
        <f t="shared" si="341"/>
        <v>13343.279375656033</v>
      </c>
      <c r="AR238" s="54">
        <f t="shared" si="404"/>
        <v>11584.643263252858</v>
      </c>
      <c r="AS238" s="54">
        <f t="shared" si="409"/>
        <v>1171798.6526597166</v>
      </c>
      <c r="AT238" s="54">
        <f t="shared" si="398"/>
        <v>140953.82656247416</v>
      </c>
      <c r="AU238" s="54">
        <v>3100</v>
      </c>
      <c r="AV238" s="54">
        <f t="shared" si="405"/>
        <v>190089.22133996832</v>
      </c>
      <c r="AW238" s="11">
        <v>0</v>
      </c>
      <c r="AX238" s="52">
        <f t="shared" si="353"/>
        <v>168539.55331759478</v>
      </c>
      <c r="AY238" s="54">
        <f>'Mortgage and Loans'!U199</f>
        <v>129530.02999999997</v>
      </c>
      <c r="AZ238" s="12">
        <f t="shared" si="391"/>
        <v>2153058.6238481444</v>
      </c>
      <c r="BA238" s="52">
        <f t="shared" si="406"/>
        <v>750</v>
      </c>
      <c r="BB238" s="52">
        <f t="shared" si="406"/>
        <v>750</v>
      </c>
      <c r="BC238" s="52">
        <f t="shared" si="406"/>
        <v>750</v>
      </c>
      <c r="BD238" s="52">
        <f t="shared" si="406"/>
        <v>750</v>
      </c>
      <c r="BE238" s="52">
        <f t="shared" si="400"/>
        <v>261.43961538461554</v>
      </c>
      <c r="BF238" s="52">
        <f t="shared" si="406"/>
        <v>750</v>
      </c>
      <c r="BG238" s="52">
        <f>'Mortgage and Loans'!AF200</f>
        <v>0</v>
      </c>
      <c r="BH238" s="52">
        <f>'Mortgage and Loans'!AQ200</f>
        <v>0</v>
      </c>
      <c r="BI238" s="52">
        <f>'Mortgage and Loans'!BB200</f>
        <v>0</v>
      </c>
      <c r="BJ238" s="52">
        <f>'Mortgage and Loans'!BM200</f>
        <v>0</v>
      </c>
      <c r="BK238" s="52">
        <f>'Mortgage and Loans'!T199</f>
        <v>50469.970000000016</v>
      </c>
      <c r="BL238" s="12">
        <f t="shared" si="17"/>
        <v>-54481.409615384633</v>
      </c>
      <c r="BM238" s="69">
        <f t="shared" si="103"/>
        <v>2098577.21423276</v>
      </c>
      <c r="BN238" s="88">
        <f t="shared" si="411"/>
        <v>1</v>
      </c>
      <c r="BO238" s="88">
        <f t="shared" si="340"/>
        <v>0</v>
      </c>
      <c r="BP238" s="79">
        <f>'Mortgage and Loans'!G200</f>
        <v>0</v>
      </c>
      <c r="BQ238" s="73">
        <f t="shared" si="354"/>
        <v>2055.3430333333336</v>
      </c>
      <c r="BR238" s="80"/>
      <c r="BS238" s="20">
        <f t="shared" si="355"/>
        <v>4011.4396153846155</v>
      </c>
      <c r="BT238" s="20">
        <v>750</v>
      </c>
      <c r="BU238" s="20">
        <v>0</v>
      </c>
      <c r="BV238" s="20">
        <f t="shared" si="356"/>
        <v>4761.4396153846155</v>
      </c>
      <c r="BW238" s="20">
        <f t="shared" si="357"/>
        <v>4761.4396153846155</v>
      </c>
      <c r="BX238" s="47">
        <f>IF(D238=0,0,IF(MONTH($D238)=1,1,0))</f>
        <v>0</v>
      </c>
      <c r="BY238" s="47">
        <f t="shared" si="19"/>
        <v>0</v>
      </c>
      <c r="BZ238" s="47">
        <f t="shared" si="20"/>
        <v>0</v>
      </c>
      <c r="CA238" s="47">
        <f t="shared" si="21"/>
        <v>0</v>
      </c>
      <c r="CB238" s="47">
        <f t="shared" si="22"/>
        <v>0</v>
      </c>
      <c r="CC238" s="47">
        <f t="shared" si="23"/>
        <v>0</v>
      </c>
      <c r="CD238" s="47">
        <f t="shared" si="24"/>
        <v>0</v>
      </c>
      <c r="CE238" s="47">
        <f t="shared" si="25"/>
        <v>0</v>
      </c>
      <c r="CF238" s="47">
        <f t="shared" si="26"/>
        <v>0</v>
      </c>
      <c r="CG238" s="47">
        <f t="shared" si="27"/>
        <v>0</v>
      </c>
      <c r="CH238" s="47">
        <f t="shared" si="28"/>
        <v>0</v>
      </c>
      <c r="CI238" s="47">
        <f t="shared" si="29"/>
        <v>0</v>
      </c>
      <c r="CJ238" s="47">
        <f t="shared" si="358"/>
        <v>0</v>
      </c>
      <c r="CK238" s="47">
        <f t="shared" si="359"/>
        <v>0</v>
      </c>
      <c r="CL238" s="47">
        <f t="shared" si="360"/>
        <v>0</v>
      </c>
      <c r="CM238" s="47">
        <f t="shared" si="361"/>
        <v>0</v>
      </c>
      <c r="CN238" s="47">
        <f t="shared" si="362"/>
        <v>0</v>
      </c>
      <c r="CO238" s="47">
        <f t="shared" si="363"/>
        <v>0</v>
      </c>
      <c r="CP238" s="47">
        <f t="shared" si="364"/>
        <v>0</v>
      </c>
      <c r="CQ238" s="47">
        <f t="shared" si="365"/>
        <v>0</v>
      </c>
      <c r="CR238" s="47">
        <f t="shared" si="366"/>
        <v>0</v>
      </c>
      <c r="CS238" s="47">
        <f t="shared" si="367"/>
        <v>0</v>
      </c>
      <c r="CT238" s="47">
        <f t="shared" si="368"/>
        <v>0</v>
      </c>
      <c r="CU238" s="47">
        <f t="shared" si="369"/>
        <v>0</v>
      </c>
      <c r="CV238" s="20">
        <f t="shared" si="370"/>
        <v>4761.4396153846155</v>
      </c>
      <c r="CW238" s="20">
        <f t="shared" si="371"/>
        <v>4761.4396153846164</v>
      </c>
      <c r="CX238" s="20">
        <f t="shared" si="372"/>
        <v>57137.275384615386</v>
      </c>
      <c r="CY238" s="20">
        <f t="shared" si="373"/>
        <v>57137.275384615386</v>
      </c>
      <c r="CZ238" s="20">
        <f t="shared" si="374"/>
        <v>57137.275384615394</v>
      </c>
      <c r="DA238" s="21">
        <f t="shared" si="375"/>
        <v>57137.275384615386</v>
      </c>
      <c r="DB238" s="19">
        <f t="shared" si="397"/>
        <v>1428431.8846153847</v>
      </c>
      <c r="DC238" s="20">
        <f t="shared" si="376"/>
        <v>1428431.8846153847</v>
      </c>
      <c r="DD238" s="20">
        <f t="shared" si="377"/>
        <v>1428431.8846153843</v>
      </c>
      <c r="DE238" s="20">
        <f>DC238*G238</f>
        <v>0</v>
      </c>
      <c r="DF238" s="20">
        <f t="shared" si="410"/>
        <v>1500000</v>
      </c>
      <c r="DG238" s="20">
        <f t="shared" si="392"/>
        <v>1999007.8834922512</v>
      </c>
      <c r="DH238" s="20">
        <f t="shared" si="378"/>
        <v>79960.315339690045</v>
      </c>
      <c r="DI238" s="20">
        <f t="shared" si="393"/>
        <v>6663.3596116408371</v>
      </c>
      <c r="DJ238" s="20">
        <f t="shared" si="379"/>
        <v>1981502.4897961484</v>
      </c>
      <c r="DK238" s="24">
        <f t="shared" si="380"/>
        <v>1.3994422170368299</v>
      </c>
      <c r="DL238" s="124">
        <f t="shared" si="394"/>
        <v>0</v>
      </c>
      <c r="DM238" s="27">
        <f t="shared" si="395"/>
        <v>0</v>
      </c>
      <c r="DN238" s="27">
        <f t="shared" si="396"/>
        <v>0</v>
      </c>
      <c r="DO238" s="20">
        <f t="shared" si="388"/>
        <v>1436556.1888755914</v>
      </c>
      <c r="DP238" s="20">
        <f t="shared" si="389"/>
        <v>1405322.3126297286</v>
      </c>
      <c r="DQ238" s="21">
        <f t="shared" si="390"/>
        <v>1400864.9782071426</v>
      </c>
      <c r="DR238" s="17"/>
      <c r="DS238" s="17"/>
      <c r="DT238" s="17"/>
      <c r="DU238" s="17"/>
      <c r="DV238" s="17"/>
      <c r="DW238" s="17"/>
      <c r="DX238" s="17"/>
      <c r="DY238" s="17"/>
      <c r="DZ238" s="17"/>
      <c r="EA238" s="17"/>
      <c r="EB238" s="28">
        <v>0</v>
      </c>
      <c r="EC238" s="17"/>
      <c r="ED238" s="17"/>
      <c r="EE238" s="17"/>
      <c r="EF238" s="17"/>
      <c r="EG238" s="17"/>
    </row>
    <row r="239" spans="1:137" ht="15.75" thickBot="1" x14ac:dyDescent="0.3">
      <c r="A239" s="5">
        <f t="shared" si="399"/>
        <v>43</v>
      </c>
      <c r="B239" s="5">
        <f t="shared" si="399"/>
        <v>41</v>
      </c>
      <c r="C239" s="1">
        <v>49461</v>
      </c>
      <c r="D239" s="4"/>
      <c r="E239" s="28"/>
      <c r="F239" s="28"/>
      <c r="G239" s="28">
        <f t="shared" si="343"/>
        <v>0</v>
      </c>
      <c r="H239" s="28"/>
      <c r="I239" s="10">
        <v>0</v>
      </c>
      <c r="J239" s="10">
        <v>69430.399999999994</v>
      </c>
      <c r="K239" s="94"/>
      <c r="L239" s="11">
        <f t="shared" si="345"/>
        <v>1541.6666666666667</v>
      </c>
      <c r="M239" s="11">
        <f t="shared" si="346"/>
        <v>458.33333333333331</v>
      </c>
      <c r="N239" s="11">
        <f t="shared" si="347"/>
        <v>575</v>
      </c>
      <c r="O239" s="11">
        <f t="shared" si="344"/>
        <v>552.97666666666669</v>
      </c>
      <c r="P239" s="11">
        <f t="shared" si="381"/>
        <v>2657.8899999999994</v>
      </c>
      <c r="Q239" s="11">
        <v>100000</v>
      </c>
      <c r="R239" s="94">
        <v>1</v>
      </c>
      <c r="S239" s="11">
        <f t="shared" si="348"/>
        <v>1541.6666666666667</v>
      </c>
      <c r="T239" s="11">
        <f t="shared" si="349"/>
        <v>458.33333333333331</v>
      </c>
      <c r="U239" s="11">
        <f t="shared" si="382"/>
        <v>833.33333333333348</v>
      </c>
      <c r="V239" s="11">
        <f t="shared" si="383"/>
        <v>5500</v>
      </c>
      <c r="W239" s="11">
        <f t="shared" si="384"/>
        <v>8157.8899999999994</v>
      </c>
      <c r="X239" s="11">
        <f t="shared" si="350"/>
        <v>97894.68</v>
      </c>
      <c r="Y239" s="110">
        <f t="shared" si="342"/>
        <v>0.22</v>
      </c>
      <c r="Z239" s="11">
        <f t="shared" si="401"/>
        <v>13415.829599999997</v>
      </c>
      <c r="AA239" s="11">
        <f t="shared" si="402"/>
        <v>4814.7339999999995</v>
      </c>
      <c r="AB239" s="11">
        <v>0</v>
      </c>
      <c r="AC239" s="11">
        <f t="shared" si="408"/>
        <v>79664.116399999999</v>
      </c>
      <c r="AD239" s="11">
        <f t="shared" si="403"/>
        <v>6638.6763666666666</v>
      </c>
      <c r="AE239" s="11">
        <v>55000</v>
      </c>
      <c r="AF239" s="11">
        <f t="shared" si="351"/>
        <v>2055.3430333333336</v>
      </c>
      <c r="AG239" s="11"/>
      <c r="AH239" s="92"/>
      <c r="AI239" s="91">
        <v>9000</v>
      </c>
      <c r="AJ239" s="11">
        <v>550</v>
      </c>
      <c r="AK239" s="54">
        <f t="shared" si="98"/>
        <v>11579.685589239947</v>
      </c>
      <c r="AL239" s="11">
        <v>305</v>
      </c>
      <c r="AM239" s="54">
        <v>0</v>
      </c>
      <c r="AN239" s="11">
        <v>0</v>
      </c>
      <c r="AO239" s="11">
        <v>0</v>
      </c>
      <c r="AP239" s="52">
        <f t="shared" si="352"/>
        <v>305254.99163636199</v>
      </c>
      <c r="AQ239" s="54">
        <f t="shared" si="341"/>
        <v>13415.555472274171</v>
      </c>
      <c r="AR239" s="54">
        <f t="shared" si="404"/>
        <v>11647.393414262144</v>
      </c>
      <c r="AS239" s="54">
        <f t="shared" si="409"/>
        <v>1181402.8046949566</v>
      </c>
      <c r="AT239" s="54">
        <f t="shared" si="398"/>
        <v>141717.32645635423</v>
      </c>
      <c r="AU239" s="54">
        <v>3100</v>
      </c>
      <c r="AV239" s="54">
        <f t="shared" si="405"/>
        <v>191693.87128889316</v>
      </c>
      <c r="AW239" s="11">
        <v>0</v>
      </c>
      <c r="AX239" s="52">
        <f t="shared" si="353"/>
        <v>171507.81893139842</v>
      </c>
      <c r="AY239" s="54">
        <f>'Mortgage and Loans'!U200</f>
        <v>130583.73999999998</v>
      </c>
      <c r="AZ239" s="12">
        <f t="shared" si="391"/>
        <v>2171758.1874837405</v>
      </c>
      <c r="BA239" s="52">
        <f t="shared" si="406"/>
        <v>750</v>
      </c>
      <c r="BB239" s="52">
        <f t="shared" si="406"/>
        <v>750</v>
      </c>
      <c r="BC239" s="52">
        <f t="shared" si="406"/>
        <v>750</v>
      </c>
      <c r="BD239" s="52">
        <f t="shared" si="406"/>
        <v>750</v>
      </c>
      <c r="BE239" s="52">
        <f t="shared" si="400"/>
        <v>261.43961538461554</v>
      </c>
      <c r="BF239" s="52">
        <f t="shared" si="406"/>
        <v>750</v>
      </c>
      <c r="BG239" s="52">
        <f>'Mortgage and Loans'!AF201</f>
        <v>0</v>
      </c>
      <c r="BH239" s="52">
        <f>'Mortgage and Loans'!AQ201</f>
        <v>0</v>
      </c>
      <c r="BI239" s="52">
        <f>'Mortgage and Loans'!BB201</f>
        <v>0</v>
      </c>
      <c r="BJ239" s="52">
        <f>'Mortgage and Loans'!BM201</f>
        <v>0</v>
      </c>
      <c r="BK239" s="52">
        <f>'Mortgage and Loans'!T200</f>
        <v>49416.260000000017</v>
      </c>
      <c r="BL239" s="12">
        <f t="shared" si="17"/>
        <v>-53427.699615384634</v>
      </c>
      <c r="BM239" s="69">
        <f t="shared" si="103"/>
        <v>2118330.4878683561</v>
      </c>
      <c r="BN239" s="88">
        <f t="shared" si="411"/>
        <v>1</v>
      </c>
      <c r="BO239" s="88">
        <f t="shared" si="340"/>
        <v>0</v>
      </c>
      <c r="BP239" s="79">
        <f>'Mortgage and Loans'!G201</f>
        <v>0</v>
      </c>
      <c r="BQ239" s="73">
        <f t="shared" si="354"/>
        <v>2055.3430333333336</v>
      </c>
      <c r="BR239" s="80"/>
      <c r="BS239" s="20">
        <f t="shared" si="355"/>
        <v>4011.4396153846155</v>
      </c>
      <c r="BT239" s="20">
        <v>750</v>
      </c>
      <c r="BU239" s="20">
        <v>0</v>
      </c>
      <c r="BV239" s="20">
        <f t="shared" si="356"/>
        <v>4761.4396153846155</v>
      </c>
      <c r="BW239" s="20">
        <f t="shared" si="357"/>
        <v>4761.4396153846155</v>
      </c>
      <c r="BX239" s="47">
        <f>IF(D239=0,0,IF(MONTH($D239)=1,1,0))</f>
        <v>0</v>
      </c>
      <c r="BY239" s="47">
        <f t="shared" si="19"/>
        <v>0</v>
      </c>
      <c r="BZ239" s="47">
        <f t="shared" si="20"/>
        <v>0</v>
      </c>
      <c r="CA239" s="47">
        <f t="shared" si="21"/>
        <v>0</v>
      </c>
      <c r="CB239" s="47">
        <f t="shared" si="22"/>
        <v>0</v>
      </c>
      <c r="CC239" s="47">
        <f t="shared" si="23"/>
        <v>0</v>
      </c>
      <c r="CD239" s="47">
        <f t="shared" si="24"/>
        <v>0</v>
      </c>
      <c r="CE239" s="47">
        <f t="shared" si="25"/>
        <v>0</v>
      </c>
      <c r="CF239" s="47">
        <f t="shared" si="26"/>
        <v>0</v>
      </c>
      <c r="CG239" s="47">
        <f t="shared" si="27"/>
        <v>0</v>
      </c>
      <c r="CH239" s="47">
        <f t="shared" si="28"/>
        <v>0</v>
      </c>
      <c r="CI239" s="47">
        <f t="shared" si="29"/>
        <v>0</v>
      </c>
      <c r="CJ239" s="47">
        <f t="shared" si="358"/>
        <v>0</v>
      </c>
      <c r="CK239" s="47">
        <f t="shared" si="359"/>
        <v>0</v>
      </c>
      <c r="CL239" s="47">
        <f t="shared" si="360"/>
        <v>0</v>
      </c>
      <c r="CM239" s="47">
        <f t="shared" si="361"/>
        <v>0</v>
      </c>
      <c r="CN239" s="47">
        <f t="shared" si="362"/>
        <v>0</v>
      </c>
      <c r="CO239" s="47">
        <f t="shared" si="363"/>
        <v>0</v>
      </c>
      <c r="CP239" s="47">
        <f t="shared" si="364"/>
        <v>0</v>
      </c>
      <c r="CQ239" s="47">
        <f t="shared" si="365"/>
        <v>0</v>
      </c>
      <c r="CR239" s="47">
        <f t="shared" si="366"/>
        <v>0</v>
      </c>
      <c r="CS239" s="47">
        <f t="shared" si="367"/>
        <v>0</v>
      </c>
      <c r="CT239" s="47">
        <f t="shared" si="368"/>
        <v>0</v>
      </c>
      <c r="CU239" s="47">
        <f t="shared" si="369"/>
        <v>0</v>
      </c>
      <c r="CV239" s="20">
        <f t="shared" si="370"/>
        <v>4761.4396153846155</v>
      </c>
      <c r="CW239" s="20">
        <f t="shared" si="371"/>
        <v>4761.4396153846164</v>
      </c>
      <c r="CX239" s="20">
        <f t="shared" si="372"/>
        <v>57137.275384615386</v>
      </c>
      <c r="CY239" s="20">
        <f t="shared" si="373"/>
        <v>57137.275384615386</v>
      </c>
      <c r="CZ239" s="20">
        <f t="shared" si="374"/>
        <v>57137.275384615394</v>
      </c>
      <c r="DA239" s="21">
        <f t="shared" si="375"/>
        <v>57137.275384615386</v>
      </c>
      <c r="DB239" s="19">
        <f t="shared" si="397"/>
        <v>1428431.8846153847</v>
      </c>
      <c r="DC239" s="20">
        <f t="shared" si="376"/>
        <v>1428431.8846153847</v>
      </c>
      <c r="DD239" s="20">
        <f t="shared" si="377"/>
        <v>1428431.8846153843</v>
      </c>
      <c r="DE239" s="20">
        <f>DC239*G239</f>
        <v>0</v>
      </c>
      <c r="DF239" s="20">
        <f t="shared" si="410"/>
        <v>1500000</v>
      </c>
      <c r="DG239" s="20">
        <f t="shared" si="392"/>
        <v>2016639.761894501</v>
      </c>
      <c r="DH239" s="20">
        <f t="shared" si="378"/>
        <v>80665.590475780045</v>
      </c>
      <c r="DI239" s="20">
        <f t="shared" si="393"/>
        <v>6722.1325396483371</v>
      </c>
      <c r="DJ239" s="20">
        <f t="shared" si="379"/>
        <v>1999039.5473158772</v>
      </c>
      <c r="DK239" s="24">
        <f t="shared" si="380"/>
        <v>1.4117857376429925</v>
      </c>
      <c r="DL239" s="124">
        <f t="shared" si="394"/>
        <v>0</v>
      </c>
      <c r="DM239" s="27">
        <f t="shared" si="395"/>
        <v>0</v>
      </c>
      <c r="DN239" s="27">
        <f t="shared" si="396"/>
        <v>0</v>
      </c>
      <c r="DO239" s="20">
        <f t="shared" si="388"/>
        <v>1444337.5348986674</v>
      </c>
      <c r="DP239" s="20">
        <f t="shared" si="389"/>
        <v>1416934.475156473</v>
      </c>
      <c r="DQ239" s="21">
        <f t="shared" si="390"/>
        <v>1413023.8301724312</v>
      </c>
      <c r="DR239" s="17"/>
      <c r="DS239" s="17"/>
      <c r="DT239" s="17"/>
      <c r="DU239" s="17"/>
      <c r="DV239" s="17"/>
      <c r="DW239" s="17"/>
      <c r="DX239" s="17"/>
      <c r="DY239" s="17"/>
      <c r="DZ239" s="17"/>
      <c r="EA239" s="17"/>
      <c r="EB239" s="28">
        <v>0</v>
      </c>
      <c r="EC239" s="17"/>
      <c r="ED239" s="17"/>
      <c r="EE239" s="17"/>
      <c r="EF239" s="17"/>
      <c r="EG239" s="17"/>
    </row>
    <row r="240" spans="1:137" ht="15.75" thickBot="1" x14ac:dyDescent="0.3">
      <c r="A240" s="5">
        <f t="shared" si="399"/>
        <v>43</v>
      </c>
      <c r="B240" s="5">
        <f t="shared" si="399"/>
        <v>41</v>
      </c>
      <c r="C240" s="1">
        <v>49491</v>
      </c>
      <c r="D240" s="4"/>
      <c r="E240" s="28"/>
      <c r="F240" s="28"/>
      <c r="G240" s="28">
        <f t="shared" si="343"/>
        <v>0</v>
      </c>
      <c r="H240" s="28"/>
      <c r="I240" s="10">
        <v>0</v>
      </c>
      <c r="J240" s="10">
        <v>69430.399999999994</v>
      </c>
      <c r="K240" s="94"/>
      <c r="L240" s="11">
        <f t="shared" si="345"/>
        <v>1541.6666666666667</v>
      </c>
      <c r="M240" s="11">
        <f t="shared" si="346"/>
        <v>458.33333333333331</v>
      </c>
      <c r="N240" s="11">
        <f t="shared" si="347"/>
        <v>575</v>
      </c>
      <c r="O240" s="11">
        <f t="shared" si="344"/>
        <v>552.97666666666669</v>
      </c>
      <c r="P240" s="11">
        <f t="shared" si="381"/>
        <v>2657.8899999999994</v>
      </c>
      <c r="Q240" s="11">
        <v>100000</v>
      </c>
      <c r="R240" s="94">
        <v>1</v>
      </c>
      <c r="S240" s="11">
        <f t="shared" si="348"/>
        <v>1541.6666666666667</v>
      </c>
      <c r="T240" s="11">
        <f t="shared" si="349"/>
        <v>458.33333333333331</v>
      </c>
      <c r="U240" s="11">
        <f t="shared" si="382"/>
        <v>833.33333333333348</v>
      </c>
      <c r="V240" s="11">
        <f t="shared" si="383"/>
        <v>5500</v>
      </c>
      <c r="W240" s="11">
        <f t="shared" si="384"/>
        <v>8157.8899999999994</v>
      </c>
      <c r="X240" s="11">
        <f t="shared" si="350"/>
        <v>97894.68</v>
      </c>
      <c r="Y240" s="110">
        <f t="shared" si="342"/>
        <v>0.22</v>
      </c>
      <c r="Z240" s="11">
        <f t="shared" si="401"/>
        <v>13415.829599999997</v>
      </c>
      <c r="AA240" s="11">
        <f t="shared" si="402"/>
        <v>4814.7339999999995</v>
      </c>
      <c r="AB240" s="11">
        <v>0</v>
      </c>
      <c r="AC240" s="11">
        <f t="shared" si="408"/>
        <v>79664.116399999999</v>
      </c>
      <c r="AD240" s="11">
        <f t="shared" si="403"/>
        <v>6638.6763666666666</v>
      </c>
      <c r="AE240" s="11">
        <v>55000</v>
      </c>
      <c r="AF240" s="11">
        <f t="shared" si="351"/>
        <v>2055.3430333333336</v>
      </c>
      <c r="AG240" s="11"/>
      <c r="AH240" s="92"/>
      <c r="AI240" s="91">
        <v>9000</v>
      </c>
      <c r="AJ240" s="11">
        <v>550</v>
      </c>
      <c r="AK240" s="54">
        <f t="shared" si="98"/>
        <v>11593.677709326945</v>
      </c>
      <c r="AL240" s="11">
        <v>305</v>
      </c>
      <c r="AM240" s="54">
        <v>0</v>
      </c>
      <c r="AN240" s="11">
        <v>0</v>
      </c>
      <c r="AO240" s="11">
        <v>0</v>
      </c>
      <c r="AP240" s="52">
        <f t="shared" si="352"/>
        <v>307825.12284105888</v>
      </c>
      <c r="AQ240" s="54">
        <f t="shared" si="341"/>
        <v>13488.223064415655</v>
      </c>
      <c r="AR240" s="54">
        <f t="shared" si="404"/>
        <v>11710.483461922731</v>
      </c>
      <c r="AS240" s="54">
        <f t="shared" si="409"/>
        <v>1191058.9792203878</v>
      </c>
      <c r="AT240" s="54">
        <f t="shared" si="398"/>
        <v>142484.9619746595</v>
      </c>
      <c r="AU240" s="54">
        <v>3100</v>
      </c>
      <c r="AV240" s="54">
        <f t="shared" si="405"/>
        <v>193307.21309170799</v>
      </c>
      <c r="AW240" s="11">
        <v>0</v>
      </c>
      <c r="AX240" s="52">
        <f t="shared" si="353"/>
        <v>174492.16265061017</v>
      </c>
      <c r="AY240" s="54">
        <f>'Mortgage and Loans'!U201</f>
        <v>131641.07999999996</v>
      </c>
      <c r="AZ240" s="12">
        <f t="shared" si="391"/>
        <v>2190556.9040140896</v>
      </c>
      <c r="BA240" s="52">
        <f t="shared" si="406"/>
        <v>750</v>
      </c>
      <c r="BB240" s="52">
        <f t="shared" si="406"/>
        <v>750</v>
      </c>
      <c r="BC240" s="52">
        <f t="shared" si="406"/>
        <v>750</v>
      </c>
      <c r="BD240" s="52">
        <f t="shared" si="406"/>
        <v>750</v>
      </c>
      <c r="BE240" s="52">
        <f t="shared" si="400"/>
        <v>261.43961538461554</v>
      </c>
      <c r="BF240" s="52">
        <f t="shared" si="406"/>
        <v>750</v>
      </c>
      <c r="BG240" s="52">
        <f>'Mortgage and Loans'!AF202</f>
        <v>0</v>
      </c>
      <c r="BH240" s="52">
        <f>'Mortgage and Loans'!AQ202</f>
        <v>0</v>
      </c>
      <c r="BI240" s="52">
        <f>'Mortgage and Loans'!BB202</f>
        <v>0</v>
      </c>
      <c r="BJ240" s="52">
        <f>'Mortgage and Loans'!BM202</f>
        <v>0</v>
      </c>
      <c r="BK240" s="52">
        <f>'Mortgage and Loans'!T201</f>
        <v>48358.92000000002</v>
      </c>
      <c r="BL240" s="12">
        <f t="shared" si="17"/>
        <v>-52370.359615384637</v>
      </c>
      <c r="BM240" s="69">
        <f t="shared" si="103"/>
        <v>2138186.544398705</v>
      </c>
      <c r="BN240" s="88">
        <f t="shared" si="411"/>
        <v>1</v>
      </c>
      <c r="BO240" s="88">
        <f t="shared" si="340"/>
        <v>0</v>
      </c>
      <c r="BP240" s="79">
        <f>'Mortgage and Loans'!G202</f>
        <v>0</v>
      </c>
      <c r="BQ240" s="73">
        <f t="shared" si="354"/>
        <v>2055.3430333333336</v>
      </c>
      <c r="BR240" s="80"/>
      <c r="BS240" s="20">
        <f t="shared" si="355"/>
        <v>4011.4396153846155</v>
      </c>
      <c r="BT240" s="20">
        <v>750</v>
      </c>
      <c r="BU240" s="20">
        <v>0</v>
      </c>
      <c r="BV240" s="20">
        <f t="shared" si="356"/>
        <v>4761.4396153846155</v>
      </c>
      <c r="BW240" s="20">
        <f t="shared" si="357"/>
        <v>4761.4396153846155</v>
      </c>
      <c r="BX240" s="47">
        <f>IF(D240=0,0,IF(MONTH($D240)=1,1,0))</f>
        <v>0</v>
      </c>
      <c r="BY240" s="47">
        <f t="shared" si="19"/>
        <v>0</v>
      </c>
      <c r="BZ240" s="47">
        <f t="shared" si="20"/>
        <v>0</v>
      </c>
      <c r="CA240" s="47">
        <f t="shared" si="21"/>
        <v>0</v>
      </c>
      <c r="CB240" s="47">
        <f t="shared" si="22"/>
        <v>0</v>
      </c>
      <c r="CC240" s="47">
        <f t="shared" si="23"/>
        <v>0</v>
      </c>
      <c r="CD240" s="47">
        <f t="shared" si="24"/>
        <v>0</v>
      </c>
      <c r="CE240" s="47">
        <f t="shared" si="25"/>
        <v>0</v>
      </c>
      <c r="CF240" s="47">
        <f t="shared" si="26"/>
        <v>0</v>
      </c>
      <c r="CG240" s="47">
        <f t="shared" si="27"/>
        <v>0</v>
      </c>
      <c r="CH240" s="47">
        <f t="shared" si="28"/>
        <v>0</v>
      </c>
      <c r="CI240" s="47">
        <f t="shared" si="29"/>
        <v>0</v>
      </c>
      <c r="CJ240" s="47">
        <f t="shared" si="358"/>
        <v>0</v>
      </c>
      <c r="CK240" s="47">
        <f t="shared" si="359"/>
        <v>0</v>
      </c>
      <c r="CL240" s="47">
        <f t="shared" si="360"/>
        <v>0</v>
      </c>
      <c r="CM240" s="47">
        <f t="shared" si="361"/>
        <v>0</v>
      </c>
      <c r="CN240" s="47">
        <f t="shared" si="362"/>
        <v>0</v>
      </c>
      <c r="CO240" s="47">
        <f t="shared" si="363"/>
        <v>0</v>
      </c>
      <c r="CP240" s="47">
        <f t="shared" si="364"/>
        <v>0</v>
      </c>
      <c r="CQ240" s="47">
        <f t="shared" si="365"/>
        <v>0</v>
      </c>
      <c r="CR240" s="47">
        <f t="shared" si="366"/>
        <v>0</v>
      </c>
      <c r="CS240" s="47">
        <f t="shared" si="367"/>
        <v>0</v>
      </c>
      <c r="CT240" s="47">
        <f t="shared" si="368"/>
        <v>0</v>
      </c>
      <c r="CU240" s="47">
        <f t="shared" si="369"/>
        <v>0</v>
      </c>
      <c r="CV240" s="20">
        <f t="shared" si="370"/>
        <v>4761.4396153846155</v>
      </c>
      <c r="CW240" s="20">
        <f t="shared" si="371"/>
        <v>4761.4396153846164</v>
      </c>
      <c r="CX240" s="20">
        <f t="shared" si="372"/>
        <v>57137.275384615386</v>
      </c>
      <c r="CY240" s="20">
        <f t="shared" si="373"/>
        <v>57137.275384615386</v>
      </c>
      <c r="CZ240" s="20">
        <f t="shared" si="374"/>
        <v>57137.275384615394</v>
      </c>
      <c r="DA240" s="21">
        <f t="shared" si="375"/>
        <v>57137.275384615386</v>
      </c>
      <c r="DB240" s="19">
        <f t="shared" si="397"/>
        <v>1428431.8846153847</v>
      </c>
      <c r="DC240" s="20">
        <f t="shared" si="376"/>
        <v>1428431.8846153847</v>
      </c>
      <c r="DD240" s="20">
        <f t="shared" si="377"/>
        <v>1428431.8846153843</v>
      </c>
      <c r="DE240" s="20">
        <f>DC240*G240</f>
        <v>0</v>
      </c>
      <c r="DF240" s="20">
        <f t="shared" si="410"/>
        <v>1500000</v>
      </c>
      <c r="DG240" s="20">
        <f t="shared" si="392"/>
        <v>2034367.1463047627</v>
      </c>
      <c r="DH240" s="20">
        <f t="shared" si="378"/>
        <v>81374.685852190509</v>
      </c>
      <c r="DI240" s="20">
        <f t="shared" si="393"/>
        <v>6781.2238210158757</v>
      </c>
      <c r="DJ240" s="20">
        <f t="shared" si="379"/>
        <v>2016671.597230505</v>
      </c>
      <c r="DK240" s="24">
        <f t="shared" si="380"/>
        <v>1.4241961189857717</v>
      </c>
      <c r="DL240" s="124">
        <f t="shared" si="394"/>
        <v>0</v>
      </c>
      <c r="DM240" s="27">
        <f t="shared" si="395"/>
        <v>0</v>
      </c>
      <c r="DN240" s="27">
        <f t="shared" si="396"/>
        <v>0</v>
      </c>
      <c r="DO240" s="20">
        <f t="shared" si="388"/>
        <v>1452161.0298793684</v>
      </c>
      <c r="DP240" s="20">
        <f t="shared" si="389"/>
        <v>1428609.5368969038</v>
      </c>
      <c r="DQ240" s="21">
        <f t="shared" si="390"/>
        <v>1425248.5425858651</v>
      </c>
      <c r="DR240" s="17"/>
      <c r="DS240" s="17"/>
      <c r="DT240" s="17"/>
      <c r="DU240" s="17"/>
      <c r="DV240" s="17"/>
      <c r="DW240" s="17"/>
      <c r="DX240" s="17"/>
      <c r="DY240" s="17"/>
      <c r="DZ240" s="17"/>
      <c r="EA240" s="17"/>
      <c r="EB240" s="28">
        <v>0</v>
      </c>
      <c r="EC240" s="17"/>
      <c r="ED240" s="17"/>
      <c r="EE240" s="17"/>
      <c r="EF240" s="17"/>
      <c r="EG240" s="17"/>
    </row>
    <row r="241" spans="1:137" ht="15.75" thickBot="1" x14ac:dyDescent="0.3">
      <c r="A241" s="5">
        <f t="shared" si="399"/>
        <v>43</v>
      </c>
      <c r="B241" s="5">
        <f t="shared" si="399"/>
        <v>41</v>
      </c>
      <c r="C241" s="1">
        <v>49522</v>
      </c>
      <c r="D241" s="4"/>
      <c r="E241" s="28"/>
      <c r="F241" s="28"/>
      <c r="G241" s="28">
        <f t="shared" si="343"/>
        <v>0</v>
      </c>
      <c r="H241" s="28"/>
      <c r="I241" s="10">
        <v>0</v>
      </c>
      <c r="J241" s="10">
        <v>69430.399999999994</v>
      </c>
      <c r="K241" s="94"/>
      <c r="L241" s="11">
        <f t="shared" si="345"/>
        <v>1541.6666666666667</v>
      </c>
      <c r="M241" s="11">
        <f t="shared" si="346"/>
        <v>458.33333333333331</v>
      </c>
      <c r="N241" s="11">
        <f t="shared" si="347"/>
        <v>575</v>
      </c>
      <c r="O241" s="11">
        <f t="shared" si="344"/>
        <v>552.97666666666669</v>
      </c>
      <c r="P241" s="11">
        <f t="shared" si="381"/>
        <v>2657.8899999999994</v>
      </c>
      <c r="Q241" s="11">
        <v>100000</v>
      </c>
      <c r="R241" s="94">
        <v>1</v>
      </c>
      <c r="S241" s="11">
        <f t="shared" si="348"/>
        <v>1541.6666666666667</v>
      </c>
      <c r="T241" s="11">
        <f t="shared" si="349"/>
        <v>458.33333333333331</v>
      </c>
      <c r="U241" s="11">
        <f t="shared" si="382"/>
        <v>833.33333333333348</v>
      </c>
      <c r="V241" s="11">
        <f t="shared" si="383"/>
        <v>5500</v>
      </c>
      <c r="W241" s="11">
        <f t="shared" si="384"/>
        <v>8157.8899999999994</v>
      </c>
      <c r="X241" s="11">
        <f t="shared" si="350"/>
        <v>97894.68</v>
      </c>
      <c r="Y241" s="110">
        <f t="shared" si="342"/>
        <v>0.22</v>
      </c>
      <c r="Z241" s="11">
        <f t="shared" si="401"/>
        <v>13415.829599999997</v>
      </c>
      <c r="AA241" s="11">
        <f t="shared" si="402"/>
        <v>4814.7339999999995</v>
      </c>
      <c r="AB241" s="11">
        <v>0</v>
      </c>
      <c r="AC241" s="11">
        <f t="shared" si="408"/>
        <v>79664.116399999999</v>
      </c>
      <c r="AD241" s="11">
        <f t="shared" si="403"/>
        <v>6638.6763666666666</v>
      </c>
      <c r="AE241" s="11">
        <v>55000</v>
      </c>
      <c r="AF241" s="11">
        <f t="shared" si="351"/>
        <v>2055.3430333333336</v>
      </c>
      <c r="AG241" s="11"/>
      <c r="AH241" s="92"/>
      <c r="AI241" s="91">
        <v>9000</v>
      </c>
      <c r="AJ241" s="11">
        <v>550</v>
      </c>
      <c r="AK241" s="54">
        <f t="shared" si="98"/>
        <v>11607.686736559048</v>
      </c>
      <c r="AL241" s="11">
        <v>305</v>
      </c>
      <c r="AM241" s="54">
        <v>0</v>
      </c>
      <c r="AN241" s="11">
        <v>0</v>
      </c>
      <c r="AO241" s="11">
        <v>0</v>
      </c>
      <c r="AP241" s="52">
        <f t="shared" si="352"/>
        <v>310409.17558978125</v>
      </c>
      <c r="AQ241" s="54">
        <f t="shared" si="341"/>
        <v>13561.28427268124</v>
      </c>
      <c r="AR241" s="54">
        <f t="shared" si="404"/>
        <v>11773.91524734148</v>
      </c>
      <c r="AS241" s="54">
        <f t="shared" si="409"/>
        <v>1200767.4580244983</v>
      </c>
      <c r="AT241" s="54">
        <f t="shared" si="398"/>
        <v>143256.75551868891</v>
      </c>
      <c r="AU241" s="54">
        <v>3100</v>
      </c>
      <c r="AV241" s="54">
        <f t="shared" si="405"/>
        <v>194929.29382928807</v>
      </c>
      <c r="AW241" s="11">
        <v>0</v>
      </c>
      <c r="AX241" s="52">
        <f t="shared" si="353"/>
        <v>177492.67156496766</v>
      </c>
      <c r="AY241" s="54">
        <f>'Mortgage and Loans'!U202</f>
        <v>132702.04999999999</v>
      </c>
      <c r="AZ241" s="12">
        <f t="shared" si="391"/>
        <v>2209455.2907838058</v>
      </c>
      <c r="BA241" s="52">
        <f t="shared" si="406"/>
        <v>750</v>
      </c>
      <c r="BB241" s="52">
        <f t="shared" si="406"/>
        <v>750</v>
      </c>
      <c r="BC241" s="52">
        <f t="shared" si="406"/>
        <v>750</v>
      </c>
      <c r="BD241" s="52">
        <f t="shared" si="406"/>
        <v>750</v>
      </c>
      <c r="BE241" s="52">
        <f t="shared" si="400"/>
        <v>261.43961538461554</v>
      </c>
      <c r="BF241" s="52">
        <f t="shared" si="406"/>
        <v>750</v>
      </c>
      <c r="BG241" s="52">
        <f>'Mortgage and Loans'!AF203</f>
        <v>0</v>
      </c>
      <c r="BH241" s="52">
        <f>'Mortgage and Loans'!AQ203</f>
        <v>0</v>
      </c>
      <c r="BI241" s="52">
        <f>'Mortgage and Loans'!BB203</f>
        <v>0</v>
      </c>
      <c r="BJ241" s="52">
        <f>'Mortgage and Loans'!BM203</f>
        <v>0</v>
      </c>
      <c r="BK241" s="52">
        <f>'Mortgage and Loans'!T202</f>
        <v>47297.950000000019</v>
      </c>
      <c r="BL241" s="12">
        <f t="shared" si="17"/>
        <v>-51309.389615384636</v>
      </c>
      <c r="BM241" s="69">
        <f t="shared" si="103"/>
        <v>2158145.9011684209</v>
      </c>
      <c r="BN241" s="88">
        <f t="shared" si="411"/>
        <v>1</v>
      </c>
      <c r="BO241" s="88">
        <f t="shared" si="340"/>
        <v>0</v>
      </c>
      <c r="BP241" s="79">
        <f>'Mortgage and Loans'!G203</f>
        <v>0</v>
      </c>
      <c r="BQ241" s="73">
        <f t="shared" si="354"/>
        <v>2055.3430333333336</v>
      </c>
      <c r="BR241" s="80"/>
      <c r="BS241" s="20">
        <f t="shared" si="355"/>
        <v>4011.4396153846155</v>
      </c>
      <c r="BT241" s="20">
        <v>750</v>
      </c>
      <c r="BU241" s="20">
        <v>0</v>
      </c>
      <c r="BV241" s="20">
        <f t="shared" si="356"/>
        <v>4761.4396153846155</v>
      </c>
      <c r="BW241" s="20">
        <f t="shared" si="357"/>
        <v>4761.4396153846155</v>
      </c>
      <c r="BX241" s="47">
        <f>IF(D241=0,0,IF(MONTH($D241)=1,1,0))</f>
        <v>0</v>
      </c>
      <c r="BY241" s="47">
        <f t="shared" si="19"/>
        <v>0</v>
      </c>
      <c r="BZ241" s="47">
        <f t="shared" si="20"/>
        <v>0</v>
      </c>
      <c r="CA241" s="47">
        <f t="shared" si="21"/>
        <v>0</v>
      </c>
      <c r="CB241" s="47">
        <f t="shared" si="22"/>
        <v>0</v>
      </c>
      <c r="CC241" s="47">
        <f t="shared" si="23"/>
        <v>0</v>
      </c>
      <c r="CD241" s="47">
        <f t="shared" si="24"/>
        <v>0</v>
      </c>
      <c r="CE241" s="47">
        <f t="shared" si="25"/>
        <v>0</v>
      </c>
      <c r="CF241" s="47">
        <f t="shared" si="26"/>
        <v>0</v>
      </c>
      <c r="CG241" s="47">
        <f t="shared" si="27"/>
        <v>0</v>
      </c>
      <c r="CH241" s="47">
        <f t="shared" si="28"/>
        <v>0</v>
      </c>
      <c r="CI241" s="47">
        <f t="shared" si="29"/>
        <v>0</v>
      </c>
      <c r="CJ241" s="47">
        <f t="shared" si="358"/>
        <v>0</v>
      </c>
      <c r="CK241" s="47">
        <f t="shared" si="359"/>
        <v>0</v>
      </c>
      <c r="CL241" s="47">
        <f t="shared" si="360"/>
        <v>0</v>
      </c>
      <c r="CM241" s="47">
        <f t="shared" si="361"/>
        <v>0</v>
      </c>
      <c r="CN241" s="47">
        <f t="shared" si="362"/>
        <v>0</v>
      </c>
      <c r="CO241" s="47">
        <f t="shared" si="363"/>
        <v>0</v>
      </c>
      <c r="CP241" s="47">
        <f t="shared" si="364"/>
        <v>0</v>
      </c>
      <c r="CQ241" s="47">
        <f t="shared" si="365"/>
        <v>0</v>
      </c>
      <c r="CR241" s="47">
        <f t="shared" si="366"/>
        <v>0</v>
      </c>
      <c r="CS241" s="47">
        <f t="shared" si="367"/>
        <v>0</v>
      </c>
      <c r="CT241" s="47">
        <f t="shared" si="368"/>
        <v>0</v>
      </c>
      <c r="CU241" s="47">
        <f t="shared" si="369"/>
        <v>0</v>
      </c>
      <c r="CV241" s="20">
        <f t="shared" si="370"/>
        <v>4761.4396153846155</v>
      </c>
      <c r="CW241" s="20">
        <f t="shared" si="371"/>
        <v>4761.4396153846164</v>
      </c>
      <c r="CX241" s="20">
        <f t="shared" si="372"/>
        <v>57137.275384615386</v>
      </c>
      <c r="CY241" s="20">
        <f t="shared" si="373"/>
        <v>57137.275384615386</v>
      </c>
      <c r="CZ241" s="20">
        <f t="shared" si="374"/>
        <v>57137.275384615394</v>
      </c>
      <c r="DA241" s="21">
        <f t="shared" si="375"/>
        <v>57137.275384615386</v>
      </c>
      <c r="DB241" s="19">
        <f t="shared" si="397"/>
        <v>1428431.8846153847</v>
      </c>
      <c r="DC241" s="20">
        <f t="shared" si="376"/>
        <v>1428431.8846153847</v>
      </c>
      <c r="DD241" s="20">
        <f t="shared" si="377"/>
        <v>1428431.8846153843</v>
      </c>
      <c r="DE241" s="20">
        <f>DC241*G241</f>
        <v>0</v>
      </c>
      <c r="DF241" s="20">
        <f t="shared" si="410"/>
        <v>1500000</v>
      </c>
      <c r="DG241" s="20">
        <f t="shared" si="392"/>
        <v>2052190.5540472469</v>
      </c>
      <c r="DH241" s="20">
        <f t="shared" si="378"/>
        <v>82087.622161889885</v>
      </c>
      <c r="DI241" s="20">
        <f t="shared" si="393"/>
        <v>6840.6351801574901</v>
      </c>
      <c r="DJ241" s="20">
        <f t="shared" si="379"/>
        <v>2034399.1540821705</v>
      </c>
      <c r="DK241" s="24">
        <f t="shared" si="380"/>
        <v>1.4366737232274913</v>
      </c>
      <c r="DL241" s="124">
        <f t="shared" si="394"/>
        <v>0</v>
      </c>
      <c r="DM241" s="27">
        <f t="shared" si="395"/>
        <v>0</v>
      </c>
      <c r="DN241" s="27">
        <f t="shared" si="396"/>
        <v>0</v>
      </c>
      <c r="DO241" s="20">
        <f t="shared" si="388"/>
        <v>1460026.9021245483</v>
      </c>
      <c r="DP241" s="20">
        <f t="shared" si="389"/>
        <v>1440347.8385550953</v>
      </c>
      <c r="DQ241" s="21">
        <f t="shared" si="390"/>
        <v>1437539.4721915384</v>
      </c>
      <c r="DR241" s="17"/>
      <c r="DS241" s="17"/>
      <c r="DT241" s="17"/>
      <c r="DU241" s="17"/>
      <c r="DV241" s="17"/>
      <c r="DW241" s="17"/>
      <c r="DX241" s="17"/>
      <c r="DY241" s="17"/>
      <c r="DZ241" s="17"/>
      <c r="EA241" s="17"/>
      <c r="EB241" s="28">
        <v>0</v>
      </c>
      <c r="EC241" s="17"/>
      <c r="ED241" s="17"/>
      <c r="EE241" s="17"/>
      <c r="EF241" s="17"/>
      <c r="EG241" s="17"/>
    </row>
    <row r="242" spans="1:137" ht="15.75" thickBot="1" x14ac:dyDescent="0.3">
      <c r="A242" s="5">
        <f t="shared" si="399"/>
        <v>43</v>
      </c>
      <c r="B242" s="5">
        <f t="shared" si="399"/>
        <v>41</v>
      </c>
      <c r="C242" s="1">
        <v>49553</v>
      </c>
      <c r="D242" s="4"/>
      <c r="E242" s="28"/>
      <c r="F242" s="28"/>
      <c r="G242" s="28">
        <f t="shared" si="343"/>
        <v>0</v>
      </c>
      <c r="H242" s="28"/>
      <c r="I242" s="10">
        <v>0</v>
      </c>
      <c r="J242" s="10">
        <v>69430.399999999994</v>
      </c>
      <c r="K242" s="94"/>
      <c r="L242" s="11">
        <f t="shared" si="345"/>
        <v>1541.6666666666667</v>
      </c>
      <c r="M242" s="11">
        <f t="shared" si="346"/>
        <v>458.33333333333331</v>
      </c>
      <c r="N242" s="11">
        <f t="shared" si="347"/>
        <v>575</v>
      </c>
      <c r="O242" s="11">
        <f t="shared" si="344"/>
        <v>552.97666666666669</v>
      </c>
      <c r="P242" s="11">
        <f t="shared" si="381"/>
        <v>2657.8899999999994</v>
      </c>
      <c r="Q242" s="11">
        <v>100000</v>
      </c>
      <c r="R242" s="94">
        <v>1</v>
      </c>
      <c r="S242" s="11">
        <f t="shared" si="348"/>
        <v>1541.6666666666667</v>
      </c>
      <c r="T242" s="11">
        <f t="shared" si="349"/>
        <v>458.33333333333331</v>
      </c>
      <c r="U242" s="11">
        <f t="shared" si="382"/>
        <v>833.33333333333348</v>
      </c>
      <c r="V242" s="11">
        <f t="shared" si="383"/>
        <v>5500</v>
      </c>
      <c r="W242" s="11">
        <f t="shared" si="384"/>
        <v>8157.8899999999994</v>
      </c>
      <c r="X242" s="11">
        <f t="shared" si="350"/>
        <v>97894.68</v>
      </c>
      <c r="Y242" s="110">
        <f t="shared" si="342"/>
        <v>0.22</v>
      </c>
      <c r="Z242" s="11">
        <f t="shared" si="401"/>
        <v>13415.829599999997</v>
      </c>
      <c r="AA242" s="11">
        <f t="shared" si="402"/>
        <v>4814.7339999999995</v>
      </c>
      <c r="AB242" s="11">
        <v>0</v>
      </c>
      <c r="AC242" s="11">
        <f t="shared" si="408"/>
        <v>79664.116399999999</v>
      </c>
      <c r="AD242" s="11">
        <f t="shared" si="403"/>
        <v>6638.6763666666666</v>
      </c>
      <c r="AE242" s="11">
        <v>55000</v>
      </c>
      <c r="AF242" s="11">
        <f t="shared" si="351"/>
        <v>2055.3430333333336</v>
      </c>
      <c r="AG242" s="11"/>
      <c r="AH242" s="92"/>
      <c r="AI242" s="91">
        <v>9000</v>
      </c>
      <c r="AJ242" s="11">
        <v>550</v>
      </c>
      <c r="AK242" s="54">
        <f t="shared" si="98"/>
        <v>11621.712691365723</v>
      </c>
      <c r="AL242" s="11">
        <v>305</v>
      </c>
      <c r="AM242" s="54">
        <v>0</v>
      </c>
      <c r="AN242" s="11">
        <v>0</v>
      </c>
      <c r="AO242" s="11">
        <v>0</v>
      </c>
      <c r="AP242" s="52">
        <f t="shared" si="352"/>
        <v>313007.22529089253</v>
      </c>
      <c r="AQ242" s="54">
        <f t="shared" si="341"/>
        <v>13634.741229158262</v>
      </c>
      <c r="AR242" s="54">
        <f t="shared" si="404"/>
        <v>11837.690621597912</v>
      </c>
      <c r="AS242" s="54">
        <f t="shared" si="409"/>
        <v>1210528.524422131</v>
      </c>
      <c r="AT242" s="54">
        <f t="shared" si="398"/>
        <v>144032.7296110818</v>
      </c>
      <c r="AU242" s="54">
        <v>3100</v>
      </c>
      <c r="AV242" s="54">
        <f t="shared" si="405"/>
        <v>196560.16083753004</v>
      </c>
      <c r="AW242" s="11">
        <v>0</v>
      </c>
      <c r="AX242" s="52">
        <f t="shared" si="353"/>
        <v>180509.43323594457</v>
      </c>
      <c r="AY242" s="54">
        <f>'Mortgage and Loans'!U203</f>
        <v>133766.68</v>
      </c>
      <c r="AZ242" s="12">
        <f t="shared" si="391"/>
        <v>2228453.8979397016</v>
      </c>
      <c r="BA242" s="52">
        <f t="shared" si="406"/>
        <v>750</v>
      </c>
      <c r="BB242" s="52">
        <f t="shared" si="406"/>
        <v>750</v>
      </c>
      <c r="BC242" s="52">
        <f t="shared" si="406"/>
        <v>750</v>
      </c>
      <c r="BD242" s="52">
        <f t="shared" si="406"/>
        <v>750</v>
      </c>
      <c r="BE242" s="52">
        <f t="shared" si="400"/>
        <v>261.43961538461548</v>
      </c>
      <c r="BF242" s="52">
        <f t="shared" si="406"/>
        <v>750</v>
      </c>
      <c r="BG242" s="52">
        <f>'Mortgage and Loans'!AF204</f>
        <v>0</v>
      </c>
      <c r="BH242" s="52">
        <f>'Mortgage and Loans'!AQ204</f>
        <v>0</v>
      </c>
      <c r="BI242" s="52">
        <f>'Mortgage and Loans'!BB204</f>
        <v>0</v>
      </c>
      <c r="BJ242" s="52">
        <f>'Mortgage and Loans'!BM204</f>
        <v>0</v>
      </c>
      <c r="BK242" s="52">
        <f>'Mortgage and Loans'!T203</f>
        <v>46233.320000000022</v>
      </c>
      <c r="BL242" s="12">
        <f t="shared" si="17"/>
        <v>-50244.759615384639</v>
      </c>
      <c r="BM242" s="69">
        <f t="shared" si="103"/>
        <v>2178209.1383243171</v>
      </c>
      <c r="BN242" s="88">
        <f t="shared" si="411"/>
        <v>1</v>
      </c>
      <c r="BO242" s="88">
        <f t="shared" si="340"/>
        <v>0</v>
      </c>
      <c r="BP242" s="79">
        <f>'Mortgage and Loans'!G204</f>
        <v>0</v>
      </c>
      <c r="BQ242" s="73">
        <f t="shared" si="354"/>
        <v>2055.3430333333336</v>
      </c>
      <c r="BR242" s="80"/>
      <c r="BS242" s="20">
        <f t="shared" si="355"/>
        <v>4011.4396153846155</v>
      </c>
      <c r="BT242" s="20">
        <v>750</v>
      </c>
      <c r="BU242" s="20">
        <v>0</v>
      </c>
      <c r="BV242" s="20">
        <f t="shared" si="356"/>
        <v>4761.4396153846155</v>
      </c>
      <c r="BW242" s="20">
        <f t="shared" si="357"/>
        <v>4761.4396153846155</v>
      </c>
      <c r="BX242" s="47">
        <f>IF(D242=0,0,IF(MONTH($D242)=1,1,0))</f>
        <v>0</v>
      </c>
      <c r="BY242" s="47">
        <f t="shared" si="19"/>
        <v>0</v>
      </c>
      <c r="BZ242" s="47">
        <f t="shared" si="20"/>
        <v>0</v>
      </c>
      <c r="CA242" s="47">
        <f t="shared" si="21"/>
        <v>0</v>
      </c>
      <c r="CB242" s="47">
        <f t="shared" si="22"/>
        <v>0</v>
      </c>
      <c r="CC242" s="47">
        <f t="shared" si="23"/>
        <v>0</v>
      </c>
      <c r="CD242" s="47">
        <f t="shared" si="24"/>
        <v>0</v>
      </c>
      <c r="CE242" s="47">
        <f t="shared" si="25"/>
        <v>0</v>
      </c>
      <c r="CF242" s="47">
        <f t="shared" si="26"/>
        <v>0</v>
      </c>
      <c r="CG242" s="47">
        <f t="shared" si="27"/>
        <v>0</v>
      </c>
      <c r="CH242" s="47">
        <f t="shared" si="28"/>
        <v>0</v>
      </c>
      <c r="CI242" s="47">
        <f t="shared" si="29"/>
        <v>0</v>
      </c>
      <c r="CJ242" s="47">
        <f t="shared" si="358"/>
        <v>0</v>
      </c>
      <c r="CK242" s="47">
        <f t="shared" si="359"/>
        <v>0</v>
      </c>
      <c r="CL242" s="47">
        <f t="shared" si="360"/>
        <v>0</v>
      </c>
      <c r="CM242" s="47">
        <f t="shared" si="361"/>
        <v>0</v>
      </c>
      <c r="CN242" s="47">
        <f t="shared" si="362"/>
        <v>0</v>
      </c>
      <c r="CO242" s="47">
        <f t="shared" si="363"/>
        <v>0</v>
      </c>
      <c r="CP242" s="47">
        <f t="shared" si="364"/>
        <v>0</v>
      </c>
      <c r="CQ242" s="47">
        <f t="shared" si="365"/>
        <v>0</v>
      </c>
      <c r="CR242" s="47">
        <f t="shared" si="366"/>
        <v>0</v>
      </c>
      <c r="CS242" s="47">
        <f t="shared" si="367"/>
        <v>0</v>
      </c>
      <c r="CT242" s="47">
        <f t="shared" si="368"/>
        <v>0</v>
      </c>
      <c r="CU242" s="47">
        <f t="shared" si="369"/>
        <v>0</v>
      </c>
      <c r="CV242" s="20">
        <f t="shared" si="370"/>
        <v>4761.4396153846155</v>
      </c>
      <c r="CW242" s="20">
        <f t="shared" si="371"/>
        <v>4761.4396153846164</v>
      </c>
      <c r="CX242" s="20">
        <f t="shared" si="372"/>
        <v>57137.275384615386</v>
      </c>
      <c r="CY242" s="20">
        <f t="shared" si="373"/>
        <v>57137.275384615386</v>
      </c>
      <c r="CZ242" s="20">
        <f t="shared" si="374"/>
        <v>57137.275384615394</v>
      </c>
      <c r="DA242" s="21">
        <f t="shared" si="375"/>
        <v>57137.275384615386</v>
      </c>
      <c r="DB242" s="19">
        <f t="shared" si="397"/>
        <v>1428431.8846153847</v>
      </c>
      <c r="DC242" s="20">
        <f t="shared" si="376"/>
        <v>1428431.8846153847</v>
      </c>
      <c r="DD242" s="20">
        <f t="shared" si="377"/>
        <v>1428431.8846153843</v>
      </c>
      <c r="DE242" s="20">
        <f>DC242*G242</f>
        <v>0</v>
      </c>
      <c r="DF242" s="20">
        <f t="shared" si="410"/>
        <v>1500000</v>
      </c>
      <c r="DG242" s="20">
        <f t="shared" si="392"/>
        <v>2070110.5052483361</v>
      </c>
      <c r="DH242" s="20">
        <f t="shared" si="378"/>
        <v>82804.420209933451</v>
      </c>
      <c r="DI242" s="20">
        <f t="shared" si="393"/>
        <v>6900.3683508277873</v>
      </c>
      <c r="DJ242" s="20">
        <f t="shared" si="379"/>
        <v>2052222.7352001152</v>
      </c>
      <c r="DK242" s="24">
        <f t="shared" si="380"/>
        <v>1.4492189144921865</v>
      </c>
      <c r="DL242" s="124">
        <f t="shared" si="394"/>
        <v>0</v>
      </c>
      <c r="DM242" s="27">
        <f t="shared" si="395"/>
        <v>0</v>
      </c>
      <c r="DN242" s="27">
        <f t="shared" si="396"/>
        <v>0</v>
      </c>
      <c r="DO242" s="20">
        <f t="shared" si="388"/>
        <v>1467935.3811777229</v>
      </c>
      <c r="DP242" s="20">
        <f t="shared" si="389"/>
        <v>1452149.722680602</v>
      </c>
      <c r="DQ242" s="21">
        <f t="shared" si="390"/>
        <v>1449896.9776659091</v>
      </c>
      <c r="DR242" s="17"/>
      <c r="DS242" s="17"/>
      <c r="DT242" s="17"/>
      <c r="DU242" s="17"/>
      <c r="DV242" s="17"/>
      <c r="DW242" s="17"/>
      <c r="DX242" s="17"/>
      <c r="DY242" s="17"/>
      <c r="DZ242" s="17"/>
      <c r="EA242" s="17"/>
      <c r="EB242" s="28">
        <v>0</v>
      </c>
      <c r="EC242" s="17"/>
      <c r="ED242" s="17"/>
      <c r="EE242" s="17"/>
      <c r="EF242" s="17"/>
      <c r="EG242" s="17"/>
    </row>
    <row r="243" spans="1:137" ht="15.75" thickBot="1" x14ac:dyDescent="0.3">
      <c r="A243" s="5">
        <f t="shared" si="399"/>
        <v>43</v>
      </c>
      <c r="B243" s="5">
        <f t="shared" si="399"/>
        <v>42</v>
      </c>
      <c r="C243" s="1">
        <v>49583</v>
      </c>
      <c r="D243" s="4"/>
      <c r="E243" s="28"/>
      <c r="F243" s="28"/>
      <c r="G243" s="28">
        <f t="shared" si="343"/>
        <v>0</v>
      </c>
      <c r="H243" s="28"/>
      <c r="I243" s="10">
        <v>0</v>
      </c>
      <c r="J243" s="10">
        <v>69430.399999999994</v>
      </c>
      <c r="K243" s="94"/>
      <c r="L243" s="11">
        <f t="shared" si="345"/>
        <v>1541.6666666666667</v>
      </c>
      <c r="M243" s="11">
        <f t="shared" si="346"/>
        <v>458.33333333333331</v>
      </c>
      <c r="N243" s="11">
        <f t="shared" si="347"/>
        <v>575</v>
      </c>
      <c r="O243" s="11">
        <f t="shared" si="344"/>
        <v>552.97666666666669</v>
      </c>
      <c r="P243" s="11">
        <f t="shared" si="381"/>
        <v>2657.8899999999994</v>
      </c>
      <c r="Q243" s="11">
        <v>100000</v>
      </c>
      <c r="R243" s="94">
        <v>1</v>
      </c>
      <c r="S243" s="11">
        <f t="shared" si="348"/>
        <v>1541.6666666666667</v>
      </c>
      <c r="T243" s="11">
        <f t="shared" si="349"/>
        <v>458.33333333333331</v>
      </c>
      <c r="U243" s="11">
        <f t="shared" si="382"/>
        <v>833.33333333333348</v>
      </c>
      <c r="V243" s="11">
        <f t="shared" si="383"/>
        <v>5500</v>
      </c>
      <c r="W243" s="11">
        <f t="shared" si="384"/>
        <v>8157.8899999999994</v>
      </c>
      <c r="X243" s="11">
        <f t="shared" si="350"/>
        <v>97894.68</v>
      </c>
      <c r="Y243" s="110">
        <f t="shared" si="342"/>
        <v>0.22</v>
      </c>
      <c r="Z243" s="11">
        <f t="shared" si="401"/>
        <v>13415.829599999997</v>
      </c>
      <c r="AA243" s="11">
        <f t="shared" si="402"/>
        <v>4814.7339999999995</v>
      </c>
      <c r="AB243" s="11">
        <v>0</v>
      </c>
      <c r="AC243" s="11">
        <f t="shared" si="408"/>
        <v>79664.116399999999</v>
      </c>
      <c r="AD243" s="11">
        <f t="shared" si="403"/>
        <v>6638.6763666666666</v>
      </c>
      <c r="AE243" s="11">
        <v>55000</v>
      </c>
      <c r="AF243" s="11">
        <f t="shared" si="351"/>
        <v>2055.3430333333336</v>
      </c>
      <c r="AG243" s="11"/>
      <c r="AH243" s="92"/>
      <c r="AI243" s="91">
        <v>9000</v>
      </c>
      <c r="AJ243" s="11">
        <v>550</v>
      </c>
      <c r="AK243" s="54">
        <f t="shared" si="98"/>
        <v>11635.755594201122</v>
      </c>
      <c r="AL243" s="11">
        <v>305</v>
      </c>
      <c r="AM243" s="54">
        <v>0</v>
      </c>
      <c r="AN243" s="11">
        <v>0</v>
      </c>
      <c r="AO243" s="11">
        <v>0</v>
      </c>
      <c r="AP243" s="52">
        <f t="shared" si="352"/>
        <v>315619.34776121815</v>
      </c>
      <c r="AQ243" s="54">
        <f t="shared" si="341"/>
        <v>13708.596077482869</v>
      </c>
      <c r="AR243" s="54">
        <f t="shared" si="404"/>
        <v>11901.811445798234</v>
      </c>
      <c r="AS243" s="54">
        <f t="shared" si="409"/>
        <v>1220342.463262751</v>
      </c>
      <c r="AT243" s="54">
        <f t="shared" si="398"/>
        <v>144812.90689647515</v>
      </c>
      <c r="AU243" s="54">
        <v>3100</v>
      </c>
      <c r="AV243" s="54">
        <f t="shared" si="405"/>
        <v>198199.86170873334</v>
      </c>
      <c r="AW243" s="11">
        <v>0</v>
      </c>
      <c r="AX243" s="52">
        <f t="shared" si="353"/>
        <v>183542.53569930594</v>
      </c>
      <c r="AY243" s="54">
        <f>'Mortgage and Loans'!U204</f>
        <v>134834.96999999997</v>
      </c>
      <c r="AZ243" s="12">
        <f t="shared" si="391"/>
        <v>2247553.2484459653</v>
      </c>
      <c r="BA243" s="52">
        <f t="shared" si="406"/>
        <v>750</v>
      </c>
      <c r="BB243" s="52">
        <f t="shared" si="406"/>
        <v>750</v>
      </c>
      <c r="BC243" s="52">
        <f t="shared" si="406"/>
        <v>750</v>
      </c>
      <c r="BD243" s="52">
        <f t="shared" si="406"/>
        <v>750</v>
      </c>
      <c r="BE243" s="52">
        <f t="shared" si="400"/>
        <v>261.43961538461548</v>
      </c>
      <c r="BF243" s="52">
        <f t="shared" si="406"/>
        <v>750</v>
      </c>
      <c r="BG243" s="52">
        <f>'Mortgage and Loans'!AF205</f>
        <v>0</v>
      </c>
      <c r="BH243" s="52">
        <f>'Mortgage and Loans'!AQ205</f>
        <v>0</v>
      </c>
      <c r="BI243" s="52">
        <f>'Mortgage and Loans'!BB205</f>
        <v>0</v>
      </c>
      <c r="BJ243" s="52">
        <f>'Mortgage and Loans'!BM205</f>
        <v>0</v>
      </c>
      <c r="BK243" s="52">
        <f>'Mortgage and Loans'!T204</f>
        <v>45165.030000000021</v>
      </c>
      <c r="BL243" s="12">
        <f t="shared" si="17"/>
        <v>-49176.469615384638</v>
      </c>
      <c r="BM243" s="69">
        <f t="shared" si="103"/>
        <v>2198376.7788305809</v>
      </c>
      <c r="BN243" s="88">
        <f t="shared" si="411"/>
        <v>1</v>
      </c>
      <c r="BO243" s="88">
        <f t="shared" si="340"/>
        <v>0</v>
      </c>
      <c r="BP243" s="79">
        <f>'Mortgage and Loans'!G205</f>
        <v>0</v>
      </c>
      <c r="BQ243" s="73">
        <f t="shared" si="354"/>
        <v>2055.3430333333336</v>
      </c>
      <c r="BR243" s="80"/>
      <c r="BS243" s="20">
        <f t="shared" si="355"/>
        <v>4011.4396153846155</v>
      </c>
      <c r="BT243" s="20">
        <v>750</v>
      </c>
      <c r="BU243" s="20">
        <v>0</v>
      </c>
      <c r="BV243" s="20">
        <f t="shared" si="356"/>
        <v>4761.4396153846155</v>
      </c>
      <c r="BW243" s="20">
        <f t="shared" si="357"/>
        <v>4761.4396153846155</v>
      </c>
      <c r="BX243" s="47">
        <f>IF(D243=0,0,IF(MONTH($D243)=1,1,0))</f>
        <v>0</v>
      </c>
      <c r="BY243" s="47">
        <f t="shared" si="19"/>
        <v>0</v>
      </c>
      <c r="BZ243" s="47">
        <f t="shared" si="20"/>
        <v>0</v>
      </c>
      <c r="CA243" s="47">
        <f t="shared" si="21"/>
        <v>0</v>
      </c>
      <c r="CB243" s="47">
        <f t="shared" si="22"/>
        <v>0</v>
      </c>
      <c r="CC243" s="47">
        <f t="shared" si="23"/>
        <v>0</v>
      </c>
      <c r="CD243" s="47">
        <f t="shared" si="24"/>
        <v>0</v>
      </c>
      <c r="CE243" s="47">
        <f t="shared" si="25"/>
        <v>0</v>
      </c>
      <c r="CF243" s="47">
        <f t="shared" si="26"/>
        <v>0</v>
      </c>
      <c r="CG243" s="47">
        <f t="shared" si="27"/>
        <v>0</v>
      </c>
      <c r="CH243" s="47">
        <f t="shared" si="28"/>
        <v>0</v>
      </c>
      <c r="CI243" s="47">
        <f t="shared" si="29"/>
        <v>0</v>
      </c>
      <c r="CJ243" s="47">
        <f t="shared" si="358"/>
        <v>0</v>
      </c>
      <c r="CK243" s="47">
        <f t="shared" si="359"/>
        <v>0</v>
      </c>
      <c r="CL243" s="47">
        <f t="shared" si="360"/>
        <v>0</v>
      </c>
      <c r="CM243" s="47">
        <f t="shared" si="361"/>
        <v>0</v>
      </c>
      <c r="CN243" s="47">
        <f t="shared" si="362"/>
        <v>0</v>
      </c>
      <c r="CO243" s="47">
        <f t="shared" si="363"/>
        <v>0</v>
      </c>
      <c r="CP243" s="47">
        <f t="shared" si="364"/>
        <v>0</v>
      </c>
      <c r="CQ243" s="47">
        <f t="shared" si="365"/>
        <v>0</v>
      </c>
      <c r="CR243" s="47">
        <f t="shared" si="366"/>
        <v>0</v>
      </c>
      <c r="CS243" s="47">
        <f t="shared" si="367"/>
        <v>0</v>
      </c>
      <c r="CT243" s="47">
        <f t="shared" si="368"/>
        <v>0</v>
      </c>
      <c r="CU243" s="47">
        <f t="shared" si="369"/>
        <v>0</v>
      </c>
      <c r="CV243" s="20">
        <f t="shared" si="370"/>
        <v>4761.4396153846155</v>
      </c>
      <c r="CW243" s="20">
        <f t="shared" si="371"/>
        <v>4761.4396153846164</v>
      </c>
      <c r="CX243" s="20">
        <f t="shared" si="372"/>
        <v>57137.275384615386</v>
      </c>
      <c r="CY243" s="20">
        <f t="shared" si="373"/>
        <v>57137.275384615386</v>
      </c>
      <c r="CZ243" s="20">
        <f t="shared" si="374"/>
        <v>57137.275384615394</v>
      </c>
      <c r="DA243" s="21">
        <f t="shared" si="375"/>
        <v>57137.275384615386</v>
      </c>
      <c r="DB243" s="19">
        <f t="shared" si="397"/>
        <v>1428431.8846153847</v>
      </c>
      <c r="DC243" s="20">
        <f t="shared" si="376"/>
        <v>1428431.8846153847</v>
      </c>
      <c r="DD243" s="20">
        <f t="shared" si="377"/>
        <v>1428431.8846153843</v>
      </c>
      <c r="DE243" s="20">
        <f>DC243*G243</f>
        <v>0</v>
      </c>
      <c r="DF243" s="20">
        <f t="shared" si="410"/>
        <v>1500000</v>
      </c>
      <c r="DG243" s="20">
        <f t="shared" si="392"/>
        <v>2088127.5228517647</v>
      </c>
      <c r="DH243" s="20">
        <f t="shared" si="378"/>
        <v>83525.100914070586</v>
      </c>
      <c r="DI243" s="20">
        <f t="shared" si="393"/>
        <v>6960.4250761725489</v>
      </c>
      <c r="DJ243" s="20">
        <f t="shared" si="379"/>
        <v>2070142.8607157825</v>
      </c>
      <c r="DK243" s="24">
        <f t="shared" si="380"/>
        <v>1.4618320588762324</v>
      </c>
      <c r="DL243" s="124">
        <f t="shared" si="394"/>
        <v>0</v>
      </c>
      <c r="DM243" s="27">
        <f t="shared" si="395"/>
        <v>0</v>
      </c>
      <c r="DN243" s="27">
        <f t="shared" si="396"/>
        <v>0</v>
      </c>
      <c r="DO243" s="20">
        <f t="shared" si="388"/>
        <v>1475886.697825769</v>
      </c>
      <c r="DP243" s="20">
        <f t="shared" si="389"/>
        <v>1464015.5336784553</v>
      </c>
      <c r="DQ243" s="21">
        <f t="shared" si="390"/>
        <v>1462321.419628266</v>
      </c>
      <c r="DR243" s="17"/>
      <c r="DS243" s="17"/>
      <c r="DT243" s="17"/>
      <c r="DU243" s="17"/>
      <c r="DV243" s="17"/>
      <c r="DW243" s="17"/>
      <c r="DX243" s="17"/>
      <c r="DY243" s="17"/>
      <c r="DZ243" s="17"/>
      <c r="EA243" s="17"/>
      <c r="EB243" s="28">
        <v>0</v>
      </c>
      <c r="EC243" s="17"/>
      <c r="ED243" s="17"/>
      <c r="EE243" s="17"/>
      <c r="EF243" s="17"/>
      <c r="EG243" s="17"/>
    </row>
    <row r="244" spans="1:137" ht="15.75" thickBot="1" x14ac:dyDescent="0.3">
      <c r="A244" s="5">
        <f t="shared" si="399"/>
        <v>43</v>
      </c>
      <c r="B244" s="5">
        <f t="shared" si="399"/>
        <v>42</v>
      </c>
      <c r="C244" s="1">
        <v>49614</v>
      </c>
      <c r="D244" s="4"/>
      <c r="E244" s="28"/>
      <c r="F244" s="28"/>
      <c r="G244" s="28">
        <f t="shared" si="343"/>
        <v>0</v>
      </c>
      <c r="H244" s="28"/>
      <c r="I244" s="10">
        <v>0</v>
      </c>
      <c r="J244" s="10">
        <v>69430.399999999994</v>
      </c>
      <c r="K244" s="94"/>
      <c r="L244" s="11">
        <f t="shared" si="345"/>
        <v>1541.6666666666667</v>
      </c>
      <c r="M244" s="11">
        <f t="shared" si="346"/>
        <v>458.33333333333331</v>
      </c>
      <c r="N244" s="11">
        <f t="shared" si="347"/>
        <v>575</v>
      </c>
      <c r="O244" s="11">
        <f t="shared" si="344"/>
        <v>552.97666666666669</v>
      </c>
      <c r="P244" s="11">
        <f t="shared" si="381"/>
        <v>2657.8899999999994</v>
      </c>
      <c r="Q244" s="11">
        <v>100000</v>
      </c>
      <c r="R244" s="94">
        <v>1</v>
      </c>
      <c r="S244" s="11">
        <f t="shared" si="348"/>
        <v>1541.6666666666667</v>
      </c>
      <c r="T244" s="11">
        <f t="shared" si="349"/>
        <v>458.33333333333331</v>
      </c>
      <c r="U244" s="11">
        <f t="shared" si="382"/>
        <v>833.33333333333348</v>
      </c>
      <c r="V244" s="11">
        <f t="shared" si="383"/>
        <v>5500</v>
      </c>
      <c r="W244" s="11">
        <f t="shared" si="384"/>
        <v>8157.8899999999994</v>
      </c>
      <c r="X244" s="11">
        <f t="shared" si="350"/>
        <v>97894.68</v>
      </c>
      <c r="Y244" s="110">
        <f t="shared" si="342"/>
        <v>0.22</v>
      </c>
      <c r="Z244" s="11">
        <f t="shared" si="401"/>
        <v>13415.829599999997</v>
      </c>
      <c r="AA244" s="11">
        <f t="shared" si="402"/>
        <v>4814.7339999999995</v>
      </c>
      <c r="AB244" s="11">
        <v>0</v>
      </c>
      <c r="AC244" s="11">
        <f t="shared" si="408"/>
        <v>79664.116399999999</v>
      </c>
      <c r="AD244" s="11">
        <f t="shared" si="403"/>
        <v>6638.6763666666666</v>
      </c>
      <c r="AE244" s="11">
        <v>55000</v>
      </c>
      <c r="AF244" s="11">
        <f t="shared" si="351"/>
        <v>2055.3430333333336</v>
      </c>
      <c r="AG244" s="11"/>
      <c r="AH244" s="92"/>
      <c r="AI244" s="91">
        <v>9000</v>
      </c>
      <c r="AJ244" s="11">
        <v>550</v>
      </c>
      <c r="AK244" s="54">
        <f t="shared" si="98"/>
        <v>11649.815465544114</v>
      </c>
      <c r="AL244" s="11">
        <v>305</v>
      </c>
      <c r="AM244" s="54">
        <v>0</v>
      </c>
      <c r="AN244" s="11">
        <v>0</v>
      </c>
      <c r="AO244" s="11">
        <v>0</v>
      </c>
      <c r="AP244" s="52">
        <f t="shared" si="352"/>
        <v>318245.61922825803</v>
      </c>
      <c r="AQ244" s="54">
        <f t="shared" si="341"/>
        <v>13782.850972902568</v>
      </c>
      <c r="AR244" s="54">
        <f t="shared" si="404"/>
        <v>11966.279591129642</v>
      </c>
      <c r="AS244" s="54">
        <f t="shared" si="409"/>
        <v>1230209.5609387576</v>
      </c>
      <c r="AT244" s="54">
        <f t="shared" si="398"/>
        <v>145597.31014216438</v>
      </c>
      <c r="AU244" s="54">
        <v>3100</v>
      </c>
      <c r="AV244" s="54">
        <f t="shared" si="405"/>
        <v>199848.44429298898</v>
      </c>
      <c r="AW244" s="11">
        <v>0</v>
      </c>
      <c r="AX244" s="52">
        <f t="shared" si="353"/>
        <v>186592.06746767717</v>
      </c>
      <c r="AY244" s="54">
        <f>'Mortgage and Loans'!U205</f>
        <v>135906.93999999997</v>
      </c>
      <c r="AZ244" s="12">
        <f t="shared" si="391"/>
        <v>2266753.8880994222</v>
      </c>
      <c r="BA244" s="52">
        <f t="shared" si="406"/>
        <v>750</v>
      </c>
      <c r="BB244" s="52">
        <f t="shared" si="406"/>
        <v>750</v>
      </c>
      <c r="BC244" s="52">
        <f t="shared" si="406"/>
        <v>750</v>
      </c>
      <c r="BD244" s="52">
        <f t="shared" si="406"/>
        <v>750</v>
      </c>
      <c r="BE244" s="52">
        <f t="shared" si="400"/>
        <v>261.43961538461554</v>
      </c>
      <c r="BF244" s="52">
        <f t="shared" si="406"/>
        <v>750</v>
      </c>
      <c r="BG244" s="52">
        <f>'Mortgage and Loans'!AF206</f>
        <v>0</v>
      </c>
      <c r="BH244" s="52">
        <f>'Mortgage and Loans'!AQ206</f>
        <v>0</v>
      </c>
      <c r="BI244" s="52">
        <f>'Mortgage and Loans'!BB206</f>
        <v>0</v>
      </c>
      <c r="BJ244" s="52">
        <f>'Mortgage and Loans'!BM206</f>
        <v>0</v>
      </c>
      <c r="BK244" s="52">
        <f>'Mortgage and Loans'!T205</f>
        <v>44093.060000000019</v>
      </c>
      <c r="BL244" s="12">
        <f t="shared" si="17"/>
        <v>-48104.499615384637</v>
      </c>
      <c r="BM244" s="69">
        <f t="shared" si="103"/>
        <v>2218649.3884840375</v>
      </c>
      <c r="BN244" s="88">
        <f t="shared" si="411"/>
        <v>1</v>
      </c>
      <c r="BO244" s="88">
        <f t="shared" ref="BO244:BO307" si="412">IF(SUM(BG244,BH244,BI244,BJ244)&lt;=0,0,1)</f>
        <v>0</v>
      </c>
      <c r="BP244" s="79">
        <f>'Mortgage and Loans'!G206</f>
        <v>0</v>
      </c>
      <c r="BQ244" s="73">
        <f t="shared" si="354"/>
        <v>2055.3430333333336</v>
      </c>
      <c r="BR244" s="80"/>
      <c r="BS244" s="20">
        <f t="shared" si="355"/>
        <v>4011.4396153846155</v>
      </c>
      <c r="BT244" s="20">
        <v>750</v>
      </c>
      <c r="BU244" s="20">
        <v>0</v>
      </c>
      <c r="BV244" s="20">
        <f t="shared" si="356"/>
        <v>4761.4396153846155</v>
      </c>
      <c r="BW244" s="20">
        <f t="shared" si="357"/>
        <v>4761.4396153846155</v>
      </c>
      <c r="BX244" s="47">
        <f>IF(D244=0,0,IF(MONTH($D244)=1,1,0))</f>
        <v>0</v>
      </c>
      <c r="BY244" s="47">
        <f t="shared" si="19"/>
        <v>0</v>
      </c>
      <c r="BZ244" s="47">
        <f t="shared" si="20"/>
        <v>0</v>
      </c>
      <c r="CA244" s="47">
        <f t="shared" si="21"/>
        <v>0</v>
      </c>
      <c r="CB244" s="47">
        <f t="shared" si="22"/>
        <v>0</v>
      </c>
      <c r="CC244" s="47">
        <f t="shared" si="23"/>
        <v>0</v>
      </c>
      <c r="CD244" s="47">
        <f t="shared" si="24"/>
        <v>0</v>
      </c>
      <c r="CE244" s="47">
        <f t="shared" si="25"/>
        <v>0</v>
      </c>
      <c r="CF244" s="47">
        <f t="shared" si="26"/>
        <v>0</v>
      </c>
      <c r="CG244" s="47">
        <f t="shared" si="27"/>
        <v>0</v>
      </c>
      <c r="CH244" s="47">
        <f t="shared" si="28"/>
        <v>0</v>
      </c>
      <c r="CI244" s="47">
        <f t="shared" si="29"/>
        <v>0</v>
      </c>
      <c r="CJ244" s="47">
        <f t="shared" si="358"/>
        <v>0</v>
      </c>
      <c r="CK244" s="47">
        <f t="shared" si="359"/>
        <v>0</v>
      </c>
      <c r="CL244" s="47">
        <f t="shared" si="360"/>
        <v>0</v>
      </c>
      <c r="CM244" s="47">
        <f t="shared" si="361"/>
        <v>0</v>
      </c>
      <c r="CN244" s="47">
        <f t="shared" si="362"/>
        <v>0</v>
      </c>
      <c r="CO244" s="47">
        <f t="shared" si="363"/>
        <v>0</v>
      </c>
      <c r="CP244" s="47">
        <f t="shared" si="364"/>
        <v>0</v>
      </c>
      <c r="CQ244" s="47">
        <f t="shared" si="365"/>
        <v>0</v>
      </c>
      <c r="CR244" s="47">
        <f t="shared" si="366"/>
        <v>0</v>
      </c>
      <c r="CS244" s="47">
        <f t="shared" si="367"/>
        <v>0</v>
      </c>
      <c r="CT244" s="47">
        <f t="shared" si="368"/>
        <v>0</v>
      </c>
      <c r="CU244" s="47">
        <f t="shared" si="369"/>
        <v>0</v>
      </c>
      <c r="CV244" s="20">
        <f t="shared" si="370"/>
        <v>4761.4396153846155</v>
      </c>
      <c r="CW244" s="20">
        <f t="shared" si="371"/>
        <v>4761.4396153846164</v>
      </c>
      <c r="CX244" s="20">
        <f t="shared" si="372"/>
        <v>57137.275384615386</v>
      </c>
      <c r="CY244" s="20">
        <f t="shared" si="373"/>
        <v>57137.275384615386</v>
      </c>
      <c r="CZ244" s="20">
        <f t="shared" si="374"/>
        <v>57137.275384615394</v>
      </c>
      <c r="DA244" s="21">
        <f t="shared" si="375"/>
        <v>57137.275384615386</v>
      </c>
      <c r="DB244" s="19">
        <f t="shared" si="397"/>
        <v>1428431.8846153847</v>
      </c>
      <c r="DC244" s="20">
        <f t="shared" si="376"/>
        <v>1428431.8846153847</v>
      </c>
      <c r="DD244" s="20">
        <f t="shared" si="377"/>
        <v>1428431.8846153843</v>
      </c>
      <c r="DE244" s="20">
        <f>DC244*G244</f>
        <v>0</v>
      </c>
      <c r="DF244" s="20">
        <f t="shared" si="410"/>
        <v>1500000</v>
      </c>
      <c r="DG244" s="20">
        <f t="shared" si="392"/>
        <v>2106242.1326338784</v>
      </c>
      <c r="DH244" s="20">
        <f t="shared" si="378"/>
        <v>84249.685305355131</v>
      </c>
      <c r="DI244" s="20">
        <f t="shared" si="393"/>
        <v>7020.8071087795943</v>
      </c>
      <c r="DJ244" s="20">
        <f t="shared" si="379"/>
        <v>2088160.0535779931</v>
      </c>
      <c r="DK244" s="24">
        <f t="shared" si="380"/>
        <v>1.4745135244590251</v>
      </c>
      <c r="DL244" s="124">
        <f t="shared" si="394"/>
        <v>0</v>
      </c>
      <c r="DM244" s="27">
        <f t="shared" si="395"/>
        <v>0</v>
      </c>
      <c r="DN244" s="27">
        <f t="shared" si="396"/>
        <v>0</v>
      </c>
      <c r="DO244" s="20">
        <f t="shared" si="388"/>
        <v>1483881.0841056586</v>
      </c>
      <c r="DP244" s="20">
        <f t="shared" si="389"/>
        <v>1475945.6178192135</v>
      </c>
      <c r="DQ244" s="21">
        <f t="shared" si="390"/>
        <v>1474813.1606512524</v>
      </c>
      <c r="DR244" s="17"/>
      <c r="DS244" s="17"/>
      <c r="DT244" s="17"/>
      <c r="DU244" s="17"/>
      <c r="DV244" s="17"/>
      <c r="DW244" s="17"/>
      <c r="DX244" s="17"/>
      <c r="DY244" s="17"/>
      <c r="DZ244" s="17"/>
      <c r="EA244" s="17"/>
      <c r="EB244" s="28">
        <v>0</v>
      </c>
      <c r="EC244" s="17"/>
      <c r="ED244" s="17"/>
      <c r="EE244" s="17"/>
      <c r="EF244" s="17"/>
      <c r="EG244" s="17"/>
    </row>
    <row r="245" spans="1:137" ht="15.75" thickBot="1" x14ac:dyDescent="0.3">
      <c r="A245" s="5">
        <f t="shared" si="399"/>
        <v>44</v>
      </c>
      <c r="B245" s="5">
        <f t="shared" si="399"/>
        <v>42</v>
      </c>
      <c r="C245" s="1">
        <v>49644</v>
      </c>
      <c r="D245" s="4"/>
      <c r="E245" s="28"/>
      <c r="F245" s="28"/>
      <c r="G245" s="28">
        <f t="shared" si="343"/>
        <v>0</v>
      </c>
      <c r="H245" s="28"/>
      <c r="I245" s="10">
        <v>0</v>
      </c>
      <c r="J245" s="10">
        <v>69430.399999999994</v>
      </c>
      <c r="K245" s="94"/>
      <c r="L245" s="11">
        <f t="shared" si="345"/>
        <v>1541.6666666666667</v>
      </c>
      <c r="M245" s="11">
        <f t="shared" si="346"/>
        <v>458.33333333333331</v>
      </c>
      <c r="N245" s="11">
        <f t="shared" si="347"/>
        <v>575</v>
      </c>
      <c r="O245" s="11">
        <f t="shared" si="344"/>
        <v>552.97666666666669</v>
      </c>
      <c r="P245" s="11">
        <f t="shared" si="381"/>
        <v>2657.8899999999994</v>
      </c>
      <c r="Q245" s="11">
        <v>100000</v>
      </c>
      <c r="R245" s="94">
        <v>1</v>
      </c>
      <c r="S245" s="11">
        <f t="shared" si="348"/>
        <v>1541.6666666666667</v>
      </c>
      <c r="T245" s="11">
        <f t="shared" si="349"/>
        <v>458.33333333333331</v>
      </c>
      <c r="U245" s="11">
        <f t="shared" si="382"/>
        <v>833.33333333333348</v>
      </c>
      <c r="V245" s="11">
        <f t="shared" si="383"/>
        <v>5500</v>
      </c>
      <c r="W245" s="11">
        <f t="shared" si="384"/>
        <v>8157.8899999999994</v>
      </c>
      <c r="X245" s="11">
        <f t="shared" si="350"/>
        <v>97894.68</v>
      </c>
      <c r="Y245" s="110">
        <f t="shared" si="342"/>
        <v>0.22</v>
      </c>
      <c r="Z245" s="11">
        <f t="shared" si="401"/>
        <v>13415.829599999997</v>
      </c>
      <c r="AA245" s="11">
        <f t="shared" si="402"/>
        <v>4814.7339999999995</v>
      </c>
      <c r="AB245" s="11">
        <v>0</v>
      </c>
      <c r="AC245" s="11">
        <f t="shared" si="408"/>
        <v>79664.116399999999</v>
      </c>
      <c r="AD245" s="11">
        <f t="shared" si="403"/>
        <v>6638.6763666666666</v>
      </c>
      <c r="AE245" s="11">
        <v>55000</v>
      </c>
      <c r="AF245" s="11">
        <f t="shared" si="351"/>
        <v>2055.3430333333336</v>
      </c>
      <c r="AG245" s="11"/>
      <c r="AH245" s="92"/>
      <c r="AI245" s="91">
        <v>9000</v>
      </c>
      <c r="AJ245" s="11">
        <v>550</v>
      </c>
      <c r="AK245" s="54">
        <f t="shared" si="98"/>
        <v>11663.892325898312</v>
      </c>
      <c r="AL245" s="11">
        <v>305</v>
      </c>
      <c r="AM245" s="54">
        <v>0</v>
      </c>
      <c r="AN245" s="11">
        <v>0</v>
      </c>
      <c r="AO245" s="11">
        <v>0</v>
      </c>
      <c r="AP245" s="52">
        <f t="shared" si="352"/>
        <v>320886.11633241107</v>
      </c>
      <c r="AQ245" s="54">
        <f t="shared" si="341"/>
        <v>13857.508082339124</v>
      </c>
      <c r="AR245" s="54">
        <f t="shared" si="404"/>
        <v>12031.096938914927</v>
      </c>
      <c r="AS245" s="54">
        <f t="shared" si="409"/>
        <v>1240130.1053938426</v>
      </c>
      <c r="AT245" s="54">
        <f t="shared" si="398"/>
        <v>146385.96223876777</v>
      </c>
      <c r="AU245" s="54">
        <v>3100</v>
      </c>
      <c r="AV245" s="54">
        <f t="shared" si="405"/>
        <v>201505.956699576</v>
      </c>
      <c r="AW245" s="11">
        <v>0</v>
      </c>
      <c r="AX245" s="52">
        <f t="shared" si="353"/>
        <v>189658.11753312711</v>
      </c>
      <c r="AY245" s="54">
        <f>'Mortgage and Loans'!U206</f>
        <v>136982.59999999998</v>
      </c>
      <c r="AZ245" s="12">
        <f t="shared" si="391"/>
        <v>2286056.3555448768</v>
      </c>
      <c r="BA245" s="52">
        <f t="shared" si="406"/>
        <v>750</v>
      </c>
      <c r="BB245" s="52">
        <f t="shared" si="406"/>
        <v>750</v>
      </c>
      <c r="BC245" s="52">
        <f t="shared" si="406"/>
        <v>750</v>
      </c>
      <c r="BD245" s="52">
        <f t="shared" si="406"/>
        <v>750</v>
      </c>
      <c r="BE245" s="52">
        <f t="shared" si="400"/>
        <v>261.43961538461554</v>
      </c>
      <c r="BF245" s="52">
        <f t="shared" si="406"/>
        <v>750</v>
      </c>
      <c r="BG245" s="52">
        <f>'Mortgage and Loans'!AF207</f>
        <v>0</v>
      </c>
      <c r="BH245" s="52">
        <f>'Mortgage and Loans'!AQ207</f>
        <v>0</v>
      </c>
      <c r="BI245" s="52">
        <f>'Mortgage and Loans'!BB207</f>
        <v>0</v>
      </c>
      <c r="BJ245" s="52">
        <f>'Mortgage and Loans'!BM207</f>
        <v>0</v>
      </c>
      <c r="BK245" s="52">
        <f>'Mortgage and Loans'!T206</f>
        <v>43017.400000000016</v>
      </c>
      <c r="BL245" s="12">
        <f t="shared" si="17"/>
        <v>-47028.839615384633</v>
      </c>
      <c r="BM245" s="69">
        <f t="shared" si="103"/>
        <v>2239027.5159294922</v>
      </c>
      <c r="BN245" s="88">
        <f t="shared" si="411"/>
        <v>1</v>
      </c>
      <c r="BO245" s="88">
        <f t="shared" si="412"/>
        <v>0</v>
      </c>
      <c r="BP245" s="79">
        <f>'Mortgage and Loans'!G207</f>
        <v>0</v>
      </c>
      <c r="BQ245" s="73">
        <f t="shared" si="354"/>
        <v>2055.3430333333336</v>
      </c>
      <c r="BR245" s="80"/>
      <c r="BS245" s="20">
        <f t="shared" si="355"/>
        <v>4011.4396153846155</v>
      </c>
      <c r="BT245" s="20">
        <v>750</v>
      </c>
      <c r="BU245" s="20">
        <v>0</v>
      </c>
      <c r="BV245" s="20">
        <f t="shared" si="356"/>
        <v>4761.4396153846155</v>
      </c>
      <c r="BW245" s="20">
        <f t="shared" si="357"/>
        <v>4761.4396153846155</v>
      </c>
      <c r="BX245" s="47">
        <f>IF(D245=0,0,IF(MONTH($D245)=1,1,0))</f>
        <v>0</v>
      </c>
      <c r="BY245" s="47">
        <f t="shared" si="19"/>
        <v>0</v>
      </c>
      <c r="BZ245" s="47">
        <f t="shared" si="20"/>
        <v>0</v>
      </c>
      <c r="CA245" s="47">
        <f t="shared" si="21"/>
        <v>0</v>
      </c>
      <c r="CB245" s="47">
        <f t="shared" si="22"/>
        <v>0</v>
      </c>
      <c r="CC245" s="47">
        <f t="shared" si="23"/>
        <v>0</v>
      </c>
      <c r="CD245" s="47">
        <f t="shared" si="24"/>
        <v>0</v>
      </c>
      <c r="CE245" s="47">
        <f t="shared" si="25"/>
        <v>0</v>
      </c>
      <c r="CF245" s="47">
        <f t="shared" si="26"/>
        <v>0</v>
      </c>
      <c r="CG245" s="47">
        <f t="shared" si="27"/>
        <v>0</v>
      </c>
      <c r="CH245" s="47">
        <f t="shared" si="28"/>
        <v>0</v>
      </c>
      <c r="CI245" s="47">
        <f t="shared" si="29"/>
        <v>0</v>
      </c>
      <c r="CJ245" s="47">
        <f t="shared" si="358"/>
        <v>0</v>
      </c>
      <c r="CK245" s="47">
        <f t="shared" si="359"/>
        <v>0</v>
      </c>
      <c r="CL245" s="47">
        <f t="shared" si="360"/>
        <v>0</v>
      </c>
      <c r="CM245" s="47">
        <f t="shared" si="361"/>
        <v>0</v>
      </c>
      <c r="CN245" s="47">
        <f t="shared" si="362"/>
        <v>0</v>
      </c>
      <c r="CO245" s="47">
        <f t="shared" si="363"/>
        <v>0</v>
      </c>
      <c r="CP245" s="47">
        <f t="shared" si="364"/>
        <v>0</v>
      </c>
      <c r="CQ245" s="47">
        <f t="shared" si="365"/>
        <v>0</v>
      </c>
      <c r="CR245" s="47">
        <f t="shared" si="366"/>
        <v>0</v>
      </c>
      <c r="CS245" s="47">
        <f t="shared" si="367"/>
        <v>0</v>
      </c>
      <c r="CT245" s="47">
        <f t="shared" si="368"/>
        <v>0</v>
      </c>
      <c r="CU245" s="47">
        <f t="shared" si="369"/>
        <v>0</v>
      </c>
      <c r="CV245" s="20">
        <f t="shared" si="370"/>
        <v>4761.4396153846155</v>
      </c>
      <c r="CW245" s="20">
        <f t="shared" si="371"/>
        <v>4761.4396153846164</v>
      </c>
      <c r="CX245" s="20">
        <f t="shared" si="372"/>
        <v>57137.275384615386</v>
      </c>
      <c r="CY245" s="20">
        <f t="shared" si="373"/>
        <v>57137.275384615386</v>
      </c>
      <c r="CZ245" s="20">
        <f t="shared" si="374"/>
        <v>57137.275384615394</v>
      </c>
      <c r="DA245" s="21">
        <f t="shared" si="375"/>
        <v>57137.275384615386</v>
      </c>
      <c r="DB245" s="19">
        <f t="shared" si="397"/>
        <v>1428431.8846153847</v>
      </c>
      <c r="DC245" s="20">
        <f t="shared" si="376"/>
        <v>1428431.8846153847</v>
      </c>
      <c r="DD245" s="20">
        <f t="shared" si="377"/>
        <v>1428431.8846153843</v>
      </c>
      <c r="DE245" s="20">
        <f>DC245*G245</f>
        <v>0</v>
      </c>
      <c r="DF245" s="20">
        <f t="shared" si="410"/>
        <v>1500000</v>
      </c>
      <c r="DG245" s="20">
        <f t="shared" si="392"/>
        <v>2124454.8632189785</v>
      </c>
      <c r="DH245" s="20">
        <f t="shared" si="378"/>
        <v>84978.194528759137</v>
      </c>
      <c r="DI245" s="20">
        <f t="shared" si="393"/>
        <v>7081.5162107299284</v>
      </c>
      <c r="DJ245" s="20">
        <f t="shared" si="379"/>
        <v>2106274.839568207</v>
      </c>
      <c r="DK245" s="24">
        <f t="shared" si="380"/>
        <v>1.4872636813137246</v>
      </c>
      <c r="DL245" s="124">
        <f t="shared" si="394"/>
        <v>0</v>
      </c>
      <c r="DM245" s="27">
        <f t="shared" si="395"/>
        <v>0</v>
      </c>
      <c r="DN245" s="27">
        <f t="shared" si="396"/>
        <v>0</v>
      </c>
      <c r="DO245" s="20">
        <f t="shared" si="388"/>
        <v>1491918.7733112308</v>
      </c>
      <c r="DP245" s="20">
        <f t="shared" si="389"/>
        <v>1487940.3232490676</v>
      </c>
      <c r="DQ245" s="21">
        <f t="shared" si="390"/>
        <v>1487372.5652714465</v>
      </c>
      <c r="DR245" s="17"/>
      <c r="DS245" s="17"/>
      <c r="DT245" s="17"/>
      <c r="DU245" s="17"/>
      <c r="DV245" s="17"/>
      <c r="DW245" s="17"/>
      <c r="DX245" s="17"/>
      <c r="DY245" s="17"/>
      <c r="DZ245" s="17"/>
      <c r="EA245" s="17"/>
      <c r="EB245" s="28">
        <v>0</v>
      </c>
      <c r="EC245" s="17"/>
      <c r="ED245" s="17"/>
      <c r="EE245" s="17"/>
      <c r="EF245" s="17"/>
      <c r="EG245" s="17"/>
    </row>
    <row r="246" spans="1:137" ht="15.75" thickBot="1" x14ac:dyDescent="0.3">
      <c r="A246" s="5">
        <f t="shared" si="399"/>
        <v>44</v>
      </c>
      <c r="B246" s="5">
        <f t="shared" si="399"/>
        <v>42</v>
      </c>
      <c r="C246" s="1">
        <v>49675</v>
      </c>
      <c r="D246" s="4"/>
      <c r="E246" s="28"/>
      <c r="F246" s="28"/>
      <c r="G246" s="28">
        <f t="shared" si="343"/>
        <v>0</v>
      </c>
      <c r="H246" s="28"/>
      <c r="I246" s="10">
        <v>0</v>
      </c>
      <c r="J246" s="10">
        <v>69430.399999999994</v>
      </c>
      <c r="K246" s="94"/>
      <c r="L246" s="11">
        <f t="shared" si="345"/>
        <v>1541.6666666666667</v>
      </c>
      <c r="M246" s="11">
        <f t="shared" si="346"/>
        <v>458.33333333333331</v>
      </c>
      <c r="N246" s="11">
        <f t="shared" si="347"/>
        <v>575</v>
      </c>
      <c r="O246" s="11">
        <f t="shared" si="344"/>
        <v>552.97666666666669</v>
      </c>
      <c r="P246" s="11">
        <f t="shared" si="381"/>
        <v>2657.8899999999994</v>
      </c>
      <c r="Q246" s="11">
        <v>100000</v>
      </c>
      <c r="R246" s="94">
        <v>1</v>
      </c>
      <c r="S246" s="11">
        <f t="shared" si="348"/>
        <v>1541.6666666666667</v>
      </c>
      <c r="T246" s="11">
        <f t="shared" si="349"/>
        <v>458.33333333333331</v>
      </c>
      <c r="U246" s="11">
        <f t="shared" si="382"/>
        <v>833.33333333333348</v>
      </c>
      <c r="V246" s="11">
        <f t="shared" si="383"/>
        <v>5500</v>
      </c>
      <c r="W246" s="11">
        <f t="shared" si="384"/>
        <v>8157.8899999999994</v>
      </c>
      <c r="X246" s="11">
        <f t="shared" si="350"/>
        <v>97894.68</v>
      </c>
      <c r="Y246" s="110">
        <f t="shared" si="342"/>
        <v>0.22</v>
      </c>
      <c r="Z246" s="11">
        <f t="shared" si="401"/>
        <v>13415.829599999997</v>
      </c>
      <c r="AA246" s="11">
        <f t="shared" si="402"/>
        <v>4814.7339999999995</v>
      </c>
      <c r="AB246" s="11">
        <v>0</v>
      </c>
      <c r="AC246" s="11">
        <f t="shared" si="408"/>
        <v>79664.116399999999</v>
      </c>
      <c r="AD246" s="11">
        <f t="shared" si="403"/>
        <v>6638.6763666666666</v>
      </c>
      <c r="AE246" s="11">
        <v>55000</v>
      </c>
      <c r="AF246" s="11">
        <f t="shared" si="351"/>
        <v>2055.3430333333336</v>
      </c>
      <c r="AG246" s="11"/>
      <c r="AH246" s="92"/>
      <c r="AI246" s="91">
        <v>9000</v>
      </c>
      <c r="AJ246" s="11">
        <v>550</v>
      </c>
      <c r="AK246" s="54">
        <f t="shared" si="98"/>
        <v>11677.986195792106</v>
      </c>
      <c r="AL246" s="11">
        <v>305</v>
      </c>
      <c r="AM246" s="54">
        <v>0</v>
      </c>
      <c r="AN246" s="11">
        <v>0</v>
      </c>
      <c r="AO246" s="11">
        <v>0</v>
      </c>
      <c r="AP246" s="52">
        <f t="shared" si="352"/>
        <v>323540.9161292116</v>
      </c>
      <c r="AQ246" s="54">
        <f t="shared" si="341"/>
        <v>13932.569584451794</v>
      </c>
      <c r="AR246" s="54">
        <f t="shared" si="404"/>
        <v>12096.265380667382</v>
      </c>
      <c r="AS246" s="54">
        <f t="shared" si="409"/>
        <v>1250104.3861313926</v>
      </c>
      <c r="AT246" s="54">
        <f t="shared" si="398"/>
        <v>147178.88620089443</v>
      </c>
      <c r="AU246" s="54">
        <v>3100</v>
      </c>
      <c r="AV246" s="54">
        <f t="shared" si="405"/>
        <v>203172.44729836535</v>
      </c>
      <c r="AW246" s="11">
        <v>0</v>
      </c>
      <c r="AX246" s="52">
        <f t="shared" si="353"/>
        <v>192740.77536976489</v>
      </c>
      <c r="AY246" s="54">
        <f>'Mortgage and Loans'!U207</f>
        <v>138061.95999999996</v>
      </c>
      <c r="AZ246" s="12">
        <f t="shared" si="391"/>
        <v>2305461.1922905399</v>
      </c>
      <c r="BA246" s="52">
        <f t="shared" si="406"/>
        <v>750</v>
      </c>
      <c r="BB246" s="52">
        <f t="shared" si="406"/>
        <v>750</v>
      </c>
      <c r="BC246" s="52">
        <f t="shared" si="406"/>
        <v>750</v>
      </c>
      <c r="BD246" s="52">
        <f t="shared" si="406"/>
        <v>750</v>
      </c>
      <c r="BE246" s="52">
        <f t="shared" si="400"/>
        <v>261.43961538461554</v>
      </c>
      <c r="BF246" s="52">
        <f t="shared" si="406"/>
        <v>750</v>
      </c>
      <c r="BG246" s="52">
        <f>'Mortgage and Loans'!AF208</f>
        <v>0</v>
      </c>
      <c r="BH246" s="52">
        <f>'Mortgage and Loans'!AQ208</f>
        <v>0</v>
      </c>
      <c r="BI246" s="52">
        <f>'Mortgage and Loans'!BB208</f>
        <v>0</v>
      </c>
      <c r="BJ246" s="52">
        <f>'Mortgage and Loans'!BM208</f>
        <v>0</v>
      </c>
      <c r="BK246" s="52">
        <f>'Mortgage and Loans'!T207</f>
        <v>41938.040000000015</v>
      </c>
      <c r="BL246" s="12">
        <f t="shared" si="17"/>
        <v>-45949.479615384633</v>
      </c>
      <c r="BM246" s="69">
        <f t="shared" si="103"/>
        <v>2259511.7126751551</v>
      </c>
      <c r="BN246" s="88">
        <f t="shared" si="411"/>
        <v>1</v>
      </c>
      <c r="BO246" s="88">
        <f t="shared" si="412"/>
        <v>0</v>
      </c>
      <c r="BP246" s="79">
        <f>'Mortgage and Loans'!G208</f>
        <v>0</v>
      </c>
      <c r="BQ246" s="73">
        <f t="shared" si="354"/>
        <v>2055.3430333333336</v>
      </c>
      <c r="BR246" s="80"/>
      <c r="BS246" s="20">
        <f t="shared" si="355"/>
        <v>4011.4396153846155</v>
      </c>
      <c r="BT246" s="20">
        <v>750</v>
      </c>
      <c r="BU246" s="20">
        <v>0</v>
      </c>
      <c r="BV246" s="20">
        <f t="shared" si="356"/>
        <v>4761.4396153846155</v>
      </c>
      <c r="BW246" s="20">
        <f t="shared" si="357"/>
        <v>4761.4396153846155</v>
      </c>
      <c r="BX246" s="47">
        <f>IF(D246=0,0,IF(MONTH($D246)=1,1,0))</f>
        <v>0</v>
      </c>
      <c r="BY246" s="47">
        <f t="shared" si="19"/>
        <v>0</v>
      </c>
      <c r="BZ246" s="47">
        <f t="shared" si="20"/>
        <v>0</v>
      </c>
      <c r="CA246" s="47">
        <f t="shared" si="21"/>
        <v>0</v>
      </c>
      <c r="CB246" s="47">
        <f t="shared" si="22"/>
        <v>0</v>
      </c>
      <c r="CC246" s="47">
        <f t="shared" si="23"/>
        <v>0</v>
      </c>
      <c r="CD246" s="47">
        <f t="shared" si="24"/>
        <v>0</v>
      </c>
      <c r="CE246" s="47">
        <f t="shared" si="25"/>
        <v>0</v>
      </c>
      <c r="CF246" s="47">
        <f t="shared" si="26"/>
        <v>0</v>
      </c>
      <c r="CG246" s="47">
        <f t="shared" si="27"/>
        <v>0</v>
      </c>
      <c r="CH246" s="47">
        <f t="shared" si="28"/>
        <v>0</v>
      </c>
      <c r="CI246" s="47">
        <f t="shared" si="29"/>
        <v>0</v>
      </c>
      <c r="CJ246" s="47">
        <f t="shared" si="358"/>
        <v>0</v>
      </c>
      <c r="CK246" s="47">
        <f t="shared" si="359"/>
        <v>0</v>
      </c>
      <c r="CL246" s="47">
        <f t="shared" si="360"/>
        <v>0</v>
      </c>
      <c r="CM246" s="47">
        <f t="shared" si="361"/>
        <v>0</v>
      </c>
      <c r="CN246" s="47">
        <f t="shared" si="362"/>
        <v>0</v>
      </c>
      <c r="CO246" s="47">
        <f t="shared" si="363"/>
        <v>0</v>
      </c>
      <c r="CP246" s="47">
        <f t="shared" si="364"/>
        <v>0</v>
      </c>
      <c r="CQ246" s="47">
        <f t="shared" si="365"/>
        <v>0</v>
      </c>
      <c r="CR246" s="47">
        <f t="shared" si="366"/>
        <v>0</v>
      </c>
      <c r="CS246" s="47">
        <f t="shared" si="367"/>
        <v>0</v>
      </c>
      <c r="CT246" s="47">
        <f t="shared" si="368"/>
        <v>0</v>
      </c>
      <c r="CU246" s="47">
        <f t="shared" si="369"/>
        <v>0</v>
      </c>
      <c r="CV246" s="20">
        <f t="shared" si="370"/>
        <v>4761.4396153846155</v>
      </c>
      <c r="CW246" s="20">
        <f t="shared" si="371"/>
        <v>4761.4396153846164</v>
      </c>
      <c r="CX246" s="20">
        <f t="shared" si="372"/>
        <v>57137.275384615386</v>
      </c>
      <c r="CY246" s="20">
        <f t="shared" si="373"/>
        <v>57137.275384615386</v>
      </c>
      <c r="CZ246" s="20">
        <f t="shared" si="374"/>
        <v>57137.275384615394</v>
      </c>
      <c r="DA246" s="21">
        <f t="shared" si="375"/>
        <v>57137.275384615386</v>
      </c>
      <c r="DB246" s="19">
        <f t="shared" si="397"/>
        <v>1428431.8846153847</v>
      </c>
      <c r="DC246" s="20">
        <f t="shared" si="376"/>
        <v>1428431.8846153847</v>
      </c>
      <c r="DD246" s="20">
        <f t="shared" si="377"/>
        <v>1428431.8846153843</v>
      </c>
      <c r="DE246" s="20">
        <f>DC246*G246</f>
        <v>0</v>
      </c>
      <c r="DF246" s="20">
        <f t="shared" si="410"/>
        <v>1500000</v>
      </c>
      <c r="DG246" s="20">
        <f t="shared" si="392"/>
        <v>2142766.2460947484</v>
      </c>
      <c r="DH246" s="20">
        <f t="shared" si="378"/>
        <v>85710.649843789943</v>
      </c>
      <c r="DI246" s="20">
        <f t="shared" si="393"/>
        <v>7142.5541536491619</v>
      </c>
      <c r="DJ246" s="20">
        <f t="shared" si="379"/>
        <v>2124487.7473158683</v>
      </c>
      <c r="DK246" s="24">
        <f t="shared" si="380"/>
        <v>1.5000829015180539</v>
      </c>
      <c r="DL246" s="124">
        <f t="shared" si="394"/>
        <v>1</v>
      </c>
      <c r="DM246" s="27">
        <f t="shared" si="395"/>
        <v>1</v>
      </c>
      <c r="DN246" s="27">
        <f t="shared" si="396"/>
        <v>1500000</v>
      </c>
      <c r="DO246" s="20">
        <f>$DN246+DO247/(100%+$AJ$1/12)</f>
        <v>1500000</v>
      </c>
      <c r="DP246" s="20">
        <f>IF($DL246*$DM246=1,$DN246,$DN246+(DP247-(18500+18500+5500+5500)/12)/(100%+$AJ$1/12))</f>
        <v>1500000</v>
      </c>
      <c r="DQ246" s="21">
        <f>IF($DL246*$DM246=1,$DN246,$DN246+(DQ247-(18500+18500+5500+5500+6850)/12)/(100%+$AJ$1/12))</f>
        <v>1500000</v>
      </c>
      <c r="DR246" s="17"/>
      <c r="DS246" s="17"/>
      <c r="DT246" s="17"/>
      <c r="DU246" s="17"/>
      <c r="DV246" s="17"/>
      <c r="DW246" s="17"/>
      <c r="DX246" s="17"/>
      <c r="DY246" s="17"/>
      <c r="DZ246" s="17"/>
      <c r="EA246" s="17"/>
      <c r="EB246" s="28">
        <v>0</v>
      </c>
      <c r="EC246" s="17"/>
      <c r="ED246" s="17"/>
      <c r="EE246" s="17"/>
      <c r="EF246" s="17"/>
      <c r="EG246" s="17"/>
    </row>
    <row r="247" spans="1:137" ht="15.75" thickBot="1" x14ac:dyDescent="0.3">
      <c r="A247" s="5">
        <f t="shared" si="399"/>
        <v>44</v>
      </c>
      <c r="B247" s="5">
        <f t="shared" si="399"/>
        <v>42</v>
      </c>
      <c r="C247" s="1">
        <v>49706</v>
      </c>
      <c r="D247" s="4"/>
      <c r="E247" s="28"/>
      <c r="F247" s="28"/>
      <c r="G247" s="28">
        <f t="shared" si="343"/>
        <v>0</v>
      </c>
      <c r="H247" s="28"/>
      <c r="I247" s="10">
        <v>0</v>
      </c>
      <c r="J247" s="10">
        <v>69430.399999999994</v>
      </c>
      <c r="K247" s="94"/>
      <c r="L247" s="11">
        <f t="shared" si="345"/>
        <v>1541.6666666666667</v>
      </c>
      <c r="M247" s="11">
        <f t="shared" si="346"/>
        <v>458.33333333333331</v>
      </c>
      <c r="N247" s="11">
        <f t="shared" si="347"/>
        <v>575</v>
      </c>
      <c r="O247" s="11">
        <f t="shared" si="344"/>
        <v>552.97666666666669</v>
      </c>
      <c r="P247" s="11">
        <f t="shared" si="381"/>
        <v>2657.8899999999994</v>
      </c>
      <c r="Q247" s="11">
        <v>100000</v>
      </c>
      <c r="R247" s="94">
        <v>1</v>
      </c>
      <c r="S247" s="11">
        <f t="shared" si="348"/>
        <v>1541.6666666666667</v>
      </c>
      <c r="T247" s="11">
        <f t="shared" si="349"/>
        <v>458.33333333333331</v>
      </c>
      <c r="U247" s="11">
        <f t="shared" si="382"/>
        <v>833.33333333333348</v>
      </c>
      <c r="V247" s="11">
        <f t="shared" si="383"/>
        <v>5500</v>
      </c>
      <c r="W247" s="11">
        <f t="shared" si="384"/>
        <v>8157.8899999999994</v>
      </c>
      <c r="X247" s="11">
        <f t="shared" si="350"/>
        <v>97894.68</v>
      </c>
      <c r="Y247" s="110">
        <f t="shared" si="342"/>
        <v>0.22</v>
      </c>
      <c r="Z247" s="11">
        <f t="shared" si="401"/>
        <v>13415.829599999997</v>
      </c>
      <c r="AA247" s="11">
        <f t="shared" si="402"/>
        <v>4814.7339999999995</v>
      </c>
      <c r="AB247" s="11">
        <v>0</v>
      </c>
      <c r="AC247" s="11">
        <f t="shared" si="408"/>
        <v>79664.116399999999</v>
      </c>
      <c r="AD247" s="11">
        <f t="shared" si="403"/>
        <v>6638.6763666666666</v>
      </c>
      <c r="AE247" s="11">
        <v>55000</v>
      </c>
      <c r="AF247" s="11">
        <f t="shared" si="351"/>
        <v>2055.3430333333336</v>
      </c>
      <c r="AG247" s="11"/>
      <c r="AH247" s="92"/>
      <c r="AI247" s="91">
        <v>9000</v>
      </c>
      <c r="AJ247" s="11">
        <v>550</v>
      </c>
      <c r="AK247" s="54">
        <f t="shared" si="98"/>
        <v>11692.097095778687</v>
      </c>
      <c r="AL247" s="11">
        <v>305</v>
      </c>
      <c r="AM247" s="54">
        <v>0</v>
      </c>
      <c r="AN247" s="11">
        <v>0</v>
      </c>
      <c r="AO247" s="11">
        <v>0</v>
      </c>
      <c r="AP247" s="52">
        <f t="shared" si="352"/>
        <v>326210.09609157813</v>
      </c>
      <c r="AQ247" s="54">
        <f t="shared" ref="AQ247:AQ315" si="413">(AQ246*($AJ$1/12))+AQ246</f>
        <v>14008.037669700909</v>
      </c>
      <c r="AR247" s="54">
        <f t="shared" si="404"/>
        <v>12161.786818145998</v>
      </c>
      <c r="AS247" s="54">
        <f t="shared" si="409"/>
        <v>1260132.6942229376</v>
      </c>
      <c r="AT247" s="54">
        <f t="shared" si="398"/>
        <v>147976.10516781593</v>
      </c>
      <c r="AU247" s="54">
        <v>3100</v>
      </c>
      <c r="AV247" s="54">
        <f t="shared" si="405"/>
        <v>204847.96472123149</v>
      </c>
      <c r="AW247" s="11">
        <v>0</v>
      </c>
      <c r="AX247" s="52">
        <f t="shared" si="353"/>
        <v>195840.13093635111</v>
      </c>
      <c r="AY247" s="54">
        <f>'Mortgage and Loans'!U208</f>
        <v>139145.02999999997</v>
      </c>
      <c r="AZ247" s="12">
        <f t="shared" si="391"/>
        <v>2324968.9427235397</v>
      </c>
      <c r="BA247" s="52">
        <f t="shared" si="406"/>
        <v>750</v>
      </c>
      <c r="BB247" s="52">
        <f t="shared" si="406"/>
        <v>750</v>
      </c>
      <c r="BC247" s="52">
        <f t="shared" si="406"/>
        <v>750</v>
      </c>
      <c r="BD247" s="52">
        <f t="shared" si="406"/>
        <v>750</v>
      </c>
      <c r="BE247" s="52">
        <f t="shared" si="400"/>
        <v>261.43961538461548</v>
      </c>
      <c r="BF247" s="52">
        <f t="shared" si="406"/>
        <v>750</v>
      </c>
      <c r="BG247" s="52">
        <f>'Mortgage and Loans'!AF209</f>
        <v>0</v>
      </c>
      <c r="BH247" s="52">
        <f>'Mortgage and Loans'!AQ209</f>
        <v>0</v>
      </c>
      <c r="BI247" s="52">
        <f>'Mortgage and Loans'!BB209</f>
        <v>0</v>
      </c>
      <c r="BJ247" s="52">
        <f>'Mortgage and Loans'!BM209</f>
        <v>0</v>
      </c>
      <c r="BK247" s="52">
        <f>'Mortgage and Loans'!T208</f>
        <v>40854.970000000016</v>
      </c>
      <c r="BL247" s="12">
        <f t="shared" si="17"/>
        <v>-44866.409615384633</v>
      </c>
      <c r="BM247" s="69">
        <f t="shared" si="103"/>
        <v>2280102.5331081552</v>
      </c>
      <c r="BN247" s="88">
        <f t="shared" si="411"/>
        <v>1</v>
      </c>
      <c r="BO247" s="88">
        <f t="shared" si="412"/>
        <v>0</v>
      </c>
      <c r="BP247" s="79">
        <f>'Mortgage and Loans'!G209</f>
        <v>0</v>
      </c>
      <c r="BQ247" s="73">
        <f t="shared" si="354"/>
        <v>2055.3430333333336</v>
      </c>
      <c r="BR247" s="80"/>
      <c r="BS247" s="20">
        <f t="shared" si="355"/>
        <v>4011.4396153846155</v>
      </c>
      <c r="BT247" s="20">
        <v>750</v>
      </c>
      <c r="BU247" s="20">
        <v>0</v>
      </c>
      <c r="BV247" s="20">
        <f t="shared" si="356"/>
        <v>4761.4396153846155</v>
      </c>
      <c r="BW247" s="20">
        <f t="shared" si="357"/>
        <v>4761.4396153846155</v>
      </c>
      <c r="BX247" s="47">
        <f>IF(D247=0,0,IF(MONTH($D247)=1,1,0))</f>
        <v>0</v>
      </c>
      <c r="BY247" s="47">
        <f t="shared" si="19"/>
        <v>0</v>
      </c>
      <c r="BZ247" s="47">
        <f t="shared" si="20"/>
        <v>0</v>
      </c>
      <c r="CA247" s="47">
        <f t="shared" si="21"/>
        <v>0</v>
      </c>
      <c r="CB247" s="47">
        <f t="shared" si="22"/>
        <v>0</v>
      </c>
      <c r="CC247" s="47">
        <f t="shared" si="23"/>
        <v>0</v>
      </c>
      <c r="CD247" s="47">
        <f t="shared" si="24"/>
        <v>0</v>
      </c>
      <c r="CE247" s="47">
        <f t="shared" si="25"/>
        <v>0</v>
      </c>
      <c r="CF247" s="47">
        <f t="shared" si="26"/>
        <v>0</v>
      </c>
      <c r="CG247" s="47">
        <f t="shared" si="27"/>
        <v>0</v>
      </c>
      <c r="CH247" s="47">
        <f t="shared" si="28"/>
        <v>0</v>
      </c>
      <c r="CI247" s="47">
        <f t="shared" si="29"/>
        <v>0</v>
      </c>
      <c r="CJ247" s="47">
        <f t="shared" si="358"/>
        <v>0</v>
      </c>
      <c r="CK247" s="47">
        <f t="shared" si="359"/>
        <v>0</v>
      </c>
      <c r="CL247" s="47">
        <f t="shared" si="360"/>
        <v>0</v>
      </c>
      <c r="CM247" s="47">
        <f t="shared" si="361"/>
        <v>0</v>
      </c>
      <c r="CN247" s="47">
        <f t="shared" si="362"/>
        <v>0</v>
      </c>
      <c r="CO247" s="47">
        <f t="shared" si="363"/>
        <v>0</v>
      </c>
      <c r="CP247" s="47">
        <f t="shared" si="364"/>
        <v>0</v>
      </c>
      <c r="CQ247" s="47">
        <f t="shared" si="365"/>
        <v>0</v>
      </c>
      <c r="CR247" s="47">
        <f t="shared" si="366"/>
        <v>0</v>
      </c>
      <c r="CS247" s="47">
        <f t="shared" si="367"/>
        <v>0</v>
      </c>
      <c r="CT247" s="47">
        <f t="shared" si="368"/>
        <v>0</v>
      </c>
      <c r="CU247" s="47">
        <f t="shared" si="369"/>
        <v>0</v>
      </c>
      <c r="CV247" s="20">
        <f t="shared" si="370"/>
        <v>4761.4396153846155</v>
      </c>
      <c r="CW247" s="20">
        <f t="shared" si="371"/>
        <v>4761.4396153846164</v>
      </c>
      <c r="CX247" s="20">
        <f t="shared" si="372"/>
        <v>57137.275384615386</v>
      </c>
      <c r="CY247" s="20">
        <f t="shared" si="373"/>
        <v>57137.275384615386</v>
      </c>
      <c r="CZ247" s="20">
        <f t="shared" si="374"/>
        <v>57137.275384615394</v>
      </c>
      <c r="DA247" s="21">
        <f t="shared" si="375"/>
        <v>57137.275384615386</v>
      </c>
      <c r="DB247" s="19">
        <f t="shared" si="397"/>
        <v>1428431.8846153847</v>
      </c>
      <c r="DC247" s="20">
        <f t="shared" si="376"/>
        <v>1428431.8846153847</v>
      </c>
      <c r="DD247" s="20">
        <f t="shared" si="377"/>
        <v>1428431.8846153843</v>
      </c>
      <c r="DE247" s="20">
        <f>DC247*G247</f>
        <v>0</v>
      </c>
      <c r="DF247" s="20">
        <f t="shared" si="410"/>
        <v>1500000</v>
      </c>
      <c r="DG247" s="20">
        <f t="shared" si="392"/>
        <v>2161176.8156277612</v>
      </c>
      <c r="DH247" s="20">
        <f t="shared" si="378"/>
        <v>86447.07262511045</v>
      </c>
      <c r="DI247" s="20">
        <f t="shared" si="393"/>
        <v>7203.9227187592041</v>
      </c>
      <c r="DJ247" s="20">
        <f t="shared" si="379"/>
        <v>2142799.3083138294</v>
      </c>
      <c r="DK247" s="24">
        <f t="shared" si="380"/>
        <v>1.5129715591651562</v>
      </c>
      <c r="DL247" s="124">
        <f t="shared" si="394"/>
        <v>0</v>
      </c>
      <c r="DM247" s="27">
        <f t="shared" si="395"/>
        <v>1</v>
      </c>
      <c r="DN247" s="27">
        <f t="shared" si="396"/>
        <v>0</v>
      </c>
      <c r="DO247" s="20">
        <f t="shared" ref="DO247:DO310" si="414">$DN247+DO248/(100%+$AJ$1/12)</f>
        <v>0</v>
      </c>
      <c r="DP247" s="20">
        <f t="shared" ref="DP247:DP310" si="415">IF(DL247*DM247=1,DN247,$DN247+(DP248-(18500+18500+5500+5500)/12)/(100%+$AJ$1/12))</f>
        <v>-227021.8494761496</v>
      </c>
      <c r="DQ247" s="21">
        <f t="shared" ref="DQ247:DQ310" si="416">IF($DL247*$DM247=1,$DN247,$DN247+(DQ248-(18500+18500+5500+5500+6850)/12)/(100%+$AJ$1/12))</f>
        <v>-259419.75924514205</v>
      </c>
      <c r="DR247" s="17"/>
      <c r="DS247" s="17"/>
      <c r="DT247" s="17"/>
      <c r="DU247" s="17"/>
      <c r="DV247" s="17"/>
      <c r="DW247" s="17"/>
      <c r="DX247" s="17"/>
      <c r="DY247" s="17"/>
      <c r="DZ247" s="17"/>
      <c r="EA247" s="17"/>
      <c r="EB247" s="28">
        <v>0</v>
      </c>
      <c r="EC247" s="17"/>
      <c r="ED247" s="17"/>
      <c r="EE247" s="17"/>
      <c r="EF247" s="17"/>
      <c r="EG247" s="17"/>
    </row>
    <row r="248" spans="1:137" ht="15.75" thickBot="1" x14ac:dyDescent="0.3">
      <c r="A248" s="5">
        <f t="shared" si="399"/>
        <v>44</v>
      </c>
      <c r="B248" s="5">
        <f t="shared" si="399"/>
        <v>42</v>
      </c>
      <c r="C248" s="1">
        <v>49735</v>
      </c>
      <c r="D248" s="4"/>
      <c r="E248" s="28"/>
      <c r="F248" s="28"/>
      <c r="G248" s="28">
        <f t="shared" si="343"/>
        <v>0</v>
      </c>
      <c r="H248" s="28"/>
      <c r="I248" s="10">
        <v>0</v>
      </c>
      <c r="J248" s="10">
        <v>69430.399999999994</v>
      </c>
      <c r="K248" s="94"/>
      <c r="L248" s="11">
        <f t="shared" si="345"/>
        <v>1541.6666666666667</v>
      </c>
      <c r="M248" s="11">
        <f t="shared" si="346"/>
        <v>458.33333333333331</v>
      </c>
      <c r="N248" s="11">
        <f t="shared" si="347"/>
        <v>575</v>
      </c>
      <c r="O248" s="11">
        <f t="shared" si="344"/>
        <v>552.97666666666669</v>
      </c>
      <c r="P248" s="11">
        <f t="shared" si="381"/>
        <v>2657.8899999999994</v>
      </c>
      <c r="Q248" s="11">
        <v>100000</v>
      </c>
      <c r="R248" s="94">
        <v>1</v>
      </c>
      <c r="S248" s="11">
        <f t="shared" si="348"/>
        <v>1541.6666666666667</v>
      </c>
      <c r="T248" s="11">
        <f t="shared" si="349"/>
        <v>458.33333333333331</v>
      </c>
      <c r="U248" s="11">
        <f t="shared" si="382"/>
        <v>833.33333333333348</v>
      </c>
      <c r="V248" s="11">
        <f t="shared" si="383"/>
        <v>5500</v>
      </c>
      <c r="W248" s="11">
        <f t="shared" si="384"/>
        <v>8157.8899999999994</v>
      </c>
      <c r="X248" s="11">
        <f t="shared" si="350"/>
        <v>97894.68</v>
      </c>
      <c r="Y248" s="110">
        <f t="shared" si="342"/>
        <v>0.22</v>
      </c>
      <c r="Z248" s="11">
        <f t="shared" si="401"/>
        <v>13415.829599999997</v>
      </c>
      <c r="AA248" s="11">
        <f t="shared" si="402"/>
        <v>4814.7339999999995</v>
      </c>
      <c r="AB248" s="11">
        <v>0</v>
      </c>
      <c r="AC248" s="11">
        <f t="shared" si="408"/>
        <v>79664.116399999999</v>
      </c>
      <c r="AD248" s="11">
        <f t="shared" si="403"/>
        <v>6638.6763666666666</v>
      </c>
      <c r="AE248" s="11">
        <v>55000</v>
      </c>
      <c r="AF248" s="11">
        <f t="shared" si="351"/>
        <v>2055.3430333333336</v>
      </c>
      <c r="AG248" s="11"/>
      <c r="AH248" s="92"/>
      <c r="AI248" s="91">
        <v>9000</v>
      </c>
      <c r="AJ248" s="11">
        <v>550</v>
      </c>
      <c r="AK248" s="54">
        <f t="shared" si="98"/>
        <v>11706.225046436086</v>
      </c>
      <c r="AL248" s="11">
        <v>305</v>
      </c>
      <c r="AM248" s="54">
        <v>0</v>
      </c>
      <c r="AN248" s="11">
        <v>0</v>
      </c>
      <c r="AO248" s="11">
        <v>0</v>
      </c>
      <c r="AP248" s="52">
        <f t="shared" si="352"/>
        <v>328893.73411207413</v>
      </c>
      <c r="AQ248" s="54">
        <f t="shared" si="413"/>
        <v>14083.914540411788</v>
      </c>
      <c r="AR248" s="54">
        <f t="shared" si="404"/>
        <v>12227.663163410956</v>
      </c>
      <c r="AS248" s="54">
        <f t="shared" si="409"/>
        <v>1270215.3223166452</v>
      </c>
      <c r="AT248" s="54">
        <f t="shared" si="398"/>
        <v>148777.6424041416</v>
      </c>
      <c r="AU248" s="54">
        <v>3100</v>
      </c>
      <c r="AV248" s="54">
        <f t="shared" si="405"/>
        <v>206532.55786347151</v>
      </c>
      <c r="AW248" s="11">
        <v>0</v>
      </c>
      <c r="AX248" s="52">
        <f t="shared" si="353"/>
        <v>198956.27467892302</v>
      </c>
      <c r="AY248" s="54">
        <f>'Mortgage and Loans'!U209</f>
        <v>140231.82999999999</v>
      </c>
      <c r="AZ248" s="12">
        <f t="shared" si="391"/>
        <v>2344580.1641255142</v>
      </c>
      <c r="BA248" s="52">
        <f t="shared" si="406"/>
        <v>750</v>
      </c>
      <c r="BB248" s="52">
        <f t="shared" si="406"/>
        <v>750</v>
      </c>
      <c r="BC248" s="52">
        <f t="shared" si="406"/>
        <v>750</v>
      </c>
      <c r="BD248" s="52">
        <f t="shared" si="406"/>
        <v>750</v>
      </c>
      <c r="BE248" s="52">
        <f t="shared" si="400"/>
        <v>261.43961538461554</v>
      </c>
      <c r="BF248" s="52">
        <f t="shared" si="406"/>
        <v>750</v>
      </c>
      <c r="BG248" s="52">
        <f>'Mortgage and Loans'!AF210</f>
        <v>0</v>
      </c>
      <c r="BH248" s="52">
        <f>'Mortgage and Loans'!AQ210</f>
        <v>0</v>
      </c>
      <c r="BI248" s="52">
        <f>'Mortgage and Loans'!BB210</f>
        <v>0</v>
      </c>
      <c r="BJ248" s="52">
        <f>'Mortgage and Loans'!BM210</f>
        <v>0</v>
      </c>
      <c r="BK248" s="52">
        <f>'Mortgage and Loans'!T209</f>
        <v>39768.170000000013</v>
      </c>
      <c r="BL248" s="12">
        <f t="shared" si="17"/>
        <v>-43779.60961538463</v>
      </c>
      <c r="BM248" s="69">
        <f t="shared" si="103"/>
        <v>2300800.5545101296</v>
      </c>
      <c r="BN248" s="88">
        <f t="shared" si="411"/>
        <v>1</v>
      </c>
      <c r="BO248" s="88">
        <f t="shared" si="412"/>
        <v>0</v>
      </c>
      <c r="BP248" s="79">
        <f>'Mortgage and Loans'!G210</f>
        <v>0</v>
      </c>
      <c r="BQ248" s="73">
        <f t="shared" si="354"/>
        <v>2055.3430333333336</v>
      </c>
      <c r="BR248" s="80"/>
      <c r="BS248" s="20">
        <f t="shared" si="355"/>
        <v>4011.4396153846155</v>
      </c>
      <c r="BT248" s="20">
        <v>750</v>
      </c>
      <c r="BU248" s="20">
        <v>0</v>
      </c>
      <c r="BV248" s="20">
        <f t="shared" si="356"/>
        <v>4761.4396153846155</v>
      </c>
      <c r="BW248" s="20">
        <f t="shared" si="357"/>
        <v>4761.4396153846155</v>
      </c>
      <c r="BX248" s="47">
        <f>IF(D248=0,0,IF(MONTH($D248)=1,1,0))</f>
        <v>0</v>
      </c>
      <c r="BY248" s="47">
        <f t="shared" si="19"/>
        <v>0</v>
      </c>
      <c r="BZ248" s="47">
        <f t="shared" si="20"/>
        <v>0</v>
      </c>
      <c r="CA248" s="47">
        <f t="shared" si="21"/>
        <v>0</v>
      </c>
      <c r="CB248" s="47">
        <f t="shared" si="22"/>
        <v>0</v>
      </c>
      <c r="CC248" s="47">
        <f t="shared" si="23"/>
        <v>0</v>
      </c>
      <c r="CD248" s="47">
        <f t="shared" si="24"/>
        <v>0</v>
      </c>
      <c r="CE248" s="47">
        <f t="shared" si="25"/>
        <v>0</v>
      </c>
      <c r="CF248" s="47">
        <f t="shared" si="26"/>
        <v>0</v>
      </c>
      <c r="CG248" s="47">
        <f t="shared" si="27"/>
        <v>0</v>
      </c>
      <c r="CH248" s="47">
        <f t="shared" si="28"/>
        <v>0</v>
      </c>
      <c r="CI248" s="47">
        <f t="shared" si="29"/>
        <v>0</v>
      </c>
      <c r="CJ248" s="47">
        <f t="shared" si="358"/>
        <v>0</v>
      </c>
      <c r="CK248" s="47">
        <f t="shared" si="359"/>
        <v>0</v>
      </c>
      <c r="CL248" s="47">
        <f t="shared" si="360"/>
        <v>0</v>
      </c>
      <c r="CM248" s="47">
        <f t="shared" si="361"/>
        <v>0</v>
      </c>
      <c r="CN248" s="47">
        <f t="shared" si="362"/>
        <v>0</v>
      </c>
      <c r="CO248" s="47">
        <f t="shared" si="363"/>
        <v>0</v>
      </c>
      <c r="CP248" s="47">
        <f t="shared" si="364"/>
        <v>0</v>
      </c>
      <c r="CQ248" s="47">
        <f t="shared" si="365"/>
        <v>0</v>
      </c>
      <c r="CR248" s="47">
        <f t="shared" si="366"/>
        <v>0</v>
      </c>
      <c r="CS248" s="47">
        <f t="shared" si="367"/>
        <v>0</v>
      </c>
      <c r="CT248" s="47">
        <f t="shared" si="368"/>
        <v>0</v>
      </c>
      <c r="CU248" s="47">
        <f t="shared" si="369"/>
        <v>0</v>
      </c>
      <c r="CV248" s="20">
        <f t="shared" si="370"/>
        <v>4761.4396153846155</v>
      </c>
      <c r="CW248" s="20">
        <f t="shared" si="371"/>
        <v>4761.4396153846164</v>
      </c>
      <c r="CX248" s="20">
        <f t="shared" si="372"/>
        <v>57137.275384615386</v>
      </c>
      <c r="CY248" s="20">
        <f t="shared" si="373"/>
        <v>57137.275384615386</v>
      </c>
      <c r="CZ248" s="20">
        <f t="shared" si="374"/>
        <v>57137.275384615394</v>
      </c>
      <c r="DA248" s="21">
        <f t="shared" si="375"/>
        <v>57137.275384615386</v>
      </c>
      <c r="DB248" s="19">
        <f t="shared" si="397"/>
        <v>1428431.8846153847</v>
      </c>
      <c r="DC248" s="20">
        <f t="shared" si="376"/>
        <v>1428431.8846153847</v>
      </c>
      <c r="DD248" s="20">
        <f t="shared" si="377"/>
        <v>1428431.8846153843</v>
      </c>
      <c r="DE248" s="20">
        <f>DC248*G248</f>
        <v>0</v>
      </c>
      <c r="DF248" s="20">
        <f t="shared" si="410"/>
        <v>1500000</v>
      </c>
      <c r="DG248" s="20">
        <f t="shared" si="392"/>
        <v>2179687.1090790783</v>
      </c>
      <c r="DH248" s="20">
        <f t="shared" si="378"/>
        <v>87187.484363163137</v>
      </c>
      <c r="DI248" s="20">
        <f t="shared" si="393"/>
        <v>7265.6236969302618</v>
      </c>
      <c r="DJ248" s="20">
        <f t="shared" si="379"/>
        <v>2161210.0569338626</v>
      </c>
      <c r="DK248" s="24">
        <f t="shared" si="380"/>
        <v>1.525930030374514</v>
      </c>
      <c r="DL248" s="124">
        <f t="shared" si="394"/>
        <v>0</v>
      </c>
      <c r="DM248" s="27">
        <f t="shared" si="395"/>
        <v>1</v>
      </c>
      <c r="DN248" s="27">
        <f t="shared" si="396"/>
        <v>0</v>
      </c>
      <c r="DO248" s="20">
        <f t="shared" si="414"/>
        <v>0</v>
      </c>
      <c r="DP248" s="20">
        <f t="shared" si="415"/>
        <v>-224251.55116081206</v>
      </c>
      <c r="DQ248" s="21">
        <f t="shared" si="416"/>
        <v>-256254.11627438656</v>
      </c>
      <c r="DR248" s="17"/>
      <c r="DS248" s="17"/>
      <c r="DT248" s="17"/>
      <c r="DU248" s="17"/>
      <c r="DV248" s="17"/>
      <c r="DW248" s="17"/>
      <c r="DX248" s="17"/>
      <c r="DY248" s="17"/>
      <c r="DZ248" s="17"/>
      <c r="EA248" s="17"/>
      <c r="EB248" s="28">
        <v>0</v>
      </c>
      <c r="EC248" s="17"/>
      <c r="ED248" s="17"/>
      <c r="EE248" s="17"/>
      <c r="EF248" s="17"/>
      <c r="EG248" s="17"/>
    </row>
    <row r="249" spans="1:137" ht="15.75" thickBot="1" x14ac:dyDescent="0.3">
      <c r="A249" s="5">
        <f t="shared" si="399"/>
        <v>44</v>
      </c>
      <c r="B249" s="5">
        <f t="shared" si="399"/>
        <v>42</v>
      </c>
      <c r="C249" s="1">
        <v>49766</v>
      </c>
      <c r="D249" s="4"/>
      <c r="E249" s="28"/>
      <c r="F249" s="28"/>
      <c r="G249" s="28">
        <f t="shared" si="343"/>
        <v>0</v>
      </c>
      <c r="H249" s="28"/>
      <c r="I249" s="10">
        <v>0</v>
      </c>
      <c r="J249" s="10">
        <v>69430.399999999994</v>
      </c>
      <c r="K249" s="94"/>
      <c r="L249" s="11">
        <f t="shared" si="345"/>
        <v>1541.6666666666667</v>
      </c>
      <c r="M249" s="11">
        <f t="shared" si="346"/>
        <v>458.33333333333331</v>
      </c>
      <c r="N249" s="11">
        <f t="shared" si="347"/>
        <v>575</v>
      </c>
      <c r="O249" s="11">
        <f t="shared" si="344"/>
        <v>552.97666666666669</v>
      </c>
      <c r="P249" s="11">
        <f t="shared" si="381"/>
        <v>2657.8899999999994</v>
      </c>
      <c r="Q249" s="11">
        <v>100000</v>
      </c>
      <c r="R249" s="94">
        <v>1</v>
      </c>
      <c r="S249" s="11">
        <f t="shared" si="348"/>
        <v>1541.6666666666667</v>
      </c>
      <c r="T249" s="11">
        <f t="shared" si="349"/>
        <v>458.33333333333331</v>
      </c>
      <c r="U249" s="11">
        <f t="shared" si="382"/>
        <v>833.33333333333348</v>
      </c>
      <c r="V249" s="11">
        <f t="shared" si="383"/>
        <v>5500</v>
      </c>
      <c r="W249" s="11">
        <f t="shared" si="384"/>
        <v>8157.8899999999994</v>
      </c>
      <c r="X249" s="11">
        <f t="shared" si="350"/>
        <v>97894.68</v>
      </c>
      <c r="Y249" s="110">
        <f t="shared" si="342"/>
        <v>0.22</v>
      </c>
      <c r="Z249" s="11">
        <f t="shared" si="401"/>
        <v>13415.829599999997</v>
      </c>
      <c r="AA249" s="11">
        <f t="shared" si="402"/>
        <v>4814.7339999999995</v>
      </c>
      <c r="AB249" s="11">
        <v>0</v>
      </c>
      <c r="AC249" s="11">
        <f t="shared" si="408"/>
        <v>79664.116399999999</v>
      </c>
      <c r="AD249" s="11">
        <f t="shared" si="403"/>
        <v>6638.6763666666666</v>
      </c>
      <c r="AE249" s="11">
        <v>55000</v>
      </c>
      <c r="AF249" s="11">
        <f t="shared" si="351"/>
        <v>2055.3430333333336</v>
      </c>
      <c r="AG249" s="11"/>
      <c r="AH249" s="92"/>
      <c r="AI249" s="91">
        <v>9000</v>
      </c>
      <c r="AJ249" s="11">
        <v>550</v>
      </c>
      <c r="AK249" s="54">
        <f t="shared" si="98"/>
        <v>11720.370068367196</v>
      </c>
      <c r="AL249" s="11">
        <v>305</v>
      </c>
      <c r="AM249" s="54">
        <v>0</v>
      </c>
      <c r="AN249" s="11">
        <v>0</v>
      </c>
      <c r="AO249" s="11">
        <v>0</v>
      </c>
      <c r="AP249" s="52">
        <f t="shared" si="352"/>
        <v>331591.90850518114</v>
      </c>
      <c r="AQ249" s="54">
        <f t="shared" si="413"/>
        <v>14160.202410839018</v>
      </c>
      <c r="AR249" s="54">
        <f t="shared" si="404"/>
        <v>12293.896338879433</v>
      </c>
      <c r="AS249" s="54">
        <f t="shared" si="409"/>
        <v>1280352.5646458603</v>
      </c>
      <c r="AT249" s="54">
        <f t="shared" si="398"/>
        <v>149583.52130049738</v>
      </c>
      <c r="AU249" s="54">
        <v>3100</v>
      </c>
      <c r="AV249" s="54">
        <f t="shared" si="405"/>
        <v>208226.27588523197</v>
      </c>
      <c r="AW249" s="11">
        <v>0</v>
      </c>
      <c r="AX249" s="52">
        <f t="shared" si="353"/>
        <v>202089.29753343386</v>
      </c>
      <c r="AY249" s="54">
        <f>'Mortgage and Loans'!U210</f>
        <v>141322.37</v>
      </c>
      <c r="AZ249" s="12">
        <f t="shared" si="391"/>
        <v>2364295.4066882906</v>
      </c>
      <c r="BA249" s="52">
        <f t="shared" si="406"/>
        <v>750</v>
      </c>
      <c r="BB249" s="52">
        <f t="shared" si="406"/>
        <v>750</v>
      </c>
      <c r="BC249" s="52">
        <f t="shared" si="406"/>
        <v>750</v>
      </c>
      <c r="BD249" s="52">
        <f t="shared" si="406"/>
        <v>750</v>
      </c>
      <c r="BE249" s="52">
        <f t="shared" si="400"/>
        <v>261.43961538461554</v>
      </c>
      <c r="BF249" s="52">
        <f t="shared" si="406"/>
        <v>750</v>
      </c>
      <c r="BG249" s="52">
        <f>'Mortgage and Loans'!AF211</f>
        <v>0</v>
      </c>
      <c r="BH249" s="52">
        <f>'Mortgage and Loans'!AQ211</f>
        <v>0</v>
      </c>
      <c r="BI249" s="52">
        <f>'Mortgage and Loans'!BB211</f>
        <v>0</v>
      </c>
      <c r="BJ249" s="52">
        <f>'Mortgage and Loans'!BM211</f>
        <v>0</v>
      </c>
      <c r="BK249" s="52">
        <f>'Mortgage and Loans'!T210</f>
        <v>38677.630000000012</v>
      </c>
      <c r="BL249" s="12">
        <f t="shared" si="17"/>
        <v>-42689.069615384629</v>
      </c>
      <c r="BM249" s="69">
        <f t="shared" si="103"/>
        <v>2321606.3370729061</v>
      </c>
      <c r="BN249" s="88">
        <f t="shared" si="411"/>
        <v>1</v>
      </c>
      <c r="BO249" s="88">
        <f t="shared" si="412"/>
        <v>0</v>
      </c>
      <c r="BP249" s="79">
        <f>'Mortgage and Loans'!G211</f>
        <v>0</v>
      </c>
      <c r="BQ249" s="73">
        <f t="shared" si="354"/>
        <v>2055.3430333333336</v>
      </c>
      <c r="BR249" s="80"/>
      <c r="BS249" s="20">
        <f t="shared" si="355"/>
        <v>4011.4396153846155</v>
      </c>
      <c r="BT249" s="20">
        <v>750</v>
      </c>
      <c r="BU249" s="20">
        <v>0</v>
      </c>
      <c r="BV249" s="20">
        <f t="shared" si="356"/>
        <v>4761.4396153846155</v>
      </c>
      <c r="BW249" s="20">
        <f t="shared" si="357"/>
        <v>4761.4396153846155</v>
      </c>
      <c r="BX249" s="47">
        <f>IF(D249=0,0,IF(MONTH($D249)=1,1,0))</f>
        <v>0</v>
      </c>
      <c r="BY249" s="47">
        <f t="shared" si="19"/>
        <v>0</v>
      </c>
      <c r="BZ249" s="47">
        <f t="shared" si="20"/>
        <v>0</v>
      </c>
      <c r="CA249" s="47">
        <f t="shared" si="21"/>
        <v>0</v>
      </c>
      <c r="CB249" s="47">
        <f t="shared" si="22"/>
        <v>0</v>
      </c>
      <c r="CC249" s="47">
        <f t="shared" si="23"/>
        <v>0</v>
      </c>
      <c r="CD249" s="47">
        <f t="shared" si="24"/>
        <v>0</v>
      </c>
      <c r="CE249" s="47">
        <f t="shared" si="25"/>
        <v>0</v>
      </c>
      <c r="CF249" s="47">
        <f t="shared" si="26"/>
        <v>0</v>
      </c>
      <c r="CG249" s="47">
        <f t="shared" si="27"/>
        <v>0</v>
      </c>
      <c r="CH249" s="47">
        <f t="shared" si="28"/>
        <v>0</v>
      </c>
      <c r="CI249" s="47">
        <f t="shared" si="29"/>
        <v>0</v>
      </c>
      <c r="CJ249" s="47">
        <f t="shared" si="358"/>
        <v>0</v>
      </c>
      <c r="CK249" s="47">
        <f t="shared" si="359"/>
        <v>0</v>
      </c>
      <c r="CL249" s="47">
        <f t="shared" si="360"/>
        <v>0</v>
      </c>
      <c r="CM249" s="47">
        <f t="shared" si="361"/>
        <v>0</v>
      </c>
      <c r="CN249" s="47">
        <f t="shared" si="362"/>
        <v>0</v>
      </c>
      <c r="CO249" s="47">
        <f t="shared" si="363"/>
        <v>0</v>
      </c>
      <c r="CP249" s="47">
        <f t="shared" si="364"/>
        <v>0</v>
      </c>
      <c r="CQ249" s="47">
        <f t="shared" si="365"/>
        <v>0</v>
      </c>
      <c r="CR249" s="47">
        <f t="shared" si="366"/>
        <v>0</v>
      </c>
      <c r="CS249" s="47">
        <f t="shared" si="367"/>
        <v>0</v>
      </c>
      <c r="CT249" s="47">
        <f t="shared" si="368"/>
        <v>0</v>
      </c>
      <c r="CU249" s="47">
        <f t="shared" si="369"/>
        <v>0</v>
      </c>
      <c r="CV249" s="20">
        <f t="shared" si="370"/>
        <v>4761.4396153846155</v>
      </c>
      <c r="CW249" s="20">
        <f t="shared" si="371"/>
        <v>4761.4396153846164</v>
      </c>
      <c r="CX249" s="20">
        <f t="shared" si="372"/>
        <v>57137.275384615386</v>
      </c>
      <c r="CY249" s="20">
        <f t="shared" si="373"/>
        <v>57137.275384615386</v>
      </c>
      <c r="CZ249" s="20">
        <f t="shared" si="374"/>
        <v>57137.275384615394</v>
      </c>
      <c r="DA249" s="21">
        <f t="shared" si="375"/>
        <v>57137.275384615386</v>
      </c>
      <c r="DB249" s="19">
        <f t="shared" si="397"/>
        <v>1428431.8846153847</v>
      </c>
      <c r="DC249" s="20">
        <f t="shared" si="376"/>
        <v>1428431.8846153847</v>
      </c>
      <c r="DD249" s="20">
        <f t="shared" si="377"/>
        <v>1428431.8846153843</v>
      </c>
      <c r="DE249" s="20">
        <f>DC249*G249</f>
        <v>0</v>
      </c>
      <c r="DF249" s="20">
        <f t="shared" si="410"/>
        <v>1500000</v>
      </c>
      <c r="DG249" s="20">
        <f t="shared" si="392"/>
        <v>2198297.666619923</v>
      </c>
      <c r="DH249" s="20">
        <f t="shared" si="378"/>
        <v>87931.906664796916</v>
      </c>
      <c r="DI249" s="20">
        <f t="shared" si="393"/>
        <v>7327.6588887330763</v>
      </c>
      <c r="DJ249" s="20">
        <f t="shared" si="379"/>
        <v>2179720.5304422542</v>
      </c>
      <c r="DK249" s="24">
        <f t="shared" si="380"/>
        <v>1.5389586933029222</v>
      </c>
      <c r="DL249" s="124">
        <f t="shared" si="394"/>
        <v>0</v>
      </c>
      <c r="DM249" s="27">
        <f t="shared" si="395"/>
        <v>1</v>
      </c>
      <c r="DN249" s="27">
        <f t="shared" si="396"/>
        <v>0</v>
      </c>
      <c r="DO249" s="20">
        <f t="shared" si="414"/>
        <v>0</v>
      </c>
      <c r="DP249" s="20">
        <f t="shared" si="415"/>
        <v>-221466.24706293311</v>
      </c>
      <c r="DQ249" s="21">
        <f t="shared" si="416"/>
        <v>-253071.3260708728</v>
      </c>
      <c r="DR249" s="17"/>
      <c r="DS249" s="17"/>
      <c r="DT249" s="17"/>
      <c r="DU249" s="17"/>
      <c r="DV249" s="17"/>
      <c r="DW249" s="17"/>
      <c r="DX249" s="17"/>
      <c r="DY249" s="17"/>
      <c r="DZ249" s="17"/>
      <c r="EA249" s="17"/>
      <c r="EB249" s="28">
        <v>0</v>
      </c>
      <c r="EC249" s="17"/>
      <c r="ED249" s="17"/>
      <c r="EE249" s="17"/>
      <c r="EF249" s="17"/>
      <c r="EG249" s="17"/>
    </row>
    <row r="250" spans="1:137" ht="15.75" thickBot="1" x14ac:dyDescent="0.3">
      <c r="A250" s="5">
        <f t="shared" si="399"/>
        <v>44</v>
      </c>
      <c r="B250" s="5">
        <f t="shared" si="399"/>
        <v>42</v>
      </c>
      <c r="C250" s="1">
        <v>49796</v>
      </c>
      <c r="D250" s="4"/>
      <c r="E250" s="28"/>
      <c r="F250" s="28"/>
      <c r="G250" s="28">
        <f t="shared" si="343"/>
        <v>0</v>
      </c>
      <c r="H250" s="28"/>
      <c r="I250" s="10">
        <v>0</v>
      </c>
      <c r="J250" s="10">
        <v>69430.399999999994</v>
      </c>
      <c r="K250" s="94"/>
      <c r="L250" s="11">
        <f t="shared" si="345"/>
        <v>1541.6666666666667</v>
      </c>
      <c r="M250" s="11">
        <f t="shared" si="346"/>
        <v>458.33333333333331</v>
      </c>
      <c r="N250" s="11">
        <f t="shared" si="347"/>
        <v>575</v>
      </c>
      <c r="O250" s="11">
        <f t="shared" si="344"/>
        <v>552.97666666666669</v>
      </c>
      <c r="P250" s="11">
        <f t="shared" si="381"/>
        <v>2657.8899999999994</v>
      </c>
      <c r="Q250" s="11">
        <v>100000</v>
      </c>
      <c r="R250" s="94">
        <v>1</v>
      </c>
      <c r="S250" s="11">
        <f t="shared" si="348"/>
        <v>1541.6666666666667</v>
      </c>
      <c r="T250" s="11">
        <f t="shared" si="349"/>
        <v>458.33333333333331</v>
      </c>
      <c r="U250" s="11">
        <f t="shared" si="382"/>
        <v>833.33333333333348</v>
      </c>
      <c r="V250" s="11">
        <f t="shared" si="383"/>
        <v>5500</v>
      </c>
      <c r="W250" s="11">
        <f t="shared" si="384"/>
        <v>8157.8899999999994</v>
      </c>
      <c r="X250" s="11">
        <f t="shared" si="350"/>
        <v>97894.68</v>
      </c>
      <c r="Y250" s="110">
        <f t="shared" ref="Y250:Y313" si="417">IF(X250&lt;19050,10,IF(X250&lt;77400,12,IF(X250&lt;165000,22,IF(X250&lt;315000,24,IF(X250&lt;400000,32,100)))))/100</f>
        <v>0.22</v>
      </c>
      <c r="Z250" s="11">
        <f t="shared" si="401"/>
        <v>13415.829599999997</v>
      </c>
      <c r="AA250" s="11">
        <f t="shared" si="402"/>
        <v>4814.7339999999995</v>
      </c>
      <c r="AB250" s="11">
        <v>0</v>
      </c>
      <c r="AC250" s="11">
        <f t="shared" si="408"/>
        <v>79664.116399999999</v>
      </c>
      <c r="AD250" s="11">
        <f t="shared" si="403"/>
        <v>6638.6763666666666</v>
      </c>
      <c r="AE250" s="11">
        <v>55000</v>
      </c>
      <c r="AF250" s="11">
        <f t="shared" si="351"/>
        <v>2055.3430333333336</v>
      </c>
      <c r="AG250" s="11"/>
      <c r="AH250" s="92"/>
      <c r="AI250" s="91">
        <v>9000</v>
      </c>
      <c r="AJ250" s="11">
        <v>550</v>
      </c>
      <c r="AK250" s="54">
        <f t="shared" si="98"/>
        <v>11734.532182199806</v>
      </c>
      <c r="AL250" s="11">
        <v>305</v>
      </c>
      <c r="AM250" s="54">
        <v>0</v>
      </c>
      <c r="AN250" s="11">
        <v>0</v>
      </c>
      <c r="AO250" s="11">
        <v>0</v>
      </c>
      <c r="AP250" s="52">
        <f t="shared" si="352"/>
        <v>334304.69800958416</v>
      </c>
      <c r="AQ250" s="54">
        <f t="shared" si="413"/>
        <v>14236.903507231062</v>
      </c>
      <c r="AR250" s="54">
        <f t="shared" si="404"/>
        <v>12360.488277381697</v>
      </c>
      <c r="AS250" s="54">
        <f t="shared" si="409"/>
        <v>1290544.7170376922</v>
      </c>
      <c r="AT250" s="54">
        <f t="shared" si="398"/>
        <v>150393.76537420839</v>
      </c>
      <c r="AU250" s="54">
        <v>3100</v>
      </c>
      <c r="AV250" s="54">
        <f t="shared" si="405"/>
        <v>209929.16821294365</v>
      </c>
      <c r="AW250" s="11">
        <v>0</v>
      </c>
      <c r="AX250" s="52">
        <f t="shared" si="353"/>
        <v>205239.29092840664</v>
      </c>
      <c r="AY250" s="54">
        <f>'Mortgage and Loans'!U211</f>
        <v>142416.65999999997</v>
      </c>
      <c r="AZ250" s="12">
        <f t="shared" si="391"/>
        <v>2384115.223529648</v>
      </c>
      <c r="BA250" s="52">
        <f t="shared" si="406"/>
        <v>750</v>
      </c>
      <c r="BB250" s="52">
        <f t="shared" si="406"/>
        <v>750</v>
      </c>
      <c r="BC250" s="52">
        <f t="shared" si="406"/>
        <v>750</v>
      </c>
      <c r="BD250" s="52">
        <f t="shared" si="406"/>
        <v>750</v>
      </c>
      <c r="BE250" s="52">
        <f t="shared" si="400"/>
        <v>261.43961538461554</v>
      </c>
      <c r="BF250" s="52">
        <f t="shared" si="406"/>
        <v>750</v>
      </c>
      <c r="BG250" s="52">
        <f>'Mortgage and Loans'!AF212</f>
        <v>0</v>
      </c>
      <c r="BH250" s="52">
        <f>'Mortgage and Loans'!AQ212</f>
        <v>0</v>
      </c>
      <c r="BI250" s="52">
        <f>'Mortgage and Loans'!BB212</f>
        <v>0</v>
      </c>
      <c r="BJ250" s="52">
        <f>'Mortgage and Loans'!BM212</f>
        <v>0</v>
      </c>
      <c r="BK250" s="52">
        <f>'Mortgage and Loans'!T211</f>
        <v>37583.340000000011</v>
      </c>
      <c r="BL250" s="12">
        <f t="shared" si="17"/>
        <v>-41594.779615384628</v>
      </c>
      <c r="BM250" s="69">
        <f t="shared" si="103"/>
        <v>2342520.4439142635</v>
      </c>
      <c r="BN250" s="88">
        <f t="shared" si="411"/>
        <v>1</v>
      </c>
      <c r="BO250" s="88">
        <f t="shared" si="412"/>
        <v>0</v>
      </c>
      <c r="BP250" s="79">
        <f>'Mortgage and Loans'!G212</f>
        <v>0</v>
      </c>
      <c r="BQ250" s="73">
        <f t="shared" si="354"/>
        <v>2055.3430333333336</v>
      </c>
      <c r="BR250" s="80"/>
      <c r="BS250" s="20">
        <f t="shared" si="355"/>
        <v>4011.4396153846155</v>
      </c>
      <c r="BT250" s="20">
        <v>750</v>
      </c>
      <c r="BU250" s="20">
        <v>0</v>
      </c>
      <c r="BV250" s="20">
        <f t="shared" si="356"/>
        <v>4761.4396153846155</v>
      </c>
      <c r="BW250" s="20">
        <f t="shared" si="357"/>
        <v>4761.4396153846155</v>
      </c>
      <c r="BX250" s="47">
        <f>IF(D250=0,0,IF(MONTH($D250)=1,1,0))</f>
        <v>0</v>
      </c>
      <c r="BY250" s="47">
        <f t="shared" si="19"/>
        <v>0</v>
      </c>
      <c r="BZ250" s="47">
        <f t="shared" si="20"/>
        <v>0</v>
      </c>
      <c r="CA250" s="47">
        <f t="shared" si="21"/>
        <v>0</v>
      </c>
      <c r="CB250" s="47">
        <f t="shared" si="22"/>
        <v>0</v>
      </c>
      <c r="CC250" s="47">
        <f t="shared" si="23"/>
        <v>0</v>
      </c>
      <c r="CD250" s="47">
        <f t="shared" si="24"/>
        <v>0</v>
      </c>
      <c r="CE250" s="47">
        <f t="shared" si="25"/>
        <v>0</v>
      </c>
      <c r="CF250" s="47">
        <f t="shared" si="26"/>
        <v>0</v>
      </c>
      <c r="CG250" s="47">
        <f t="shared" si="27"/>
        <v>0</v>
      </c>
      <c r="CH250" s="47">
        <f t="shared" si="28"/>
        <v>0</v>
      </c>
      <c r="CI250" s="47">
        <f t="shared" si="29"/>
        <v>0</v>
      </c>
      <c r="CJ250" s="47">
        <f t="shared" si="358"/>
        <v>0</v>
      </c>
      <c r="CK250" s="47">
        <f t="shared" si="359"/>
        <v>0</v>
      </c>
      <c r="CL250" s="47">
        <f t="shared" si="360"/>
        <v>0</v>
      </c>
      <c r="CM250" s="47">
        <f t="shared" si="361"/>
        <v>0</v>
      </c>
      <c r="CN250" s="47">
        <f t="shared" si="362"/>
        <v>0</v>
      </c>
      <c r="CO250" s="47">
        <f t="shared" si="363"/>
        <v>0</v>
      </c>
      <c r="CP250" s="47">
        <f t="shared" si="364"/>
        <v>0</v>
      </c>
      <c r="CQ250" s="47">
        <f t="shared" si="365"/>
        <v>0</v>
      </c>
      <c r="CR250" s="47">
        <f t="shared" si="366"/>
        <v>0</v>
      </c>
      <c r="CS250" s="47">
        <f t="shared" si="367"/>
        <v>0</v>
      </c>
      <c r="CT250" s="47">
        <f t="shared" si="368"/>
        <v>0</v>
      </c>
      <c r="CU250" s="47">
        <f t="shared" si="369"/>
        <v>0</v>
      </c>
      <c r="CV250" s="20">
        <f t="shared" si="370"/>
        <v>4761.4396153846155</v>
      </c>
      <c r="CW250" s="20">
        <f t="shared" si="371"/>
        <v>4761.4396153846164</v>
      </c>
      <c r="CX250" s="20">
        <f t="shared" si="372"/>
        <v>57137.275384615386</v>
      </c>
      <c r="CY250" s="20">
        <f t="shared" si="373"/>
        <v>57137.275384615386</v>
      </c>
      <c r="CZ250" s="20">
        <f t="shared" si="374"/>
        <v>57137.275384615394</v>
      </c>
      <c r="DA250" s="21">
        <f t="shared" si="375"/>
        <v>57137.275384615386</v>
      </c>
      <c r="DB250" s="19">
        <f t="shared" si="397"/>
        <v>1428431.8846153847</v>
      </c>
      <c r="DC250" s="20">
        <f t="shared" si="376"/>
        <v>1428431.8846153847</v>
      </c>
      <c r="DD250" s="20">
        <f t="shared" si="377"/>
        <v>1428431.8846153843</v>
      </c>
      <c r="DE250" s="20">
        <f>DC250*G250</f>
        <v>0</v>
      </c>
      <c r="DF250" s="20">
        <f t="shared" si="410"/>
        <v>1500000</v>
      </c>
      <c r="DG250" s="20">
        <f t="shared" si="392"/>
        <v>2217009.031347448</v>
      </c>
      <c r="DH250" s="20">
        <f t="shared" si="378"/>
        <v>88680.361253897921</v>
      </c>
      <c r="DI250" s="20">
        <f t="shared" si="393"/>
        <v>7390.0301044914931</v>
      </c>
      <c r="DJ250" s="20">
        <f t="shared" si="379"/>
        <v>2198331.2690154831</v>
      </c>
      <c r="DK250" s="24">
        <f t="shared" si="380"/>
        <v>1.5520579281555265</v>
      </c>
      <c r="DL250" s="124">
        <f t="shared" si="394"/>
        <v>0</v>
      </c>
      <c r="DM250" s="27">
        <f t="shared" si="395"/>
        <v>1</v>
      </c>
      <c r="DN250" s="27">
        <f t="shared" si="396"/>
        <v>0</v>
      </c>
      <c r="DO250" s="20">
        <f t="shared" si="414"/>
        <v>0</v>
      </c>
      <c r="DP250" s="20">
        <f t="shared" si="415"/>
        <v>-218665.85590119066</v>
      </c>
      <c r="DQ250" s="21">
        <f t="shared" si="416"/>
        <v>-249871.29575375668</v>
      </c>
      <c r="DR250" s="17"/>
      <c r="DS250" s="17"/>
      <c r="DT250" s="17"/>
      <c r="DU250" s="17"/>
      <c r="DV250" s="17"/>
      <c r="DW250" s="17"/>
      <c r="DX250" s="17"/>
      <c r="DY250" s="17"/>
      <c r="DZ250" s="17"/>
      <c r="EA250" s="17"/>
      <c r="EB250" s="28">
        <v>0</v>
      </c>
      <c r="EC250" s="17"/>
      <c r="ED250" s="17"/>
      <c r="EE250" s="17"/>
      <c r="EF250" s="17"/>
      <c r="EG250" s="17"/>
    </row>
    <row r="251" spans="1:137" ht="15.75" thickBot="1" x14ac:dyDescent="0.3">
      <c r="A251" s="5">
        <f t="shared" si="399"/>
        <v>44</v>
      </c>
      <c r="B251" s="5">
        <f t="shared" si="399"/>
        <v>42</v>
      </c>
      <c r="C251" s="1">
        <v>49827</v>
      </c>
      <c r="D251" s="4"/>
      <c r="E251" s="28"/>
      <c r="F251" s="28"/>
      <c r="G251" s="28">
        <f t="shared" si="343"/>
        <v>0</v>
      </c>
      <c r="H251" s="28"/>
      <c r="I251" s="10">
        <v>0</v>
      </c>
      <c r="J251" s="10">
        <v>69430.399999999994</v>
      </c>
      <c r="K251" s="94"/>
      <c r="L251" s="11">
        <f t="shared" si="345"/>
        <v>1541.6666666666667</v>
      </c>
      <c r="M251" s="11">
        <f t="shared" si="346"/>
        <v>458.33333333333331</v>
      </c>
      <c r="N251" s="11">
        <f t="shared" si="347"/>
        <v>575</v>
      </c>
      <c r="O251" s="11">
        <f t="shared" si="344"/>
        <v>552.97666666666669</v>
      </c>
      <c r="P251" s="11">
        <f t="shared" si="381"/>
        <v>2657.8899999999994</v>
      </c>
      <c r="Q251" s="11">
        <v>100000</v>
      </c>
      <c r="R251" s="94">
        <v>1</v>
      </c>
      <c r="S251" s="11">
        <f t="shared" si="348"/>
        <v>1541.6666666666667</v>
      </c>
      <c r="T251" s="11">
        <f t="shared" si="349"/>
        <v>458.33333333333331</v>
      </c>
      <c r="U251" s="11">
        <f t="shared" si="382"/>
        <v>833.33333333333348</v>
      </c>
      <c r="V251" s="11">
        <f t="shared" si="383"/>
        <v>5500</v>
      </c>
      <c r="W251" s="11">
        <f t="shared" si="384"/>
        <v>8157.8899999999994</v>
      </c>
      <c r="X251" s="11">
        <f t="shared" si="350"/>
        <v>97894.68</v>
      </c>
      <c r="Y251" s="110">
        <f t="shared" si="417"/>
        <v>0.22</v>
      </c>
      <c r="Z251" s="11">
        <f t="shared" si="401"/>
        <v>13415.829599999997</v>
      </c>
      <c r="AA251" s="11">
        <f t="shared" si="402"/>
        <v>4814.7339999999995</v>
      </c>
      <c r="AB251" s="11">
        <v>0</v>
      </c>
      <c r="AC251" s="11">
        <f t="shared" si="408"/>
        <v>79664.116399999999</v>
      </c>
      <c r="AD251" s="11">
        <f t="shared" si="403"/>
        <v>6638.6763666666666</v>
      </c>
      <c r="AE251" s="11">
        <v>55000</v>
      </c>
      <c r="AF251" s="11">
        <f t="shared" si="351"/>
        <v>2055.3430333333336</v>
      </c>
      <c r="AG251" s="11"/>
      <c r="AH251" s="92"/>
      <c r="AI251" s="91">
        <v>9000</v>
      </c>
      <c r="AJ251" s="11">
        <v>550</v>
      </c>
      <c r="AK251" s="54">
        <f t="shared" si="98"/>
        <v>11748.711408586631</v>
      </c>
      <c r="AL251" s="11">
        <v>305</v>
      </c>
      <c r="AM251" s="54">
        <v>0</v>
      </c>
      <c r="AN251" s="11">
        <v>0</v>
      </c>
      <c r="AO251" s="11">
        <v>0</v>
      </c>
      <c r="AP251" s="52">
        <f t="shared" si="352"/>
        <v>337032.18179046939</v>
      </c>
      <c r="AQ251" s="54">
        <f t="shared" si="413"/>
        <v>14314.02006789523</v>
      </c>
      <c r="AR251" s="54">
        <f t="shared" si="404"/>
        <v>12427.440922217515</v>
      </c>
      <c r="AS251" s="54">
        <f t="shared" si="409"/>
        <v>1300792.0769216465</v>
      </c>
      <c r="AT251" s="54">
        <f t="shared" si="398"/>
        <v>151208.39826998537</v>
      </c>
      <c r="AU251" s="54">
        <v>3100</v>
      </c>
      <c r="AV251" s="54">
        <f t="shared" si="405"/>
        <v>211641.28454076377</v>
      </c>
      <c r="AW251" s="11">
        <v>0</v>
      </c>
      <c r="AX251" s="52">
        <f t="shared" si="353"/>
        <v>208406.34678760218</v>
      </c>
      <c r="AY251" s="54">
        <f>'Mortgage and Loans'!U212</f>
        <v>143514.71999999997</v>
      </c>
      <c r="AZ251" s="12">
        <f t="shared" si="391"/>
        <v>2404040.1807091665</v>
      </c>
      <c r="BA251" s="52">
        <f t="shared" si="406"/>
        <v>750</v>
      </c>
      <c r="BB251" s="52">
        <f t="shared" si="406"/>
        <v>750</v>
      </c>
      <c r="BC251" s="52">
        <f t="shared" si="406"/>
        <v>750</v>
      </c>
      <c r="BD251" s="52">
        <f t="shared" si="406"/>
        <v>750</v>
      </c>
      <c r="BE251" s="52">
        <f t="shared" si="400"/>
        <v>261.43961538461554</v>
      </c>
      <c r="BF251" s="52">
        <f t="shared" si="406"/>
        <v>750</v>
      </c>
      <c r="BG251" s="52">
        <f>'Mortgage and Loans'!AF213</f>
        <v>0</v>
      </c>
      <c r="BH251" s="52">
        <f>'Mortgage and Loans'!AQ213</f>
        <v>0</v>
      </c>
      <c r="BI251" s="52">
        <f>'Mortgage and Loans'!BB213</f>
        <v>0</v>
      </c>
      <c r="BJ251" s="52">
        <f>'Mortgage and Loans'!BM213</f>
        <v>0</v>
      </c>
      <c r="BK251" s="52">
        <f>'Mortgage and Loans'!T212</f>
        <v>36485.280000000013</v>
      </c>
      <c r="BL251" s="12">
        <f t="shared" si="17"/>
        <v>-40496.719615384631</v>
      </c>
      <c r="BM251" s="69">
        <f t="shared" si="103"/>
        <v>2363543.461093782</v>
      </c>
      <c r="BN251" s="88">
        <f t="shared" si="411"/>
        <v>1</v>
      </c>
      <c r="BO251" s="88">
        <f t="shared" si="412"/>
        <v>0</v>
      </c>
      <c r="BP251" s="79">
        <f>'Mortgage and Loans'!G213</f>
        <v>0</v>
      </c>
      <c r="BQ251" s="73">
        <f t="shared" si="354"/>
        <v>2055.3430333333336</v>
      </c>
      <c r="BR251" s="80"/>
      <c r="BS251" s="20">
        <f t="shared" si="355"/>
        <v>4011.4396153846155</v>
      </c>
      <c r="BT251" s="20">
        <v>750</v>
      </c>
      <c r="BU251" s="20">
        <v>0</v>
      </c>
      <c r="BV251" s="20">
        <f t="shared" si="356"/>
        <v>4761.4396153846155</v>
      </c>
      <c r="BW251" s="20">
        <f t="shared" si="357"/>
        <v>4761.4396153846155</v>
      </c>
      <c r="BX251" s="47">
        <f>IF(D251=0,0,IF(MONTH($D251)=1,1,0))</f>
        <v>0</v>
      </c>
      <c r="BY251" s="47">
        <f t="shared" si="19"/>
        <v>0</v>
      </c>
      <c r="BZ251" s="47">
        <f t="shared" si="20"/>
        <v>0</v>
      </c>
      <c r="CA251" s="47">
        <f t="shared" si="21"/>
        <v>0</v>
      </c>
      <c r="CB251" s="47">
        <f t="shared" si="22"/>
        <v>0</v>
      </c>
      <c r="CC251" s="47">
        <f t="shared" si="23"/>
        <v>0</v>
      </c>
      <c r="CD251" s="47">
        <f t="shared" si="24"/>
        <v>0</v>
      </c>
      <c r="CE251" s="47">
        <f t="shared" si="25"/>
        <v>0</v>
      </c>
      <c r="CF251" s="47">
        <f t="shared" si="26"/>
        <v>0</v>
      </c>
      <c r="CG251" s="47">
        <f t="shared" si="27"/>
        <v>0</v>
      </c>
      <c r="CH251" s="47">
        <f t="shared" si="28"/>
        <v>0</v>
      </c>
      <c r="CI251" s="47">
        <f t="shared" si="29"/>
        <v>0</v>
      </c>
      <c r="CJ251" s="47">
        <f t="shared" si="358"/>
        <v>0</v>
      </c>
      <c r="CK251" s="47">
        <f t="shared" si="359"/>
        <v>0</v>
      </c>
      <c r="CL251" s="47">
        <f t="shared" si="360"/>
        <v>0</v>
      </c>
      <c r="CM251" s="47">
        <f t="shared" si="361"/>
        <v>0</v>
      </c>
      <c r="CN251" s="47">
        <f t="shared" si="362"/>
        <v>0</v>
      </c>
      <c r="CO251" s="47">
        <f t="shared" si="363"/>
        <v>0</v>
      </c>
      <c r="CP251" s="47">
        <f t="shared" si="364"/>
        <v>0</v>
      </c>
      <c r="CQ251" s="47">
        <f t="shared" si="365"/>
        <v>0</v>
      </c>
      <c r="CR251" s="47">
        <f t="shared" si="366"/>
        <v>0</v>
      </c>
      <c r="CS251" s="47">
        <f t="shared" si="367"/>
        <v>0</v>
      </c>
      <c r="CT251" s="47">
        <f t="shared" si="368"/>
        <v>0</v>
      </c>
      <c r="CU251" s="47">
        <f t="shared" si="369"/>
        <v>0</v>
      </c>
      <c r="CV251" s="20">
        <f t="shared" si="370"/>
        <v>4761.4396153846155</v>
      </c>
      <c r="CW251" s="20">
        <f t="shared" si="371"/>
        <v>4761.4396153846164</v>
      </c>
      <c r="CX251" s="20">
        <f t="shared" si="372"/>
        <v>57137.275384615386</v>
      </c>
      <c r="CY251" s="20">
        <f t="shared" si="373"/>
        <v>57137.275384615386</v>
      </c>
      <c r="CZ251" s="20">
        <f t="shared" si="374"/>
        <v>57137.275384615394</v>
      </c>
      <c r="DA251" s="21">
        <f t="shared" si="375"/>
        <v>57137.275384615386</v>
      </c>
      <c r="DB251" s="19">
        <f t="shared" si="397"/>
        <v>1428431.8846153847</v>
      </c>
      <c r="DC251" s="20">
        <f t="shared" si="376"/>
        <v>1428431.8846153847</v>
      </c>
      <c r="DD251" s="20">
        <f t="shared" si="377"/>
        <v>1428431.8846153843</v>
      </c>
      <c r="DE251" s="20">
        <f>DC251*G251</f>
        <v>0</v>
      </c>
      <c r="DF251" s="20">
        <f t="shared" si="410"/>
        <v>1500000</v>
      </c>
      <c r="DG251" s="20">
        <f t="shared" si="392"/>
        <v>2235821.74930058</v>
      </c>
      <c r="DH251" s="20">
        <f t="shared" si="378"/>
        <v>89432.869972023196</v>
      </c>
      <c r="DI251" s="20">
        <f t="shared" si="393"/>
        <v>7452.7391643352667</v>
      </c>
      <c r="DJ251" s="20">
        <f t="shared" si="379"/>
        <v>2217042.8157559838</v>
      </c>
      <c r="DK251" s="24">
        <f t="shared" si="380"/>
        <v>1.5652281171969153</v>
      </c>
      <c r="DL251" s="124">
        <f t="shared" si="394"/>
        <v>0</v>
      </c>
      <c r="DM251" s="27">
        <f t="shared" si="395"/>
        <v>1</v>
      </c>
      <c r="DN251" s="27">
        <f t="shared" si="396"/>
        <v>0</v>
      </c>
      <c r="DO251" s="20">
        <f t="shared" si="414"/>
        <v>0</v>
      </c>
      <c r="DP251" s="20">
        <f t="shared" si="415"/>
        <v>-215850.29595398877</v>
      </c>
      <c r="DQ251" s="21">
        <f t="shared" si="416"/>
        <v>-246653.93193908953</v>
      </c>
      <c r="DR251" s="17"/>
      <c r="DS251" s="17"/>
      <c r="DT251" s="17"/>
      <c r="DU251" s="17"/>
      <c r="DV251" s="17"/>
      <c r="DW251" s="17"/>
      <c r="DX251" s="17"/>
      <c r="DY251" s="17"/>
      <c r="DZ251" s="17"/>
      <c r="EA251" s="17"/>
      <c r="EB251" s="28">
        <v>0</v>
      </c>
      <c r="EC251" s="17"/>
      <c r="ED251" s="17"/>
      <c r="EE251" s="17"/>
      <c r="EF251" s="17"/>
      <c r="EG251" s="17"/>
    </row>
    <row r="252" spans="1:137" ht="15.75" thickBot="1" x14ac:dyDescent="0.3">
      <c r="A252" s="5">
        <f t="shared" si="399"/>
        <v>44</v>
      </c>
      <c r="B252" s="5">
        <f t="shared" si="399"/>
        <v>42</v>
      </c>
      <c r="C252" s="1">
        <v>49857</v>
      </c>
      <c r="D252" s="4"/>
      <c r="E252" s="28"/>
      <c r="F252" s="28"/>
      <c r="G252" s="28">
        <f t="shared" ref="G252:G315" si="418">IF(F252=0,IF(F516=1,1,0),0)</f>
        <v>0</v>
      </c>
      <c r="H252" s="28"/>
      <c r="I252" s="10">
        <v>0</v>
      </c>
      <c r="J252" s="10">
        <v>69430.399999999994</v>
      </c>
      <c r="K252" s="94"/>
      <c r="L252" s="11">
        <f t="shared" si="345"/>
        <v>1541.6666666666667</v>
      </c>
      <c r="M252" s="11">
        <f t="shared" si="346"/>
        <v>458.33333333333331</v>
      </c>
      <c r="N252" s="11">
        <f t="shared" si="347"/>
        <v>575</v>
      </c>
      <c r="O252" s="11">
        <f t="shared" ref="O252:O314" si="419">255.22*26/12</f>
        <v>552.97666666666669</v>
      </c>
      <c r="P252" s="11">
        <f t="shared" si="381"/>
        <v>2657.8899999999994</v>
      </c>
      <c r="Q252" s="11">
        <v>100000</v>
      </c>
      <c r="R252" s="94">
        <v>1</v>
      </c>
      <c r="S252" s="11">
        <f t="shared" si="348"/>
        <v>1541.6666666666667</v>
      </c>
      <c r="T252" s="11">
        <f t="shared" si="349"/>
        <v>458.33333333333331</v>
      </c>
      <c r="U252" s="11">
        <f t="shared" si="382"/>
        <v>833.33333333333348</v>
      </c>
      <c r="V252" s="11">
        <f t="shared" si="383"/>
        <v>5500</v>
      </c>
      <c r="W252" s="11">
        <f t="shared" si="384"/>
        <v>8157.8899999999994</v>
      </c>
      <c r="X252" s="11">
        <f t="shared" si="350"/>
        <v>97894.68</v>
      </c>
      <c r="Y252" s="110">
        <f t="shared" si="417"/>
        <v>0.22</v>
      </c>
      <c r="Z252" s="11">
        <f t="shared" si="401"/>
        <v>13415.829599999997</v>
      </c>
      <c r="AA252" s="11">
        <f t="shared" si="402"/>
        <v>4814.7339999999995</v>
      </c>
      <c r="AB252" s="11">
        <v>0</v>
      </c>
      <c r="AC252" s="11">
        <f t="shared" si="408"/>
        <v>79664.116399999999</v>
      </c>
      <c r="AD252" s="11">
        <f t="shared" si="403"/>
        <v>6638.6763666666666</v>
      </c>
      <c r="AE252" s="11">
        <v>55000</v>
      </c>
      <c r="AF252" s="11">
        <f t="shared" si="351"/>
        <v>2055.3430333333336</v>
      </c>
      <c r="AG252" s="11"/>
      <c r="AH252" s="92"/>
      <c r="AI252" s="91">
        <v>9000</v>
      </c>
      <c r="AJ252" s="11">
        <v>550</v>
      </c>
      <c r="AK252" s="54">
        <f t="shared" si="98"/>
        <v>11762.907768205339</v>
      </c>
      <c r="AL252" s="11">
        <v>305</v>
      </c>
      <c r="AM252" s="54">
        <v>0</v>
      </c>
      <c r="AN252" s="11">
        <v>0</v>
      </c>
      <c r="AO252" s="11">
        <v>0</v>
      </c>
      <c r="AP252" s="52">
        <f t="shared" si="352"/>
        <v>339774.4394418344</v>
      </c>
      <c r="AQ252" s="54">
        <f t="shared" si="413"/>
        <v>14391.554343262995</v>
      </c>
      <c r="AR252" s="54">
        <f t="shared" si="404"/>
        <v>12494.75622721286</v>
      </c>
      <c r="AS252" s="54">
        <f t="shared" si="409"/>
        <v>1311094.9433383055</v>
      </c>
      <c r="AT252" s="54">
        <f t="shared" ref="AT252:AT283" si="420">(AT251*$AJ$1/12) + AT251</f>
        <v>152027.44376061446</v>
      </c>
      <c r="AU252" s="54">
        <v>3100</v>
      </c>
      <c r="AV252" s="54">
        <f t="shared" si="405"/>
        <v>213362.67483202624</v>
      </c>
      <c r="AW252" s="11">
        <v>0</v>
      </c>
      <c r="AX252" s="52">
        <f t="shared" si="353"/>
        <v>211590.5575327017</v>
      </c>
      <c r="AY252" s="54">
        <f>'Mortgage and Loans'!U213</f>
        <v>144616.55999999997</v>
      </c>
      <c r="AZ252" s="12">
        <f t="shared" si="391"/>
        <v>2424070.8372441633</v>
      </c>
      <c r="BA252" s="52">
        <f t="shared" si="406"/>
        <v>750</v>
      </c>
      <c r="BB252" s="52">
        <f t="shared" si="406"/>
        <v>750</v>
      </c>
      <c r="BC252" s="52">
        <f t="shared" si="406"/>
        <v>750</v>
      </c>
      <c r="BD252" s="52">
        <f t="shared" si="406"/>
        <v>750</v>
      </c>
      <c r="BE252" s="52">
        <f t="shared" si="400"/>
        <v>261.43961538461554</v>
      </c>
      <c r="BF252" s="52">
        <f t="shared" si="406"/>
        <v>750</v>
      </c>
      <c r="BG252" s="52">
        <f>'Mortgage and Loans'!AF214</f>
        <v>0</v>
      </c>
      <c r="BH252" s="52">
        <f>'Mortgage and Loans'!AQ214</f>
        <v>0</v>
      </c>
      <c r="BI252" s="52">
        <f>'Mortgage and Loans'!BB214</f>
        <v>0</v>
      </c>
      <c r="BJ252" s="52">
        <f>'Mortgage and Loans'!BM214</f>
        <v>0</v>
      </c>
      <c r="BK252" s="52">
        <f>'Mortgage and Loans'!T213</f>
        <v>35383.440000000017</v>
      </c>
      <c r="BL252" s="12">
        <f t="shared" si="17"/>
        <v>-39394.879615384634</v>
      </c>
      <c r="BM252" s="69">
        <f t="shared" si="103"/>
        <v>2384675.9576287786</v>
      </c>
      <c r="BN252" s="88">
        <f t="shared" si="411"/>
        <v>1</v>
      </c>
      <c r="BO252" s="88">
        <f t="shared" si="412"/>
        <v>0</v>
      </c>
      <c r="BP252" s="79">
        <f>'Mortgage and Loans'!G214</f>
        <v>0</v>
      </c>
      <c r="BQ252" s="73">
        <f t="shared" si="354"/>
        <v>2055.3430333333336</v>
      </c>
      <c r="BR252" s="80"/>
      <c r="BS252" s="20">
        <f t="shared" si="355"/>
        <v>4011.4396153846155</v>
      </c>
      <c r="BT252" s="20">
        <v>750</v>
      </c>
      <c r="BU252" s="20">
        <v>0</v>
      </c>
      <c r="BV252" s="20">
        <f t="shared" si="356"/>
        <v>4761.4396153846155</v>
      </c>
      <c r="BW252" s="20">
        <f t="shared" si="357"/>
        <v>4761.4396153846155</v>
      </c>
      <c r="BX252" s="47">
        <f>IF(D252=0,0,IF(MONTH($D252)=1,1,0))</f>
        <v>0</v>
      </c>
      <c r="BY252" s="47">
        <f t="shared" si="19"/>
        <v>0</v>
      </c>
      <c r="BZ252" s="47">
        <f t="shared" si="20"/>
        <v>0</v>
      </c>
      <c r="CA252" s="47">
        <f t="shared" si="21"/>
        <v>0</v>
      </c>
      <c r="CB252" s="47">
        <f t="shared" si="22"/>
        <v>0</v>
      </c>
      <c r="CC252" s="47">
        <f t="shared" si="23"/>
        <v>0</v>
      </c>
      <c r="CD252" s="47">
        <f t="shared" si="24"/>
        <v>0</v>
      </c>
      <c r="CE252" s="47">
        <f t="shared" si="25"/>
        <v>0</v>
      </c>
      <c r="CF252" s="47">
        <f t="shared" si="26"/>
        <v>0</v>
      </c>
      <c r="CG252" s="47">
        <f t="shared" si="27"/>
        <v>0</v>
      </c>
      <c r="CH252" s="47">
        <f t="shared" si="28"/>
        <v>0</v>
      </c>
      <c r="CI252" s="47">
        <f t="shared" si="29"/>
        <v>0</v>
      </c>
      <c r="CJ252" s="47">
        <f t="shared" si="358"/>
        <v>0</v>
      </c>
      <c r="CK252" s="47">
        <f t="shared" si="359"/>
        <v>0</v>
      </c>
      <c r="CL252" s="47">
        <f t="shared" si="360"/>
        <v>0</v>
      </c>
      <c r="CM252" s="47">
        <f t="shared" si="361"/>
        <v>0</v>
      </c>
      <c r="CN252" s="47">
        <f t="shared" si="362"/>
        <v>0</v>
      </c>
      <c r="CO252" s="47">
        <f t="shared" si="363"/>
        <v>0</v>
      </c>
      <c r="CP252" s="47">
        <f t="shared" si="364"/>
        <v>0</v>
      </c>
      <c r="CQ252" s="47">
        <f t="shared" si="365"/>
        <v>0</v>
      </c>
      <c r="CR252" s="47">
        <f t="shared" si="366"/>
        <v>0</v>
      </c>
      <c r="CS252" s="47">
        <f t="shared" si="367"/>
        <v>0</v>
      </c>
      <c r="CT252" s="47">
        <f t="shared" si="368"/>
        <v>0</v>
      </c>
      <c r="CU252" s="47">
        <f t="shared" si="369"/>
        <v>0</v>
      </c>
      <c r="CV252" s="20">
        <f t="shared" si="370"/>
        <v>4761.4396153846155</v>
      </c>
      <c r="CW252" s="20">
        <f t="shared" si="371"/>
        <v>4761.4396153846164</v>
      </c>
      <c r="CX252" s="20">
        <f t="shared" si="372"/>
        <v>57137.275384615386</v>
      </c>
      <c r="CY252" s="20">
        <f t="shared" si="373"/>
        <v>57137.275384615386</v>
      </c>
      <c r="CZ252" s="20">
        <f t="shared" si="374"/>
        <v>57137.275384615394</v>
      </c>
      <c r="DA252" s="21">
        <f t="shared" si="375"/>
        <v>57137.275384615386</v>
      </c>
      <c r="DB252" s="19">
        <f t="shared" si="397"/>
        <v>1428431.8846153847</v>
      </c>
      <c r="DC252" s="20">
        <f t="shared" si="376"/>
        <v>1428431.8846153847</v>
      </c>
      <c r="DD252" s="20">
        <f t="shared" si="377"/>
        <v>1428431.8846153843</v>
      </c>
      <c r="DE252" s="20">
        <f>DC252*G252</f>
        <v>0</v>
      </c>
      <c r="DF252" s="20">
        <f t="shared" si="410"/>
        <v>1500000</v>
      </c>
      <c r="DG252" s="20">
        <f t="shared" si="392"/>
        <v>2254736.3694759579</v>
      </c>
      <c r="DH252" s="20">
        <f t="shared" si="378"/>
        <v>90189.454779038322</v>
      </c>
      <c r="DI252" s="20">
        <f t="shared" si="393"/>
        <v>7515.7878982531938</v>
      </c>
      <c r="DJ252" s="20">
        <f t="shared" si="379"/>
        <v>2235855.7167079956</v>
      </c>
      <c r="DK252" s="24">
        <f t="shared" si="380"/>
        <v>1.5784696447622781</v>
      </c>
      <c r="DL252" s="124">
        <f t="shared" si="394"/>
        <v>0</v>
      </c>
      <c r="DM252" s="27">
        <f t="shared" si="395"/>
        <v>1</v>
      </c>
      <c r="DN252" s="27">
        <f t="shared" si="396"/>
        <v>0</v>
      </c>
      <c r="DO252" s="20">
        <f t="shared" si="414"/>
        <v>0</v>
      </c>
      <c r="DP252" s="20">
        <f t="shared" si="415"/>
        <v>-213019.48505707286</v>
      </c>
      <c r="DQ252" s="21">
        <f t="shared" si="416"/>
        <v>-243419.14073709291</v>
      </c>
      <c r="DR252" s="17"/>
      <c r="DS252" s="17"/>
      <c r="DT252" s="17"/>
      <c r="DU252" s="17"/>
      <c r="DV252" s="17"/>
      <c r="DW252" s="17"/>
      <c r="DX252" s="17"/>
      <c r="DY252" s="17"/>
      <c r="DZ252" s="17"/>
      <c r="EA252" s="17"/>
      <c r="EB252" s="28">
        <v>0</v>
      </c>
      <c r="EC252" s="17"/>
      <c r="ED252" s="17"/>
      <c r="EE252" s="17"/>
      <c r="EF252" s="17"/>
      <c r="EG252" s="17"/>
    </row>
    <row r="253" spans="1:137" ht="15.75" thickBot="1" x14ac:dyDescent="0.3">
      <c r="A253" s="5">
        <f t="shared" si="399"/>
        <v>44</v>
      </c>
      <c r="B253" s="5">
        <f t="shared" si="399"/>
        <v>42</v>
      </c>
      <c r="C253" s="1">
        <v>49888</v>
      </c>
      <c r="D253" s="4"/>
      <c r="E253" s="28"/>
      <c r="F253" s="28"/>
      <c r="G253" s="28">
        <f t="shared" si="418"/>
        <v>0</v>
      </c>
      <c r="H253" s="28"/>
      <c r="I253" s="10">
        <v>0</v>
      </c>
      <c r="J253" s="10">
        <v>69430.399999999994</v>
      </c>
      <c r="K253" s="94"/>
      <c r="L253" s="11">
        <f t="shared" ref="L253:L314" si="421">18500/12</f>
        <v>1541.6666666666667</v>
      </c>
      <c r="M253" s="11">
        <f t="shared" ref="M253:M314" si="422">5500/12</f>
        <v>458.33333333333331</v>
      </c>
      <c r="N253" s="11">
        <f t="shared" ref="N253:N314" si="423">6900/12</f>
        <v>575</v>
      </c>
      <c r="O253" s="11">
        <f t="shared" si="419"/>
        <v>552.97666666666669</v>
      </c>
      <c r="P253" s="11">
        <f t="shared" si="381"/>
        <v>2657.8899999999994</v>
      </c>
      <c r="Q253" s="11">
        <v>100000</v>
      </c>
      <c r="R253" s="94">
        <v>1</v>
      </c>
      <c r="S253" s="11">
        <f t="shared" ref="S253:S314" si="424">18500/12</f>
        <v>1541.6666666666667</v>
      </c>
      <c r="T253" s="11">
        <f t="shared" ref="T253:T314" si="425">5500/12</f>
        <v>458.33333333333331</v>
      </c>
      <c r="U253" s="11">
        <f t="shared" si="382"/>
        <v>833.33333333333348</v>
      </c>
      <c r="V253" s="11">
        <f t="shared" si="383"/>
        <v>5500</v>
      </c>
      <c r="W253" s="11">
        <f t="shared" si="384"/>
        <v>8157.8899999999994</v>
      </c>
      <c r="X253" s="11">
        <f t="shared" ref="X253:X314" si="426">W253*12</f>
        <v>97894.68</v>
      </c>
      <c r="Y253" s="110">
        <f t="shared" si="417"/>
        <v>0.22</v>
      </c>
      <c r="Z253" s="11">
        <f t="shared" si="401"/>
        <v>13415.829599999997</v>
      </c>
      <c r="AA253" s="11">
        <f t="shared" si="402"/>
        <v>4814.7339999999995</v>
      </c>
      <c r="AB253" s="11">
        <v>0</v>
      </c>
      <c r="AC253" s="11">
        <f t="shared" si="408"/>
        <v>79664.116399999999</v>
      </c>
      <c r="AD253" s="11">
        <f t="shared" si="403"/>
        <v>6638.6763666666666</v>
      </c>
      <c r="AE253" s="11">
        <v>55000</v>
      </c>
      <c r="AF253" s="11">
        <f t="shared" si="351"/>
        <v>2055.3430333333336</v>
      </c>
      <c r="AG253" s="11"/>
      <c r="AH253" s="92"/>
      <c r="AI253" s="91">
        <v>9000</v>
      </c>
      <c r="AJ253" s="11">
        <v>550</v>
      </c>
      <c r="AK253" s="54">
        <f t="shared" si="98"/>
        <v>11777.121281758587</v>
      </c>
      <c r="AL253" s="11">
        <v>305</v>
      </c>
      <c r="AM253" s="54">
        <v>0</v>
      </c>
      <c r="AN253" s="11">
        <v>0</v>
      </c>
      <c r="AO253" s="11">
        <v>0</v>
      </c>
      <c r="AP253" s="52">
        <f t="shared" si="352"/>
        <v>342531.55098881095</v>
      </c>
      <c r="AQ253" s="54">
        <f t="shared" si="413"/>
        <v>14469.508595955669</v>
      </c>
      <c r="AR253" s="54">
        <f t="shared" si="404"/>
        <v>12562.43615677693</v>
      </c>
      <c r="AS253" s="54">
        <f t="shared" si="409"/>
        <v>1321453.6169480546</v>
      </c>
      <c r="AT253" s="54">
        <f t="shared" si="420"/>
        <v>152850.92574765111</v>
      </c>
      <c r="AU253" s="54">
        <v>3100</v>
      </c>
      <c r="AV253" s="54">
        <f t="shared" si="405"/>
        <v>215093.38932069973</v>
      </c>
      <c r="AW253" s="11">
        <v>0</v>
      </c>
      <c r="AX253" s="52">
        <f t="shared" si="353"/>
        <v>214792.01608600383</v>
      </c>
      <c r="AY253" s="54">
        <f>'Mortgage and Loans'!U214</f>
        <v>145722.18999999997</v>
      </c>
      <c r="AZ253" s="12">
        <f t="shared" si="391"/>
        <v>2444207.7551257117</v>
      </c>
      <c r="BA253" s="52">
        <f t="shared" si="406"/>
        <v>750</v>
      </c>
      <c r="BB253" s="52">
        <f t="shared" si="406"/>
        <v>750</v>
      </c>
      <c r="BC253" s="52">
        <f t="shared" si="406"/>
        <v>750</v>
      </c>
      <c r="BD253" s="52">
        <f t="shared" si="406"/>
        <v>750</v>
      </c>
      <c r="BE253" s="52">
        <f t="shared" si="400"/>
        <v>261.43961538461554</v>
      </c>
      <c r="BF253" s="52">
        <f t="shared" si="406"/>
        <v>750</v>
      </c>
      <c r="BG253" s="52">
        <f>'Mortgage and Loans'!AF215</f>
        <v>0</v>
      </c>
      <c r="BH253" s="52">
        <f>'Mortgage and Loans'!AQ215</f>
        <v>0</v>
      </c>
      <c r="BI253" s="52">
        <f>'Mortgage and Loans'!BB215</f>
        <v>0</v>
      </c>
      <c r="BJ253" s="52">
        <f>'Mortgage and Loans'!BM215</f>
        <v>0</v>
      </c>
      <c r="BK253" s="52">
        <f>'Mortgage and Loans'!T214</f>
        <v>34277.810000000019</v>
      </c>
      <c r="BL253" s="12">
        <f t="shared" si="17"/>
        <v>-38289.249615384637</v>
      </c>
      <c r="BM253" s="69">
        <f t="shared" si="103"/>
        <v>2405918.5055103269</v>
      </c>
      <c r="BN253" s="88">
        <f t="shared" si="411"/>
        <v>1</v>
      </c>
      <c r="BO253" s="88">
        <f t="shared" si="412"/>
        <v>0</v>
      </c>
      <c r="BP253" s="79">
        <f>'Mortgage and Loans'!G215</f>
        <v>0</v>
      </c>
      <c r="BQ253" s="73">
        <f t="shared" si="354"/>
        <v>2055.3430333333336</v>
      </c>
      <c r="BR253" s="80"/>
      <c r="BS253" s="20">
        <f t="shared" si="355"/>
        <v>4011.4396153846155</v>
      </c>
      <c r="BT253" s="20">
        <v>750</v>
      </c>
      <c r="BU253" s="20">
        <v>0</v>
      </c>
      <c r="BV253" s="20">
        <f t="shared" si="356"/>
        <v>4761.4396153846155</v>
      </c>
      <c r="BW253" s="20">
        <f t="shared" si="357"/>
        <v>4761.4396153846155</v>
      </c>
      <c r="BX253" s="47">
        <f>IF(D253=0,0,IF(MONTH($D253)=1,1,0))</f>
        <v>0</v>
      </c>
      <c r="BY253" s="47">
        <f t="shared" si="19"/>
        <v>0</v>
      </c>
      <c r="BZ253" s="47">
        <f t="shared" si="20"/>
        <v>0</v>
      </c>
      <c r="CA253" s="47">
        <f t="shared" si="21"/>
        <v>0</v>
      </c>
      <c r="CB253" s="47">
        <f t="shared" si="22"/>
        <v>0</v>
      </c>
      <c r="CC253" s="47">
        <f t="shared" si="23"/>
        <v>0</v>
      </c>
      <c r="CD253" s="47">
        <f t="shared" si="24"/>
        <v>0</v>
      </c>
      <c r="CE253" s="47">
        <f t="shared" si="25"/>
        <v>0</v>
      </c>
      <c r="CF253" s="47">
        <f t="shared" si="26"/>
        <v>0</v>
      </c>
      <c r="CG253" s="47">
        <f t="shared" si="27"/>
        <v>0</v>
      </c>
      <c r="CH253" s="47">
        <f t="shared" si="28"/>
        <v>0</v>
      </c>
      <c r="CI253" s="47">
        <f t="shared" si="29"/>
        <v>0</v>
      </c>
      <c r="CJ253" s="47">
        <f t="shared" si="358"/>
        <v>0</v>
      </c>
      <c r="CK253" s="47">
        <f t="shared" si="359"/>
        <v>0</v>
      </c>
      <c r="CL253" s="47">
        <f t="shared" si="360"/>
        <v>0</v>
      </c>
      <c r="CM253" s="47">
        <f t="shared" si="361"/>
        <v>0</v>
      </c>
      <c r="CN253" s="47">
        <f t="shared" si="362"/>
        <v>0</v>
      </c>
      <c r="CO253" s="47">
        <f t="shared" si="363"/>
        <v>0</v>
      </c>
      <c r="CP253" s="47">
        <f t="shared" si="364"/>
        <v>0</v>
      </c>
      <c r="CQ253" s="47">
        <f t="shared" si="365"/>
        <v>0</v>
      </c>
      <c r="CR253" s="47">
        <f t="shared" si="366"/>
        <v>0</v>
      </c>
      <c r="CS253" s="47">
        <f t="shared" si="367"/>
        <v>0</v>
      </c>
      <c r="CT253" s="47">
        <f t="shared" si="368"/>
        <v>0</v>
      </c>
      <c r="CU253" s="47">
        <f t="shared" si="369"/>
        <v>0</v>
      </c>
      <c r="CV253" s="20">
        <f t="shared" si="370"/>
        <v>4761.4396153846155</v>
      </c>
      <c r="CW253" s="20">
        <f t="shared" si="371"/>
        <v>4761.4396153846164</v>
      </c>
      <c r="CX253" s="20">
        <f t="shared" si="372"/>
        <v>57137.275384615386</v>
      </c>
      <c r="CY253" s="20">
        <f t="shared" si="373"/>
        <v>57137.275384615386</v>
      </c>
      <c r="CZ253" s="20">
        <f t="shared" si="374"/>
        <v>57137.275384615394</v>
      </c>
      <c r="DA253" s="21">
        <f t="shared" si="375"/>
        <v>57137.275384615386</v>
      </c>
      <c r="DB253" s="19">
        <f t="shared" si="397"/>
        <v>1428431.8846153847</v>
      </c>
      <c r="DC253" s="20">
        <f t="shared" si="376"/>
        <v>1428431.8846153847</v>
      </c>
      <c r="DD253" s="20">
        <f t="shared" si="377"/>
        <v>1428431.8846153843</v>
      </c>
      <c r="DE253" s="20">
        <f>DC253*G253</f>
        <v>0</v>
      </c>
      <c r="DF253" s="20">
        <f t="shared" si="410"/>
        <v>1500000</v>
      </c>
      <c r="DG253" s="20">
        <f t="shared" si="392"/>
        <v>2273753.4438439528</v>
      </c>
      <c r="DH253" s="20">
        <f t="shared" si="378"/>
        <v>90950.137753758114</v>
      </c>
      <c r="DI253" s="20">
        <f t="shared" si="393"/>
        <v>7579.1781461465098</v>
      </c>
      <c r="DJ253" s="20">
        <f t="shared" si="379"/>
        <v>2254770.5208734968</v>
      </c>
      <c r="DK253" s="24">
        <f t="shared" si="380"/>
        <v>1.5917828972686205</v>
      </c>
      <c r="DL253" s="124">
        <f t="shared" si="394"/>
        <v>0</v>
      </c>
      <c r="DM253" s="27">
        <f t="shared" si="395"/>
        <v>1</v>
      </c>
      <c r="DN253" s="27">
        <f t="shared" si="396"/>
        <v>0</v>
      </c>
      <c r="DO253" s="20">
        <f t="shared" si="414"/>
        <v>0</v>
      </c>
      <c r="DP253" s="20">
        <f t="shared" si="415"/>
        <v>-210173.34060113199</v>
      </c>
      <c r="DQ253" s="21">
        <f t="shared" si="416"/>
        <v>-240166.82774941882</v>
      </c>
      <c r="DR253" s="17"/>
      <c r="DS253" s="17"/>
      <c r="DT253" s="17"/>
      <c r="DU253" s="17"/>
      <c r="DV253" s="17"/>
      <c r="DW253" s="17"/>
      <c r="DX253" s="17"/>
      <c r="DY253" s="17"/>
      <c r="DZ253" s="17"/>
      <c r="EA253" s="17"/>
      <c r="EB253" s="28">
        <v>0</v>
      </c>
      <c r="EC253" s="17"/>
      <c r="ED253" s="17"/>
      <c r="EE253" s="17"/>
      <c r="EF253" s="17"/>
      <c r="EG253" s="17"/>
    </row>
    <row r="254" spans="1:137" ht="15.75" thickBot="1" x14ac:dyDescent="0.3">
      <c r="A254" s="5">
        <f t="shared" si="399"/>
        <v>44</v>
      </c>
      <c r="B254" s="5">
        <f t="shared" si="399"/>
        <v>42</v>
      </c>
      <c r="C254" s="1">
        <v>49919</v>
      </c>
      <c r="D254" s="4"/>
      <c r="E254" s="28"/>
      <c r="F254" s="28"/>
      <c r="G254" s="28">
        <f t="shared" si="418"/>
        <v>0</v>
      </c>
      <c r="H254" s="28"/>
      <c r="I254" s="10">
        <v>0</v>
      </c>
      <c r="J254" s="10">
        <v>69430.399999999994</v>
      </c>
      <c r="K254" s="94"/>
      <c r="L254" s="11">
        <f t="shared" si="421"/>
        <v>1541.6666666666667</v>
      </c>
      <c r="M254" s="11">
        <f t="shared" si="422"/>
        <v>458.33333333333331</v>
      </c>
      <c r="N254" s="11">
        <f t="shared" si="423"/>
        <v>575</v>
      </c>
      <c r="O254" s="11">
        <f t="shared" si="419"/>
        <v>552.97666666666669</v>
      </c>
      <c r="P254" s="11">
        <f t="shared" si="381"/>
        <v>2657.8899999999994</v>
      </c>
      <c r="Q254" s="11">
        <v>100000</v>
      </c>
      <c r="R254" s="94">
        <v>1</v>
      </c>
      <c r="S254" s="11">
        <f t="shared" si="424"/>
        <v>1541.6666666666667</v>
      </c>
      <c r="T254" s="11">
        <f t="shared" si="425"/>
        <v>458.33333333333331</v>
      </c>
      <c r="U254" s="11">
        <f t="shared" si="382"/>
        <v>833.33333333333348</v>
      </c>
      <c r="V254" s="11">
        <f t="shared" si="383"/>
        <v>5500</v>
      </c>
      <c r="W254" s="11">
        <f t="shared" si="384"/>
        <v>8157.8899999999994</v>
      </c>
      <c r="X254" s="11">
        <f t="shared" si="426"/>
        <v>97894.68</v>
      </c>
      <c r="Y254" s="110">
        <f t="shared" si="417"/>
        <v>0.22</v>
      </c>
      <c r="Z254" s="11">
        <f t="shared" si="401"/>
        <v>13415.829599999997</v>
      </c>
      <c r="AA254" s="11">
        <f t="shared" si="402"/>
        <v>4814.7339999999995</v>
      </c>
      <c r="AB254" s="11">
        <v>0</v>
      </c>
      <c r="AC254" s="11">
        <f t="shared" si="408"/>
        <v>79664.116399999999</v>
      </c>
      <c r="AD254" s="11">
        <f t="shared" si="403"/>
        <v>6638.6763666666666</v>
      </c>
      <c r="AE254" s="11">
        <v>55000</v>
      </c>
      <c r="AF254" s="11">
        <f t="shared" ref="AF254:AF314" si="427">AD254-(AE254/12)</f>
        <v>2055.3430333333336</v>
      </c>
      <c r="AG254" s="11"/>
      <c r="AH254" s="92"/>
      <c r="AI254" s="91">
        <v>9000</v>
      </c>
      <c r="AJ254" s="11">
        <v>550</v>
      </c>
      <c r="AK254" s="54">
        <f t="shared" si="98"/>
        <v>11791.351969974045</v>
      </c>
      <c r="AL254" s="11">
        <v>305</v>
      </c>
      <c r="AM254" s="54">
        <v>0</v>
      </c>
      <c r="AN254" s="11">
        <v>0</v>
      </c>
      <c r="AO254" s="11">
        <v>0</v>
      </c>
      <c r="AP254" s="52">
        <f t="shared" ref="AP254:AP315" si="428">(AP253*($AJ$1/12))+AP253 + M254+T254</f>
        <v>345303.59689000028</v>
      </c>
      <c r="AQ254" s="54">
        <f t="shared" si="413"/>
        <v>14547.88510085043</v>
      </c>
      <c r="AR254" s="54">
        <f t="shared" si="404"/>
        <v>12630.482685959472</v>
      </c>
      <c r="AS254" s="54">
        <f t="shared" si="409"/>
        <v>1331868.4000398566</v>
      </c>
      <c r="AT254" s="54">
        <f t="shared" si="420"/>
        <v>153678.86826211755</v>
      </c>
      <c r="AU254" s="54">
        <v>3100</v>
      </c>
      <c r="AV254" s="54">
        <f t="shared" si="405"/>
        <v>216833.47851285353</v>
      </c>
      <c r="AW254" s="11">
        <v>0</v>
      </c>
      <c r="AX254" s="52">
        <f t="shared" ref="AX254:AX314" si="429">(AX253*($AJ$1/12))+AX253+BQ254</f>
        <v>218010.81587313637</v>
      </c>
      <c r="AY254" s="54">
        <f>'Mortgage and Loans'!U215</f>
        <v>146831.62999999998</v>
      </c>
      <c r="AZ254" s="12">
        <f t="shared" si="391"/>
        <v>2464451.5093347481</v>
      </c>
      <c r="BA254" s="52">
        <f t="shared" si="406"/>
        <v>750</v>
      </c>
      <c r="BB254" s="52">
        <f t="shared" si="406"/>
        <v>750</v>
      </c>
      <c r="BC254" s="52">
        <f t="shared" si="406"/>
        <v>750</v>
      </c>
      <c r="BD254" s="52">
        <f t="shared" si="406"/>
        <v>750</v>
      </c>
      <c r="BE254" s="52">
        <f t="shared" si="400"/>
        <v>261.43961538461554</v>
      </c>
      <c r="BF254" s="52">
        <f t="shared" si="406"/>
        <v>750</v>
      </c>
      <c r="BG254" s="52">
        <f>'Mortgage and Loans'!AF216</f>
        <v>0</v>
      </c>
      <c r="BH254" s="52">
        <f>'Mortgage and Loans'!AQ216</f>
        <v>0</v>
      </c>
      <c r="BI254" s="52">
        <f>'Mortgage and Loans'!BB216</f>
        <v>0</v>
      </c>
      <c r="BJ254" s="52">
        <f>'Mortgage and Loans'!BM216</f>
        <v>0</v>
      </c>
      <c r="BK254" s="52">
        <f>'Mortgage and Loans'!T215</f>
        <v>33168.370000000017</v>
      </c>
      <c r="BL254" s="12">
        <f t="shared" si="17"/>
        <v>-37179.809615384635</v>
      </c>
      <c r="BM254" s="69">
        <f t="shared" si="103"/>
        <v>2427271.6997193634</v>
      </c>
      <c r="BN254" s="88">
        <f t="shared" si="411"/>
        <v>1</v>
      </c>
      <c r="BO254" s="88">
        <f t="shared" si="412"/>
        <v>0</v>
      </c>
      <c r="BP254" s="79">
        <f>'Mortgage and Loans'!G216</f>
        <v>0</v>
      </c>
      <c r="BQ254" s="73">
        <f t="shared" ref="BQ254:BQ315" si="430">IF((AF254-BP254)&gt;-100,IF((AF254-BP254)&lt;100,0,(AF254-BP254)),(AF254-BP254))</f>
        <v>2055.3430333333336</v>
      </c>
      <c r="BR254" s="80"/>
      <c r="BS254" s="20">
        <f t="shared" ref="BS254:BS313" si="431">SUM(BA254:BF254)</f>
        <v>4011.4396153846155</v>
      </c>
      <c r="BT254" s="20">
        <v>750</v>
      </c>
      <c r="BU254" s="20">
        <v>0</v>
      </c>
      <c r="BV254" s="20">
        <f t="shared" ref="BV254:BV313" si="432">SUM(BS254:BU254)</f>
        <v>4761.4396153846155</v>
      </c>
      <c r="BW254" s="20">
        <f t="shared" ref="BW254:BW313" si="433">BV242</f>
        <v>4761.4396153846155</v>
      </c>
      <c r="BX254" s="47">
        <f>IF(D254=0,0,IF(MONTH($D254)=1,1,0))</f>
        <v>0</v>
      </c>
      <c r="BY254" s="47">
        <f t="shared" si="19"/>
        <v>0</v>
      </c>
      <c r="BZ254" s="47">
        <f t="shared" si="20"/>
        <v>0</v>
      </c>
      <c r="CA254" s="47">
        <f t="shared" si="21"/>
        <v>0</v>
      </c>
      <c r="CB254" s="47">
        <f t="shared" si="22"/>
        <v>0</v>
      </c>
      <c r="CC254" s="47">
        <f t="shared" si="23"/>
        <v>0</v>
      </c>
      <c r="CD254" s="47">
        <f t="shared" si="24"/>
        <v>0</v>
      </c>
      <c r="CE254" s="47">
        <f t="shared" si="25"/>
        <v>0</v>
      </c>
      <c r="CF254" s="47">
        <f t="shared" si="26"/>
        <v>0</v>
      </c>
      <c r="CG254" s="47">
        <f t="shared" si="27"/>
        <v>0</v>
      </c>
      <c r="CH254" s="47">
        <f t="shared" si="28"/>
        <v>0</v>
      </c>
      <c r="CI254" s="47">
        <f t="shared" si="29"/>
        <v>0</v>
      </c>
      <c r="CJ254" s="47">
        <f t="shared" ref="CJ254:CJ313" si="434">$BV254*BX254</f>
        <v>0</v>
      </c>
      <c r="CK254" s="47">
        <f t="shared" ref="CK254:CK313" si="435">$BV254*BY254</f>
        <v>0</v>
      </c>
      <c r="CL254" s="47">
        <f t="shared" ref="CL254:CL313" si="436">$BV254*BZ254</f>
        <v>0</v>
      </c>
      <c r="CM254" s="47">
        <f t="shared" ref="CM254:CM313" si="437">$BV254*CA254</f>
        <v>0</v>
      </c>
      <c r="CN254" s="47">
        <f t="shared" ref="CN254:CN313" si="438">$BV254*CB254</f>
        <v>0</v>
      </c>
      <c r="CO254" s="47">
        <f t="shared" ref="CO254:CO313" si="439">$BV254*CC254</f>
        <v>0</v>
      </c>
      <c r="CP254" s="47">
        <f t="shared" ref="CP254:CP313" si="440">$BV254*CD254</f>
        <v>0</v>
      </c>
      <c r="CQ254" s="47">
        <f t="shared" ref="CQ254:CQ313" si="441">$BV254*CE254</f>
        <v>0</v>
      </c>
      <c r="CR254" s="47">
        <f t="shared" ref="CR254:CR313" si="442">$BV254*CF254</f>
        <v>0</v>
      </c>
      <c r="CS254" s="47">
        <f t="shared" ref="CS254:CS313" si="443">$BV254*CG254</f>
        <v>0</v>
      </c>
      <c r="CT254" s="47">
        <f t="shared" ref="CT254:CT313" si="444">$BV254*CH254</f>
        <v>0</v>
      </c>
      <c r="CU254" s="47">
        <f t="shared" ref="CU254:CU313" si="445">$BV254*CI254</f>
        <v>0</v>
      </c>
      <c r="CV254" s="20">
        <f t="shared" ref="CV254:CV313" si="446">AVERAGE(BV252:BV254)</f>
        <v>4761.4396153846155</v>
      </c>
      <c r="CW254" s="20">
        <f t="shared" ref="CW254:CW313" si="447">AVERAGE(BV243:BV254)</f>
        <v>4761.4396153846164</v>
      </c>
      <c r="CX254" s="20">
        <f t="shared" ref="CX254:CX313" si="448">BV254*12</f>
        <v>57137.275384615386</v>
      </c>
      <c r="CY254" s="20">
        <f t="shared" ref="CY254:CY313" si="449">CV254*12</f>
        <v>57137.275384615386</v>
      </c>
      <c r="CZ254" s="20">
        <f t="shared" ref="CZ254:CZ313" si="450">CW254*12</f>
        <v>57137.275384615394</v>
      </c>
      <c r="DA254" s="21">
        <f t="shared" ref="DA254:DA313" si="451">IF(CZ254&gt;0,AVERAGE(CX254:CZ254), IF(CY254&gt;0,AVERAGE(CX254:CY254), CX254))</f>
        <v>57137.275384615386</v>
      </c>
      <c r="DB254" s="19">
        <f t="shared" si="397"/>
        <v>1428431.8846153847</v>
      </c>
      <c r="DC254" s="20">
        <f t="shared" ref="DC254:DC313" si="452">AVERAGE(DB252:DB254)</f>
        <v>1428431.8846153847</v>
      </c>
      <c r="DD254" s="20">
        <f t="shared" ref="DD254:DD313" si="453">AVERAGE(DB243:DB254)</f>
        <v>1428431.8846153843</v>
      </c>
      <c r="DE254" s="20">
        <f>DC254*G254</f>
        <v>0</v>
      </c>
      <c r="DF254" s="20">
        <f t="shared" si="410"/>
        <v>1500000</v>
      </c>
      <c r="DG254" s="20">
        <f t="shared" si="392"/>
        <v>2292873.5273647746</v>
      </c>
      <c r="DH254" s="20">
        <f t="shared" ref="DH254:DH313" si="454">DB$11*DG254</f>
        <v>91714.941094590991</v>
      </c>
      <c r="DI254" s="20">
        <f t="shared" si="393"/>
        <v>7642.9117578825826</v>
      </c>
      <c r="DJ254" s="20">
        <f t="shared" ref="DJ254:DJ313" si="455">AVERAGE(DG252:DG254)</f>
        <v>2273787.7802282283</v>
      </c>
      <c r="DK254" s="24">
        <f t="shared" ref="DK254:DK313" si="456">DG254/DC254</f>
        <v>1.6051682632260389</v>
      </c>
      <c r="DL254" s="124">
        <f t="shared" si="394"/>
        <v>0</v>
      </c>
      <c r="DM254" s="27">
        <f t="shared" si="395"/>
        <v>1</v>
      </c>
      <c r="DN254" s="27">
        <f t="shared" si="396"/>
        <v>0</v>
      </c>
      <c r="DO254" s="20">
        <f t="shared" si="414"/>
        <v>0</v>
      </c>
      <c r="DP254" s="20">
        <f t="shared" si="415"/>
        <v>-207311.77952938812</v>
      </c>
      <c r="DQ254" s="21">
        <f t="shared" si="416"/>
        <v>-236896.89806639482</v>
      </c>
      <c r="DR254" s="17"/>
      <c r="DS254" s="17"/>
      <c r="DT254" s="17"/>
      <c r="DU254" s="17"/>
      <c r="DV254" s="17"/>
      <c r="DW254" s="17"/>
      <c r="DX254" s="17"/>
      <c r="DY254" s="17"/>
      <c r="DZ254" s="17"/>
      <c r="EA254" s="17"/>
      <c r="EB254" s="28">
        <v>0</v>
      </c>
      <c r="EC254" s="17"/>
      <c r="ED254" s="17"/>
      <c r="EE254" s="17"/>
      <c r="EF254" s="17"/>
      <c r="EG254" s="17"/>
    </row>
    <row r="255" spans="1:137" ht="15.75" thickBot="1" x14ac:dyDescent="0.3">
      <c r="A255" s="5">
        <f t="shared" si="399"/>
        <v>44</v>
      </c>
      <c r="B255" s="5">
        <f t="shared" si="399"/>
        <v>43</v>
      </c>
      <c r="C255" s="1">
        <v>49949</v>
      </c>
      <c r="D255" s="4"/>
      <c r="E255" s="28"/>
      <c r="F255" s="28"/>
      <c r="G255" s="28">
        <f t="shared" si="418"/>
        <v>0</v>
      </c>
      <c r="H255" s="28"/>
      <c r="I255" s="10">
        <v>0</v>
      </c>
      <c r="J255" s="10">
        <v>69430.399999999994</v>
      </c>
      <c r="K255" s="94"/>
      <c r="L255" s="11">
        <f t="shared" si="421"/>
        <v>1541.6666666666667</v>
      </c>
      <c r="M255" s="11">
        <f t="shared" si="422"/>
        <v>458.33333333333331</v>
      </c>
      <c r="N255" s="11">
        <f t="shared" si="423"/>
        <v>575</v>
      </c>
      <c r="O255" s="11">
        <f t="shared" si="419"/>
        <v>552.97666666666669</v>
      </c>
      <c r="P255" s="11">
        <f t="shared" si="381"/>
        <v>2657.8899999999994</v>
      </c>
      <c r="Q255" s="11">
        <v>100000</v>
      </c>
      <c r="R255" s="94">
        <v>1</v>
      </c>
      <c r="S255" s="11">
        <f t="shared" si="424"/>
        <v>1541.6666666666667</v>
      </c>
      <c r="T255" s="11">
        <f t="shared" si="425"/>
        <v>458.33333333333331</v>
      </c>
      <c r="U255" s="11">
        <f t="shared" si="382"/>
        <v>833.33333333333348</v>
      </c>
      <c r="V255" s="11">
        <f t="shared" si="383"/>
        <v>5500</v>
      </c>
      <c r="W255" s="11">
        <f t="shared" si="384"/>
        <v>8157.8899999999994</v>
      </c>
      <c r="X255" s="11">
        <f t="shared" si="426"/>
        <v>97894.68</v>
      </c>
      <c r="Y255" s="110">
        <f t="shared" si="417"/>
        <v>0.22</v>
      </c>
      <c r="Z255" s="11">
        <f t="shared" si="401"/>
        <v>13415.829599999997</v>
      </c>
      <c r="AA255" s="11">
        <f t="shared" si="402"/>
        <v>4814.7339999999995</v>
      </c>
      <c r="AB255" s="11">
        <v>0</v>
      </c>
      <c r="AC255" s="11">
        <f t="shared" si="408"/>
        <v>79664.116399999999</v>
      </c>
      <c r="AD255" s="11">
        <f t="shared" si="403"/>
        <v>6638.6763666666666</v>
      </c>
      <c r="AE255" s="11">
        <v>55000</v>
      </c>
      <c r="AF255" s="11">
        <f t="shared" si="427"/>
        <v>2055.3430333333336</v>
      </c>
      <c r="AG255" s="11"/>
      <c r="AH255" s="92"/>
      <c r="AI255" s="91">
        <v>9000</v>
      </c>
      <c r="AJ255" s="11">
        <v>550</v>
      </c>
      <c r="AK255" s="54">
        <f t="shared" si="98"/>
        <v>11805.599853604428</v>
      </c>
      <c r="AL255" s="11">
        <v>305</v>
      </c>
      <c r="AM255" s="54">
        <v>0</v>
      </c>
      <c r="AN255" s="11">
        <v>0</v>
      </c>
      <c r="AO255" s="11">
        <v>0</v>
      </c>
      <c r="AP255" s="52">
        <f t="shared" si="428"/>
        <v>348090.65803982108</v>
      </c>
      <c r="AQ255" s="54">
        <f t="shared" si="413"/>
        <v>14626.686145146703</v>
      </c>
      <c r="AR255" s="54">
        <f t="shared" si="404"/>
        <v>12698.897800508419</v>
      </c>
      <c r="AS255" s="54">
        <f t="shared" si="409"/>
        <v>1342339.5965400725</v>
      </c>
      <c r="AT255" s="54">
        <f t="shared" si="420"/>
        <v>154511.29546520402</v>
      </c>
      <c r="AU255" s="54">
        <v>3100</v>
      </c>
      <c r="AV255" s="54">
        <f t="shared" si="405"/>
        <v>218582.99318813148</v>
      </c>
      <c r="AW255" s="11">
        <v>0</v>
      </c>
      <c r="AX255" s="52">
        <f t="shared" si="429"/>
        <v>221247.05082578253</v>
      </c>
      <c r="AY255" s="54">
        <f>'Mortgage and Loans'!U216</f>
        <v>147944.88999999996</v>
      </c>
      <c r="AZ255" s="12">
        <f t="shared" si="391"/>
        <v>2484802.6678582714</v>
      </c>
      <c r="BA255" s="52">
        <f t="shared" si="406"/>
        <v>750</v>
      </c>
      <c r="BB255" s="52">
        <f t="shared" si="406"/>
        <v>750</v>
      </c>
      <c r="BC255" s="52">
        <f t="shared" si="406"/>
        <v>750</v>
      </c>
      <c r="BD255" s="52">
        <f t="shared" si="406"/>
        <v>750</v>
      </c>
      <c r="BE255" s="52">
        <f t="shared" si="400"/>
        <v>261.43961538461554</v>
      </c>
      <c r="BF255" s="52">
        <f t="shared" si="406"/>
        <v>750</v>
      </c>
      <c r="BG255" s="52">
        <f>'Mortgage and Loans'!AF217</f>
        <v>0</v>
      </c>
      <c r="BH255" s="52">
        <f>'Mortgage and Loans'!AQ217</f>
        <v>0</v>
      </c>
      <c r="BI255" s="52">
        <f>'Mortgage and Loans'!BB217</f>
        <v>0</v>
      </c>
      <c r="BJ255" s="52">
        <f>'Mortgage and Loans'!BM217</f>
        <v>0</v>
      </c>
      <c r="BK255" s="52">
        <f>'Mortgage and Loans'!T216</f>
        <v>32055.110000000019</v>
      </c>
      <c r="BL255" s="12">
        <f t="shared" si="17"/>
        <v>-36066.549615384632</v>
      </c>
      <c r="BM255" s="69">
        <f t="shared" si="103"/>
        <v>2448736.1182428868</v>
      </c>
      <c r="BN255" s="88">
        <f t="shared" si="411"/>
        <v>1</v>
      </c>
      <c r="BO255" s="88">
        <f t="shared" si="412"/>
        <v>0</v>
      </c>
      <c r="BP255" s="79">
        <f>'Mortgage and Loans'!G217</f>
        <v>0</v>
      </c>
      <c r="BQ255" s="73">
        <f t="shared" si="430"/>
        <v>2055.3430333333336</v>
      </c>
      <c r="BR255" s="80"/>
      <c r="BS255" s="20">
        <f t="shared" si="431"/>
        <v>4011.4396153846155</v>
      </c>
      <c r="BT255" s="20">
        <v>750</v>
      </c>
      <c r="BU255" s="20">
        <v>0</v>
      </c>
      <c r="BV255" s="20">
        <f t="shared" si="432"/>
        <v>4761.4396153846155</v>
      </c>
      <c r="BW255" s="20">
        <f t="shared" si="433"/>
        <v>4761.4396153846155</v>
      </c>
      <c r="BX255" s="47">
        <f>IF(D255=0,0,IF(MONTH($D255)=1,1,0))</f>
        <v>0</v>
      </c>
      <c r="BY255" s="47">
        <f t="shared" si="19"/>
        <v>0</v>
      </c>
      <c r="BZ255" s="47">
        <f t="shared" si="20"/>
        <v>0</v>
      </c>
      <c r="CA255" s="47">
        <f t="shared" si="21"/>
        <v>0</v>
      </c>
      <c r="CB255" s="47">
        <f t="shared" si="22"/>
        <v>0</v>
      </c>
      <c r="CC255" s="47">
        <f t="shared" si="23"/>
        <v>0</v>
      </c>
      <c r="CD255" s="47">
        <f t="shared" si="24"/>
        <v>0</v>
      </c>
      <c r="CE255" s="47">
        <f t="shared" si="25"/>
        <v>0</v>
      </c>
      <c r="CF255" s="47">
        <f t="shared" si="26"/>
        <v>0</v>
      </c>
      <c r="CG255" s="47">
        <f t="shared" si="27"/>
        <v>0</v>
      </c>
      <c r="CH255" s="47">
        <f t="shared" si="28"/>
        <v>0</v>
      </c>
      <c r="CI255" s="47">
        <f t="shared" si="29"/>
        <v>0</v>
      </c>
      <c r="CJ255" s="47">
        <f t="shared" si="434"/>
        <v>0</v>
      </c>
      <c r="CK255" s="47">
        <f t="shared" si="435"/>
        <v>0</v>
      </c>
      <c r="CL255" s="47">
        <f t="shared" si="436"/>
        <v>0</v>
      </c>
      <c r="CM255" s="47">
        <f t="shared" si="437"/>
        <v>0</v>
      </c>
      <c r="CN255" s="47">
        <f t="shared" si="438"/>
        <v>0</v>
      </c>
      <c r="CO255" s="47">
        <f t="shared" si="439"/>
        <v>0</v>
      </c>
      <c r="CP255" s="47">
        <f t="shared" si="440"/>
        <v>0</v>
      </c>
      <c r="CQ255" s="47">
        <f t="shared" si="441"/>
        <v>0</v>
      </c>
      <c r="CR255" s="47">
        <f t="shared" si="442"/>
        <v>0</v>
      </c>
      <c r="CS255" s="47">
        <f t="shared" si="443"/>
        <v>0</v>
      </c>
      <c r="CT255" s="47">
        <f t="shared" si="444"/>
        <v>0</v>
      </c>
      <c r="CU255" s="47">
        <f t="shared" si="445"/>
        <v>0</v>
      </c>
      <c r="CV255" s="20">
        <f t="shared" si="446"/>
        <v>4761.4396153846155</v>
      </c>
      <c r="CW255" s="20">
        <f t="shared" si="447"/>
        <v>4761.4396153846164</v>
      </c>
      <c r="CX255" s="20">
        <f t="shared" si="448"/>
        <v>57137.275384615386</v>
      </c>
      <c r="CY255" s="20">
        <f t="shared" si="449"/>
        <v>57137.275384615386</v>
      </c>
      <c r="CZ255" s="20">
        <f t="shared" si="450"/>
        <v>57137.275384615394</v>
      </c>
      <c r="DA255" s="21">
        <f t="shared" si="451"/>
        <v>57137.275384615386</v>
      </c>
      <c r="DB255" s="19">
        <f t="shared" si="397"/>
        <v>1428431.8846153847</v>
      </c>
      <c r="DC255" s="20">
        <f t="shared" si="452"/>
        <v>1428431.8846153847</v>
      </c>
      <c r="DD255" s="20">
        <f t="shared" si="453"/>
        <v>1428431.8846153843</v>
      </c>
      <c r="DE255" s="20">
        <f>DC255*G255</f>
        <v>0</v>
      </c>
      <c r="DF255" s="20">
        <f t="shared" si="410"/>
        <v>1500000</v>
      </c>
      <c r="DG255" s="20">
        <f t="shared" si="392"/>
        <v>2312097.1780046667</v>
      </c>
      <c r="DH255" s="20">
        <f t="shared" si="454"/>
        <v>92483.887120186671</v>
      </c>
      <c r="DI255" s="20">
        <f t="shared" si="393"/>
        <v>7706.990593348889</v>
      </c>
      <c r="DJ255" s="20">
        <f t="shared" si="455"/>
        <v>2292908.0497377981</v>
      </c>
      <c r="DK255" s="24">
        <f t="shared" si="456"/>
        <v>1.6186261332490592</v>
      </c>
      <c r="DL255" s="124">
        <f t="shared" si="394"/>
        <v>0</v>
      </c>
      <c r="DM255" s="27">
        <f t="shared" si="395"/>
        <v>1</v>
      </c>
      <c r="DN255" s="27">
        <f t="shared" si="396"/>
        <v>0</v>
      </c>
      <c r="DO255" s="20">
        <f t="shared" si="414"/>
        <v>0</v>
      </c>
      <c r="DP255" s="20">
        <f t="shared" si="415"/>
        <v>-204434.71833517231</v>
      </c>
      <c r="DQ255" s="21">
        <f t="shared" si="416"/>
        <v>-233609.25626425442</v>
      </c>
      <c r="DR255" s="17"/>
      <c r="DS255" s="17"/>
      <c r="DT255" s="17"/>
      <c r="DU255" s="17"/>
      <c r="DV255" s="17"/>
      <c r="DW255" s="17"/>
      <c r="DX255" s="17"/>
      <c r="DY255" s="17"/>
      <c r="DZ255" s="17"/>
      <c r="EA255" s="17"/>
      <c r="EB255" s="28">
        <v>0</v>
      </c>
      <c r="EC255" s="17"/>
      <c r="ED255" s="17"/>
      <c r="EE255" s="17"/>
      <c r="EF255" s="17"/>
      <c r="EG255" s="17"/>
    </row>
    <row r="256" spans="1:137" ht="15.75" thickBot="1" x14ac:dyDescent="0.3">
      <c r="A256" s="5">
        <f t="shared" si="399"/>
        <v>44</v>
      </c>
      <c r="B256" s="5">
        <f t="shared" si="399"/>
        <v>43</v>
      </c>
      <c r="C256" s="1">
        <v>49980</v>
      </c>
      <c r="D256" s="4"/>
      <c r="E256" s="28"/>
      <c r="F256" s="28"/>
      <c r="G256" s="28">
        <f t="shared" si="418"/>
        <v>0</v>
      </c>
      <c r="H256" s="28"/>
      <c r="I256" s="10">
        <v>0</v>
      </c>
      <c r="J256" s="10">
        <v>69430.399999999994</v>
      </c>
      <c r="K256" s="94"/>
      <c r="L256" s="11">
        <f t="shared" si="421"/>
        <v>1541.6666666666667</v>
      </c>
      <c r="M256" s="11">
        <f t="shared" si="422"/>
        <v>458.33333333333331</v>
      </c>
      <c r="N256" s="11">
        <f t="shared" si="423"/>
        <v>575</v>
      </c>
      <c r="O256" s="11">
        <f t="shared" si="419"/>
        <v>552.97666666666669</v>
      </c>
      <c r="P256" s="11">
        <f t="shared" ref="P256:P314" si="457">(J256/12)-SUM(L256:O256)</f>
        <v>2657.8899999999994</v>
      </c>
      <c r="Q256" s="11">
        <v>100000</v>
      </c>
      <c r="R256" s="94">
        <v>1</v>
      </c>
      <c r="S256" s="11">
        <f t="shared" si="424"/>
        <v>1541.6666666666667</v>
      </c>
      <c r="T256" s="11">
        <f t="shared" si="425"/>
        <v>458.33333333333331</v>
      </c>
      <c r="U256" s="11">
        <f t="shared" ref="U256:U314" si="458">Q256/12*0.1</f>
        <v>833.33333333333348</v>
      </c>
      <c r="V256" s="11">
        <f t="shared" ref="V256:V314" si="459">(Q256/12)-SUM(S256:U256)</f>
        <v>5500</v>
      </c>
      <c r="W256" s="11">
        <f t="shared" ref="W256:W314" si="460">P256+V256</f>
        <v>8157.8899999999994</v>
      </c>
      <c r="X256" s="11">
        <f t="shared" si="426"/>
        <v>97894.68</v>
      </c>
      <c r="Y256" s="110">
        <f t="shared" si="417"/>
        <v>0.22</v>
      </c>
      <c r="Z256" s="11">
        <f t="shared" si="401"/>
        <v>13415.829599999997</v>
      </c>
      <c r="AA256" s="11">
        <f t="shared" si="402"/>
        <v>4814.7339999999995</v>
      </c>
      <c r="AB256" s="11">
        <v>0</v>
      </c>
      <c r="AC256" s="11">
        <f t="shared" si="408"/>
        <v>79664.116399999999</v>
      </c>
      <c r="AD256" s="11">
        <f t="shared" si="403"/>
        <v>6638.6763666666666</v>
      </c>
      <c r="AE256" s="11">
        <v>55000</v>
      </c>
      <c r="AF256" s="11">
        <f t="shared" si="427"/>
        <v>2055.3430333333336</v>
      </c>
      <c r="AG256" s="11"/>
      <c r="AH256" s="92"/>
      <c r="AI256" s="91">
        <v>9000</v>
      </c>
      <c r="AJ256" s="11">
        <v>550</v>
      </c>
      <c r="AK256" s="54">
        <f t="shared" si="98"/>
        <v>11819.864953427532</v>
      </c>
      <c r="AL256" s="11">
        <v>305</v>
      </c>
      <c r="AM256" s="54">
        <v>0</v>
      </c>
      <c r="AN256" s="11">
        <v>0</v>
      </c>
      <c r="AO256" s="11">
        <v>0</v>
      </c>
      <c r="AP256" s="52">
        <f t="shared" si="428"/>
        <v>350892.81577087007</v>
      </c>
      <c r="AQ256" s="54">
        <f t="shared" si="413"/>
        <v>14705.914028432915</v>
      </c>
      <c r="AR256" s="54">
        <f t="shared" si="404"/>
        <v>12767.683496927839</v>
      </c>
      <c r="AS256" s="54">
        <f t="shared" si="409"/>
        <v>1352867.5120213311</v>
      </c>
      <c r="AT256" s="54">
        <f t="shared" si="420"/>
        <v>155348.23164897389</v>
      </c>
      <c r="AU256" s="54">
        <v>3100</v>
      </c>
      <c r="AV256" s="54">
        <f t="shared" si="405"/>
        <v>220341.98440123387</v>
      </c>
      <c r="AW256" s="11">
        <v>0</v>
      </c>
      <c r="AX256" s="52">
        <f t="shared" si="429"/>
        <v>224500.8153844222</v>
      </c>
      <c r="AY256" s="54">
        <f>'Mortgage and Loans'!U217</f>
        <v>149061.97999999998</v>
      </c>
      <c r="AZ256" s="12">
        <f t="shared" si="391"/>
        <v>2505261.8017056198</v>
      </c>
      <c r="BA256" s="52">
        <f t="shared" si="406"/>
        <v>750</v>
      </c>
      <c r="BB256" s="52">
        <f t="shared" si="406"/>
        <v>750</v>
      </c>
      <c r="BC256" s="52">
        <f t="shared" si="406"/>
        <v>750</v>
      </c>
      <c r="BD256" s="52">
        <f t="shared" si="406"/>
        <v>750</v>
      </c>
      <c r="BE256" s="52">
        <f t="shared" si="400"/>
        <v>261.43961538461554</v>
      </c>
      <c r="BF256" s="52">
        <f t="shared" si="406"/>
        <v>750</v>
      </c>
      <c r="BG256" s="52">
        <f>'Mortgage and Loans'!AF218</f>
        <v>0</v>
      </c>
      <c r="BH256" s="52">
        <f>'Mortgage and Loans'!AQ218</f>
        <v>0</v>
      </c>
      <c r="BI256" s="52">
        <f>'Mortgage and Loans'!BB218</f>
        <v>0</v>
      </c>
      <c r="BJ256" s="52">
        <f>'Mortgage and Loans'!BM218</f>
        <v>0</v>
      </c>
      <c r="BK256" s="52">
        <f>'Mortgage and Loans'!T217</f>
        <v>30938.020000000019</v>
      </c>
      <c r="BL256" s="12">
        <f t="shared" si="17"/>
        <v>-34949.459615384636</v>
      </c>
      <c r="BM256" s="69">
        <f t="shared" si="103"/>
        <v>2470312.3420902351</v>
      </c>
      <c r="BN256" s="88">
        <f t="shared" si="411"/>
        <v>1</v>
      </c>
      <c r="BO256" s="88">
        <f t="shared" si="412"/>
        <v>0</v>
      </c>
      <c r="BP256" s="79">
        <f>'Mortgage and Loans'!G218</f>
        <v>0</v>
      </c>
      <c r="BQ256" s="73">
        <f t="shared" si="430"/>
        <v>2055.3430333333336</v>
      </c>
      <c r="BR256" s="80"/>
      <c r="BS256" s="20">
        <f t="shared" si="431"/>
        <v>4011.4396153846155</v>
      </c>
      <c r="BT256" s="20">
        <v>750</v>
      </c>
      <c r="BU256" s="20">
        <v>0</v>
      </c>
      <c r="BV256" s="20">
        <f t="shared" si="432"/>
        <v>4761.4396153846155</v>
      </c>
      <c r="BW256" s="20">
        <f t="shared" si="433"/>
        <v>4761.4396153846155</v>
      </c>
      <c r="BX256" s="47">
        <f>IF(D256=0,0,IF(MONTH($D256)=1,1,0))</f>
        <v>0</v>
      </c>
      <c r="BY256" s="47">
        <f t="shared" si="19"/>
        <v>0</v>
      </c>
      <c r="BZ256" s="47">
        <f t="shared" si="20"/>
        <v>0</v>
      </c>
      <c r="CA256" s="47">
        <f t="shared" si="21"/>
        <v>0</v>
      </c>
      <c r="CB256" s="47">
        <f t="shared" si="22"/>
        <v>0</v>
      </c>
      <c r="CC256" s="47">
        <f t="shared" si="23"/>
        <v>0</v>
      </c>
      <c r="CD256" s="47">
        <f t="shared" si="24"/>
        <v>0</v>
      </c>
      <c r="CE256" s="47">
        <f t="shared" si="25"/>
        <v>0</v>
      </c>
      <c r="CF256" s="47">
        <f t="shared" si="26"/>
        <v>0</v>
      </c>
      <c r="CG256" s="47">
        <f t="shared" si="27"/>
        <v>0</v>
      </c>
      <c r="CH256" s="47">
        <f t="shared" si="28"/>
        <v>0</v>
      </c>
      <c r="CI256" s="47">
        <f t="shared" si="29"/>
        <v>0</v>
      </c>
      <c r="CJ256" s="47">
        <f t="shared" si="434"/>
        <v>0</v>
      </c>
      <c r="CK256" s="47">
        <f t="shared" si="435"/>
        <v>0</v>
      </c>
      <c r="CL256" s="47">
        <f t="shared" si="436"/>
        <v>0</v>
      </c>
      <c r="CM256" s="47">
        <f t="shared" si="437"/>
        <v>0</v>
      </c>
      <c r="CN256" s="47">
        <f t="shared" si="438"/>
        <v>0</v>
      </c>
      <c r="CO256" s="47">
        <f t="shared" si="439"/>
        <v>0</v>
      </c>
      <c r="CP256" s="47">
        <f t="shared" si="440"/>
        <v>0</v>
      </c>
      <c r="CQ256" s="47">
        <f t="shared" si="441"/>
        <v>0</v>
      </c>
      <c r="CR256" s="47">
        <f t="shared" si="442"/>
        <v>0</v>
      </c>
      <c r="CS256" s="47">
        <f t="shared" si="443"/>
        <v>0</v>
      </c>
      <c r="CT256" s="47">
        <f t="shared" si="444"/>
        <v>0</v>
      </c>
      <c r="CU256" s="47">
        <f t="shared" si="445"/>
        <v>0</v>
      </c>
      <c r="CV256" s="20">
        <f t="shared" si="446"/>
        <v>4761.4396153846155</v>
      </c>
      <c r="CW256" s="20">
        <f t="shared" si="447"/>
        <v>4761.4396153846164</v>
      </c>
      <c r="CX256" s="20">
        <f t="shared" si="448"/>
        <v>57137.275384615386</v>
      </c>
      <c r="CY256" s="20">
        <f t="shared" si="449"/>
        <v>57137.275384615386</v>
      </c>
      <c r="CZ256" s="20">
        <f t="shared" si="450"/>
        <v>57137.275384615394</v>
      </c>
      <c r="DA256" s="21">
        <f t="shared" si="451"/>
        <v>57137.275384615386</v>
      </c>
      <c r="DB256" s="19">
        <f t="shared" si="397"/>
        <v>1428431.8846153847</v>
      </c>
      <c r="DC256" s="20">
        <f t="shared" si="452"/>
        <v>1428431.8846153847</v>
      </c>
      <c r="DD256" s="20">
        <f t="shared" si="453"/>
        <v>1428431.8846153843</v>
      </c>
      <c r="DE256" s="20">
        <f>DC256*G256</f>
        <v>0</v>
      </c>
      <c r="DF256" s="20">
        <f t="shared" si="410"/>
        <v>1500000</v>
      </c>
      <c r="DG256" s="20">
        <f t="shared" si="392"/>
        <v>2331424.9567521922</v>
      </c>
      <c r="DH256" s="20">
        <f t="shared" si="454"/>
        <v>93256.998270087686</v>
      </c>
      <c r="DI256" s="20">
        <f t="shared" si="393"/>
        <v>7771.4165225073075</v>
      </c>
      <c r="DJ256" s="20">
        <f t="shared" si="455"/>
        <v>2312131.8873738777</v>
      </c>
      <c r="DK256" s="24">
        <f t="shared" si="456"/>
        <v>1.6321569000680383</v>
      </c>
      <c r="DL256" s="124">
        <f t="shared" si="394"/>
        <v>0</v>
      </c>
      <c r="DM256" s="27">
        <f t="shared" si="395"/>
        <v>1</v>
      </c>
      <c r="DN256" s="27">
        <f t="shared" si="396"/>
        <v>0</v>
      </c>
      <c r="DO256" s="20">
        <f t="shared" si="414"/>
        <v>0</v>
      </c>
      <c r="DP256" s="20">
        <f t="shared" si="415"/>
        <v>-201542.07305948783</v>
      </c>
      <c r="DQ256" s="21">
        <f t="shared" si="416"/>
        <v>-230303.80640235243</v>
      </c>
      <c r="DR256" s="17"/>
      <c r="DS256" s="17"/>
      <c r="DT256" s="17"/>
      <c r="DU256" s="17"/>
      <c r="DV256" s="17"/>
      <c r="DW256" s="17"/>
      <c r="DX256" s="17"/>
      <c r="DY256" s="17"/>
      <c r="DZ256" s="17"/>
      <c r="EA256" s="17"/>
      <c r="EB256" s="28">
        <v>0</v>
      </c>
      <c r="EC256" s="17"/>
      <c r="ED256" s="17"/>
      <c r="EE256" s="17"/>
      <c r="EF256" s="17"/>
      <c r="EG256" s="17"/>
    </row>
    <row r="257" spans="1:137" ht="15.75" thickBot="1" x14ac:dyDescent="0.3">
      <c r="A257" s="5">
        <f t="shared" si="399"/>
        <v>45</v>
      </c>
      <c r="B257" s="5">
        <f t="shared" si="399"/>
        <v>43</v>
      </c>
      <c r="C257" s="1">
        <v>50010</v>
      </c>
      <c r="D257" s="4"/>
      <c r="E257" s="28"/>
      <c r="F257" s="28"/>
      <c r="G257" s="28">
        <f t="shared" si="418"/>
        <v>0</v>
      </c>
      <c r="H257" s="28"/>
      <c r="I257" s="10">
        <v>0</v>
      </c>
      <c r="J257" s="10">
        <v>69430.399999999994</v>
      </c>
      <c r="K257" s="94"/>
      <c r="L257" s="11">
        <f t="shared" si="421"/>
        <v>1541.6666666666667</v>
      </c>
      <c r="M257" s="11">
        <f t="shared" si="422"/>
        <v>458.33333333333331</v>
      </c>
      <c r="N257" s="11">
        <f t="shared" si="423"/>
        <v>575</v>
      </c>
      <c r="O257" s="11">
        <f t="shared" si="419"/>
        <v>552.97666666666669</v>
      </c>
      <c r="P257" s="11">
        <f t="shared" si="457"/>
        <v>2657.8899999999994</v>
      </c>
      <c r="Q257" s="11">
        <v>100000</v>
      </c>
      <c r="R257" s="94">
        <v>1</v>
      </c>
      <c r="S257" s="11">
        <f t="shared" si="424"/>
        <v>1541.6666666666667</v>
      </c>
      <c r="T257" s="11">
        <f t="shared" si="425"/>
        <v>458.33333333333331</v>
      </c>
      <c r="U257" s="11">
        <f t="shared" si="458"/>
        <v>833.33333333333348</v>
      </c>
      <c r="V257" s="11">
        <f t="shared" si="459"/>
        <v>5500</v>
      </c>
      <c r="W257" s="11">
        <f t="shared" si="460"/>
        <v>8157.8899999999994</v>
      </c>
      <c r="X257" s="11">
        <f t="shared" si="426"/>
        <v>97894.68</v>
      </c>
      <c r="Y257" s="110">
        <f t="shared" si="417"/>
        <v>0.22</v>
      </c>
      <c r="Z257" s="11">
        <f t="shared" si="401"/>
        <v>13415.829599999997</v>
      </c>
      <c r="AA257" s="11">
        <f t="shared" si="402"/>
        <v>4814.7339999999995</v>
      </c>
      <c r="AB257" s="11">
        <v>0</v>
      </c>
      <c r="AC257" s="11">
        <f t="shared" si="408"/>
        <v>79664.116399999999</v>
      </c>
      <c r="AD257" s="11">
        <f t="shared" si="403"/>
        <v>6638.6763666666666</v>
      </c>
      <c r="AE257" s="11">
        <v>55000</v>
      </c>
      <c r="AF257" s="11">
        <f t="shared" si="427"/>
        <v>2055.3430333333336</v>
      </c>
      <c r="AG257" s="11"/>
      <c r="AH257" s="92"/>
      <c r="AI257" s="91">
        <v>9000</v>
      </c>
      <c r="AJ257" s="11">
        <v>550</v>
      </c>
      <c r="AK257" s="54">
        <f t="shared" si="98"/>
        <v>11834.147290246256</v>
      </c>
      <c r="AL257" s="11">
        <v>305</v>
      </c>
      <c r="AM257" s="54">
        <v>0</v>
      </c>
      <c r="AN257" s="11">
        <v>0</v>
      </c>
      <c r="AO257" s="11">
        <v>0</v>
      </c>
      <c r="AP257" s="52">
        <f t="shared" si="428"/>
        <v>353710.15185629559</v>
      </c>
      <c r="AQ257" s="54">
        <f t="shared" si="413"/>
        <v>14785.571062753594</v>
      </c>
      <c r="AR257" s="54">
        <f t="shared" si="404"/>
        <v>12836.841782536198</v>
      </c>
      <c r="AS257" s="54">
        <f t="shared" si="409"/>
        <v>1363452.4537114466</v>
      </c>
      <c r="AT257" s="54">
        <f t="shared" si="420"/>
        <v>156189.7012370725</v>
      </c>
      <c r="AU257" s="54">
        <v>3100</v>
      </c>
      <c r="AV257" s="54">
        <f t="shared" si="405"/>
        <v>222110.50348340723</v>
      </c>
      <c r="AW257" s="11">
        <v>0</v>
      </c>
      <c r="AX257" s="52">
        <f t="shared" si="429"/>
        <v>227772.20450108784</v>
      </c>
      <c r="AY257" s="54">
        <f>'Mortgage and Loans'!U218</f>
        <v>150182.90999999997</v>
      </c>
      <c r="AZ257" s="12">
        <f t="shared" si="391"/>
        <v>2525829.4849248459</v>
      </c>
      <c r="BA257" s="52">
        <f t="shared" si="406"/>
        <v>750</v>
      </c>
      <c r="BB257" s="52">
        <f t="shared" si="406"/>
        <v>750</v>
      </c>
      <c r="BC257" s="52">
        <f t="shared" si="406"/>
        <v>750</v>
      </c>
      <c r="BD257" s="52">
        <f t="shared" si="406"/>
        <v>750</v>
      </c>
      <c r="BE257" s="52">
        <f t="shared" si="400"/>
        <v>261.43961538461554</v>
      </c>
      <c r="BF257" s="52">
        <f t="shared" si="406"/>
        <v>750</v>
      </c>
      <c r="BG257" s="52">
        <f>'Mortgage and Loans'!AF219</f>
        <v>0</v>
      </c>
      <c r="BH257" s="52">
        <f>'Mortgage and Loans'!AQ219</f>
        <v>0</v>
      </c>
      <c r="BI257" s="52">
        <f>'Mortgage and Loans'!BB219</f>
        <v>0</v>
      </c>
      <c r="BJ257" s="52">
        <f>'Mortgage and Loans'!BM219</f>
        <v>0</v>
      </c>
      <c r="BK257" s="52">
        <f>'Mortgage and Loans'!T218</f>
        <v>29817.090000000018</v>
      </c>
      <c r="BL257" s="12">
        <f t="shared" si="17"/>
        <v>-33828.529615384636</v>
      </c>
      <c r="BM257" s="69">
        <f t="shared" si="103"/>
        <v>2492000.9553094613</v>
      </c>
      <c r="BN257" s="88">
        <f t="shared" si="411"/>
        <v>1</v>
      </c>
      <c r="BO257" s="88">
        <f t="shared" si="412"/>
        <v>0</v>
      </c>
      <c r="BP257" s="79">
        <f>'Mortgage and Loans'!G219</f>
        <v>0</v>
      </c>
      <c r="BQ257" s="73">
        <f t="shared" si="430"/>
        <v>2055.3430333333336</v>
      </c>
      <c r="BR257" s="80"/>
      <c r="BS257" s="20">
        <f t="shared" si="431"/>
        <v>4011.4396153846155</v>
      </c>
      <c r="BT257" s="20">
        <v>750</v>
      </c>
      <c r="BU257" s="20">
        <v>0</v>
      </c>
      <c r="BV257" s="20">
        <f t="shared" si="432"/>
        <v>4761.4396153846155</v>
      </c>
      <c r="BW257" s="20">
        <f t="shared" si="433"/>
        <v>4761.4396153846155</v>
      </c>
      <c r="BX257" s="47">
        <f>IF(D257=0,0,IF(MONTH($D257)=1,1,0))</f>
        <v>0</v>
      </c>
      <c r="BY257" s="47">
        <f t="shared" si="19"/>
        <v>0</v>
      </c>
      <c r="BZ257" s="47">
        <f t="shared" si="20"/>
        <v>0</v>
      </c>
      <c r="CA257" s="47">
        <f t="shared" si="21"/>
        <v>0</v>
      </c>
      <c r="CB257" s="47">
        <f t="shared" si="22"/>
        <v>0</v>
      </c>
      <c r="CC257" s="47">
        <f t="shared" si="23"/>
        <v>0</v>
      </c>
      <c r="CD257" s="47">
        <f t="shared" si="24"/>
        <v>0</v>
      </c>
      <c r="CE257" s="47">
        <f t="shared" si="25"/>
        <v>0</v>
      </c>
      <c r="CF257" s="47">
        <f t="shared" si="26"/>
        <v>0</v>
      </c>
      <c r="CG257" s="47">
        <f t="shared" si="27"/>
        <v>0</v>
      </c>
      <c r="CH257" s="47">
        <f t="shared" si="28"/>
        <v>0</v>
      </c>
      <c r="CI257" s="47">
        <f t="shared" si="29"/>
        <v>0</v>
      </c>
      <c r="CJ257" s="47">
        <f t="shared" si="434"/>
        <v>0</v>
      </c>
      <c r="CK257" s="47">
        <f t="shared" si="435"/>
        <v>0</v>
      </c>
      <c r="CL257" s="47">
        <f t="shared" si="436"/>
        <v>0</v>
      </c>
      <c r="CM257" s="47">
        <f t="shared" si="437"/>
        <v>0</v>
      </c>
      <c r="CN257" s="47">
        <f t="shared" si="438"/>
        <v>0</v>
      </c>
      <c r="CO257" s="47">
        <f t="shared" si="439"/>
        <v>0</v>
      </c>
      <c r="CP257" s="47">
        <f t="shared" si="440"/>
        <v>0</v>
      </c>
      <c r="CQ257" s="47">
        <f t="shared" si="441"/>
        <v>0</v>
      </c>
      <c r="CR257" s="47">
        <f t="shared" si="442"/>
        <v>0</v>
      </c>
      <c r="CS257" s="47">
        <f t="shared" si="443"/>
        <v>0</v>
      </c>
      <c r="CT257" s="47">
        <f t="shared" si="444"/>
        <v>0</v>
      </c>
      <c r="CU257" s="47">
        <f t="shared" si="445"/>
        <v>0</v>
      </c>
      <c r="CV257" s="20">
        <f t="shared" si="446"/>
        <v>4761.4396153846155</v>
      </c>
      <c r="CW257" s="20">
        <f t="shared" si="447"/>
        <v>4761.4396153846164</v>
      </c>
      <c r="CX257" s="20">
        <f t="shared" si="448"/>
        <v>57137.275384615386</v>
      </c>
      <c r="CY257" s="20">
        <f t="shared" si="449"/>
        <v>57137.275384615386</v>
      </c>
      <c r="CZ257" s="20">
        <f t="shared" si="450"/>
        <v>57137.275384615394</v>
      </c>
      <c r="DA257" s="21">
        <f t="shared" si="451"/>
        <v>57137.275384615386</v>
      </c>
      <c r="DB257" s="19">
        <f t="shared" si="397"/>
        <v>1428431.8846153847</v>
      </c>
      <c r="DC257" s="20">
        <f t="shared" si="452"/>
        <v>1428431.8846153847</v>
      </c>
      <c r="DD257" s="20">
        <f t="shared" si="453"/>
        <v>1428431.8846153843</v>
      </c>
      <c r="DE257" s="20">
        <f>DC257*G257</f>
        <v>0</v>
      </c>
      <c r="DF257" s="20">
        <f t="shared" si="410"/>
        <v>1500000</v>
      </c>
      <c r="DG257" s="20">
        <f t="shared" si="392"/>
        <v>2350857.4276345996</v>
      </c>
      <c r="DH257" s="20">
        <f t="shared" si="454"/>
        <v>94034.297105383986</v>
      </c>
      <c r="DI257" s="20">
        <f t="shared" si="393"/>
        <v>7836.1914254486655</v>
      </c>
      <c r="DJ257" s="20">
        <f t="shared" si="455"/>
        <v>2331459.8541304865</v>
      </c>
      <c r="DK257" s="24">
        <f t="shared" si="456"/>
        <v>1.6457609585406199</v>
      </c>
      <c r="DL257" s="124">
        <f t="shared" si="394"/>
        <v>0</v>
      </c>
      <c r="DM257" s="27">
        <f t="shared" si="395"/>
        <v>1</v>
      </c>
      <c r="DN257" s="27">
        <f t="shared" si="396"/>
        <v>0</v>
      </c>
      <c r="DO257" s="20">
        <f t="shared" si="414"/>
        <v>0</v>
      </c>
      <c r="DP257" s="20">
        <f t="shared" si="415"/>
        <v>-198633.75928856005</v>
      </c>
      <c r="DQ257" s="21">
        <f t="shared" si="416"/>
        <v>-226980.45202036516</v>
      </c>
      <c r="DR257" s="17"/>
      <c r="DS257" s="17"/>
      <c r="DT257" s="17"/>
      <c r="DU257" s="17"/>
      <c r="DV257" s="17"/>
      <c r="DW257" s="17"/>
      <c r="DX257" s="17"/>
      <c r="DY257" s="17"/>
      <c r="DZ257" s="17"/>
      <c r="EA257" s="17"/>
      <c r="EB257" s="28">
        <v>0</v>
      </c>
      <c r="EC257" s="17"/>
      <c r="ED257" s="17"/>
      <c r="EE257" s="17"/>
      <c r="EF257" s="17"/>
      <c r="EG257" s="17"/>
    </row>
    <row r="258" spans="1:137" ht="15.75" thickBot="1" x14ac:dyDescent="0.3">
      <c r="A258" s="5">
        <f t="shared" si="399"/>
        <v>45</v>
      </c>
      <c r="B258" s="5">
        <f t="shared" si="399"/>
        <v>43</v>
      </c>
      <c r="C258" s="1">
        <v>50041</v>
      </c>
      <c r="D258" s="4"/>
      <c r="E258" s="28"/>
      <c r="F258" s="28"/>
      <c r="G258" s="28">
        <f t="shared" si="418"/>
        <v>0</v>
      </c>
      <c r="H258" s="28"/>
      <c r="I258" s="10">
        <v>0</v>
      </c>
      <c r="J258" s="10">
        <v>69430.399999999994</v>
      </c>
      <c r="K258" s="94"/>
      <c r="L258" s="11">
        <f t="shared" si="421"/>
        <v>1541.6666666666667</v>
      </c>
      <c r="M258" s="11">
        <f t="shared" si="422"/>
        <v>458.33333333333331</v>
      </c>
      <c r="N258" s="11">
        <f t="shared" si="423"/>
        <v>575</v>
      </c>
      <c r="O258" s="11">
        <f t="shared" si="419"/>
        <v>552.97666666666669</v>
      </c>
      <c r="P258" s="11">
        <f t="shared" si="457"/>
        <v>2657.8899999999994</v>
      </c>
      <c r="Q258" s="11">
        <v>100000</v>
      </c>
      <c r="R258" s="94">
        <v>1</v>
      </c>
      <c r="S258" s="11">
        <f t="shared" si="424"/>
        <v>1541.6666666666667</v>
      </c>
      <c r="T258" s="11">
        <f t="shared" si="425"/>
        <v>458.33333333333331</v>
      </c>
      <c r="U258" s="11">
        <f t="shared" si="458"/>
        <v>833.33333333333348</v>
      </c>
      <c r="V258" s="11">
        <f t="shared" si="459"/>
        <v>5500</v>
      </c>
      <c r="W258" s="11">
        <f t="shared" si="460"/>
        <v>8157.8899999999994</v>
      </c>
      <c r="X258" s="11">
        <f t="shared" si="426"/>
        <v>97894.68</v>
      </c>
      <c r="Y258" s="110">
        <f t="shared" si="417"/>
        <v>0.22</v>
      </c>
      <c r="Z258" s="11">
        <f t="shared" si="401"/>
        <v>13415.829599999997</v>
      </c>
      <c r="AA258" s="11">
        <f t="shared" si="402"/>
        <v>4814.7339999999995</v>
      </c>
      <c r="AB258" s="11">
        <v>0</v>
      </c>
      <c r="AC258" s="11">
        <f t="shared" si="408"/>
        <v>79664.116399999999</v>
      </c>
      <c r="AD258" s="11">
        <f t="shared" si="403"/>
        <v>6638.6763666666666</v>
      </c>
      <c r="AE258" s="11">
        <v>55000</v>
      </c>
      <c r="AF258" s="11">
        <f t="shared" si="427"/>
        <v>2055.3430333333336</v>
      </c>
      <c r="AG258" s="11"/>
      <c r="AH258" s="92"/>
      <c r="AI258" s="91">
        <v>9000</v>
      </c>
      <c r="AJ258" s="11">
        <v>550</v>
      </c>
      <c r="AK258" s="54">
        <f t="shared" si="98"/>
        <v>11848.446884888635</v>
      </c>
      <c r="AL258" s="11">
        <v>305</v>
      </c>
      <c r="AM258" s="54">
        <v>0</v>
      </c>
      <c r="AN258" s="11">
        <v>0</v>
      </c>
      <c r="AO258" s="11">
        <v>0</v>
      </c>
      <c r="AP258" s="52">
        <f t="shared" si="428"/>
        <v>356542.74851218384</v>
      </c>
      <c r="AQ258" s="54">
        <f t="shared" si="413"/>
        <v>14865.659572676843</v>
      </c>
      <c r="AR258" s="54">
        <f t="shared" si="404"/>
        <v>12906.374675524936</v>
      </c>
      <c r="AS258" s="54">
        <f t="shared" si="409"/>
        <v>1374094.7305023836</v>
      </c>
      <c r="AT258" s="54">
        <f t="shared" si="420"/>
        <v>157035.72878543998</v>
      </c>
      <c r="AU258" s="54">
        <v>3100</v>
      </c>
      <c r="AV258" s="54">
        <f t="shared" si="405"/>
        <v>223888.60204394234</v>
      </c>
      <c r="AW258" s="11">
        <v>0</v>
      </c>
      <c r="AX258" s="52">
        <f t="shared" si="429"/>
        <v>231061.31364213541</v>
      </c>
      <c r="AY258" s="54">
        <f>'Mortgage and Loans'!U219</f>
        <v>151307.69999999995</v>
      </c>
      <c r="AZ258" s="12">
        <f t="shared" si="391"/>
        <v>2546506.3046191754</v>
      </c>
      <c r="BA258" s="52">
        <f t="shared" ref="BA258:BF289" si="461">$BB$1/5</f>
        <v>750</v>
      </c>
      <c r="BB258" s="52">
        <f t="shared" si="461"/>
        <v>750</v>
      </c>
      <c r="BC258" s="52">
        <f t="shared" si="461"/>
        <v>750</v>
      </c>
      <c r="BD258" s="52">
        <f t="shared" si="461"/>
        <v>750</v>
      </c>
      <c r="BE258" s="52">
        <f t="shared" si="400"/>
        <v>261.43961538461554</v>
      </c>
      <c r="BF258" s="52">
        <f t="shared" si="461"/>
        <v>750</v>
      </c>
      <c r="BG258" s="52">
        <f>'Mortgage and Loans'!AF220</f>
        <v>0</v>
      </c>
      <c r="BH258" s="52">
        <f>'Mortgage and Loans'!AQ220</f>
        <v>0</v>
      </c>
      <c r="BI258" s="52">
        <f>'Mortgage and Loans'!BB220</f>
        <v>0</v>
      </c>
      <c r="BJ258" s="52">
        <f>'Mortgage and Loans'!BM220</f>
        <v>0</v>
      </c>
      <c r="BK258" s="52">
        <f>'Mortgage and Loans'!T219</f>
        <v>28692.300000000017</v>
      </c>
      <c r="BL258" s="12">
        <f t="shared" si="17"/>
        <v>-32703.739615384635</v>
      </c>
      <c r="BM258" s="69">
        <f t="shared" si="103"/>
        <v>2513802.5650037909</v>
      </c>
      <c r="BN258" s="88">
        <f t="shared" si="411"/>
        <v>1</v>
      </c>
      <c r="BO258" s="88">
        <f t="shared" si="412"/>
        <v>0</v>
      </c>
      <c r="BP258" s="79">
        <f>'Mortgage and Loans'!G220</f>
        <v>0</v>
      </c>
      <c r="BQ258" s="73">
        <f t="shared" si="430"/>
        <v>2055.3430333333336</v>
      </c>
      <c r="BR258" s="80"/>
      <c r="BS258" s="20">
        <f t="shared" si="431"/>
        <v>4011.4396153846155</v>
      </c>
      <c r="BT258" s="20">
        <v>750</v>
      </c>
      <c r="BU258" s="20">
        <v>0</v>
      </c>
      <c r="BV258" s="20">
        <f t="shared" si="432"/>
        <v>4761.4396153846155</v>
      </c>
      <c r="BW258" s="20">
        <f t="shared" si="433"/>
        <v>4761.4396153846155</v>
      </c>
      <c r="BX258" s="47">
        <f>IF(D258=0,0,IF(MONTH($D258)=1,1,0))</f>
        <v>0</v>
      </c>
      <c r="BY258" s="47">
        <f t="shared" si="19"/>
        <v>0</v>
      </c>
      <c r="BZ258" s="47">
        <f t="shared" si="20"/>
        <v>0</v>
      </c>
      <c r="CA258" s="47">
        <f t="shared" si="21"/>
        <v>0</v>
      </c>
      <c r="CB258" s="47">
        <f t="shared" si="22"/>
        <v>0</v>
      </c>
      <c r="CC258" s="47">
        <f t="shared" si="23"/>
        <v>0</v>
      </c>
      <c r="CD258" s="47">
        <f t="shared" si="24"/>
        <v>0</v>
      </c>
      <c r="CE258" s="47">
        <f t="shared" si="25"/>
        <v>0</v>
      </c>
      <c r="CF258" s="47">
        <f t="shared" si="26"/>
        <v>0</v>
      </c>
      <c r="CG258" s="47">
        <f t="shared" si="27"/>
        <v>0</v>
      </c>
      <c r="CH258" s="47">
        <f t="shared" si="28"/>
        <v>0</v>
      </c>
      <c r="CI258" s="47">
        <f t="shared" si="29"/>
        <v>0</v>
      </c>
      <c r="CJ258" s="47">
        <f t="shared" si="434"/>
        <v>0</v>
      </c>
      <c r="CK258" s="47">
        <f t="shared" si="435"/>
        <v>0</v>
      </c>
      <c r="CL258" s="47">
        <f t="shared" si="436"/>
        <v>0</v>
      </c>
      <c r="CM258" s="47">
        <f t="shared" si="437"/>
        <v>0</v>
      </c>
      <c r="CN258" s="47">
        <f t="shared" si="438"/>
        <v>0</v>
      </c>
      <c r="CO258" s="47">
        <f t="shared" si="439"/>
        <v>0</v>
      </c>
      <c r="CP258" s="47">
        <f t="shared" si="440"/>
        <v>0</v>
      </c>
      <c r="CQ258" s="47">
        <f t="shared" si="441"/>
        <v>0</v>
      </c>
      <c r="CR258" s="47">
        <f t="shared" si="442"/>
        <v>0</v>
      </c>
      <c r="CS258" s="47">
        <f t="shared" si="443"/>
        <v>0</v>
      </c>
      <c r="CT258" s="47">
        <f t="shared" si="444"/>
        <v>0</v>
      </c>
      <c r="CU258" s="47">
        <f t="shared" si="445"/>
        <v>0</v>
      </c>
      <c r="CV258" s="20">
        <f t="shared" si="446"/>
        <v>4761.4396153846155</v>
      </c>
      <c r="CW258" s="20">
        <f t="shared" si="447"/>
        <v>4761.4396153846164</v>
      </c>
      <c r="CX258" s="20">
        <f t="shared" si="448"/>
        <v>57137.275384615386</v>
      </c>
      <c r="CY258" s="20">
        <f t="shared" si="449"/>
        <v>57137.275384615386</v>
      </c>
      <c r="CZ258" s="20">
        <f t="shared" si="450"/>
        <v>57137.275384615394</v>
      </c>
      <c r="DA258" s="21">
        <f t="shared" si="451"/>
        <v>57137.275384615386</v>
      </c>
      <c r="DB258" s="19">
        <f t="shared" si="397"/>
        <v>1428431.8846153847</v>
      </c>
      <c r="DC258" s="20">
        <f t="shared" si="452"/>
        <v>1428431.8846153847</v>
      </c>
      <c r="DD258" s="20">
        <f t="shared" si="453"/>
        <v>1428431.8846153843</v>
      </c>
      <c r="DE258" s="20">
        <f>DC258*G258</f>
        <v>0</v>
      </c>
      <c r="DF258" s="20">
        <f t="shared" si="410"/>
        <v>1500000</v>
      </c>
      <c r="DG258" s="20">
        <f t="shared" si="392"/>
        <v>2370395.157734287</v>
      </c>
      <c r="DH258" s="20">
        <f t="shared" si="454"/>
        <v>94815.806309371474</v>
      </c>
      <c r="DI258" s="20">
        <f t="shared" si="393"/>
        <v>7901.3171924476228</v>
      </c>
      <c r="DJ258" s="20">
        <f t="shared" si="455"/>
        <v>2350892.5140403598</v>
      </c>
      <c r="DK258" s="24">
        <f t="shared" si="456"/>
        <v>1.6594387056632611</v>
      </c>
      <c r="DL258" s="124">
        <f t="shared" si="394"/>
        <v>1</v>
      </c>
      <c r="DM258" s="27">
        <f t="shared" si="395"/>
        <v>0</v>
      </c>
      <c r="DN258" s="27">
        <f t="shared" si="396"/>
        <v>0</v>
      </c>
      <c r="DO258" s="20">
        <f t="shared" si="414"/>
        <v>0</v>
      </c>
      <c r="DP258" s="20">
        <f t="shared" si="415"/>
        <v>-195709.69215137308</v>
      </c>
      <c r="DQ258" s="21">
        <f t="shared" si="416"/>
        <v>-223639.09613547547</v>
      </c>
      <c r="DR258" s="17"/>
      <c r="DS258" s="17"/>
      <c r="DT258" s="17"/>
      <c r="DU258" s="17"/>
      <c r="DV258" s="17"/>
      <c r="DW258" s="17"/>
      <c r="DX258" s="17"/>
      <c r="DY258" s="17"/>
      <c r="DZ258" s="17"/>
      <c r="EA258" s="17"/>
      <c r="EB258" s="28">
        <v>0</v>
      </c>
      <c r="EC258" s="17"/>
      <c r="ED258" s="17"/>
      <c r="EE258" s="17"/>
      <c r="EF258" s="17"/>
      <c r="EG258" s="17"/>
    </row>
    <row r="259" spans="1:137" ht="15.75" thickBot="1" x14ac:dyDescent="0.3">
      <c r="A259" s="5">
        <f t="shared" si="399"/>
        <v>45</v>
      </c>
      <c r="B259" s="5">
        <f t="shared" si="399"/>
        <v>43</v>
      </c>
      <c r="C259" s="1">
        <v>50072</v>
      </c>
      <c r="D259" s="4"/>
      <c r="E259" s="28"/>
      <c r="F259" s="28"/>
      <c r="G259" s="28">
        <f t="shared" si="418"/>
        <v>0</v>
      </c>
      <c r="H259" s="28"/>
      <c r="I259" s="10">
        <v>0</v>
      </c>
      <c r="J259" s="10">
        <v>69430.399999999994</v>
      </c>
      <c r="K259" s="94"/>
      <c r="L259" s="11">
        <f t="shared" si="421"/>
        <v>1541.6666666666667</v>
      </c>
      <c r="M259" s="11">
        <f t="shared" si="422"/>
        <v>458.33333333333331</v>
      </c>
      <c r="N259" s="11">
        <f t="shared" si="423"/>
        <v>575</v>
      </c>
      <c r="O259" s="11">
        <f t="shared" si="419"/>
        <v>552.97666666666669</v>
      </c>
      <c r="P259" s="11">
        <f t="shared" si="457"/>
        <v>2657.8899999999994</v>
      </c>
      <c r="Q259" s="11">
        <v>100000</v>
      </c>
      <c r="R259" s="94">
        <v>1</v>
      </c>
      <c r="S259" s="11">
        <f t="shared" si="424"/>
        <v>1541.6666666666667</v>
      </c>
      <c r="T259" s="11">
        <f t="shared" si="425"/>
        <v>458.33333333333331</v>
      </c>
      <c r="U259" s="11">
        <f t="shared" si="458"/>
        <v>833.33333333333348</v>
      </c>
      <c r="V259" s="11">
        <f t="shared" si="459"/>
        <v>5500</v>
      </c>
      <c r="W259" s="11">
        <f t="shared" si="460"/>
        <v>8157.8899999999994</v>
      </c>
      <c r="X259" s="11">
        <f t="shared" si="426"/>
        <v>97894.68</v>
      </c>
      <c r="Y259" s="110">
        <f t="shared" si="417"/>
        <v>0.22</v>
      </c>
      <c r="Z259" s="11">
        <f t="shared" si="401"/>
        <v>13415.829599999997</v>
      </c>
      <c r="AA259" s="11">
        <f t="shared" si="402"/>
        <v>4814.7339999999995</v>
      </c>
      <c r="AB259" s="11">
        <v>0</v>
      </c>
      <c r="AC259" s="11">
        <f t="shared" si="408"/>
        <v>79664.116399999999</v>
      </c>
      <c r="AD259" s="11">
        <f t="shared" si="403"/>
        <v>6638.6763666666666</v>
      </c>
      <c r="AE259" s="11">
        <v>55000</v>
      </c>
      <c r="AF259" s="11">
        <f t="shared" si="427"/>
        <v>2055.3430333333336</v>
      </c>
      <c r="AG259" s="11"/>
      <c r="AH259" s="92"/>
      <c r="AI259" s="91">
        <v>9000</v>
      </c>
      <c r="AJ259" s="11">
        <v>550</v>
      </c>
      <c r="AK259" s="54">
        <f t="shared" si="98"/>
        <v>11862.763758207875</v>
      </c>
      <c r="AL259" s="11">
        <v>305</v>
      </c>
      <c r="AM259" s="54">
        <v>0</v>
      </c>
      <c r="AN259" s="11">
        <v>0</v>
      </c>
      <c r="AO259" s="11">
        <v>0</v>
      </c>
      <c r="AP259" s="52">
        <f t="shared" si="428"/>
        <v>359390.68839995813</v>
      </c>
      <c r="AQ259" s="54">
        <f t="shared" si="413"/>
        <v>14946.181895362175</v>
      </c>
      <c r="AR259" s="54">
        <f t="shared" si="404"/>
        <v>12976.284205017362</v>
      </c>
      <c r="AS259" s="54">
        <f t="shared" si="409"/>
        <v>1384794.6529592716</v>
      </c>
      <c r="AT259" s="54">
        <f t="shared" si="420"/>
        <v>157886.33898302779</v>
      </c>
      <c r="AU259" s="54">
        <v>3100</v>
      </c>
      <c r="AV259" s="54">
        <f t="shared" si="405"/>
        <v>225676.33197168037</v>
      </c>
      <c r="AW259" s="11">
        <v>0</v>
      </c>
      <c r="AX259" s="52">
        <f t="shared" si="429"/>
        <v>234368.23879103031</v>
      </c>
      <c r="AY259" s="54">
        <f>'Mortgage and Loans'!U220</f>
        <v>152436.35999999996</v>
      </c>
      <c r="AZ259" s="12">
        <f t="shared" si="391"/>
        <v>2567292.8409635555</v>
      </c>
      <c r="BA259" s="52">
        <f t="shared" si="461"/>
        <v>750</v>
      </c>
      <c r="BB259" s="52">
        <f t="shared" si="461"/>
        <v>750</v>
      </c>
      <c r="BC259" s="52">
        <f t="shared" si="461"/>
        <v>750</v>
      </c>
      <c r="BD259" s="52">
        <f t="shared" si="461"/>
        <v>750</v>
      </c>
      <c r="BE259" s="52">
        <f t="shared" si="400"/>
        <v>261.43961538461554</v>
      </c>
      <c r="BF259" s="52">
        <f t="shared" si="461"/>
        <v>750</v>
      </c>
      <c r="BG259" s="52">
        <f>'Mortgage and Loans'!AF221</f>
        <v>0</v>
      </c>
      <c r="BH259" s="52">
        <f>'Mortgage and Loans'!AQ221</f>
        <v>0</v>
      </c>
      <c r="BI259" s="52">
        <f>'Mortgage and Loans'!BB221</f>
        <v>0</v>
      </c>
      <c r="BJ259" s="52">
        <f>'Mortgage and Loans'!BM221</f>
        <v>0</v>
      </c>
      <c r="BK259" s="52">
        <f>'Mortgage and Loans'!T220</f>
        <v>27563.640000000018</v>
      </c>
      <c r="BL259" s="12">
        <f t="shared" si="17"/>
        <v>-31575.079615384631</v>
      </c>
      <c r="BM259" s="69">
        <f t="shared" si="103"/>
        <v>2535717.7613481707</v>
      </c>
      <c r="BN259" s="88">
        <f t="shared" si="411"/>
        <v>1</v>
      </c>
      <c r="BO259" s="88">
        <f t="shared" si="412"/>
        <v>0</v>
      </c>
      <c r="BP259" s="79">
        <f>'Mortgage and Loans'!G221</f>
        <v>0</v>
      </c>
      <c r="BQ259" s="73">
        <f t="shared" si="430"/>
        <v>2055.3430333333336</v>
      </c>
      <c r="BR259" s="80"/>
      <c r="BS259" s="20">
        <f t="shared" si="431"/>
        <v>4011.4396153846155</v>
      </c>
      <c r="BT259" s="20">
        <v>750</v>
      </c>
      <c r="BU259" s="20">
        <v>0</v>
      </c>
      <c r="BV259" s="20">
        <f t="shared" si="432"/>
        <v>4761.4396153846155</v>
      </c>
      <c r="BW259" s="20">
        <f t="shared" si="433"/>
        <v>4761.4396153846155</v>
      </c>
      <c r="BX259" s="47">
        <f>IF(D259=0,0,IF(MONTH($D259)=1,1,0))</f>
        <v>0</v>
      </c>
      <c r="BY259" s="47">
        <f t="shared" si="19"/>
        <v>0</v>
      </c>
      <c r="BZ259" s="47">
        <f t="shared" si="20"/>
        <v>0</v>
      </c>
      <c r="CA259" s="47">
        <f t="shared" si="21"/>
        <v>0</v>
      </c>
      <c r="CB259" s="47">
        <f t="shared" si="22"/>
        <v>0</v>
      </c>
      <c r="CC259" s="47">
        <f t="shared" si="23"/>
        <v>0</v>
      </c>
      <c r="CD259" s="47">
        <f t="shared" si="24"/>
        <v>0</v>
      </c>
      <c r="CE259" s="47">
        <f t="shared" si="25"/>
        <v>0</v>
      </c>
      <c r="CF259" s="47">
        <f t="shared" si="26"/>
        <v>0</v>
      </c>
      <c r="CG259" s="47">
        <f t="shared" si="27"/>
        <v>0</v>
      </c>
      <c r="CH259" s="47">
        <f t="shared" si="28"/>
        <v>0</v>
      </c>
      <c r="CI259" s="47">
        <f t="shared" si="29"/>
        <v>0</v>
      </c>
      <c r="CJ259" s="47">
        <f t="shared" si="434"/>
        <v>0</v>
      </c>
      <c r="CK259" s="47">
        <f t="shared" si="435"/>
        <v>0</v>
      </c>
      <c r="CL259" s="47">
        <f t="shared" si="436"/>
        <v>0</v>
      </c>
      <c r="CM259" s="47">
        <f t="shared" si="437"/>
        <v>0</v>
      </c>
      <c r="CN259" s="47">
        <f t="shared" si="438"/>
        <v>0</v>
      </c>
      <c r="CO259" s="47">
        <f t="shared" si="439"/>
        <v>0</v>
      </c>
      <c r="CP259" s="47">
        <f t="shared" si="440"/>
        <v>0</v>
      </c>
      <c r="CQ259" s="47">
        <f t="shared" si="441"/>
        <v>0</v>
      </c>
      <c r="CR259" s="47">
        <f t="shared" si="442"/>
        <v>0</v>
      </c>
      <c r="CS259" s="47">
        <f t="shared" si="443"/>
        <v>0</v>
      </c>
      <c r="CT259" s="47">
        <f t="shared" si="444"/>
        <v>0</v>
      </c>
      <c r="CU259" s="47">
        <f t="shared" si="445"/>
        <v>0</v>
      </c>
      <c r="CV259" s="20">
        <f t="shared" si="446"/>
        <v>4761.4396153846155</v>
      </c>
      <c r="CW259" s="20">
        <f t="shared" si="447"/>
        <v>4761.4396153846164</v>
      </c>
      <c r="CX259" s="20">
        <f t="shared" si="448"/>
        <v>57137.275384615386</v>
      </c>
      <c r="CY259" s="20">
        <f t="shared" si="449"/>
        <v>57137.275384615386</v>
      </c>
      <c r="CZ259" s="20">
        <f t="shared" si="450"/>
        <v>57137.275384615394</v>
      </c>
      <c r="DA259" s="21">
        <f t="shared" si="451"/>
        <v>57137.275384615386</v>
      </c>
      <c r="DB259" s="19">
        <f t="shared" si="397"/>
        <v>1428431.8846153847</v>
      </c>
      <c r="DC259" s="20">
        <f t="shared" si="452"/>
        <v>1428431.8846153847</v>
      </c>
      <c r="DD259" s="20">
        <f t="shared" si="453"/>
        <v>1428431.8846153843</v>
      </c>
      <c r="DE259" s="20">
        <f>DC259*G259</f>
        <v>0</v>
      </c>
      <c r="DF259" s="20">
        <f t="shared" si="410"/>
        <v>1500000</v>
      </c>
      <c r="DG259" s="20">
        <f t="shared" si="392"/>
        <v>2390038.7172053475</v>
      </c>
      <c r="DH259" s="20">
        <f t="shared" si="454"/>
        <v>95601.548688213908</v>
      </c>
      <c r="DI259" s="20">
        <f t="shared" si="393"/>
        <v>7966.7957240178257</v>
      </c>
      <c r="DJ259" s="20">
        <f t="shared" si="455"/>
        <v>2370430.4341914114</v>
      </c>
      <c r="DK259" s="24">
        <f t="shared" si="456"/>
        <v>1.6731905405828169</v>
      </c>
      <c r="DL259" s="124">
        <f t="shared" si="394"/>
        <v>0</v>
      </c>
      <c r="DM259" s="27">
        <f t="shared" si="395"/>
        <v>0</v>
      </c>
      <c r="DN259" s="27">
        <f t="shared" si="396"/>
        <v>0</v>
      </c>
      <c r="DO259" s="20">
        <f t="shared" si="414"/>
        <v>0</v>
      </c>
      <c r="DP259" s="20">
        <f t="shared" si="415"/>
        <v>-192769.78631719301</v>
      </c>
      <c r="DQ259" s="21">
        <f t="shared" si="416"/>
        <v>-220279.6412395426</v>
      </c>
      <c r="DR259" s="17"/>
      <c r="DS259" s="17"/>
      <c r="DT259" s="17"/>
      <c r="DU259" s="17"/>
      <c r="DV259" s="17"/>
      <c r="DW259" s="17"/>
      <c r="DX259" s="17"/>
      <c r="DY259" s="17"/>
      <c r="DZ259" s="17"/>
      <c r="EA259" s="17"/>
      <c r="EB259" s="28">
        <v>0</v>
      </c>
      <c r="EC259" s="17"/>
      <c r="ED259" s="17"/>
      <c r="EE259" s="17"/>
      <c r="EF259" s="17"/>
      <c r="EG259" s="17"/>
    </row>
    <row r="260" spans="1:137" ht="15.75" thickBot="1" x14ac:dyDescent="0.3">
      <c r="A260" s="5">
        <f t="shared" si="399"/>
        <v>45</v>
      </c>
      <c r="B260" s="5">
        <f t="shared" si="399"/>
        <v>43</v>
      </c>
      <c r="C260" s="1">
        <v>50100</v>
      </c>
      <c r="D260" s="4"/>
      <c r="E260" s="28"/>
      <c r="F260" s="28"/>
      <c r="G260" s="28">
        <f t="shared" si="418"/>
        <v>0</v>
      </c>
      <c r="H260" s="28"/>
      <c r="I260" s="10">
        <v>0</v>
      </c>
      <c r="J260" s="10">
        <v>69430.399999999994</v>
      </c>
      <c r="K260" s="94"/>
      <c r="L260" s="11">
        <f t="shared" si="421"/>
        <v>1541.6666666666667</v>
      </c>
      <c r="M260" s="11">
        <f t="shared" si="422"/>
        <v>458.33333333333331</v>
      </c>
      <c r="N260" s="11">
        <f t="shared" si="423"/>
        <v>575</v>
      </c>
      <c r="O260" s="11">
        <f t="shared" si="419"/>
        <v>552.97666666666669</v>
      </c>
      <c r="P260" s="11">
        <f t="shared" si="457"/>
        <v>2657.8899999999994</v>
      </c>
      <c r="Q260" s="11">
        <v>100000</v>
      </c>
      <c r="R260" s="94">
        <v>1</v>
      </c>
      <c r="S260" s="11">
        <f t="shared" si="424"/>
        <v>1541.6666666666667</v>
      </c>
      <c r="T260" s="11">
        <f t="shared" si="425"/>
        <v>458.33333333333331</v>
      </c>
      <c r="U260" s="11">
        <f t="shared" si="458"/>
        <v>833.33333333333348</v>
      </c>
      <c r="V260" s="11">
        <f t="shared" si="459"/>
        <v>5500</v>
      </c>
      <c r="W260" s="11">
        <f t="shared" si="460"/>
        <v>8157.8899999999994</v>
      </c>
      <c r="X260" s="11">
        <f t="shared" si="426"/>
        <v>97894.68</v>
      </c>
      <c r="Y260" s="110">
        <f t="shared" si="417"/>
        <v>0.22</v>
      </c>
      <c r="Z260" s="11">
        <f t="shared" si="401"/>
        <v>13415.829599999997</v>
      </c>
      <c r="AA260" s="11">
        <f t="shared" si="402"/>
        <v>4814.7339999999995</v>
      </c>
      <c r="AB260" s="11">
        <v>0</v>
      </c>
      <c r="AC260" s="11">
        <f t="shared" si="408"/>
        <v>79664.116399999999</v>
      </c>
      <c r="AD260" s="11">
        <f t="shared" si="403"/>
        <v>6638.6763666666666</v>
      </c>
      <c r="AE260" s="11">
        <v>55000</v>
      </c>
      <c r="AF260" s="11">
        <f t="shared" si="427"/>
        <v>2055.3430333333336</v>
      </c>
      <c r="AG260" s="11"/>
      <c r="AH260" s="92"/>
      <c r="AI260" s="91">
        <v>9000</v>
      </c>
      <c r="AJ260" s="11">
        <v>550</v>
      </c>
      <c r="AK260" s="54">
        <f t="shared" si="98"/>
        <v>11877.097931082375</v>
      </c>
      <c r="AL260" s="11">
        <v>305</v>
      </c>
      <c r="AM260" s="54">
        <v>0</v>
      </c>
      <c r="AN260" s="11">
        <v>0</v>
      </c>
      <c r="AO260" s="11">
        <v>0</v>
      </c>
      <c r="AP260" s="52">
        <f t="shared" si="428"/>
        <v>362254.05462879123</v>
      </c>
      <c r="AQ260" s="54">
        <f t="shared" si="413"/>
        <v>15027.14038062872</v>
      </c>
      <c r="AR260" s="54">
        <f t="shared" si="404"/>
        <v>13046.572411127872</v>
      </c>
      <c r="AS260" s="54">
        <f t="shared" si="409"/>
        <v>1395552.5333294678</v>
      </c>
      <c r="AT260" s="54">
        <f t="shared" si="420"/>
        <v>158741.55665251918</v>
      </c>
      <c r="AU260" s="54">
        <v>3100</v>
      </c>
      <c r="AV260" s="54">
        <f t="shared" si="405"/>
        <v>227473.74543652698</v>
      </c>
      <c r="AW260" s="11">
        <v>0</v>
      </c>
      <c r="AX260" s="52">
        <f t="shared" si="429"/>
        <v>237693.0764511484</v>
      </c>
      <c r="AY260" s="54">
        <f>'Mortgage and Loans'!U221</f>
        <v>153568.90999999997</v>
      </c>
      <c r="AZ260" s="12">
        <f t="shared" si="391"/>
        <v>2588189.6872212924</v>
      </c>
      <c r="BA260" s="52">
        <f t="shared" si="461"/>
        <v>750</v>
      </c>
      <c r="BB260" s="52">
        <f t="shared" si="461"/>
        <v>750</v>
      </c>
      <c r="BC260" s="52">
        <f t="shared" si="461"/>
        <v>750</v>
      </c>
      <c r="BD260" s="52">
        <f t="shared" si="461"/>
        <v>750</v>
      </c>
      <c r="BE260" s="52">
        <f t="shared" si="400"/>
        <v>261.43961538461554</v>
      </c>
      <c r="BF260" s="52">
        <f t="shared" si="461"/>
        <v>750</v>
      </c>
      <c r="BG260" s="52">
        <f>'Mortgage and Loans'!AF222</f>
        <v>0</v>
      </c>
      <c r="BH260" s="52">
        <f>'Mortgage and Loans'!AQ222</f>
        <v>0</v>
      </c>
      <c r="BI260" s="52">
        <f>'Mortgage and Loans'!BB222</f>
        <v>0</v>
      </c>
      <c r="BJ260" s="52">
        <f>'Mortgage and Loans'!BM222</f>
        <v>0</v>
      </c>
      <c r="BK260" s="52">
        <f>'Mortgage and Loans'!T221</f>
        <v>26431.090000000018</v>
      </c>
      <c r="BL260" s="12">
        <f t="shared" si="17"/>
        <v>-30442.529615384636</v>
      </c>
      <c r="BM260" s="69">
        <f t="shared" si="103"/>
        <v>2557747.1576059079</v>
      </c>
      <c r="BN260" s="88">
        <f t="shared" si="411"/>
        <v>1</v>
      </c>
      <c r="BO260" s="88">
        <f t="shared" si="412"/>
        <v>0</v>
      </c>
      <c r="BP260" s="79">
        <f>'Mortgage and Loans'!G222</f>
        <v>0</v>
      </c>
      <c r="BQ260" s="73">
        <f t="shared" si="430"/>
        <v>2055.3430333333336</v>
      </c>
      <c r="BR260" s="80"/>
      <c r="BS260" s="20">
        <f t="shared" si="431"/>
        <v>4011.4396153846155</v>
      </c>
      <c r="BT260" s="20">
        <v>750</v>
      </c>
      <c r="BU260" s="20">
        <v>0</v>
      </c>
      <c r="BV260" s="20">
        <f t="shared" si="432"/>
        <v>4761.4396153846155</v>
      </c>
      <c r="BW260" s="20">
        <f t="shared" si="433"/>
        <v>4761.4396153846155</v>
      </c>
      <c r="BX260" s="47">
        <f>IF(D260=0,0,IF(MONTH($D260)=1,1,0))</f>
        <v>0</v>
      </c>
      <c r="BY260" s="47">
        <f t="shared" si="19"/>
        <v>0</v>
      </c>
      <c r="BZ260" s="47">
        <f t="shared" si="20"/>
        <v>0</v>
      </c>
      <c r="CA260" s="47">
        <f t="shared" si="21"/>
        <v>0</v>
      </c>
      <c r="CB260" s="47">
        <f t="shared" si="22"/>
        <v>0</v>
      </c>
      <c r="CC260" s="47">
        <f t="shared" si="23"/>
        <v>0</v>
      </c>
      <c r="CD260" s="47">
        <f t="shared" si="24"/>
        <v>0</v>
      </c>
      <c r="CE260" s="47">
        <f t="shared" si="25"/>
        <v>0</v>
      </c>
      <c r="CF260" s="47">
        <f t="shared" si="26"/>
        <v>0</v>
      </c>
      <c r="CG260" s="47">
        <f t="shared" si="27"/>
        <v>0</v>
      </c>
      <c r="CH260" s="47">
        <f t="shared" si="28"/>
        <v>0</v>
      </c>
      <c r="CI260" s="47">
        <f t="shared" si="29"/>
        <v>0</v>
      </c>
      <c r="CJ260" s="47">
        <f t="shared" si="434"/>
        <v>0</v>
      </c>
      <c r="CK260" s="47">
        <f t="shared" si="435"/>
        <v>0</v>
      </c>
      <c r="CL260" s="47">
        <f t="shared" si="436"/>
        <v>0</v>
      </c>
      <c r="CM260" s="47">
        <f t="shared" si="437"/>
        <v>0</v>
      </c>
      <c r="CN260" s="47">
        <f t="shared" si="438"/>
        <v>0</v>
      </c>
      <c r="CO260" s="47">
        <f t="shared" si="439"/>
        <v>0</v>
      </c>
      <c r="CP260" s="47">
        <f t="shared" si="440"/>
        <v>0</v>
      </c>
      <c r="CQ260" s="47">
        <f t="shared" si="441"/>
        <v>0</v>
      </c>
      <c r="CR260" s="47">
        <f t="shared" si="442"/>
        <v>0</v>
      </c>
      <c r="CS260" s="47">
        <f t="shared" si="443"/>
        <v>0</v>
      </c>
      <c r="CT260" s="47">
        <f t="shared" si="444"/>
        <v>0</v>
      </c>
      <c r="CU260" s="47">
        <f t="shared" si="445"/>
        <v>0</v>
      </c>
      <c r="CV260" s="20">
        <f t="shared" si="446"/>
        <v>4761.4396153846155</v>
      </c>
      <c r="CW260" s="20">
        <f t="shared" si="447"/>
        <v>4761.4396153846164</v>
      </c>
      <c r="CX260" s="20">
        <f t="shared" si="448"/>
        <v>57137.275384615386</v>
      </c>
      <c r="CY260" s="20">
        <f t="shared" si="449"/>
        <v>57137.275384615386</v>
      </c>
      <c r="CZ260" s="20">
        <f t="shared" si="450"/>
        <v>57137.275384615394</v>
      </c>
      <c r="DA260" s="21">
        <f t="shared" si="451"/>
        <v>57137.275384615386</v>
      </c>
      <c r="DB260" s="19">
        <f t="shared" si="397"/>
        <v>1428431.8846153847</v>
      </c>
      <c r="DC260" s="20">
        <f t="shared" si="452"/>
        <v>1428431.8846153847</v>
      </c>
      <c r="DD260" s="20">
        <f t="shared" si="453"/>
        <v>1428431.8846153843</v>
      </c>
      <c r="DE260" s="20">
        <f>DC260*G260</f>
        <v>0</v>
      </c>
      <c r="DF260" s="20">
        <f t="shared" si="410"/>
        <v>1500000</v>
      </c>
      <c r="DG260" s="20">
        <f t="shared" si="392"/>
        <v>2409788.6792902104</v>
      </c>
      <c r="DH260" s="20">
        <f t="shared" si="454"/>
        <v>96391.547171608414</v>
      </c>
      <c r="DI260" s="20">
        <f t="shared" si="393"/>
        <v>8032.6289309673675</v>
      </c>
      <c r="DJ260" s="20">
        <f t="shared" si="455"/>
        <v>2390074.1847432815</v>
      </c>
      <c r="DK260" s="24">
        <f t="shared" si="456"/>
        <v>1.6870168646081873</v>
      </c>
      <c r="DL260" s="124">
        <f t="shared" si="394"/>
        <v>0</v>
      </c>
      <c r="DM260" s="27">
        <f t="shared" si="395"/>
        <v>0</v>
      </c>
      <c r="DN260" s="27">
        <f t="shared" si="396"/>
        <v>0</v>
      </c>
      <c r="DO260" s="20">
        <f t="shared" si="414"/>
        <v>0</v>
      </c>
      <c r="DP260" s="20">
        <f t="shared" si="415"/>
        <v>-189813.95599307781</v>
      </c>
      <c r="DQ260" s="21">
        <f t="shared" si="416"/>
        <v>-216901.98929625677</v>
      </c>
      <c r="DR260" s="17"/>
      <c r="DS260" s="17"/>
      <c r="DT260" s="17"/>
      <c r="DU260" s="17"/>
      <c r="DV260" s="17"/>
      <c r="DW260" s="17"/>
      <c r="DX260" s="17"/>
      <c r="DY260" s="17"/>
      <c r="DZ260" s="17"/>
      <c r="EA260" s="17"/>
      <c r="EB260" s="28">
        <v>0</v>
      </c>
      <c r="EC260" s="17"/>
      <c r="ED260" s="17"/>
      <c r="EE260" s="17"/>
      <c r="EF260" s="17"/>
      <c r="EG260" s="17"/>
    </row>
    <row r="261" spans="1:137" ht="15.75" thickBot="1" x14ac:dyDescent="0.3">
      <c r="A261" s="5">
        <f t="shared" si="399"/>
        <v>45</v>
      </c>
      <c r="B261" s="5">
        <f t="shared" si="399"/>
        <v>43</v>
      </c>
      <c r="C261" s="1">
        <v>50131</v>
      </c>
      <c r="D261" s="4"/>
      <c r="E261" s="28"/>
      <c r="F261" s="28"/>
      <c r="G261" s="28">
        <f t="shared" si="418"/>
        <v>0</v>
      </c>
      <c r="H261" s="28"/>
      <c r="I261" s="10">
        <v>0</v>
      </c>
      <c r="J261" s="10">
        <v>69430.399999999994</v>
      </c>
      <c r="K261" s="94"/>
      <c r="L261" s="11">
        <f t="shared" si="421"/>
        <v>1541.6666666666667</v>
      </c>
      <c r="M261" s="11">
        <f t="shared" si="422"/>
        <v>458.33333333333331</v>
      </c>
      <c r="N261" s="11">
        <f t="shared" si="423"/>
        <v>575</v>
      </c>
      <c r="O261" s="11">
        <f t="shared" si="419"/>
        <v>552.97666666666669</v>
      </c>
      <c r="P261" s="11">
        <f t="shared" si="457"/>
        <v>2657.8899999999994</v>
      </c>
      <c r="Q261" s="11">
        <v>100000</v>
      </c>
      <c r="R261" s="94">
        <v>1</v>
      </c>
      <c r="S261" s="11">
        <f t="shared" si="424"/>
        <v>1541.6666666666667</v>
      </c>
      <c r="T261" s="11">
        <f t="shared" si="425"/>
        <v>458.33333333333331</v>
      </c>
      <c r="U261" s="11">
        <f t="shared" si="458"/>
        <v>833.33333333333348</v>
      </c>
      <c r="V261" s="11">
        <f t="shared" si="459"/>
        <v>5500</v>
      </c>
      <c r="W261" s="11">
        <f t="shared" si="460"/>
        <v>8157.8899999999994</v>
      </c>
      <c r="X261" s="11">
        <f t="shared" si="426"/>
        <v>97894.68</v>
      </c>
      <c r="Y261" s="110">
        <f t="shared" si="417"/>
        <v>0.22</v>
      </c>
      <c r="Z261" s="11">
        <f t="shared" si="401"/>
        <v>13415.829599999997</v>
      </c>
      <c r="AA261" s="11">
        <f t="shared" si="402"/>
        <v>4814.7339999999995</v>
      </c>
      <c r="AB261" s="11">
        <v>0</v>
      </c>
      <c r="AC261" s="11">
        <f t="shared" si="408"/>
        <v>79664.116399999999</v>
      </c>
      <c r="AD261" s="11">
        <f t="shared" si="403"/>
        <v>6638.6763666666666</v>
      </c>
      <c r="AE261" s="11">
        <v>55000</v>
      </c>
      <c r="AF261" s="11">
        <f t="shared" si="427"/>
        <v>2055.3430333333336</v>
      </c>
      <c r="AG261" s="11"/>
      <c r="AH261" s="92"/>
      <c r="AI261" s="91">
        <v>9000</v>
      </c>
      <c r="AJ261" s="11">
        <v>550</v>
      </c>
      <c r="AK261" s="54">
        <f t="shared" si="98"/>
        <v>11891.449424415765</v>
      </c>
      <c r="AL261" s="11">
        <v>305</v>
      </c>
      <c r="AM261" s="54">
        <v>0</v>
      </c>
      <c r="AN261" s="11">
        <v>0</v>
      </c>
      <c r="AO261" s="11">
        <v>0</v>
      </c>
      <c r="AP261" s="52">
        <f t="shared" si="428"/>
        <v>365132.9307580305</v>
      </c>
      <c r="AQ261" s="54">
        <f t="shared" si="413"/>
        <v>15108.537391023792</v>
      </c>
      <c r="AR261" s="54">
        <f t="shared" si="404"/>
        <v>13117.241345021481</v>
      </c>
      <c r="AS261" s="54">
        <f t="shared" si="409"/>
        <v>1406368.685551669</v>
      </c>
      <c r="AT261" s="54">
        <f t="shared" si="420"/>
        <v>159601.40675105367</v>
      </c>
      <c r="AU261" s="54">
        <v>3100</v>
      </c>
      <c r="AV261" s="54">
        <f t="shared" si="405"/>
        <v>229280.89489097483</v>
      </c>
      <c r="AW261" s="11">
        <v>0</v>
      </c>
      <c r="AX261" s="52">
        <f t="shared" si="429"/>
        <v>241035.92364859211</v>
      </c>
      <c r="AY261" s="54">
        <f>'Mortgage and Loans'!U222</f>
        <v>154705.34999999998</v>
      </c>
      <c r="AZ261" s="12">
        <f t="shared" si="391"/>
        <v>2609197.4197607813</v>
      </c>
      <c r="BA261" s="52">
        <f t="shared" si="461"/>
        <v>750</v>
      </c>
      <c r="BB261" s="52">
        <f t="shared" si="461"/>
        <v>750</v>
      </c>
      <c r="BC261" s="52">
        <f t="shared" si="461"/>
        <v>750</v>
      </c>
      <c r="BD261" s="52">
        <f t="shared" si="461"/>
        <v>750</v>
      </c>
      <c r="BE261" s="52">
        <f t="shared" si="400"/>
        <v>261.43961538461554</v>
      </c>
      <c r="BF261" s="52">
        <f t="shared" si="461"/>
        <v>750</v>
      </c>
      <c r="BG261" s="52">
        <f>'Mortgage and Loans'!AF223</f>
        <v>0</v>
      </c>
      <c r="BH261" s="52">
        <f>'Mortgage and Loans'!AQ223</f>
        <v>0</v>
      </c>
      <c r="BI261" s="52">
        <f>'Mortgage and Loans'!BB223</f>
        <v>0</v>
      </c>
      <c r="BJ261" s="52">
        <f>'Mortgage and Loans'!BM223</f>
        <v>0</v>
      </c>
      <c r="BK261" s="52">
        <f>'Mortgage and Loans'!T222</f>
        <v>25294.65000000002</v>
      </c>
      <c r="BL261" s="12">
        <f t="shared" si="17"/>
        <v>-29306.089615384633</v>
      </c>
      <c r="BM261" s="69">
        <f t="shared" si="103"/>
        <v>2579891.3301453968</v>
      </c>
      <c r="BN261" s="88">
        <f t="shared" si="411"/>
        <v>1</v>
      </c>
      <c r="BO261" s="88">
        <f t="shared" si="412"/>
        <v>0</v>
      </c>
      <c r="BP261" s="79">
        <f>'Mortgage and Loans'!G223</f>
        <v>0</v>
      </c>
      <c r="BQ261" s="73">
        <f t="shared" si="430"/>
        <v>2055.3430333333336</v>
      </c>
      <c r="BR261" s="80"/>
      <c r="BS261" s="20">
        <f t="shared" si="431"/>
        <v>4011.4396153846155</v>
      </c>
      <c r="BT261" s="20">
        <v>750</v>
      </c>
      <c r="BU261" s="20">
        <v>0</v>
      </c>
      <c r="BV261" s="20">
        <f t="shared" si="432"/>
        <v>4761.4396153846155</v>
      </c>
      <c r="BW261" s="20">
        <f t="shared" si="433"/>
        <v>4761.4396153846155</v>
      </c>
      <c r="BX261" s="47">
        <f>IF(D261=0,0,IF(MONTH($D261)=1,1,0))</f>
        <v>0</v>
      </c>
      <c r="BY261" s="47">
        <f t="shared" si="19"/>
        <v>0</v>
      </c>
      <c r="BZ261" s="47">
        <f t="shared" si="20"/>
        <v>0</v>
      </c>
      <c r="CA261" s="47">
        <f t="shared" si="21"/>
        <v>0</v>
      </c>
      <c r="CB261" s="47">
        <f t="shared" si="22"/>
        <v>0</v>
      </c>
      <c r="CC261" s="47">
        <f t="shared" si="23"/>
        <v>0</v>
      </c>
      <c r="CD261" s="47">
        <f t="shared" si="24"/>
        <v>0</v>
      </c>
      <c r="CE261" s="47">
        <f t="shared" si="25"/>
        <v>0</v>
      </c>
      <c r="CF261" s="47">
        <f t="shared" si="26"/>
        <v>0</v>
      </c>
      <c r="CG261" s="47">
        <f t="shared" si="27"/>
        <v>0</v>
      </c>
      <c r="CH261" s="47">
        <f t="shared" si="28"/>
        <v>0</v>
      </c>
      <c r="CI261" s="47">
        <f t="shared" si="29"/>
        <v>0</v>
      </c>
      <c r="CJ261" s="47">
        <f t="shared" si="434"/>
        <v>0</v>
      </c>
      <c r="CK261" s="47">
        <f t="shared" si="435"/>
        <v>0</v>
      </c>
      <c r="CL261" s="47">
        <f t="shared" si="436"/>
        <v>0</v>
      </c>
      <c r="CM261" s="47">
        <f t="shared" si="437"/>
        <v>0</v>
      </c>
      <c r="CN261" s="47">
        <f t="shared" si="438"/>
        <v>0</v>
      </c>
      <c r="CO261" s="47">
        <f t="shared" si="439"/>
        <v>0</v>
      </c>
      <c r="CP261" s="47">
        <f t="shared" si="440"/>
        <v>0</v>
      </c>
      <c r="CQ261" s="47">
        <f t="shared" si="441"/>
        <v>0</v>
      </c>
      <c r="CR261" s="47">
        <f t="shared" si="442"/>
        <v>0</v>
      </c>
      <c r="CS261" s="47">
        <f t="shared" si="443"/>
        <v>0</v>
      </c>
      <c r="CT261" s="47">
        <f t="shared" si="444"/>
        <v>0</v>
      </c>
      <c r="CU261" s="47">
        <f t="shared" si="445"/>
        <v>0</v>
      </c>
      <c r="CV261" s="20">
        <f t="shared" si="446"/>
        <v>4761.4396153846155</v>
      </c>
      <c r="CW261" s="20">
        <f t="shared" si="447"/>
        <v>4761.4396153846164</v>
      </c>
      <c r="CX261" s="20">
        <f t="shared" si="448"/>
        <v>57137.275384615386</v>
      </c>
      <c r="CY261" s="20">
        <f t="shared" si="449"/>
        <v>57137.275384615386</v>
      </c>
      <c r="CZ261" s="20">
        <f t="shared" si="450"/>
        <v>57137.275384615394</v>
      </c>
      <c r="DA261" s="21">
        <f t="shared" si="451"/>
        <v>57137.275384615386</v>
      </c>
      <c r="DB261" s="19">
        <f t="shared" si="397"/>
        <v>1428431.8846153847</v>
      </c>
      <c r="DC261" s="20">
        <f t="shared" si="452"/>
        <v>1428431.8846153847</v>
      </c>
      <c r="DD261" s="20">
        <f t="shared" si="453"/>
        <v>1428431.8846153843</v>
      </c>
      <c r="DE261" s="20">
        <f>DC261*G261</f>
        <v>0</v>
      </c>
      <c r="DF261" s="20">
        <f t="shared" si="410"/>
        <v>1500000</v>
      </c>
      <c r="DG261" s="20">
        <f t="shared" si="392"/>
        <v>2429645.6203363654</v>
      </c>
      <c r="DH261" s="20">
        <f t="shared" si="454"/>
        <v>97185.824813454616</v>
      </c>
      <c r="DI261" s="20">
        <f t="shared" si="393"/>
        <v>8098.8187344545513</v>
      </c>
      <c r="DJ261" s="20">
        <f t="shared" si="455"/>
        <v>2409824.3389439746</v>
      </c>
      <c r="DK261" s="24">
        <f t="shared" si="456"/>
        <v>1.7009180812220279</v>
      </c>
      <c r="DL261" s="124">
        <f t="shared" si="394"/>
        <v>0</v>
      </c>
      <c r="DM261" s="27">
        <f t="shared" si="395"/>
        <v>0</v>
      </c>
      <c r="DN261" s="27">
        <f t="shared" si="396"/>
        <v>0</v>
      </c>
      <c r="DO261" s="20">
        <f t="shared" si="414"/>
        <v>0</v>
      </c>
      <c r="DP261" s="20">
        <f t="shared" si="415"/>
        <v>-186842.11492137364</v>
      </c>
      <c r="DQ261" s="21">
        <f t="shared" si="416"/>
        <v>-213506.04173827815</v>
      </c>
      <c r="DR261" s="17"/>
      <c r="DS261" s="17"/>
      <c r="DT261" s="17"/>
      <c r="DU261" s="17"/>
      <c r="DV261" s="17"/>
      <c r="DW261" s="17"/>
      <c r="DX261" s="17"/>
      <c r="DY261" s="17"/>
      <c r="DZ261" s="17"/>
      <c r="EA261" s="17"/>
      <c r="EB261" s="28">
        <v>0</v>
      </c>
      <c r="EC261" s="17"/>
      <c r="ED261" s="17"/>
      <c r="EE261" s="17"/>
      <c r="EF261" s="17"/>
      <c r="EG261" s="17"/>
    </row>
    <row r="262" spans="1:137" ht="15.75" thickBot="1" x14ac:dyDescent="0.3">
      <c r="A262" s="5">
        <f t="shared" si="399"/>
        <v>45</v>
      </c>
      <c r="B262" s="5">
        <f t="shared" si="399"/>
        <v>43</v>
      </c>
      <c r="C262" s="1">
        <v>50161</v>
      </c>
      <c r="D262" s="4"/>
      <c r="E262" s="28"/>
      <c r="F262" s="28"/>
      <c r="G262" s="28">
        <f t="shared" si="418"/>
        <v>0</v>
      </c>
      <c r="H262" s="28"/>
      <c r="I262" s="10">
        <v>0</v>
      </c>
      <c r="J262" s="10">
        <v>69430.399999999994</v>
      </c>
      <c r="K262" s="94"/>
      <c r="L262" s="11">
        <f t="shared" si="421"/>
        <v>1541.6666666666667</v>
      </c>
      <c r="M262" s="11">
        <f t="shared" si="422"/>
        <v>458.33333333333331</v>
      </c>
      <c r="N262" s="11">
        <f t="shared" si="423"/>
        <v>575</v>
      </c>
      <c r="O262" s="11">
        <f t="shared" si="419"/>
        <v>552.97666666666669</v>
      </c>
      <c r="P262" s="11">
        <f t="shared" si="457"/>
        <v>2657.8899999999994</v>
      </c>
      <c r="Q262" s="11">
        <v>100000</v>
      </c>
      <c r="R262" s="94">
        <v>1</v>
      </c>
      <c r="S262" s="11">
        <f t="shared" si="424"/>
        <v>1541.6666666666667</v>
      </c>
      <c r="T262" s="11">
        <f t="shared" si="425"/>
        <v>458.33333333333331</v>
      </c>
      <c r="U262" s="11">
        <f t="shared" si="458"/>
        <v>833.33333333333348</v>
      </c>
      <c r="V262" s="11">
        <f t="shared" si="459"/>
        <v>5500</v>
      </c>
      <c r="W262" s="11">
        <f t="shared" si="460"/>
        <v>8157.8899999999994</v>
      </c>
      <c r="X262" s="11">
        <f t="shared" si="426"/>
        <v>97894.68</v>
      </c>
      <c r="Y262" s="110">
        <f t="shared" si="417"/>
        <v>0.22</v>
      </c>
      <c r="Z262" s="11">
        <f t="shared" si="401"/>
        <v>13415.829599999997</v>
      </c>
      <c r="AA262" s="11">
        <f t="shared" si="402"/>
        <v>4814.7339999999995</v>
      </c>
      <c r="AB262" s="11">
        <v>0</v>
      </c>
      <c r="AC262" s="11">
        <f t="shared" si="408"/>
        <v>79664.116399999999</v>
      </c>
      <c r="AD262" s="11">
        <f t="shared" si="403"/>
        <v>6638.6763666666666</v>
      </c>
      <c r="AE262" s="11">
        <v>55000</v>
      </c>
      <c r="AF262" s="11">
        <f t="shared" si="427"/>
        <v>2055.3430333333336</v>
      </c>
      <c r="AG262" s="11"/>
      <c r="AH262" s="92"/>
      <c r="AI262" s="91">
        <v>9000</v>
      </c>
      <c r="AJ262" s="11">
        <v>550</v>
      </c>
      <c r="AK262" s="54">
        <f t="shared" si="98"/>
        <v>11905.818259136933</v>
      </c>
      <c r="AL262" s="11">
        <v>305</v>
      </c>
      <c r="AM262" s="54">
        <v>0</v>
      </c>
      <c r="AN262" s="11">
        <v>0</v>
      </c>
      <c r="AO262" s="11">
        <v>0</v>
      </c>
      <c r="AP262" s="52">
        <f t="shared" si="428"/>
        <v>368027.40079963644</v>
      </c>
      <c r="AQ262" s="54">
        <f t="shared" si="413"/>
        <v>15190.375301891838</v>
      </c>
      <c r="AR262" s="54">
        <f t="shared" si="404"/>
        <v>13188.29306897368</v>
      </c>
      <c r="AS262" s="54">
        <f t="shared" si="409"/>
        <v>1417243.425265074</v>
      </c>
      <c r="AT262" s="54">
        <f t="shared" si="420"/>
        <v>160465.9143709552</v>
      </c>
      <c r="AU262" s="54">
        <v>3100</v>
      </c>
      <c r="AV262" s="54">
        <f t="shared" si="405"/>
        <v>231097.83307163429</v>
      </c>
      <c r="AW262" s="11">
        <v>0</v>
      </c>
      <c r="AX262" s="52">
        <f t="shared" si="429"/>
        <v>244396.877935022</v>
      </c>
      <c r="AY262" s="54">
        <f>'Mortgage and Loans'!U223</f>
        <v>155845.69999999995</v>
      </c>
      <c r="AZ262" s="12">
        <f t="shared" si="391"/>
        <v>2630316.6380723249</v>
      </c>
      <c r="BA262" s="52">
        <f t="shared" si="461"/>
        <v>750</v>
      </c>
      <c r="BB262" s="52">
        <f t="shared" si="461"/>
        <v>750</v>
      </c>
      <c r="BC262" s="52">
        <f t="shared" si="461"/>
        <v>750</v>
      </c>
      <c r="BD262" s="52">
        <f t="shared" si="461"/>
        <v>750</v>
      </c>
      <c r="BE262" s="52">
        <f t="shared" si="400"/>
        <v>261.43961538461554</v>
      </c>
      <c r="BF262" s="52">
        <f t="shared" si="461"/>
        <v>750</v>
      </c>
      <c r="BG262" s="52">
        <f>'Mortgage and Loans'!AF224</f>
        <v>0</v>
      </c>
      <c r="BH262" s="52">
        <f>'Mortgage and Loans'!AQ224</f>
        <v>0</v>
      </c>
      <c r="BI262" s="52">
        <f>'Mortgage and Loans'!BB224</f>
        <v>0</v>
      </c>
      <c r="BJ262" s="52">
        <f>'Mortgage and Loans'!BM224</f>
        <v>0</v>
      </c>
      <c r="BK262" s="52">
        <f>'Mortgage and Loans'!T223</f>
        <v>24154.300000000021</v>
      </c>
      <c r="BL262" s="12">
        <f t="shared" si="17"/>
        <v>-28165.739615384635</v>
      </c>
      <c r="BM262" s="69">
        <f t="shared" si="103"/>
        <v>2602150.8984569404</v>
      </c>
      <c r="BN262" s="88">
        <f t="shared" si="411"/>
        <v>1</v>
      </c>
      <c r="BO262" s="88">
        <f t="shared" si="412"/>
        <v>0</v>
      </c>
      <c r="BP262" s="79">
        <f>'Mortgage and Loans'!G224</f>
        <v>0</v>
      </c>
      <c r="BQ262" s="73">
        <f t="shared" si="430"/>
        <v>2055.3430333333336</v>
      </c>
      <c r="BR262" s="80"/>
      <c r="BS262" s="20">
        <f t="shared" si="431"/>
        <v>4011.4396153846155</v>
      </c>
      <c r="BT262" s="20">
        <v>750</v>
      </c>
      <c r="BU262" s="20">
        <v>0</v>
      </c>
      <c r="BV262" s="20">
        <f t="shared" si="432"/>
        <v>4761.4396153846155</v>
      </c>
      <c r="BW262" s="20">
        <f t="shared" si="433"/>
        <v>4761.4396153846155</v>
      </c>
      <c r="BX262" s="47">
        <f>IF(D262=0,0,IF(MONTH($D262)=1,1,0))</f>
        <v>0</v>
      </c>
      <c r="BY262" s="47">
        <f t="shared" si="19"/>
        <v>0</v>
      </c>
      <c r="BZ262" s="47">
        <f t="shared" si="20"/>
        <v>0</v>
      </c>
      <c r="CA262" s="47">
        <f t="shared" si="21"/>
        <v>0</v>
      </c>
      <c r="CB262" s="47">
        <f t="shared" si="22"/>
        <v>0</v>
      </c>
      <c r="CC262" s="47">
        <f t="shared" si="23"/>
        <v>0</v>
      </c>
      <c r="CD262" s="47">
        <f t="shared" si="24"/>
        <v>0</v>
      </c>
      <c r="CE262" s="47">
        <f t="shared" si="25"/>
        <v>0</v>
      </c>
      <c r="CF262" s="47">
        <f t="shared" si="26"/>
        <v>0</v>
      </c>
      <c r="CG262" s="47">
        <f t="shared" si="27"/>
        <v>0</v>
      </c>
      <c r="CH262" s="47">
        <f t="shared" si="28"/>
        <v>0</v>
      </c>
      <c r="CI262" s="47">
        <f t="shared" si="29"/>
        <v>0</v>
      </c>
      <c r="CJ262" s="47">
        <f t="shared" si="434"/>
        <v>0</v>
      </c>
      <c r="CK262" s="47">
        <f t="shared" si="435"/>
        <v>0</v>
      </c>
      <c r="CL262" s="47">
        <f t="shared" si="436"/>
        <v>0</v>
      </c>
      <c r="CM262" s="47">
        <f t="shared" si="437"/>
        <v>0</v>
      </c>
      <c r="CN262" s="47">
        <f t="shared" si="438"/>
        <v>0</v>
      </c>
      <c r="CO262" s="47">
        <f t="shared" si="439"/>
        <v>0</v>
      </c>
      <c r="CP262" s="47">
        <f t="shared" si="440"/>
        <v>0</v>
      </c>
      <c r="CQ262" s="47">
        <f t="shared" si="441"/>
        <v>0</v>
      </c>
      <c r="CR262" s="47">
        <f t="shared" si="442"/>
        <v>0</v>
      </c>
      <c r="CS262" s="47">
        <f t="shared" si="443"/>
        <v>0</v>
      </c>
      <c r="CT262" s="47">
        <f t="shared" si="444"/>
        <v>0</v>
      </c>
      <c r="CU262" s="47">
        <f t="shared" si="445"/>
        <v>0</v>
      </c>
      <c r="CV262" s="20">
        <f t="shared" si="446"/>
        <v>4761.4396153846155</v>
      </c>
      <c r="CW262" s="20">
        <f t="shared" si="447"/>
        <v>4761.4396153846164</v>
      </c>
      <c r="CX262" s="20">
        <f t="shared" si="448"/>
        <v>57137.275384615386</v>
      </c>
      <c r="CY262" s="20">
        <f t="shared" si="449"/>
        <v>57137.275384615386</v>
      </c>
      <c r="CZ262" s="20">
        <f t="shared" si="450"/>
        <v>57137.275384615394</v>
      </c>
      <c r="DA262" s="21">
        <f t="shared" si="451"/>
        <v>57137.275384615386</v>
      </c>
      <c r="DB262" s="19">
        <f t="shared" si="397"/>
        <v>1428431.8846153847</v>
      </c>
      <c r="DC262" s="20">
        <f t="shared" si="452"/>
        <v>1428431.8846153847</v>
      </c>
      <c r="DD262" s="20">
        <f t="shared" si="453"/>
        <v>1428431.8846153843</v>
      </c>
      <c r="DE262" s="20">
        <f>DC262*G262</f>
        <v>0</v>
      </c>
      <c r="DF262" s="20">
        <f t="shared" si="410"/>
        <v>1500000</v>
      </c>
      <c r="DG262" s="20">
        <f t="shared" si="392"/>
        <v>2449610.119813188</v>
      </c>
      <c r="DH262" s="20">
        <f t="shared" si="454"/>
        <v>97984.404792527523</v>
      </c>
      <c r="DI262" s="20">
        <f t="shared" si="393"/>
        <v>8165.3670660439602</v>
      </c>
      <c r="DJ262" s="20">
        <f t="shared" si="455"/>
        <v>2429681.4731465881</v>
      </c>
      <c r="DK262" s="24">
        <f t="shared" si="456"/>
        <v>1.7148945960925275</v>
      </c>
      <c r="DL262" s="124">
        <f t="shared" si="394"/>
        <v>0</v>
      </c>
      <c r="DM262" s="27">
        <f t="shared" si="395"/>
        <v>0</v>
      </c>
      <c r="DN262" s="27">
        <f t="shared" si="396"/>
        <v>0</v>
      </c>
      <c r="DO262" s="20">
        <f t="shared" si="414"/>
        <v>0</v>
      </c>
      <c r="DP262" s="20">
        <f t="shared" si="415"/>
        <v>-183854.17637719773</v>
      </c>
      <c r="DQ262" s="21">
        <f t="shared" si="416"/>
        <v>-210091.69946436046</v>
      </c>
      <c r="DR262" s="17"/>
      <c r="DS262" s="17"/>
      <c r="DT262" s="17"/>
      <c r="DU262" s="17"/>
      <c r="DV262" s="17"/>
      <c r="DW262" s="17"/>
      <c r="DX262" s="17"/>
      <c r="DY262" s="17"/>
      <c r="DZ262" s="17"/>
      <c r="EA262" s="17"/>
      <c r="EB262" s="28">
        <v>0</v>
      </c>
      <c r="EC262" s="17"/>
      <c r="ED262" s="17"/>
      <c r="EE262" s="17"/>
      <c r="EF262" s="17"/>
      <c r="EG262" s="17"/>
    </row>
    <row r="263" spans="1:137" ht="15.75" thickBot="1" x14ac:dyDescent="0.3">
      <c r="A263" s="5">
        <f t="shared" si="399"/>
        <v>45</v>
      </c>
      <c r="B263" s="5">
        <f t="shared" si="399"/>
        <v>43</v>
      </c>
      <c r="C263" s="1">
        <v>50192</v>
      </c>
      <c r="D263" s="4"/>
      <c r="E263" s="28"/>
      <c r="F263" s="28"/>
      <c r="G263" s="28">
        <f t="shared" si="418"/>
        <v>0</v>
      </c>
      <c r="H263" s="28"/>
      <c r="I263" s="10">
        <v>0</v>
      </c>
      <c r="J263" s="10">
        <v>69430.399999999994</v>
      </c>
      <c r="K263" s="94"/>
      <c r="L263" s="11">
        <f t="shared" si="421"/>
        <v>1541.6666666666667</v>
      </c>
      <c r="M263" s="11">
        <f t="shared" si="422"/>
        <v>458.33333333333331</v>
      </c>
      <c r="N263" s="11">
        <f t="shared" si="423"/>
        <v>575</v>
      </c>
      <c r="O263" s="11">
        <f t="shared" si="419"/>
        <v>552.97666666666669</v>
      </c>
      <c r="P263" s="11">
        <f t="shared" si="457"/>
        <v>2657.8899999999994</v>
      </c>
      <c r="Q263" s="11">
        <v>100000</v>
      </c>
      <c r="R263" s="94">
        <v>1</v>
      </c>
      <c r="S263" s="11">
        <f t="shared" si="424"/>
        <v>1541.6666666666667</v>
      </c>
      <c r="T263" s="11">
        <f t="shared" si="425"/>
        <v>458.33333333333331</v>
      </c>
      <c r="U263" s="11">
        <f t="shared" si="458"/>
        <v>833.33333333333348</v>
      </c>
      <c r="V263" s="11">
        <f t="shared" si="459"/>
        <v>5500</v>
      </c>
      <c r="W263" s="11">
        <f t="shared" si="460"/>
        <v>8157.8899999999994</v>
      </c>
      <c r="X263" s="11">
        <f t="shared" si="426"/>
        <v>97894.68</v>
      </c>
      <c r="Y263" s="110">
        <f t="shared" si="417"/>
        <v>0.22</v>
      </c>
      <c r="Z263" s="11">
        <f t="shared" si="401"/>
        <v>13415.829599999997</v>
      </c>
      <c r="AA263" s="11">
        <f t="shared" si="402"/>
        <v>4814.7339999999995</v>
      </c>
      <c r="AB263" s="11">
        <v>0</v>
      </c>
      <c r="AC263" s="11">
        <f t="shared" si="408"/>
        <v>79664.116399999999</v>
      </c>
      <c r="AD263" s="11">
        <f t="shared" si="403"/>
        <v>6638.6763666666666</v>
      </c>
      <c r="AE263" s="11">
        <v>55000</v>
      </c>
      <c r="AF263" s="11">
        <f t="shared" si="427"/>
        <v>2055.3430333333336</v>
      </c>
      <c r="AG263" s="11"/>
      <c r="AH263" s="92"/>
      <c r="AI263" s="91">
        <v>9000</v>
      </c>
      <c r="AJ263" s="11">
        <v>550</v>
      </c>
      <c r="AK263" s="54">
        <f t="shared" si="98"/>
        <v>11920.204456200056</v>
      </c>
      <c r="AL263" s="11">
        <v>305</v>
      </c>
      <c r="AM263" s="54">
        <v>0</v>
      </c>
      <c r="AN263" s="11">
        <v>0</v>
      </c>
      <c r="AO263" s="11">
        <v>0</v>
      </c>
      <c r="AP263" s="52">
        <f t="shared" si="428"/>
        <v>370937.54922063445</v>
      </c>
      <c r="AQ263" s="54">
        <f t="shared" si="413"/>
        <v>15272.656501443751</v>
      </c>
      <c r="AR263" s="54">
        <f t="shared" si="404"/>
        <v>13259.729656430622</v>
      </c>
      <c r="AS263" s="54">
        <f t="shared" si="409"/>
        <v>1428177.0698185931</v>
      </c>
      <c r="AT263" s="54">
        <f t="shared" si="420"/>
        <v>161335.10474046454</v>
      </c>
      <c r="AU263" s="54">
        <v>3100</v>
      </c>
      <c r="AV263" s="54">
        <f t="shared" si="405"/>
        <v>232924.61300077231</v>
      </c>
      <c r="AW263" s="11">
        <v>0</v>
      </c>
      <c r="AX263" s="52">
        <f t="shared" si="429"/>
        <v>247776.03739050336</v>
      </c>
      <c r="AY263" s="54">
        <f>'Mortgage and Loans'!U224</f>
        <v>156989.97999999998</v>
      </c>
      <c r="AZ263" s="12">
        <f t="shared" si="391"/>
        <v>2651547.9447850427</v>
      </c>
      <c r="BA263" s="52">
        <f t="shared" si="461"/>
        <v>750</v>
      </c>
      <c r="BB263" s="52">
        <f t="shared" si="461"/>
        <v>750</v>
      </c>
      <c r="BC263" s="52">
        <f t="shared" si="461"/>
        <v>750</v>
      </c>
      <c r="BD263" s="52">
        <f t="shared" si="461"/>
        <v>750</v>
      </c>
      <c r="BE263" s="52">
        <f t="shared" si="400"/>
        <v>261.43961538461554</v>
      </c>
      <c r="BF263" s="52">
        <f t="shared" si="461"/>
        <v>750</v>
      </c>
      <c r="BG263" s="52">
        <f>'Mortgage and Loans'!AF225</f>
        <v>0</v>
      </c>
      <c r="BH263" s="52">
        <f>'Mortgage and Loans'!AQ225</f>
        <v>0</v>
      </c>
      <c r="BI263" s="52">
        <f>'Mortgage and Loans'!BB225</f>
        <v>0</v>
      </c>
      <c r="BJ263" s="52">
        <f>'Mortgage and Loans'!BM225</f>
        <v>0</v>
      </c>
      <c r="BK263" s="52">
        <f>'Mortgage and Loans'!T224</f>
        <v>23010.020000000022</v>
      </c>
      <c r="BL263" s="12">
        <f t="shared" si="17"/>
        <v>-27021.459615384636</v>
      </c>
      <c r="BM263" s="69">
        <f t="shared" si="103"/>
        <v>2624526.485169658</v>
      </c>
      <c r="BN263" s="88">
        <f t="shared" si="411"/>
        <v>1</v>
      </c>
      <c r="BO263" s="88">
        <f t="shared" si="412"/>
        <v>0</v>
      </c>
      <c r="BP263" s="79">
        <f>'Mortgage and Loans'!G225</f>
        <v>0</v>
      </c>
      <c r="BQ263" s="73">
        <f t="shared" si="430"/>
        <v>2055.3430333333336</v>
      </c>
      <c r="BR263" s="80"/>
      <c r="BS263" s="20">
        <f t="shared" si="431"/>
        <v>4011.4396153846155</v>
      </c>
      <c r="BT263" s="20">
        <v>750</v>
      </c>
      <c r="BU263" s="20">
        <v>0</v>
      </c>
      <c r="BV263" s="20">
        <f t="shared" si="432"/>
        <v>4761.4396153846155</v>
      </c>
      <c r="BW263" s="20">
        <f t="shared" si="433"/>
        <v>4761.4396153846155</v>
      </c>
      <c r="BX263" s="47">
        <f>IF(D263=0,0,IF(MONTH($D263)=1,1,0))</f>
        <v>0</v>
      </c>
      <c r="BY263" s="47">
        <f t="shared" si="19"/>
        <v>0</v>
      </c>
      <c r="BZ263" s="47">
        <f t="shared" si="20"/>
        <v>0</v>
      </c>
      <c r="CA263" s="47">
        <f t="shared" si="21"/>
        <v>0</v>
      </c>
      <c r="CB263" s="47">
        <f t="shared" si="22"/>
        <v>0</v>
      </c>
      <c r="CC263" s="47">
        <f t="shared" si="23"/>
        <v>0</v>
      </c>
      <c r="CD263" s="47">
        <f t="shared" si="24"/>
        <v>0</v>
      </c>
      <c r="CE263" s="47">
        <f t="shared" si="25"/>
        <v>0</v>
      </c>
      <c r="CF263" s="47">
        <f t="shared" si="26"/>
        <v>0</v>
      </c>
      <c r="CG263" s="47">
        <f t="shared" si="27"/>
        <v>0</v>
      </c>
      <c r="CH263" s="47">
        <f t="shared" si="28"/>
        <v>0</v>
      </c>
      <c r="CI263" s="47">
        <f t="shared" si="29"/>
        <v>0</v>
      </c>
      <c r="CJ263" s="47">
        <f t="shared" si="434"/>
        <v>0</v>
      </c>
      <c r="CK263" s="47">
        <f t="shared" si="435"/>
        <v>0</v>
      </c>
      <c r="CL263" s="47">
        <f t="shared" si="436"/>
        <v>0</v>
      </c>
      <c r="CM263" s="47">
        <f t="shared" si="437"/>
        <v>0</v>
      </c>
      <c r="CN263" s="47">
        <f t="shared" si="438"/>
        <v>0</v>
      </c>
      <c r="CO263" s="47">
        <f t="shared" si="439"/>
        <v>0</v>
      </c>
      <c r="CP263" s="47">
        <f t="shared" si="440"/>
        <v>0</v>
      </c>
      <c r="CQ263" s="47">
        <f t="shared" si="441"/>
        <v>0</v>
      </c>
      <c r="CR263" s="47">
        <f t="shared" si="442"/>
        <v>0</v>
      </c>
      <c r="CS263" s="47">
        <f t="shared" si="443"/>
        <v>0</v>
      </c>
      <c r="CT263" s="47">
        <f t="shared" si="444"/>
        <v>0</v>
      </c>
      <c r="CU263" s="47">
        <f t="shared" si="445"/>
        <v>0</v>
      </c>
      <c r="CV263" s="20">
        <f t="shared" si="446"/>
        <v>4761.4396153846155</v>
      </c>
      <c r="CW263" s="20">
        <f t="shared" si="447"/>
        <v>4761.4396153846164</v>
      </c>
      <c r="CX263" s="20">
        <f t="shared" si="448"/>
        <v>57137.275384615386</v>
      </c>
      <c r="CY263" s="20">
        <f t="shared" si="449"/>
        <v>57137.275384615386</v>
      </c>
      <c r="CZ263" s="20">
        <f t="shared" si="450"/>
        <v>57137.275384615394</v>
      </c>
      <c r="DA263" s="21">
        <f t="shared" si="451"/>
        <v>57137.275384615386</v>
      </c>
      <c r="DB263" s="19">
        <f t="shared" si="397"/>
        <v>1428431.8846153847</v>
      </c>
      <c r="DC263" s="20">
        <f t="shared" si="452"/>
        <v>1428431.8846153847</v>
      </c>
      <c r="DD263" s="20">
        <f t="shared" si="453"/>
        <v>1428431.8846153843</v>
      </c>
      <c r="DE263" s="20">
        <f>DC263*G263</f>
        <v>0</v>
      </c>
      <c r="DF263" s="20">
        <f t="shared" si="410"/>
        <v>1500000</v>
      </c>
      <c r="DG263" s="20">
        <f t="shared" si="392"/>
        <v>2469682.7603288423</v>
      </c>
      <c r="DH263" s="20">
        <f t="shared" si="454"/>
        <v>98787.310413153697</v>
      </c>
      <c r="DI263" s="20">
        <f t="shared" si="393"/>
        <v>8232.275867762808</v>
      </c>
      <c r="DJ263" s="20">
        <f t="shared" si="455"/>
        <v>2449646.1668261322</v>
      </c>
      <c r="DK263" s="24">
        <f t="shared" si="456"/>
        <v>1.7289468170852416</v>
      </c>
      <c r="DL263" s="124">
        <f t="shared" si="394"/>
        <v>0</v>
      </c>
      <c r="DM263" s="27">
        <f t="shared" si="395"/>
        <v>0</v>
      </c>
      <c r="DN263" s="27">
        <f t="shared" si="396"/>
        <v>0</v>
      </c>
      <c r="DO263" s="20">
        <f t="shared" si="414"/>
        <v>0</v>
      </c>
      <c r="DP263" s="20">
        <f t="shared" si="415"/>
        <v>-180850.05316590754</v>
      </c>
      <c r="DQ263" s="21">
        <f t="shared" si="416"/>
        <v>-206658.86283645907</v>
      </c>
      <c r="DR263" s="17"/>
      <c r="DS263" s="17"/>
      <c r="DT263" s="17"/>
      <c r="DU263" s="17"/>
      <c r="DV263" s="17"/>
      <c r="DW263" s="17"/>
      <c r="DX263" s="17"/>
      <c r="DY263" s="17"/>
      <c r="DZ263" s="17"/>
      <c r="EA263" s="17"/>
      <c r="EB263" s="28">
        <v>0</v>
      </c>
      <c r="EC263" s="17"/>
      <c r="ED263" s="17"/>
      <c r="EE263" s="17"/>
      <c r="EF263" s="17"/>
      <c r="EG263" s="17"/>
    </row>
    <row r="264" spans="1:137" ht="15.75" thickBot="1" x14ac:dyDescent="0.3">
      <c r="A264" s="5">
        <f t="shared" si="399"/>
        <v>45</v>
      </c>
      <c r="B264" s="5">
        <f t="shared" si="399"/>
        <v>43</v>
      </c>
      <c r="C264" s="1">
        <v>50222</v>
      </c>
      <c r="D264" s="4"/>
      <c r="E264" s="28"/>
      <c r="F264" s="28"/>
      <c r="G264" s="28">
        <f t="shared" si="418"/>
        <v>0</v>
      </c>
      <c r="H264" s="28"/>
      <c r="I264" s="10">
        <v>0</v>
      </c>
      <c r="J264" s="10">
        <v>69430.399999999994</v>
      </c>
      <c r="K264" s="94"/>
      <c r="L264" s="11">
        <f t="shared" si="421"/>
        <v>1541.6666666666667</v>
      </c>
      <c r="M264" s="11">
        <f t="shared" si="422"/>
        <v>458.33333333333331</v>
      </c>
      <c r="N264" s="11">
        <f t="shared" si="423"/>
        <v>575</v>
      </c>
      <c r="O264" s="11">
        <f t="shared" si="419"/>
        <v>552.97666666666669</v>
      </c>
      <c r="P264" s="11">
        <f t="shared" si="457"/>
        <v>2657.8899999999994</v>
      </c>
      <c r="Q264" s="11">
        <v>100000</v>
      </c>
      <c r="R264" s="94">
        <v>1</v>
      </c>
      <c r="S264" s="11">
        <f t="shared" si="424"/>
        <v>1541.6666666666667</v>
      </c>
      <c r="T264" s="11">
        <f t="shared" si="425"/>
        <v>458.33333333333331</v>
      </c>
      <c r="U264" s="11">
        <f t="shared" si="458"/>
        <v>833.33333333333348</v>
      </c>
      <c r="V264" s="11">
        <f t="shared" si="459"/>
        <v>5500</v>
      </c>
      <c r="W264" s="11">
        <f t="shared" si="460"/>
        <v>8157.8899999999994</v>
      </c>
      <c r="X264" s="11">
        <f t="shared" si="426"/>
        <v>97894.68</v>
      </c>
      <c r="Y264" s="110">
        <f t="shared" si="417"/>
        <v>0.22</v>
      </c>
      <c r="Z264" s="11">
        <f t="shared" si="401"/>
        <v>13415.829599999997</v>
      </c>
      <c r="AA264" s="11">
        <f t="shared" si="402"/>
        <v>4814.7339999999995</v>
      </c>
      <c r="AB264" s="11">
        <v>0</v>
      </c>
      <c r="AC264" s="11">
        <f t="shared" si="408"/>
        <v>79664.116399999999</v>
      </c>
      <c r="AD264" s="11">
        <f t="shared" si="403"/>
        <v>6638.6763666666666</v>
      </c>
      <c r="AE264" s="11">
        <v>55000</v>
      </c>
      <c r="AF264" s="11">
        <f t="shared" si="427"/>
        <v>2055.3430333333336</v>
      </c>
      <c r="AG264" s="11"/>
      <c r="AH264" s="92"/>
      <c r="AI264" s="91">
        <v>9000</v>
      </c>
      <c r="AJ264" s="11">
        <v>550</v>
      </c>
      <c r="AK264" s="54">
        <f t="shared" si="98"/>
        <v>11934.60803658463</v>
      </c>
      <c r="AL264" s="11">
        <v>305</v>
      </c>
      <c r="AM264" s="54">
        <v>0</v>
      </c>
      <c r="AN264" s="11">
        <v>0</v>
      </c>
      <c r="AO264" s="11">
        <v>0</v>
      </c>
      <c r="AP264" s="52">
        <f t="shared" si="428"/>
        <v>373863.46094557951</v>
      </c>
      <c r="AQ264" s="54">
        <f t="shared" si="413"/>
        <v>15355.383390826571</v>
      </c>
      <c r="AR264" s="54">
        <f t="shared" si="404"/>
        <v>13331.553192069621</v>
      </c>
      <c r="AS264" s="54">
        <f t="shared" si="409"/>
        <v>1439169.9382801105</v>
      </c>
      <c r="AT264" s="54">
        <f t="shared" si="420"/>
        <v>162209.0032244754</v>
      </c>
      <c r="AU264" s="54">
        <v>3100</v>
      </c>
      <c r="AV264" s="54">
        <f t="shared" si="405"/>
        <v>234761.28798785983</v>
      </c>
      <c r="AW264" s="11">
        <v>0</v>
      </c>
      <c r="AX264" s="52">
        <f t="shared" si="429"/>
        <v>251173.50062636859</v>
      </c>
      <c r="AY264" s="54">
        <f>'Mortgage and Loans'!U225</f>
        <v>158138.19999999995</v>
      </c>
      <c r="AZ264" s="12">
        <f t="shared" si="391"/>
        <v>2672891.9356838744</v>
      </c>
      <c r="BA264" s="52">
        <f t="shared" si="461"/>
        <v>750</v>
      </c>
      <c r="BB264" s="52">
        <f t="shared" si="461"/>
        <v>750</v>
      </c>
      <c r="BC264" s="52">
        <f t="shared" si="461"/>
        <v>750</v>
      </c>
      <c r="BD264" s="52">
        <f t="shared" si="461"/>
        <v>750</v>
      </c>
      <c r="BE264" s="52">
        <f t="shared" si="400"/>
        <v>261.43961538461554</v>
      </c>
      <c r="BF264" s="52">
        <f t="shared" si="461"/>
        <v>750</v>
      </c>
      <c r="BG264" s="52">
        <f>'Mortgage and Loans'!AF226</f>
        <v>0</v>
      </c>
      <c r="BH264" s="52">
        <f>'Mortgage and Loans'!AQ226</f>
        <v>0</v>
      </c>
      <c r="BI264" s="52">
        <f>'Mortgage and Loans'!BB226</f>
        <v>0</v>
      </c>
      <c r="BJ264" s="52">
        <f>'Mortgage and Loans'!BM226</f>
        <v>0</v>
      </c>
      <c r="BK264" s="52">
        <f>'Mortgage and Loans'!T225</f>
        <v>21861.800000000021</v>
      </c>
      <c r="BL264" s="12">
        <f t="shared" si="17"/>
        <v>-25873.239615384635</v>
      </c>
      <c r="BM264" s="69">
        <f t="shared" si="103"/>
        <v>2647018.6960684899</v>
      </c>
      <c r="BN264" s="88">
        <f t="shared" si="411"/>
        <v>1</v>
      </c>
      <c r="BO264" s="88">
        <f t="shared" si="412"/>
        <v>0</v>
      </c>
      <c r="BP264" s="79">
        <f>'Mortgage and Loans'!G226</f>
        <v>0</v>
      </c>
      <c r="BQ264" s="73">
        <f t="shared" si="430"/>
        <v>2055.3430333333336</v>
      </c>
      <c r="BR264" s="80"/>
      <c r="BS264" s="20">
        <f t="shared" si="431"/>
        <v>4011.4396153846155</v>
      </c>
      <c r="BT264" s="20">
        <v>750</v>
      </c>
      <c r="BU264" s="20">
        <v>0</v>
      </c>
      <c r="BV264" s="20">
        <f t="shared" si="432"/>
        <v>4761.4396153846155</v>
      </c>
      <c r="BW264" s="20">
        <f t="shared" si="433"/>
        <v>4761.4396153846155</v>
      </c>
      <c r="BX264" s="47">
        <f>IF(D264=0,0,IF(MONTH($D264)=1,1,0))</f>
        <v>0</v>
      </c>
      <c r="BY264" s="47">
        <f t="shared" ref="BY264:BY313" si="462">IF(MONTH($D264)=2,1,0)</f>
        <v>0</v>
      </c>
      <c r="BZ264" s="47">
        <f t="shared" ref="BZ264:BZ313" si="463">IF(MONTH($D264)=3,1,0)</f>
        <v>0</v>
      </c>
      <c r="CA264" s="47">
        <f t="shared" ref="CA264:CA313" si="464">IF(MONTH($D264)=4,1,0)</f>
        <v>0</v>
      </c>
      <c r="CB264" s="47">
        <f t="shared" ref="CB264:CB313" si="465">IF(MONTH($D264)=5,1,0)</f>
        <v>0</v>
      </c>
      <c r="CC264" s="47">
        <f t="shared" ref="CC264:CC313" si="466">IF(MONTH($D264)=6,1,0)</f>
        <v>0</v>
      </c>
      <c r="CD264" s="47">
        <f t="shared" ref="CD264:CD313" si="467">IF(MONTH($D264)=7,1,0)</f>
        <v>0</v>
      </c>
      <c r="CE264" s="47">
        <f t="shared" ref="CE264:CE313" si="468">IF(MONTH($D264)=8,1,0)</f>
        <v>0</v>
      </c>
      <c r="CF264" s="47">
        <f t="shared" ref="CF264:CF313" si="469">IF(MONTH($D264)=9,1,0)</f>
        <v>0</v>
      </c>
      <c r="CG264" s="47">
        <f t="shared" ref="CG264:CG313" si="470">IF(MONTH($D264)=10,1,0)</f>
        <v>0</v>
      </c>
      <c r="CH264" s="47">
        <f t="shared" ref="CH264:CH313" si="471">IF(MONTH($D264)=11,1,0)</f>
        <v>0</v>
      </c>
      <c r="CI264" s="47">
        <f t="shared" ref="CI264:CI313" si="472">IF(MONTH($D264)=12,1,0)</f>
        <v>0</v>
      </c>
      <c r="CJ264" s="47">
        <f t="shared" si="434"/>
        <v>0</v>
      </c>
      <c r="CK264" s="47">
        <f t="shared" si="435"/>
        <v>0</v>
      </c>
      <c r="CL264" s="47">
        <f t="shared" si="436"/>
        <v>0</v>
      </c>
      <c r="CM264" s="47">
        <f t="shared" si="437"/>
        <v>0</v>
      </c>
      <c r="CN264" s="47">
        <f t="shared" si="438"/>
        <v>0</v>
      </c>
      <c r="CO264" s="47">
        <f t="shared" si="439"/>
        <v>0</v>
      </c>
      <c r="CP264" s="47">
        <f t="shared" si="440"/>
        <v>0</v>
      </c>
      <c r="CQ264" s="47">
        <f t="shared" si="441"/>
        <v>0</v>
      </c>
      <c r="CR264" s="47">
        <f t="shared" si="442"/>
        <v>0</v>
      </c>
      <c r="CS264" s="47">
        <f t="shared" si="443"/>
        <v>0</v>
      </c>
      <c r="CT264" s="47">
        <f t="shared" si="444"/>
        <v>0</v>
      </c>
      <c r="CU264" s="47">
        <f t="shared" si="445"/>
        <v>0</v>
      </c>
      <c r="CV264" s="20">
        <f t="shared" si="446"/>
        <v>4761.4396153846155</v>
      </c>
      <c r="CW264" s="20">
        <f t="shared" si="447"/>
        <v>4761.4396153846164</v>
      </c>
      <c r="CX264" s="20">
        <f t="shared" si="448"/>
        <v>57137.275384615386</v>
      </c>
      <c r="CY264" s="20">
        <f t="shared" si="449"/>
        <v>57137.275384615386</v>
      </c>
      <c r="CZ264" s="20">
        <f t="shared" si="450"/>
        <v>57137.275384615394</v>
      </c>
      <c r="DA264" s="21">
        <f t="shared" si="451"/>
        <v>57137.275384615386</v>
      </c>
      <c r="DB264" s="19">
        <f t="shared" si="397"/>
        <v>1428431.8846153847</v>
      </c>
      <c r="DC264" s="20">
        <f t="shared" si="452"/>
        <v>1428431.8846153847</v>
      </c>
      <c r="DD264" s="20">
        <f t="shared" si="453"/>
        <v>1428431.8846153843</v>
      </c>
      <c r="DE264" s="20">
        <f>DC264*G264</f>
        <v>0</v>
      </c>
      <c r="DF264" s="20">
        <f t="shared" si="410"/>
        <v>1500000</v>
      </c>
      <c r="DG264" s="20">
        <f t="shared" si="392"/>
        <v>2489864.12764729</v>
      </c>
      <c r="DH264" s="20">
        <f t="shared" si="454"/>
        <v>99594.565105891597</v>
      </c>
      <c r="DI264" s="20">
        <f t="shared" si="393"/>
        <v>8299.5470921576325</v>
      </c>
      <c r="DJ264" s="20">
        <f t="shared" si="455"/>
        <v>2469719.0025964403</v>
      </c>
      <c r="DK264" s="24">
        <f t="shared" si="456"/>
        <v>1.7430751542749994</v>
      </c>
      <c r="DL264" s="124">
        <f t="shared" si="394"/>
        <v>0</v>
      </c>
      <c r="DM264" s="27">
        <f t="shared" si="395"/>
        <v>0</v>
      </c>
      <c r="DN264" s="27">
        <f t="shared" si="396"/>
        <v>0</v>
      </c>
      <c r="DO264" s="20">
        <f t="shared" si="414"/>
        <v>0</v>
      </c>
      <c r="DP264" s="20">
        <f t="shared" si="415"/>
        <v>-177829.65762055619</v>
      </c>
      <c r="DQ264" s="21">
        <f t="shared" si="416"/>
        <v>-203207.43167682321</v>
      </c>
      <c r="DR264" s="17"/>
      <c r="DS264" s="17"/>
      <c r="DT264" s="17"/>
      <c r="DU264" s="17"/>
      <c r="DV264" s="17"/>
      <c r="DW264" s="17"/>
      <c r="DX264" s="17"/>
      <c r="DY264" s="17"/>
      <c r="DZ264" s="17"/>
      <c r="EA264" s="17"/>
      <c r="EB264" s="28">
        <v>0</v>
      </c>
      <c r="EC264" s="17"/>
      <c r="ED264" s="17"/>
      <c r="EE264" s="17"/>
      <c r="EF264" s="17"/>
      <c r="EG264" s="17"/>
    </row>
    <row r="265" spans="1:137" ht="15.75" thickBot="1" x14ac:dyDescent="0.3">
      <c r="A265" s="5">
        <f t="shared" si="399"/>
        <v>45</v>
      </c>
      <c r="B265" s="5">
        <f t="shared" si="399"/>
        <v>43</v>
      </c>
      <c r="C265" s="1">
        <v>50253</v>
      </c>
      <c r="D265" s="4"/>
      <c r="E265" s="28"/>
      <c r="F265" s="28"/>
      <c r="G265" s="28">
        <f t="shared" si="418"/>
        <v>0</v>
      </c>
      <c r="H265" s="28"/>
      <c r="I265" s="10">
        <v>0</v>
      </c>
      <c r="J265" s="10">
        <v>69430.399999999994</v>
      </c>
      <c r="K265" s="94"/>
      <c r="L265" s="11">
        <f t="shared" si="421"/>
        <v>1541.6666666666667</v>
      </c>
      <c r="M265" s="11">
        <f t="shared" si="422"/>
        <v>458.33333333333331</v>
      </c>
      <c r="N265" s="11">
        <f t="shared" si="423"/>
        <v>575</v>
      </c>
      <c r="O265" s="11">
        <f t="shared" si="419"/>
        <v>552.97666666666669</v>
      </c>
      <c r="P265" s="11">
        <f t="shared" si="457"/>
        <v>2657.8899999999994</v>
      </c>
      <c r="Q265" s="11">
        <v>100000</v>
      </c>
      <c r="R265" s="94">
        <v>1</v>
      </c>
      <c r="S265" s="11">
        <f t="shared" si="424"/>
        <v>1541.6666666666667</v>
      </c>
      <c r="T265" s="11">
        <f t="shared" si="425"/>
        <v>458.33333333333331</v>
      </c>
      <c r="U265" s="11">
        <f t="shared" si="458"/>
        <v>833.33333333333348</v>
      </c>
      <c r="V265" s="11">
        <f t="shared" si="459"/>
        <v>5500</v>
      </c>
      <c r="W265" s="11">
        <f t="shared" si="460"/>
        <v>8157.8899999999994</v>
      </c>
      <c r="X265" s="11">
        <f t="shared" si="426"/>
        <v>97894.68</v>
      </c>
      <c r="Y265" s="110">
        <f t="shared" si="417"/>
        <v>0.22</v>
      </c>
      <c r="Z265" s="11">
        <f t="shared" si="401"/>
        <v>13415.829599999997</v>
      </c>
      <c r="AA265" s="11">
        <f t="shared" si="402"/>
        <v>4814.7339999999995</v>
      </c>
      <c r="AB265" s="11">
        <v>0</v>
      </c>
      <c r="AC265" s="11">
        <f t="shared" si="408"/>
        <v>79664.116399999999</v>
      </c>
      <c r="AD265" s="11">
        <f t="shared" si="403"/>
        <v>6638.6763666666666</v>
      </c>
      <c r="AE265" s="11">
        <v>55000</v>
      </c>
      <c r="AF265" s="11">
        <f t="shared" si="427"/>
        <v>2055.3430333333336</v>
      </c>
      <c r="AG265" s="11"/>
      <c r="AH265" s="92"/>
      <c r="AI265" s="91">
        <v>9000</v>
      </c>
      <c r="AJ265" s="11">
        <v>550</v>
      </c>
      <c r="AK265" s="54">
        <f t="shared" si="98"/>
        <v>11949.029021295502</v>
      </c>
      <c r="AL265" s="11">
        <v>305</v>
      </c>
      <c r="AM265" s="54">
        <v>0</v>
      </c>
      <c r="AN265" s="11">
        <v>0</v>
      </c>
      <c r="AO265" s="11">
        <v>0</v>
      </c>
      <c r="AP265" s="52">
        <f t="shared" si="428"/>
        <v>376805.22135903471</v>
      </c>
      <c r="AQ265" s="54">
        <f t="shared" si="413"/>
        <v>15438.55838419355</v>
      </c>
      <c r="AR265" s="54">
        <f t="shared" si="404"/>
        <v>13403.765771859998</v>
      </c>
      <c r="AS265" s="54">
        <f t="shared" si="409"/>
        <v>1450222.3514457943</v>
      </c>
      <c r="AT265" s="54">
        <f t="shared" si="420"/>
        <v>163087.63532527463</v>
      </c>
      <c r="AU265" s="54">
        <v>3100</v>
      </c>
      <c r="AV265" s="54">
        <f t="shared" si="405"/>
        <v>236607.91163112741</v>
      </c>
      <c r="AW265" s="11">
        <v>0</v>
      </c>
      <c r="AX265" s="52">
        <f t="shared" si="429"/>
        <v>254589.36678809478</v>
      </c>
      <c r="AY265" s="54">
        <f>'Mortgage and Loans'!U226</f>
        <v>159290.36999999997</v>
      </c>
      <c r="AZ265" s="12">
        <f t="shared" si="391"/>
        <v>2694349.2097266754</v>
      </c>
      <c r="BA265" s="52">
        <f t="shared" si="461"/>
        <v>750</v>
      </c>
      <c r="BB265" s="52">
        <f t="shared" si="461"/>
        <v>750</v>
      </c>
      <c r="BC265" s="52">
        <f t="shared" si="461"/>
        <v>750</v>
      </c>
      <c r="BD265" s="52">
        <f t="shared" si="461"/>
        <v>750</v>
      </c>
      <c r="BE265" s="52">
        <f t="shared" si="400"/>
        <v>261.43961538461554</v>
      </c>
      <c r="BF265" s="52">
        <f t="shared" si="461"/>
        <v>750</v>
      </c>
      <c r="BG265" s="52">
        <f>'Mortgage and Loans'!AF227</f>
        <v>0</v>
      </c>
      <c r="BH265" s="52">
        <f>'Mortgage and Loans'!AQ227</f>
        <v>0</v>
      </c>
      <c r="BI265" s="52">
        <f>'Mortgage and Loans'!BB227</f>
        <v>0</v>
      </c>
      <c r="BJ265" s="52">
        <f>'Mortgage and Loans'!BM227</f>
        <v>0</v>
      </c>
      <c r="BK265" s="52">
        <f>'Mortgage and Loans'!T226</f>
        <v>20709.630000000023</v>
      </c>
      <c r="BL265" s="12">
        <f t="shared" si="17"/>
        <v>-24721.069615384637</v>
      </c>
      <c r="BM265" s="69">
        <f t="shared" si="103"/>
        <v>2669628.1401112908</v>
      </c>
      <c r="BN265" s="88">
        <f t="shared" si="411"/>
        <v>1</v>
      </c>
      <c r="BO265" s="88">
        <f t="shared" si="412"/>
        <v>0</v>
      </c>
      <c r="BP265" s="79">
        <f>'Mortgage and Loans'!G227</f>
        <v>0</v>
      </c>
      <c r="BQ265" s="73">
        <f t="shared" si="430"/>
        <v>2055.3430333333336</v>
      </c>
      <c r="BR265" s="80"/>
      <c r="BS265" s="20">
        <f t="shared" si="431"/>
        <v>4011.4396153846155</v>
      </c>
      <c r="BT265" s="20">
        <v>750</v>
      </c>
      <c r="BU265" s="20">
        <v>0</v>
      </c>
      <c r="BV265" s="20">
        <f t="shared" si="432"/>
        <v>4761.4396153846155</v>
      </c>
      <c r="BW265" s="20">
        <f t="shared" si="433"/>
        <v>4761.4396153846155</v>
      </c>
      <c r="BX265" s="47">
        <f>IF(D265=0,0,IF(MONTH($D265)=1,1,0))</f>
        <v>0</v>
      </c>
      <c r="BY265" s="47">
        <f t="shared" si="462"/>
        <v>0</v>
      </c>
      <c r="BZ265" s="47">
        <f t="shared" si="463"/>
        <v>0</v>
      </c>
      <c r="CA265" s="47">
        <f t="shared" si="464"/>
        <v>0</v>
      </c>
      <c r="CB265" s="47">
        <f t="shared" si="465"/>
        <v>0</v>
      </c>
      <c r="CC265" s="47">
        <f t="shared" si="466"/>
        <v>0</v>
      </c>
      <c r="CD265" s="47">
        <f t="shared" si="467"/>
        <v>0</v>
      </c>
      <c r="CE265" s="47">
        <f t="shared" si="468"/>
        <v>0</v>
      </c>
      <c r="CF265" s="47">
        <f t="shared" si="469"/>
        <v>0</v>
      </c>
      <c r="CG265" s="47">
        <f t="shared" si="470"/>
        <v>0</v>
      </c>
      <c r="CH265" s="47">
        <f t="shared" si="471"/>
        <v>0</v>
      </c>
      <c r="CI265" s="47">
        <f t="shared" si="472"/>
        <v>0</v>
      </c>
      <c r="CJ265" s="47">
        <f t="shared" si="434"/>
        <v>0</v>
      </c>
      <c r="CK265" s="47">
        <f t="shared" si="435"/>
        <v>0</v>
      </c>
      <c r="CL265" s="47">
        <f t="shared" si="436"/>
        <v>0</v>
      </c>
      <c r="CM265" s="47">
        <f t="shared" si="437"/>
        <v>0</v>
      </c>
      <c r="CN265" s="47">
        <f t="shared" si="438"/>
        <v>0</v>
      </c>
      <c r="CO265" s="47">
        <f t="shared" si="439"/>
        <v>0</v>
      </c>
      <c r="CP265" s="47">
        <f t="shared" si="440"/>
        <v>0</v>
      </c>
      <c r="CQ265" s="47">
        <f t="shared" si="441"/>
        <v>0</v>
      </c>
      <c r="CR265" s="47">
        <f t="shared" si="442"/>
        <v>0</v>
      </c>
      <c r="CS265" s="47">
        <f t="shared" si="443"/>
        <v>0</v>
      </c>
      <c r="CT265" s="47">
        <f t="shared" si="444"/>
        <v>0</v>
      </c>
      <c r="CU265" s="47">
        <f t="shared" si="445"/>
        <v>0</v>
      </c>
      <c r="CV265" s="20">
        <f t="shared" si="446"/>
        <v>4761.4396153846155</v>
      </c>
      <c r="CW265" s="20">
        <f t="shared" si="447"/>
        <v>4761.4396153846164</v>
      </c>
      <c r="CX265" s="20">
        <f t="shared" si="448"/>
        <v>57137.275384615386</v>
      </c>
      <c r="CY265" s="20">
        <f t="shared" si="449"/>
        <v>57137.275384615386</v>
      </c>
      <c r="CZ265" s="20">
        <f t="shared" si="450"/>
        <v>57137.275384615394</v>
      </c>
      <c r="DA265" s="21">
        <f t="shared" si="451"/>
        <v>57137.275384615386</v>
      </c>
      <c r="DB265" s="19">
        <f t="shared" si="397"/>
        <v>1428431.8846153847</v>
      </c>
      <c r="DC265" s="20">
        <f t="shared" si="452"/>
        <v>1428431.8846153847</v>
      </c>
      <c r="DD265" s="20">
        <f t="shared" si="453"/>
        <v>1428431.8846153843</v>
      </c>
      <c r="DE265" s="20">
        <f>DC265*G265</f>
        <v>0</v>
      </c>
      <c r="DF265" s="20">
        <f t="shared" si="410"/>
        <v>1500000</v>
      </c>
      <c r="DG265" s="20">
        <f t="shared" si="392"/>
        <v>2510154.8107053791</v>
      </c>
      <c r="DH265" s="20">
        <f t="shared" si="454"/>
        <v>100406.19242821517</v>
      </c>
      <c r="DI265" s="20">
        <f t="shared" si="393"/>
        <v>8367.1827023512651</v>
      </c>
      <c r="DJ265" s="20">
        <f t="shared" si="455"/>
        <v>2489900.5662271702</v>
      </c>
      <c r="DK265" s="24">
        <f t="shared" si="456"/>
        <v>1.7572800199578686</v>
      </c>
      <c r="DL265" s="124">
        <f t="shared" si="394"/>
        <v>0</v>
      </c>
      <c r="DM265" s="27">
        <f t="shared" si="395"/>
        <v>0</v>
      </c>
      <c r="DN265" s="27">
        <f t="shared" si="396"/>
        <v>0</v>
      </c>
      <c r="DO265" s="20">
        <f t="shared" si="414"/>
        <v>0</v>
      </c>
      <c r="DP265" s="20">
        <f t="shared" si="415"/>
        <v>-174792.9015993342</v>
      </c>
      <c r="DQ265" s="21">
        <f t="shared" si="416"/>
        <v>-199737.30526507265</v>
      </c>
      <c r="DR265" s="17"/>
      <c r="DS265" s="17"/>
      <c r="DT265" s="17"/>
      <c r="DU265" s="17"/>
      <c r="DV265" s="17"/>
      <c r="DW265" s="17"/>
      <c r="DX265" s="17"/>
      <c r="DY265" s="17"/>
      <c r="DZ265" s="17"/>
      <c r="EA265" s="17"/>
      <c r="EB265" s="28">
        <v>0</v>
      </c>
      <c r="EC265" s="17"/>
      <c r="ED265" s="17"/>
      <c r="EE265" s="17"/>
      <c r="EF265" s="17"/>
      <c r="EG265" s="17"/>
    </row>
    <row r="266" spans="1:137" ht="15.75" thickBot="1" x14ac:dyDescent="0.3">
      <c r="A266" s="5">
        <f t="shared" si="399"/>
        <v>45</v>
      </c>
      <c r="B266" s="5">
        <f t="shared" si="399"/>
        <v>43</v>
      </c>
      <c r="C266" s="1">
        <v>50284</v>
      </c>
      <c r="D266" s="4"/>
      <c r="E266" s="28"/>
      <c r="F266" s="28"/>
      <c r="G266" s="28">
        <f t="shared" si="418"/>
        <v>0</v>
      </c>
      <c r="H266" s="28"/>
      <c r="I266" s="10">
        <v>0</v>
      </c>
      <c r="J266" s="10">
        <v>69430.399999999994</v>
      </c>
      <c r="K266" s="94"/>
      <c r="L266" s="11">
        <f t="shared" si="421"/>
        <v>1541.6666666666667</v>
      </c>
      <c r="M266" s="11">
        <f t="shared" si="422"/>
        <v>458.33333333333331</v>
      </c>
      <c r="N266" s="11">
        <f t="shared" si="423"/>
        <v>575</v>
      </c>
      <c r="O266" s="11">
        <f t="shared" si="419"/>
        <v>552.97666666666669</v>
      </c>
      <c r="P266" s="11">
        <f t="shared" si="457"/>
        <v>2657.8899999999994</v>
      </c>
      <c r="Q266" s="11">
        <v>100000</v>
      </c>
      <c r="R266" s="94">
        <v>1</v>
      </c>
      <c r="S266" s="11">
        <f t="shared" si="424"/>
        <v>1541.6666666666667</v>
      </c>
      <c r="T266" s="11">
        <f t="shared" si="425"/>
        <v>458.33333333333331</v>
      </c>
      <c r="U266" s="11">
        <f t="shared" si="458"/>
        <v>833.33333333333348</v>
      </c>
      <c r="V266" s="11">
        <f t="shared" si="459"/>
        <v>5500</v>
      </c>
      <c r="W266" s="11">
        <f t="shared" si="460"/>
        <v>8157.8899999999994</v>
      </c>
      <c r="X266" s="11">
        <f t="shared" si="426"/>
        <v>97894.68</v>
      </c>
      <c r="Y266" s="110">
        <f t="shared" si="417"/>
        <v>0.22</v>
      </c>
      <c r="Z266" s="11">
        <f t="shared" si="401"/>
        <v>13415.829599999997</v>
      </c>
      <c r="AA266" s="11">
        <f t="shared" si="402"/>
        <v>4814.7339999999995</v>
      </c>
      <c r="AB266" s="11">
        <v>0</v>
      </c>
      <c r="AC266" s="11">
        <f t="shared" si="408"/>
        <v>79664.116399999999</v>
      </c>
      <c r="AD266" s="11">
        <f t="shared" si="403"/>
        <v>6638.6763666666666</v>
      </c>
      <c r="AE266" s="11">
        <v>55000</v>
      </c>
      <c r="AF266" s="11">
        <f t="shared" si="427"/>
        <v>2055.3430333333336</v>
      </c>
      <c r="AG266" s="11"/>
      <c r="AH266" s="92"/>
      <c r="AI266" s="91">
        <v>9000</v>
      </c>
      <c r="AJ266" s="11">
        <v>550</v>
      </c>
      <c r="AK266" s="54">
        <f t="shared" si="98"/>
        <v>11963.4674313629</v>
      </c>
      <c r="AL266" s="11">
        <v>305</v>
      </c>
      <c r="AM266" s="54">
        <v>0</v>
      </c>
      <c r="AN266" s="11">
        <v>0</v>
      </c>
      <c r="AO266" s="11">
        <v>0</v>
      </c>
      <c r="AP266" s="52">
        <f t="shared" si="428"/>
        <v>379762.91630806279</v>
      </c>
      <c r="AQ266" s="54">
        <f t="shared" si="413"/>
        <v>15522.183908774598</v>
      </c>
      <c r="AR266" s="54">
        <f t="shared" si="404"/>
        <v>13476.369503124241</v>
      </c>
      <c r="AS266" s="54">
        <f t="shared" si="409"/>
        <v>1461334.6318494591</v>
      </c>
      <c r="AT266" s="54">
        <f t="shared" si="420"/>
        <v>163971.02668328653</v>
      </c>
      <c r="AU266" s="54">
        <v>3100</v>
      </c>
      <c r="AV266" s="54">
        <f t="shared" si="405"/>
        <v>238464.53781912936</v>
      </c>
      <c r="AW266" s="11">
        <v>0</v>
      </c>
      <c r="AX266" s="52">
        <f t="shared" si="429"/>
        <v>258023.73555819696</v>
      </c>
      <c r="AY266" s="54">
        <f>'Mortgage and Loans'!U227</f>
        <v>160446.49999999997</v>
      </c>
      <c r="AZ266" s="12">
        <f t="shared" si="391"/>
        <v>2715920.3690613965</v>
      </c>
      <c r="BA266" s="52">
        <f t="shared" si="461"/>
        <v>750</v>
      </c>
      <c r="BB266" s="52">
        <f t="shared" si="461"/>
        <v>750</v>
      </c>
      <c r="BC266" s="52">
        <f t="shared" si="461"/>
        <v>750</v>
      </c>
      <c r="BD266" s="52">
        <f t="shared" si="461"/>
        <v>750</v>
      </c>
      <c r="BE266" s="52">
        <f t="shared" si="400"/>
        <v>261.43961538461554</v>
      </c>
      <c r="BF266" s="52">
        <f t="shared" si="461"/>
        <v>750</v>
      </c>
      <c r="BG266" s="52">
        <f>'Mortgage and Loans'!AF228</f>
        <v>0</v>
      </c>
      <c r="BH266" s="52">
        <f>'Mortgage and Loans'!AQ228</f>
        <v>0</v>
      </c>
      <c r="BI266" s="52">
        <f>'Mortgage and Loans'!BB228</f>
        <v>0</v>
      </c>
      <c r="BJ266" s="52">
        <f>'Mortgage and Loans'!BM228</f>
        <v>0</v>
      </c>
      <c r="BK266" s="52">
        <f>'Mortgage and Loans'!T227</f>
        <v>19553.500000000022</v>
      </c>
      <c r="BL266" s="12">
        <f t="shared" si="17"/>
        <v>-23564.939615384639</v>
      </c>
      <c r="BM266" s="69">
        <f t="shared" si="103"/>
        <v>2692355.4294460118</v>
      </c>
      <c r="BN266" s="88">
        <f t="shared" si="411"/>
        <v>1</v>
      </c>
      <c r="BO266" s="88">
        <f t="shared" si="412"/>
        <v>0</v>
      </c>
      <c r="BP266" s="79">
        <f>'Mortgage and Loans'!G228</f>
        <v>0</v>
      </c>
      <c r="BQ266" s="73">
        <f t="shared" si="430"/>
        <v>2055.3430333333336</v>
      </c>
      <c r="BR266" s="80"/>
      <c r="BS266" s="20">
        <f t="shared" si="431"/>
        <v>4011.4396153846155</v>
      </c>
      <c r="BT266" s="20">
        <v>750</v>
      </c>
      <c r="BU266" s="20">
        <v>0</v>
      </c>
      <c r="BV266" s="20">
        <f t="shared" si="432"/>
        <v>4761.4396153846155</v>
      </c>
      <c r="BW266" s="20">
        <f t="shared" si="433"/>
        <v>4761.4396153846155</v>
      </c>
      <c r="BX266" s="47">
        <f>IF(D266=0,0,IF(MONTH($D266)=1,1,0))</f>
        <v>0</v>
      </c>
      <c r="BY266" s="47">
        <f t="shared" si="462"/>
        <v>0</v>
      </c>
      <c r="BZ266" s="47">
        <f t="shared" si="463"/>
        <v>0</v>
      </c>
      <c r="CA266" s="47">
        <f t="shared" si="464"/>
        <v>0</v>
      </c>
      <c r="CB266" s="47">
        <f t="shared" si="465"/>
        <v>0</v>
      </c>
      <c r="CC266" s="47">
        <f t="shared" si="466"/>
        <v>0</v>
      </c>
      <c r="CD266" s="47">
        <f t="shared" si="467"/>
        <v>0</v>
      </c>
      <c r="CE266" s="47">
        <f t="shared" si="468"/>
        <v>0</v>
      </c>
      <c r="CF266" s="47">
        <f t="shared" si="469"/>
        <v>0</v>
      </c>
      <c r="CG266" s="47">
        <f t="shared" si="470"/>
        <v>0</v>
      </c>
      <c r="CH266" s="47">
        <f t="shared" si="471"/>
        <v>0</v>
      </c>
      <c r="CI266" s="47">
        <f t="shared" si="472"/>
        <v>0</v>
      </c>
      <c r="CJ266" s="47">
        <f t="shared" si="434"/>
        <v>0</v>
      </c>
      <c r="CK266" s="47">
        <f t="shared" si="435"/>
        <v>0</v>
      </c>
      <c r="CL266" s="47">
        <f t="shared" si="436"/>
        <v>0</v>
      </c>
      <c r="CM266" s="47">
        <f t="shared" si="437"/>
        <v>0</v>
      </c>
      <c r="CN266" s="47">
        <f t="shared" si="438"/>
        <v>0</v>
      </c>
      <c r="CO266" s="47">
        <f t="shared" si="439"/>
        <v>0</v>
      </c>
      <c r="CP266" s="47">
        <f t="shared" si="440"/>
        <v>0</v>
      </c>
      <c r="CQ266" s="47">
        <f t="shared" si="441"/>
        <v>0</v>
      </c>
      <c r="CR266" s="47">
        <f t="shared" si="442"/>
        <v>0</v>
      </c>
      <c r="CS266" s="47">
        <f t="shared" si="443"/>
        <v>0</v>
      </c>
      <c r="CT266" s="47">
        <f t="shared" si="444"/>
        <v>0</v>
      </c>
      <c r="CU266" s="47">
        <f t="shared" si="445"/>
        <v>0</v>
      </c>
      <c r="CV266" s="20">
        <f t="shared" si="446"/>
        <v>4761.4396153846155</v>
      </c>
      <c r="CW266" s="20">
        <f t="shared" si="447"/>
        <v>4761.4396153846164</v>
      </c>
      <c r="CX266" s="20">
        <f t="shared" si="448"/>
        <v>57137.275384615386</v>
      </c>
      <c r="CY266" s="20">
        <f t="shared" si="449"/>
        <v>57137.275384615386</v>
      </c>
      <c r="CZ266" s="20">
        <f t="shared" si="450"/>
        <v>57137.275384615394</v>
      </c>
      <c r="DA266" s="21">
        <f t="shared" si="451"/>
        <v>57137.275384615386</v>
      </c>
      <c r="DB266" s="19">
        <f t="shared" si="397"/>
        <v>1428431.8846153847</v>
      </c>
      <c r="DC266" s="20">
        <f t="shared" si="452"/>
        <v>1428431.8846153847</v>
      </c>
      <c r="DD266" s="20">
        <f t="shared" si="453"/>
        <v>1428431.8846153843</v>
      </c>
      <c r="DE266" s="20">
        <f>DC266*G266</f>
        <v>0</v>
      </c>
      <c r="DF266" s="20">
        <f t="shared" si="410"/>
        <v>1500000</v>
      </c>
      <c r="DG266" s="20">
        <f t="shared" si="392"/>
        <v>2530555.4016300337</v>
      </c>
      <c r="DH266" s="20">
        <f t="shared" si="454"/>
        <v>101222.21606520136</v>
      </c>
      <c r="DI266" s="20">
        <f t="shared" si="393"/>
        <v>8435.1846721001129</v>
      </c>
      <c r="DJ266" s="20">
        <f t="shared" si="455"/>
        <v>2510191.446660901</v>
      </c>
      <c r="DK266" s="24">
        <f t="shared" si="456"/>
        <v>1.7715618286631871</v>
      </c>
      <c r="DL266" s="124">
        <f t="shared" si="394"/>
        <v>0</v>
      </c>
      <c r="DM266" s="27">
        <f t="shared" si="395"/>
        <v>0</v>
      </c>
      <c r="DN266" s="27">
        <f t="shared" si="396"/>
        <v>0</v>
      </c>
      <c r="DO266" s="20">
        <f t="shared" si="414"/>
        <v>0</v>
      </c>
      <c r="DP266" s="20">
        <f t="shared" si="415"/>
        <v>-171739.69648299727</v>
      </c>
      <c r="DQ266" s="21">
        <f t="shared" si="416"/>
        <v>-196248.38233525844</v>
      </c>
      <c r="DR266" s="17"/>
      <c r="DS266" s="17"/>
      <c r="DT266" s="17"/>
      <c r="DU266" s="17"/>
      <c r="DV266" s="17"/>
      <c r="DW266" s="17"/>
      <c r="DX266" s="17"/>
      <c r="DY266" s="17"/>
      <c r="DZ266" s="17"/>
      <c r="EA266" s="17"/>
      <c r="EB266" s="28">
        <v>0</v>
      </c>
      <c r="EC266" s="17"/>
      <c r="ED266" s="17"/>
      <c r="EE266" s="17"/>
      <c r="EF266" s="17"/>
      <c r="EG266" s="17"/>
    </row>
    <row r="267" spans="1:137" ht="15.75" thickBot="1" x14ac:dyDescent="0.3">
      <c r="A267" s="5">
        <f t="shared" si="399"/>
        <v>45</v>
      </c>
      <c r="B267" s="5">
        <f t="shared" si="399"/>
        <v>44</v>
      </c>
      <c r="C267" s="1">
        <v>50314</v>
      </c>
      <c r="D267" s="4"/>
      <c r="E267" s="28"/>
      <c r="F267" s="28"/>
      <c r="G267" s="28">
        <f t="shared" si="418"/>
        <v>0</v>
      </c>
      <c r="H267" s="28"/>
      <c r="I267" s="10">
        <v>0</v>
      </c>
      <c r="J267" s="10">
        <v>69430.399999999994</v>
      </c>
      <c r="K267" s="94"/>
      <c r="L267" s="11">
        <f t="shared" si="421"/>
        <v>1541.6666666666667</v>
      </c>
      <c r="M267" s="11">
        <f t="shared" si="422"/>
        <v>458.33333333333331</v>
      </c>
      <c r="N267" s="11">
        <f t="shared" si="423"/>
        <v>575</v>
      </c>
      <c r="O267" s="11">
        <f t="shared" si="419"/>
        <v>552.97666666666669</v>
      </c>
      <c r="P267" s="11">
        <f t="shared" si="457"/>
        <v>2657.8899999999994</v>
      </c>
      <c r="Q267" s="11">
        <v>100000</v>
      </c>
      <c r="R267" s="94">
        <v>1</v>
      </c>
      <c r="S267" s="11">
        <f t="shared" si="424"/>
        <v>1541.6666666666667</v>
      </c>
      <c r="T267" s="11">
        <f t="shared" si="425"/>
        <v>458.33333333333331</v>
      </c>
      <c r="U267" s="11">
        <f t="shared" si="458"/>
        <v>833.33333333333348</v>
      </c>
      <c r="V267" s="11">
        <f t="shared" si="459"/>
        <v>5500</v>
      </c>
      <c r="W267" s="11">
        <f t="shared" si="460"/>
        <v>8157.8899999999994</v>
      </c>
      <c r="X267" s="11">
        <f t="shared" si="426"/>
        <v>97894.68</v>
      </c>
      <c r="Y267" s="110">
        <f t="shared" si="417"/>
        <v>0.22</v>
      </c>
      <c r="Z267" s="11">
        <f t="shared" si="401"/>
        <v>13415.829599999997</v>
      </c>
      <c r="AA267" s="11">
        <f t="shared" si="402"/>
        <v>4814.7339999999995</v>
      </c>
      <c r="AB267" s="11">
        <v>0</v>
      </c>
      <c r="AC267" s="11">
        <f t="shared" si="408"/>
        <v>79664.116399999999</v>
      </c>
      <c r="AD267" s="11">
        <f t="shared" si="403"/>
        <v>6638.6763666666666</v>
      </c>
      <c r="AE267" s="11">
        <v>55000</v>
      </c>
      <c r="AF267" s="11">
        <f t="shared" si="427"/>
        <v>2055.3430333333336</v>
      </c>
      <c r="AG267" s="11"/>
      <c r="AH267" s="92"/>
      <c r="AI267" s="91">
        <v>9000</v>
      </c>
      <c r="AJ267" s="11">
        <v>550</v>
      </c>
      <c r="AK267" s="54">
        <f t="shared" si="98"/>
        <v>11977.923287842463</v>
      </c>
      <c r="AL267" s="11">
        <v>305</v>
      </c>
      <c r="AM267" s="54">
        <v>0</v>
      </c>
      <c r="AN267" s="11">
        <v>0</v>
      </c>
      <c r="AO267" s="11">
        <v>0</v>
      </c>
      <c r="AP267" s="52">
        <f t="shared" si="428"/>
        <v>382736.6321047314</v>
      </c>
      <c r="AQ267" s="54">
        <f t="shared" si="413"/>
        <v>15606.262404947127</v>
      </c>
      <c r="AR267" s="54">
        <f t="shared" si="404"/>
        <v>13549.366504599497</v>
      </c>
      <c r="AS267" s="54">
        <f t="shared" si="409"/>
        <v>1472507.1037719771</v>
      </c>
      <c r="AT267" s="54">
        <f t="shared" si="420"/>
        <v>164859.203077821</v>
      </c>
      <c r="AU267" s="54">
        <v>3100</v>
      </c>
      <c r="AV267" s="54">
        <f t="shared" si="405"/>
        <v>240331.22073231632</v>
      </c>
      <c r="AW267" s="11">
        <v>0</v>
      </c>
      <c r="AX267" s="52">
        <f t="shared" si="429"/>
        <v>261476.70715913721</v>
      </c>
      <c r="AY267" s="54">
        <f>'Mortgage and Loans'!U228</f>
        <v>161606.60999999996</v>
      </c>
      <c r="AZ267" s="12">
        <f t="shared" si="391"/>
        <v>2737606.0290433723</v>
      </c>
      <c r="BA267" s="52">
        <f t="shared" si="461"/>
        <v>750</v>
      </c>
      <c r="BB267" s="52">
        <f t="shared" si="461"/>
        <v>750</v>
      </c>
      <c r="BC267" s="52">
        <f t="shared" si="461"/>
        <v>750</v>
      </c>
      <c r="BD267" s="52">
        <f t="shared" si="461"/>
        <v>750</v>
      </c>
      <c r="BE267" s="52">
        <f t="shared" si="400"/>
        <v>261.43961538461554</v>
      </c>
      <c r="BF267" s="52">
        <f t="shared" si="461"/>
        <v>750</v>
      </c>
      <c r="BG267" s="52">
        <f>'Mortgage and Loans'!AF229</f>
        <v>0</v>
      </c>
      <c r="BH267" s="52">
        <f>'Mortgage and Loans'!AQ229</f>
        <v>0</v>
      </c>
      <c r="BI267" s="52">
        <f>'Mortgage and Loans'!BB229</f>
        <v>0</v>
      </c>
      <c r="BJ267" s="52">
        <f>'Mortgage and Loans'!BM229</f>
        <v>0</v>
      </c>
      <c r="BK267" s="52">
        <f>'Mortgage and Loans'!T228</f>
        <v>18393.390000000021</v>
      </c>
      <c r="BL267" s="12">
        <f t="shared" si="17"/>
        <v>-22404.829615384639</v>
      </c>
      <c r="BM267" s="69">
        <f t="shared" si="103"/>
        <v>2715201.1994279874</v>
      </c>
      <c r="BN267" s="88">
        <f t="shared" si="411"/>
        <v>1</v>
      </c>
      <c r="BO267" s="88">
        <f t="shared" si="412"/>
        <v>0</v>
      </c>
      <c r="BP267" s="79">
        <f>'Mortgage and Loans'!G229</f>
        <v>0</v>
      </c>
      <c r="BQ267" s="73">
        <f t="shared" si="430"/>
        <v>2055.3430333333336</v>
      </c>
      <c r="BR267" s="80"/>
      <c r="BS267" s="20">
        <f t="shared" si="431"/>
        <v>4011.4396153846155</v>
      </c>
      <c r="BT267" s="20">
        <v>750</v>
      </c>
      <c r="BU267" s="20">
        <v>0</v>
      </c>
      <c r="BV267" s="20">
        <f t="shared" si="432"/>
        <v>4761.4396153846155</v>
      </c>
      <c r="BW267" s="20">
        <f t="shared" si="433"/>
        <v>4761.4396153846155</v>
      </c>
      <c r="BX267" s="47">
        <f>IF(D267=0,0,IF(MONTH($D267)=1,1,0))</f>
        <v>0</v>
      </c>
      <c r="BY267" s="47">
        <f t="shared" si="462"/>
        <v>0</v>
      </c>
      <c r="BZ267" s="47">
        <f t="shared" si="463"/>
        <v>0</v>
      </c>
      <c r="CA267" s="47">
        <f t="shared" si="464"/>
        <v>0</v>
      </c>
      <c r="CB267" s="47">
        <f t="shared" si="465"/>
        <v>0</v>
      </c>
      <c r="CC267" s="47">
        <f t="shared" si="466"/>
        <v>0</v>
      </c>
      <c r="CD267" s="47">
        <f t="shared" si="467"/>
        <v>0</v>
      </c>
      <c r="CE267" s="47">
        <f t="shared" si="468"/>
        <v>0</v>
      </c>
      <c r="CF267" s="47">
        <f t="shared" si="469"/>
        <v>0</v>
      </c>
      <c r="CG267" s="47">
        <f t="shared" si="470"/>
        <v>0</v>
      </c>
      <c r="CH267" s="47">
        <f t="shared" si="471"/>
        <v>0</v>
      </c>
      <c r="CI267" s="47">
        <f t="shared" si="472"/>
        <v>0</v>
      </c>
      <c r="CJ267" s="47">
        <f t="shared" si="434"/>
        <v>0</v>
      </c>
      <c r="CK267" s="47">
        <f t="shared" si="435"/>
        <v>0</v>
      </c>
      <c r="CL267" s="47">
        <f t="shared" si="436"/>
        <v>0</v>
      </c>
      <c r="CM267" s="47">
        <f t="shared" si="437"/>
        <v>0</v>
      </c>
      <c r="CN267" s="47">
        <f t="shared" si="438"/>
        <v>0</v>
      </c>
      <c r="CO267" s="47">
        <f t="shared" si="439"/>
        <v>0</v>
      </c>
      <c r="CP267" s="47">
        <f t="shared" si="440"/>
        <v>0</v>
      </c>
      <c r="CQ267" s="47">
        <f t="shared" si="441"/>
        <v>0</v>
      </c>
      <c r="CR267" s="47">
        <f t="shared" si="442"/>
        <v>0</v>
      </c>
      <c r="CS267" s="47">
        <f t="shared" si="443"/>
        <v>0</v>
      </c>
      <c r="CT267" s="47">
        <f t="shared" si="444"/>
        <v>0</v>
      </c>
      <c r="CU267" s="47">
        <f t="shared" si="445"/>
        <v>0</v>
      </c>
      <c r="CV267" s="20">
        <f t="shared" si="446"/>
        <v>4761.4396153846155</v>
      </c>
      <c r="CW267" s="20">
        <f t="shared" si="447"/>
        <v>4761.4396153846164</v>
      </c>
      <c r="CX267" s="20">
        <f t="shared" si="448"/>
        <v>57137.275384615386</v>
      </c>
      <c r="CY267" s="20">
        <f t="shared" si="449"/>
        <v>57137.275384615386</v>
      </c>
      <c r="CZ267" s="20">
        <f t="shared" si="450"/>
        <v>57137.275384615394</v>
      </c>
      <c r="DA267" s="21">
        <f t="shared" si="451"/>
        <v>57137.275384615386</v>
      </c>
      <c r="DB267" s="19">
        <f t="shared" si="397"/>
        <v>1428431.8846153847</v>
      </c>
      <c r="DC267" s="20">
        <f t="shared" si="452"/>
        <v>1428431.8846153847</v>
      </c>
      <c r="DD267" s="20">
        <f t="shared" si="453"/>
        <v>1428431.8846153843</v>
      </c>
      <c r="DE267" s="20">
        <f>DC267*G267</f>
        <v>0</v>
      </c>
      <c r="DF267" s="20">
        <f t="shared" si="410"/>
        <v>1500000</v>
      </c>
      <c r="DG267" s="20">
        <f t="shared" si="392"/>
        <v>2551066.49575553</v>
      </c>
      <c r="DH267" s="20">
        <f t="shared" si="454"/>
        <v>102042.65983022121</v>
      </c>
      <c r="DI267" s="20">
        <f t="shared" si="393"/>
        <v>8503.5549858517679</v>
      </c>
      <c r="DJ267" s="20">
        <f t="shared" si="455"/>
        <v>2530592.2360303146</v>
      </c>
      <c r="DK267" s="24">
        <f t="shared" si="456"/>
        <v>1.7859209971656593</v>
      </c>
      <c r="DL267" s="124">
        <f t="shared" si="394"/>
        <v>0</v>
      </c>
      <c r="DM267" s="27">
        <f t="shared" si="395"/>
        <v>0</v>
      </c>
      <c r="DN267" s="27">
        <f t="shared" si="396"/>
        <v>0</v>
      </c>
      <c r="DO267" s="20">
        <f t="shared" si="414"/>
        <v>0</v>
      </c>
      <c r="DP267" s="20">
        <f t="shared" si="415"/>
        <v>-168669.95317228016</v>
      </c>
      <c r="DQ267" s="21">
        <f t="shared" si="416"/>
        <v>-192740.56107290773</v>
      </c>
      <c r="DR267" s="17"/>
      <c r="DS267" s="17"/>
      <c r="DT267" s="17"/>
      <c r="DU267" s="17"/>
      <c r="DV267" s="17"/>
      <c r="DW267" s="17"/>
      <c r="DX267" s="17"/>
      <c r="DY267" s="17"/>
      <c r="DZ267" s="17"/>
      <c r="EA267" s="17"/>
      <c r="EB267" s="28">
        <v>0</v>
      </c>
      <c r="EC267" s="17"/>
      <c r="ED267" s="17"/>
      <c r="EE267" s="17"/>
      <c r="EF267" s="17"/>
      <c r="EG267" s="17"/>
    </row>
    <row r="268" spans="1:137" ht="15.75" thickBot="1" x14ac:dyDescent="0.3">
      <c r="A268" s="5">
        <f t="shared" si="399"/>
        <v>45</v>
      </c>
      <c r="B268" s="5">
        <f t="shared" si="399"/>
        <v>44</v>
      </c>
      <c r="C268" s="1">
        <v>50345</v>
      </c>
      <c r="D268" s="4"/>
      <c r="E268" s="28"/>
      <c r="F268" s="28"/>
      <c r="G268" s="28">
        <f t="shared" si="418"/>
        <v>0</v>
      </c>
      <c r="H268" s="28"/>
      <c r="I268" s="10">
        <v>0</v>
      </c>
      <c r="J268" s="10">
        <v>69430.399999999994</v>
      </c>
      <c r="K268" s="94"/>
      <c r="L268" s="11">
        <f t="shared" si="421"/>
        <v>1541.6666666666667</v>
      </c>
      <c r="M268" s="11">
        <f t="shared" si="422"/>
        <v>458.33333333333331</v>
      </c>
      <c r="N268" s="11">
        <f t="shared" si="423"/>
        <v>575</v>
      </c>
      <c r="O268" s="11">
        <f t="shared" si="419"/>
        <v>552.97666666666669</v>
      </c>
      <c r="P268" s="11">
        <f t="shared" si="457"/>
        <v>2657.8899999999994</v>
      </c>
      <c r="Q268" s="11">
        <v>100000</v>
      </c>
      <c r="R268" s="94">
        <v>1</v>
      </c>
      <c r="S268" s="11">
        <f t="shared" si="424"/>
        <v>1541.6666666666667</v>
      </c>
      <c r="T268" s="11">
        <f t="shared" si="425"/>
        <v>458.33333333333331</v>
      </c>
      <c r="U268" s="11">
        <f t="shared" si="458"/>
        <v>833.33333333333348</v>
      </c>
      <c r="V268" s="11">
        <f t="shared" si="459"/>
        <v>5500</v>
      </c>
      <c r="W268" s="11">
        <f t="shared" si="460"/>
        <v>8157.8899999999994</v>
      </c>
      <c r="X268" s="11">
        <f t="shared" si="426"/>
        <v>97894.68</v>
      </c>
      <c r="Y268" s="110">
        <f t="shared" si="417"/>
        <v>0.22</v>
      </c>
      <c r="Z268" s="11">
        <f t="shared" si="401"/>
        <v>13415.829599999997</v>
      </c>
      <c r="AA268" s="11">
        <f t="shared" si="402"/>
        <v>4814.7339999999995</v>
      </c>
      <c r="AB268" s="11">
        <v>0</v>
      </c>
      <c r="AC268" s="11">
        <f t="shared" si="408"/>
        <v>79664.116399999999</v>
      </c>
      <c r="AD268" s="11">
        <f t="shared" si="403"/>
        <v>6638.6763666666666</v>
      </c>
      <c r="AE268" s="11">
        <v>55000</v>
      </c>
      <c r="AF268" s="11">
        <f t="shared" si="427"/>
        <v>2055.3430333333336</v>
      </c>
      <c r="AG268" s="11"/>
      <c r="AH268" s="92"/>
      <c r="AI268" s="91">
        <v>9000</v>
      </c>
      <c r="AJ268" s="11">
        <v>550</v>
      </c>
      <c r="AK268" s="54">
        <f t="shared" si="98"/>
        <v>11992.396611815271</v>
      </c>
      <c r="AL268" s="11">
        <v>305</v>
      </c>
      <c r="AM268" s="54">
        <v>0</v>
      </c>
      <c r="AN268" s="11">
        <v>0</v>
      </c>
      <c r="AO268" s="11">
        <v>0</v>
      </c>
      <c r="AP268" s="52">
        <f t="shared" si="428"/>
        <v>385726.45552863198</v>
      </c>
      <c r="AQ268" s="54">
        <f t="shared" si="413"/>
        <v>15690.796326307258</v>
      </c>
      <c r="AR268" s="54">
        <f t="shared" si="404"/>
        <v>13622.75890649941</v>
      </c>
      <c r="AS268" s="54">
        <f t="shared" si="409"/>
        <v>1483740.0932507419</v>
      </c>
      <c r="AT268" s="54">
        <f t="shared" si="420"/>
        <v>165752.19042782587</v>
      </c>
      <c r="AU268" s="54">
        <v>3100</v>
      </c>
      <c r="AV268" s="54">
        <f t="shared" si="405"/>
        <v>242208.01484461635</v>
      </c>
      <c r="AW268" s="11">
        <v>0</v>
      </c>
      <c r="AX268" s="52">
        <f t="shared" si="429"/>
        <v>264948.3823562492</v>
      </c>
      <c r="AY268" s="54">
        <f>'Mortgage and Loans'!U229</f>
        <v>162770.71999999994</v>
      </c>
      <c r="AZ268" s="12">
        <f t="shared" si="391"/>
        <v>2759406.8082526871</v>
      </c>
      <c r="BA268" s="52">
        <f t="shared" si="461"/>
        <v>750</v>
      </c>
      <c r="BB268" s="52">
        <f t="shared" si="461"/>
        <v>750</v>
      </c>
      <c r="BC268" s="52">
        <f t="shared" si="461"/>
        <v>750</v>
      </c>
      <c r="BD268" s="52">
        <f t="shared" si="461"/>
        <v>750</v>
      </c>
      <c r="BE268" s="52">
        <f t="shared" si="400"/>
        <v>261.43961538461554</v>
      </c>
      <c r="BF268" s="52">
        <f t="shared" si="461"/>
        <v>750</v>
      </c>
      <c r="BG268" s="52">
        <f>'Mortgage and Loans'!AF230</f>
        <v>0</v>
      </c>
      <c r="BH268" s="52">
        <f>'Mortgage and Loans'!AQ230</f>
        <v>0</v>
      </c>
      <c r="BI268" s="52">
        <f>'Mortgage and Loans'!BB230</f>
        <v>0</v>
      </c>
      <c r="BJ268" s="52">
        <f>'Mortgage and Loans'!BM230</f>
        <v>0</v>
      </c>
      <c r="BK268" s="52">
        <f>'Mortgage and Loans'!T229</f>
        <v>17229.280000000021</v>
      </c>
      <c r="BL268" s="12">
        <f t="shared" si="17"/>
        <v>-21240.719615384638</v>
      </c>
      <c r="BM268" s="69">
        <f t="shared" si="103"/>
        <v>2738166.0886373026</v>
      </c>
      <c r="BN268" s="88">
        <f t="shared" si="411"/>
        <v>1</v>
      </c>
      <c r="BO268" s="88">
        <f t="shared" si="412"/>
        <v>0</v>
      </c>
      <c r="BP268" s="79">
        <f>'Mortgage and Loans'!G230</f>
        <v>0</v>
      </c>
      <c r="BQ268" s="73">
        <f t="shared" si="430"/>
        <v>2055.3430333333336</v>
      </c>
      <c r="BR268" s="80"/>
      <c r="BS268" s="20">
        <f t="shared" si="431"/>
        <v>4011.4396153846155</v>
      </c>
      <c r="BT268" s="20">
        <v>750</v>
      </c>
      <c r="BU268" s="20">
        <v>0</v>
      </c>
      <c r="BV268" s="20">
        <f t="shared" si="432"/>
        <v>4761.4396153846155</v>
      </c>
      <c r="BW268" s="20">
        <f t="shared" si="433"/>
        <v>4761.4396153846155</v>
      </c>
      <c r="BX268" s="47">
        <f>IF(D268=0,0,IF(MONTH($D268)=1,1,0))</f>
        <v>0</v>
      </c>
      <c r="BY268" s="47">
        <f t="shared" si="462"/>
        <v>0</v>
      </c>
      <c r="BZ268" s="47">
        <f t="shared" si="463"/>
        <v>0</v>
      </c>
      <c r="CA268" s="47">
        <f t="shared" si="464"/>
        <v>0</v>
      </c>
      <c r="CB268" s="47">
        <f t="shared" si="465"/>
        <v>0</v>
      </c>
      <c r="CC268" s="47">
        <f t="shared" si="466"/>
        <v>0</v>
      </c>
      <c r="CD268" s="47">
        <f t="shared" si="467"/>
        <v>0</v>
      </c>
      <c r="CE268" s="47">
        <f t="shared" si="468"/>
        <v>0</v>
      </c>
      <c r="CF268" s="47">
        <f t="shared" si="469"/>
        <v>0</v>
      </c>
      <c r="CG268" s="47">
        <f t="shared" si="470"/>
        <v>0</v>
      </c>
      <c r="CH268" s="47">
        <f t="shared" si="471"/>
        <v>0</v>
      </c>
      <c r="CI268" s="47">
        <f t="shared" si="472"/>
        <v>0</v>
      </c>
      <c r="CJ268" s="47">
        <f t="shared" si="434"/>
        <v>0</v>
      </c>
      <c r="CK268" s="47">
        <f t="shared" si="435"/>
        <v>0</v>
      </c>
      <c r="CL268" s="47">
        <f t="shared" si="436"/>
        <v>0</v>
      </c>
      <c r="CM268" s="47">
        <f t="shared" si="437"/>
        <v>0</v>
      </c>
      <c r="CN268" s="47">
        <f t="shared" si="438"/>
        <v>0</v>
      </c>
      <c r="CO268" s="47">
        <f t="shared" si="439"/>
        <v>0</v>
      </c>
      <c r="CP268" s="47">
        <f t="shared" si="440"/>
        <v>0</v>
      </c>
      <c r="CQ268" s="47">
        <f t="shared" si="441"/>
        <v>0</v>
      </c>
      <c r="CR268" s="47">
        <f t="shared" si="442"/>
        <v>0</v>
      </c>
      <c r="CS268" s="47">
        <f t="shared" si="443"/>
        <v>0</v>
      </c>
      <c r="CT268" s="47">
        <f t="shared" si="444"/>
        <v>0</v>
      </c>
      <c r="CU268" s="47">
        <f t="shared" si="445"/>
        <v>0</v>
      </c>
      <c r="CV268" s="20">
        <f t="shared" si="446"/>
        <v>4761.4396153846155</v>
      </c>
      <c r="CW268" s="20">
        <f t="shared" si="447"/>
        <v>4761.4396153846164</v>
      </c>
      <c r="CX268" s="20">
        <f t="shared" si="448"/>
        <v>57137.275384615386</v>
      </c>
      <c r="CY268" s="20">
        <f t="shared" si="449"/>
        <v>57137.275384615386</v>
      </c>
      <c r="CZ268" s="20">
        <f t="shared" si="450"/>
        <v>57137.275384615394</v>
      </c>
      <c r="DA268" s="21">
        <f t="shared" si="451"/>
        <v>57137.275384615386</v>
      </c>
      <c r="DB268" s="19">
        <f t="shared" si="397"/>
        <v>1428431.8846153847</v>
      </c>
      <c r="DC268" s="20">
        <f t="shared" si="452"/>
        <v>1428431.8846153847</v>
      </c>
      <c r="DD268" s="20">
        <f t="shared" si="453"/>
        <v>1428431.8846153843</v>
      </c>
      <c r="DE268" s="20">
        <f>DC268*G268</f>
        <v>0</v>
      </c>
      <c r="DF268" s="20">
        <f t="shared" si="410"/>
        <v>1500000</v>
      </c>
      <c r="DG268" s="20">
        <f t="shared" si="392"/>
        <v>2571688.691640872</v>
      </c>
      <c r="DH268" s="20">
        <f t="shared" si="454"/>
        <v>102867.54766563489</v>
      </c>
      <c r="DI268" s="20">
        <f t="shared" si="393"/>
        <v>8572.295638802907</v>
      </c>
      <c r="DJ268" s="20">
        <f t="shared" si="455"/>
        <v>2551103.5296754786</v>
      </c>
      <c r="DK268" s="24">
        <f t="shared" si="456"/>
        <v>1.8003579444975195</v>
      </c>
      <c r="DL268" s="124">
        <f t="shared" si="394"/>
        <v>0</v>
      </c>
      <c r="DM268" s="27">
        <f t="shared" si="395"/>
        <v>0</v>
      </c>
      <c r="DN268" s="27">
        <f t="shared" si="396"/>
        <v>0</v>
      </c>
      <c r="DO268" s="20">
        <f t="shared" si="414"/>
        <v>0</v>
      </c>
      <c r="DP268" s="20">
        <f t="shared" si="415"/>
        <v>-165583.58208529669</v>
      </c>
      <c r="DQ268" s="21">
        <f t="shared" si="416"/>
        <v>-189213.73911205263</v>
      </c>
      <c r="DR268" s="17"/>
      <c r="DS268" s="17"/>
      <c r="DT268" s="17"/>
      <c r="DU268" s="17"/>
      <c r="DV268" s="17"/>
      <c r="DW268" s="17"/>
      <c r="DX268" s="17"/>
      <c r="DY268" s="17"/>
      <c r="DZ268" s="17"/>
      <c r="EA268" s="17"/>
      <c r="EB268" s="28">
        <v>0</v>
      </c>
      <c r="EC268" s="17"/>
      <c r="ED268" s="17"/>
      <c r="EE268" s="17"/>
      <c r="EF268" s="17"/>
      <c r="EG268" s="17"/>
    </row>
    <row r="269" spans="1:137" ht="15.75" thickBot="1" x14ac:dyDescent="0.3">
      <c r="A269" s="5">
        <f t="shared" si="399"/>
        <v>46</v>
      </c>
      <c r="B269" s="5">
        <f t="shared" si="399"/>
        <v>44</v>
      </c>
      <c r="C269" s="1">
        <v>50375</v>
      </c>
      <c r="D269" s="4"/>
      <c r="E269" s="28"/>
      <c r="F269" s="28"/>
      <c r="G269" s="28">
        <f t="shared" si="418"/>
        <v>0</v>
      </c>
      <c r="H269" s="28"/>
      <c r="I269" s="10">
        <v>0</v>
      </c>
      <c r="J269" s="10">
        <v>69430.399999999994</v>
      </c>
      <c r="K269" s="94"/>
      <c r="L269" s="11">
        <f t="shared" si="421"/>
        <v>1541.6666666666667</v>
      </c>
      <c r="M269" s="11">
        <f t="shared" si="422"/>
        <v>458.33333333333331</v>
      </c>
      <c r="N269" s="11">
        <f t="shared" si="423"/>
        <v>575</v>
      </c>
      <c r="O269" s="11">
        <f t="shared" si="419"/>
        <v>552.97666666666669</v>
      </c>
      <c r="P269" s="11">
        <f t="shared" si="457"/>
        <v>2657.8899999999994</v>
      </c>
      <c r="Q269" s="11">
        <v>100000</v>
      </c>
      <c r="R269" s="94">
        <v>1</v>
      </c>
      <c r="S269" s="11">
        <f t="shared" si="424"/>
        <v>1541.6666666666667</v>
      </c>
      <c r="T269" s="11">
        <f t="shared" si="425"/>
        <v>458.33333333333331</v>
      </c>
      <c r="U269" s="11">
        <f t="shared" si="458"/>
        <v>833.33333333333348</v>
      </c>
      <c r="V269" s="11">
        <f t="shared" si="459"/>
        <v>5500</v>
      </c>
      <c r="W269" s="11">
        <f t="shared" si="460"/>
        <v>8157.8899999999994</v>
      </c>
      <c r="X269" s="11">
        <f t="shared" si="426"/>
        <v>97894.68</v>
      </c>
      <c r="Y269" s="110">
        <f t="shared" si="417"/>
        <v>0.22</v>
      </c>
      <c r="Z269" s="11">
        <f t="shared" si="401"/>
        <v>13415.829599999997</v>
      </c>
      <c r="AA269" s="11">
        <f t="shared" si="402"/>
        <v>4814.7339999999995</v>
      </c>
      <c r="AB269" s="11">
        <v>0</v>
      </c>
      <c r="AC269" s="11">
        <f t="shared" si="408"/>
        <v>79664.116399999999</v>
      </c>
      <c r="AD269" s="11">
        <f t="shared" si="403"/>
        <v>6638.6763666666666</v>
      </c>
      <c r="AE269" s="11">
        <v>55000</v>
      </c>
      <c r="AF269" s="11">
        <f t="shared" si="427"/>
        <v>2055.3430333333336</v>
      </c>
      <c r="AG269" s="11"/>
      <c r="AH269" s="92"/>
      <c r="AI269" s="91">
        <v>9000</v>
      </c>
      <c r="AJ269" s="11">
        <v>550</v>
      </c>
      <c r="AK269" s="54">
        <f t="shared" si="98"/>
        <v>12006.88742438788</v>
      </c>
      <c r="AL269" s="11">
        <v>305</v>
      </c>
      <c r="AM269" s="54">
        <v>0</v>
      </c>
      <c r="AN269" s="11">
        <v>0</v>
      </c>
      <c r="AO269" s="11">
        <v>0</v>
      </c>
      <c r="AP269" s="52">
        <f t="shared" si="428"/>
        <v>388732.47382941202</v>
      </c>
      <c r="AQ269" s="54">
        <f t="shared" si="413"/>
        <v>15775.788139741422</v>
      </c>
      <c r="AR269" s="54">
        <f t="shared" si="404"/>
        <v>13696.548850576282</v>
      </c>
      <c r="AS269" s="54">
        <f t="shared" si="409"/>
        <v>1495033.9280891835</v>
      </c>
      <c r="AT269" s="54">
        <f t="shared" si="420"/>
        <v>166650.01479264325</v>
      </c>
      <c r="AU269" s="54">
        <v>3100</v>
      </c>
      <c r="AV269" s="54">
        <f t="shared" si="405"/>
        <v>244094.9749250247</v>
      </c>
      <c r="AW269" s="11">
        <v>0</v>
      </c>
      <c r="AX269" s="52">
        <f t="shared" si="429"/>
        <v>268438.86246067885</v>
      </c>
      <c r="AY269" s="54">
        <f>'Mortgage and Loans'!U230</f>
        <v>163938.82999999993</v>
      </c>
      <c r="AZ269" s="12">
        <f t="shared" si="391"/>
        <v>2781323.3085116483</v>
      </c>
      <c r="BA269" s="52">
        <f t="shared" si="461"/>
        <v>750</v>
      </c>
      <c r="BB269" s="52">
        <f t="shared" si="461"/>
        <v>750</v>
      </c>
      <c r="BC269" s="52">
        <f t="shared" si="461"/>
        <v>750</v>
      </c>
      <c r="BD269" s="52">
        <f t="shared" si="461"/>
        <v>750</v>
      </c>
      <c r="BE269" s="52">
        <f t="shared" si="400"/>
        <v>261.43961538461554</v>
      </c>
      <c r="BF269" s="52">
        <f t="shared" si="461"/>
        <v>750</v>
      </c>
      <c r="BG269" s="52">
        <f>'Mortgage and Loans'!AF231</f>
        <v>0</v>
      </c>
      <c r="BH269" s="52">
        <f>'Mortgage and Loans'!AQ231</f>
        <v>0</v>
      </c>
      <c r="BI269" s="52">
        <f>'Mortgage and Loans'!BB231</f>
        <v>0</v>
      </c>
      <c r="BJ269" s="52">
        <f>'Mortgage and Loans'!BM231</f>
        <v>0</v>
      </c>
      <c r="BK269" s="52">
        <f>'Mortgage and Loans'!T230</f>
        <v>16061.17000000002</v>
      </c>
      <c r="BL269" s="12">
        <f t="shared" ref="BL269:BL313" si="473">-SUM(BA269:BK269)</f>
        <v>-20072.609615384637</v>
      </c>
      <c r="BM269" s="69">
        <f t="shared" si="103"/>
        <v>2761250.6988962637</v>
      </c>
      <c r="BN269" s="88">
        <f t="shared" si="411"/>
        <v>1</v>
      </c>
      <c r="BO269" s="88">
        <f t="shared" si="412"/>
        <v>0</v>
      </c>
      <c r="BP269" s="79">
        <f>'Mortgage and Loans'!G231</f>
        <v>0</v>
      </c>
      <c r="BQ269" s="73">
        <f t="shared" si="430"/>
        <v>2055.3430333333336</v>
      </c>
      <c r="BR269" s="80"/>
      <c r="BS269" s="20">
        <f t="shared" si="431"/>
        <v>4011.4396153846155</v>
      </c>
      <c r="BT269" s="20">
        <v>750</v>
      </c>
      <c r="BU269" s="20">
        <v>0</v>
      </c>
      <c r="BV269" s="20">
        <f t="shared" si="432"/>
        <v>4761.4396153846155</v>
      </c>
      <c r="BW269" s="20">
        <f t="shared" si="433"/>
        <v>4761.4396153846155</v>
      </c>
      <c r="BX269" s="47">
        <f>IF(D269=0,0,IF(MONTH($D269)=1,1,0))</f>
        <v>0</v>
      </c>
      <c r="BY269" s="47">
        <f t="shared" si="462"/>
        <v>0</v>
      </c>
      <c r="BZ269" s="47">
        <f t="shared" si="463"/>
        <v>0</v>
      </c>
      <c r="CA269" s="47">
        <f t="shared" si="464"/>
        <v>0</v>
      </c>
      <c r="CB269" s="47">
        <f t="shared" si="465"/>
        <v>0</v>
      </c>
      <c r="CC269" s="47">
        <f t="shared" si="466"/>
        <v>0</v>
      </c>
      <c r="CD269" s="47">
        <f t="shared" si="467"/>
        <v>0</v>
      </c>
      <c r="CE269" s="47">
        <f t="shared" si="468"/>
        <v>0</v>
      </c>
      <c r="CF269" s="47">
        <f t="shared" si="469"/>
        <v>0</v>
      </c>
      <c r="CG269" s="47">
        <f t="shared" si="470"/>
        <v>0</v>
      </c>
      <c r="CH269" s="47">
        <f t="shared" si="471"/>
        <v>0</v>
      </c>
      <c r="CI269" s="47">
        <f t="shared" si="472"/>
        <v>0</v>
      </c>
      <c r="CJ269" s="47">
        <f t="shared" si="434"/>
        <v>0</v>
      </c>
      <c r="CK269" s="47">
        <f t="shared" si="435"/>
        <v>0</v>
      </c>
      <c r="CL269" s="47">
        <f t="shared" si="436"/>
        <v>0</v>
      </c>
      <c r="CM269" s="47">
        <f t="shared" si="437"/>
        <v>0</v>
      </c>
      <c r="CN269" s="47">
        <f t="shared" si="438"/>
        <v>0</v>
      </c>
      <c r="CO269" s="47">
        <f t="shared" si="439"/>
        <v>0</v>
      </c>
      <c r="CP269" s="47">
        <f t="shared" si="440"/>
        <v>0</v>
      </c>
      <c r="CQ269" s="47">
        <f t="shared" si="441"/>
        <v>0</v>
      </c>
      <c r="CR269" s="47">
        <f t="shared" si="442"/>
        <v>0</v>
      </c>
      <c r="CS269" s="47">
        <f t="shared" si="443"/>
        <v>0</v>
      </c>
      <c r="CT269" s="47">
        <f t="shared" si="444"/>
        <v>0</v>
      </c>
      <c r="CU269" s="47">
        <f t="shared" si="445"/>
        <v>0</v>
      </c>
      <c r="CV269" s="20">
        <f t="shared" si="446"/>
        <v>4761.4396153846155</v>
      </c>
      <c r="CW269" s="20">
        <f t="shared" si="447"/>
        <v>4761.4396153846164</v>
      </c>
      <c r="CX269" s="20">
        <f t="shared" si="448"/>
        <v>57137.275384615386</v>
      </c>
      <c r="CY269" s="20">
        <f t="shared" si="449"/>
        <v>57137.275384615386</v>
      </c>
      <c r="CZ269" s="20">
        <f t="shared" si="450"/>
        <v>57137.275384615394</v>
      </c>
      <c r="DA269" s="21">
        <f t="shared" si="451"/>
        <v>57137.275384615386</v>
      </c>
      <c r="DB269" s="19">
        <f t="shared" ref="DB269:DB313" si="474">$DA269/DB$11</f>
        <v>1428431.8846153847</v>
      </c>
      <c r="DC269" s="20">
        <f t="shared" si="452"/>
        <v>1428431.8846153847</v>
      </c>
      <c r="DD269" s="20">
        <f t="shared" si="453"/>
        <v>1428431.8846153843</v>
      </c>
      <c r="DE269" s="20">
        <f>DC269*G269</f>
        <v>0</v>
      </c>
      <c r="DF269" s="20">
        <f t="shared" si="410"/>
        <v>1500000</v>
      </c>
      <c r="DG269" s="20">
        <f t="shared" si="392"/>
        <v>2592422.5910872603</v>
      </c>
      <c r="DH269" s="20">
        <f t="shared" si="454"/>
        <v>103696.90364349041</v>
      </c>
      <c r="DI269" s="20">
        <f t="shared" si="393"/>
        <v>8641.4086369575343</v>
      </c>
      <c r="DJ269" s="20">
        <f t="shared" si="455"/>
        <v>2571725.9261612208</v>
      </c>
      <c r="DK269" s="24">
        <f t="shared" si="456"/>
        <v>1.814873091960761</v>
      </c>
      <c r="DL269" s="124">
        <f t="shared" si="394"/>
        <v>0</v>
      </c>
      <c r="DM269" s="27">
        <f t="shared" si="395"/>
        <v>0</v>
      </c>
      <c r="DN269" s="27">
        <f t="shared" si="396"/>
        <v>0</v>
      </c>
      <c r="DO269" s="20">
        <f t="shared" si="414"/>
        <v>0</v>
      </c>
      <c r="DP269" s="20">
        <f t="shared" si="415"/>
        <v>-162480.49315492538</v>
      </c>
      <c r="DQ269" s="21">
        <f t="shared" si="416"/>
        <v>-185667.8135322429</v>
      </c>
      <c r="DR269" s="17"/>
      <c r="DS269" s="17"/>
      <c r="DT269" s="17"/>
      <c r="DU269" s="17"/>
      <c r="DV269" s="17"/>
      <c r="DW269" s="17"/>
      <c r="DX269" s="17"/>
      <c r="DY269" s="17"/>
      <c r="DZ269" s="17"/>
      <c r="EA269" s="17"/>
      <c r="EB269" s="28">
        <v>0</v>
      </c>
      <c r="EC269" s="17"/>
      <c r="ED269" s="17"/>
      <c r="EE269" s="17"/>
      <c r="EF269" s="17"/>
      <c r="EG269" s="17"/>
    </row>
    <row r="270" spans="1:137" ht="15.75" thickBot="1" x14ac:dyDescent="0.3">
      <c r="A270" s="5">
        <f t="shared" si="399"/>
        <v>46</v>
      </c>
      <c r="B270" s="5">
        <f t="shared" si="399"/>
        <v>44</v>
      </c>
      <c r="C270" s="1">
        <v>50406</v>
      </c>
      <c r="D270" s="4"/>
      <c r="E270" s="28"/>
      <c r="F270" s="28"/>
      <c r="G270" s="28">
        <f t="shared" si="418"/>
        <v>0</v>
      </c>
      <c r="H270" s="28"/>
      <c r="I270" s="10">
        <v>0</v>
      </c>
      <c r="J270" s="10">
        <v>69430.399999999994</v>
      </c>
      <c r="K270" s="94"/>
      <c r="L270" s="11">
        <f t="shared" si="421"/>
        <v>1541.6666666666667</v>
      </c>
      <c r="M270" s="11">
        <f t="shared" si="422"/>
        <v>458.33333333333331</v>
      </c>
      <c r="N270" s="11">
        <f t="shared" si="423"/>
        <v>575</v>
      </c>
      <c r="O270" s="11">
        <f t="shared" si="419"/>
        <v>552.97666666666669</v>
      </c>
      <c r="P270" s="11">
        <f t="shared" si="457"/>
        <v>2657.8899999999994</v>
      </c>
      <c r="Q270" s="11">
        <v>100000</v>
      </c>
      <c r="R270" s="94">
        <v>1</v>
      </c>
      <c r="S270" s="11">
        <f t="shared" si="424"/>
        <v>1541.6666666666667</v>
      </c>
      <c r="T270" s="11">
        <f t="shared" si="425"/>
        <v>458.33333333333331</v>
      </c>
      <c r="U270" s="11">
        <f t="shared" si="458"/>
        <v>833.33333333333348</v>
      </c>
      <c r="V270" s="11">
        <f t="shared" si="459"/>
        <v>5500</v>
      </c>
      <c r="W270" s="11">
        <f t="shared" si="460"/>
        <v>8157.8899999999994</v>
      </c>
      <c r="X270" s="11">
        <f t="shared" si="426"/>
        <v>97894.68</v>
      </c>
      <c r="Y270" s="110">
        <f t="shared" si="417"/>
        <v>0.22</v>
      </c>
      <c r="Z270" s="11">
        <f t="shared" si="401"/>
        <v>13415.829599999997</v>
      </c>
      <c r="AA270" s="11">
        <f t="shared" si="402"/>
        <v>4814.7339999999995</v>
      </c>
      <c r="AB270" s="11">
        <v>0</v>
      </c>
      <c r="AC270" s="11">
        <f t="shared" si="408"/>
        <v>79664.116399999999</v>
      </c>
      <c r="AD270" s="11">
        <f t="shared" si="403"/>
        <v>6638.6763666666666</v>
      </c>
      <c r="AE270" s="11">
        <v>55000</v>
      </c>
      <c r="AF270" s="11">
        <f t="shared" si="427"/>
        <v>2055.3430333333336</v>
      </c>
      <c r="AG270" s="11"/>
      <c r="AH270" s="92"/>
      <c r="AI270" s="91">
        <v>9000</v>
      </c>
      <c r="AJ270" s="11">
        <v>550</v>
      </c>
      <c r="AK270" s="54">
        <f t="shared" si="98"/>
        <v>12021.395746692348</v>
      </c>
      <c r="AL270" s="11">
        <v>305</v>
      </c>
      <c r="AM270" s="54">
        <v>0</v>
      </c>
      <c r="AN270" s="11">
        <v>0</v>
      </c>
      <c r="AO270" s="11">
        <v>0</v>
      </c>
      <c r="AP270" s="52">
        <f t="shared" si="428"/>
        <v>391754.7747293213</v>
      </c>
      <c r="AQ270" s="54">
        <f t="shared" si="413"/>
        <v>15861.240325498355</v>
      </c>
      <c r="AR270" s="54">
        <f t="shared" si="404"/>
        <v>13770.73849018357</v>
      </c>
      <c r="AS270" s="54">
        <f t="shared" si="409"/>
        <v>1506388.9378663334</v>
      </c>
      <c r="AT270" s="54">
        <f t="shared" si="420"/>
        <v>167552.70237277006</v>
      </c>
      <c r="AU270" s="54">
        <v>3100</v>
      </c>
      <c r="AV270" s="54">
        <f t="shared" si="405"/>
        <v>245992.15603920192</v>
      </c>
      <c r="AW270" s="11">
        <v>0</v>
      </c>
      <c r="AX270" s="52">
        <f t="shared" si="429"/>
        <v>271948.24933234084</v>
      </c>
      <c r="AY270" s="54">
        <f>'Mortgage and Loans'!U231</f>
        <v>165110.95999999993</v>
      </c>
      <c r="AZ270" s="12">
        <f t="shared" si="391"/>
        <v>2803356.1549023418</v>
      </c>
      <c r="BA270" s="52">
        <f t="shared" si="461"/>
        <v>750</v>
      </c>
      <c r="BB270" s="52">
        <f t="shared" si="461"/>
        <v>750</v>
      </c>
      <c r="BC270" s="52">
        <f t="shared" si="461"/>
        <v>750</v>
      </c>
      <c r="BD270" s="52">
        <f t="shared" si="461"/>
        <v>750</v>
      </c>
      <c r="BE270" s="52">
        <f t="shared" si="400"/>
        <v>261.43961538461554</v>
      </c>
      <c r="BF270" s="52">
        <f t="shared" si="461"/>
        <v>750</v>
      </c>
      <c r="BG270" s="52">
        <f>'Mortgage and Loans'!AF232</f>
        <v>0</v>
      </c>
      <c r="BH270" s="52">
        <f>'Mortgage and Loans'!AQ232</f>
        <v>0</v>
      </c>
      <c r="BI270" s="52">
        <f>'Mortgage and Loans'!BB232</f>
        <v>0</v>
      </c>
      <c r="BJ270" s="52">
        <f>'Mortgage and Loans'!BM232</f>
        <v>0</v>
      </c>
      <c r="BK270" s="52">
        <f>'Mortgage and Loans'!T231</f>
        <v>14889.040000000021</v>
      </c>
      <c r="BL270" s="12">
        <f t="shared" si="473"/>
        <v>-18900.479615384636</v>
      </c>
      <c r="BM270" s="69">
        <f t="shared" si="103"/>
        <v>2784455.6752869571</v>
      </c>
      <c r="BN270" s="88">
        <f t="shared" si="411"/>
        <v>1</v>
      </c>
      <c r="BO270" s="88">
        <f t="shared" si="412"/>
        <v>0</v>
      </c>
      <c r="BP270" s="79">
        <f>'Mortgage and Loans'!G232</f>
        <v>0</v>
      </c>
      <c r="BQ270" s="73">
        <f t="shared" si="430"/>
        <v>2055.3430333333336</v>
      </c>
      <c r="BR270" s="80"/>
      <c r="BS270" s="20">
        <f t="shared" si="431"/>
        <v>4011.4396153846155</v>
      </c>
      <c r="BT270" s="20">
        <v>750</v>
      </c>
      <c r="BU270" s="20">
        <v>0</v>
      </c>
      <c r="BV270" s="20">
        <f t="shared" si="432"/>
        <v>4761.4396153846155</v>
      </c>
      <c r="BW270" s="20">
        <f t="shared" si="433"/>
        <v>4761.4396153846155</v>
      </c>
      <c r="BX270" s="47">
        <f>IF(D270=0,0,IF(MONTH($D270)=1,1,0))</f>
        <v>0</v>
      </c>
      <c r="BY270" s="47">
        <f t="shared" si="462"/>
        <v>0</v>
      </c>
      <c r="BZ270" s="47">
        <f t="shared" si="463"/>
        <v>0</v>
      </c>
      <c r="CA270" s="47">
        <f t="shared" si="464"/>
        <v>0</v>
      </c>
      <c r="CB270" s="47">
        <f t="shared" si="465"/>
        <v>0</v>
      </c>
      <c r="CC270" s="47">
        <f t="shared" si="466"/>
        <v>0</v>
      </c>
      <c r="CD270" s="47">
        <f t="shared" si="467"/>
        <v>0</v>
      </c>
      <c r="CE270" s="47">
        <f t="shared" si="468"/>
        <v>0</v>
      </c>
      <c r="CF270" s="47">
        <f t="shared" si="469"/>
        <v>0</v>
      </c>
      <c r="CG270" s="47">
        <f t="shared" si="470"/>
        <v>0</v>
      </c>
      <c r="CH270" s="47">
        <f t="shared" si="471"/>
        <v>0</v>
      </c>
      <c r="CI270" s="47">
        <f t="shared" si="472"/>
        <v>0</v>
      </c>
      <c r="CJ270" s="47">
        <f t="shared" si="434"/>
        <v>0</v>
      </c>
      <c r="CK270" s="47">
        <f t="shared" si="435"/>
        <v>0</v>
      </c>
      <c r="CL270" s="47">
        <f t="shared" si="436"/>
        <v>0</v>
      </c>
      <c r="CM270" s="47">
        <f t="shared" si="437"/>
        <v>0</v>
      </c>
      <c r="CN270" s="47">
        <f t="shared" si="438"/>
        <v>0</v>
      </c>
      <c r="CO270" s="47">
        <f t="shared" si="439"/>
        <v>0</v>
      </c>
      <c r="CP270" s="47">
        <f t="shared" si="440"/>
        <v>0</v>
      </c>
      <c r="CQ270" s="47">
        <f t="shared" si="441"/>
        <v>0</v>
      </c>
      <c r="CR270" s="47">
        <f t="shared" si="442"/>
        <v>0</v>
      </c>
      <c r="CS270" s="47">
        <f t="shared" si="443"/>
        <v>0</v>
      </c>
      <c r="CT270" s="47">
        <f t="shared" si="444"/>
        <v>0</v>
      </c>
      <c r="CU270" s="47">
        <f t="shared" si="445"/>
        <v>0</v>
      </c>
      <c r="CV270" s="20">
        <f t="shared" si="446"/>
        <v>4761.4396153846155</v>
      </c>
      <c r="CW270" s="20">
        <f t="shared" si="447"/>
        <v>4761.4396153846164</v>
      </c>
      <c r="CX270" s="20">
        <f t="shared" si="448"/>
        <v>57137.275384615386</v>
      </c>
      <c r="CY270" s="20">
        <f t="shared" si="449"/>
        <v>57137.275384615386</v>
      </c>
      <c r="CZ270" s="20">
        <f t="shared" si="450"/>
        <v>57137.275384615394</v>
      </c>
      <c r="DA270" s="21">
        <f t="shared" si="451"/>
        <v>57137.275384615386</v>
      </c>
      <c r="DB270" s="19">
        <f t="shared" si="474"/>
        <v>1428431.8846153847</v>
      </c>
      <c r="DC270" s="20">
        <f t="shared" si="452"/>
        <v>1428431.8846153847</v>
      </c>
      <c r="DD270" s="20">
        <f t="shared" si="453"/>
        <v>1428431.8846153843</v>
      </c>
      <c r="DE270" s="20">
        <f>DC270*G270</f>
        <v>0</v>
      </c>
      <c r="DF270" s="20">
        <f t="shared" si="410"/>
        <v>1500000</v>
      </c>
      <c r="DG270" s="20">
        <f t="shared" si="392"/>
        <v>2613268.7991556497</v>
      </c>
      <c r="DH270" s="20">
        <f t="shared" si="454"/>
        <v>104530.75196622599</v>
      </c>
      <c r="DI270" s="20">
        <f t="shared" si="393"/>
        <v>8710.8959971854983</v>
      </c>
      <c r="DJ270" s="20">
        <f t="shared" si="455"/>
        <v>2592460.0272945939</v>
      </c>
      <c r="DK270" s="24">
        <f t="shared" si="456"/>
        <v>1.8294668631394284</v>
      </c>
      <c r="DL270" s="124">
        <f t="shared" si="394"/>
        <v>1</v>
      </c>
      <c r="DM270" s="27">
        <f t="shared" si="395"/>
        <v>0</v>
      </c>
      <c r="DN270" s="27">
        <f t="shared" si="396"/>
        <v>0</v>
      </c>
      <c r="DO270" s="20">
        <f t="shared" si="414"/>
        <v>0</v>
      </c>
      <c r="DP270" s="20">
        <f t="shared" si="415"/>
        <v>-159360.59582618123</v>
      </c>
      <c r="DQ270" s="21">
        <f t="shared" si="416"/>
        <v>-182102.68085554254</v>
      </c>
      <c r="DR270" s="17"/>
      <c r="DS270" s="17"/>
      <c r="DT270" s="17"/>
      <c r="DU270" s="17"/>
      <c r="DV270" s="17"/>
      <c r="DW270" s="17"/>
      <c r="DX270" s="17"/>
      <c r="DY270" s="17"/>
      <c r="DZ270" s="17"/>
      <c r="EA270" s="17"/>
      <c r="EB270" s="28">
        <v>0</v>
      </c>
      <c r="EC270" s="17"/>
      <c r="ED270" s="17"/>
      <c r="EE270" s="17"/>
      <c r="EF270" s="17"/>
      <c r="EG270" s="17"/>
    </row>
    <row r="271" spans="1:137" ht="15.75" thickBot="1" x14ac:dyDescent="0.3">
      <c r="A271" s="5">
        <f t="shared" si="399"/>
        <v>46</v>
      </c>
      <c r="B271" s="5">
        <f t="shared" si="399"/>
        <v>44</v>
      </c>
      <c r="C271" s="1">
        <v>50437</v>
      </c>
      <c r="D271" s="4"/>
      <c r="E271" s="28"/>
      <c r="F271" s="28"/>
      <c r="G271" s="28">
        <f t="shared" si="418"/>
        <v>0</v>
      </c>
      <c r="H271" s="28"/>
      <c r="I271" s="10">
        <v>0</v>
      </c>
      <c r="J271" s="10">
        <v>69430.399999999994</v>
      </c>
      <c r="K271" s="94"/>
      <c r="L271" s="11">
        <f t="shared" si="421"/>
        <v>1541.6666666666667</v>
      </c>
      <c r="M271" s="11">
        <f t="shared" si="422"/>
        <v>458.33333333333331</v>
      </c>
      <c r="N271" s="11">
        <f t="shared" si="423"/>
        <v>575</v>
      </c>
      <c r="O271" s="11">
        <f t="shared" si="419"/>
        <v>552.97666666666669</v>
      </c>
      <c r="P271" s="11">
        <f t="shared" si="457"/>
        <v>2657.8899999999994</v>
      </c>
      <c r="Q271" s="11">
        <v>100000</v>
      </c>
      <c r="R271" s="94">
        <v>1</v>
      </c>
      <c r="S271" s="11">
        <f t="shared" si="424"/>
        <v>1541.6666666666667</v>
      </c>
      <c r="T271" s="11">
        <f t="shared" si="425"/>
        <v>458.33333333333331</v>
      </c>
      <c r="U271" s="11">
        <f t="shared" si="458"/>
        <v>833.33333333333348</v>
      </c>
      <c r="V271" s="11">
        <f t="shared" si="459"/>
        <v>5500</v>
      </c>
      <c r="W271" s="11">
        <f t="shared" si="460"/>
        <v>8157.8899999999994</v>
      </c>
      <c r="X271" s="11">
        <f t="shared" si="426"/>
        <v>97894.68</v>
      </c>
      <c r="Y271" s="110">
        <f t="shared" si="417"/>
        <v>0.22</v>
      </c>
      <c r="Z271" s="11">
        <f t="shared" si="401"/>
        <v>13415.829599999997</v>
      </c>
      <c r="AA271" s="11">
        <f t="shared" si="402"/>
        <v>4814.7339999999995</v>
      </c>
      <c r="AB271" s="11">
        <v>0</v>
      </c>
      <c r="AC271" s="11">
        <f t="shared" si="408"/>
        <v>79664.116399999999</v>
      </c>
      <c r="AD271" s="11">
        <f t="shared" si="403"/>
        <v>6638.6763666666666</v>
      </c>
      <c r="AE271" s="11">
        <v>55000</v>
      </c>
      <c r="AF271" s="11">
        <f t="shared" si="427"/>
        <v>2055.3430333333336</v>
      </c>
      <c r="AG271" s="11"/>
      <c r="AH271" s="92"/>
      <c r="AI271" s="91">
        <v>9000</v>
      </c>
      <c r="AJ271" s="11">
        <v>550</v>
      </c>
      <c r="AK271" s="54">
        <f t="shared" si="98"/>
        <v>12035.921599886267</v>
      </c>
      <c r="AL271" s="11">
        <v>305</v>
      </c>
      <c r="AM271" s="54">
        <v>0</v>
      </c>
      <c r="AN271" s="11">
        <v>0</v>
      </c>
      <c r="AO271" s="11">
        <v>0</v>
      </c>
      <c r="AP271" s="52">
        <f t="shared" si="428"/>
        <v>394793.44642577175</v>
      </c>
      <c r="AQ271" s="54">
        <f t="shared" si="413"/>
        <v>15947.155377261472</v>
      </c>
      <c r="AR271" s="54">
        <f t="shared" si="404"/>
        <v>13845.329990338731</v>
      </c>
      <c r="AS271" s="54">
        <f t="shared" si="409"/>
        <v>1517805.4539464428</v>
      </c>
      <c r="AT271" s="54">
        <f t="shared" si="420"/>
        <v>168460.27951062255</v>
      </c>
      <c r="AU271" s="54">
        <v>3100</v>
      </c>
      <c r="AV271" s="54">
        <f t="shared" si="405"/>
        <v>247899.61355108093</v>
      </c>
      <c r="AW271" s="11">
        <v>0</v>
      </c>
      <c r="AX271" s="52">
        <f t="shared" si="429"/>
        <v>275476.645382891</v>
      </c>
      <c r="AY271" s="54">
        <f>'Mortgage and Loans'!U232</f>
        <v>166287.12999999995</v>
      </c>
      <c r="AZ271" s="12">
        <f t="shared" si="391"/>
        <v>2825505.9757842948</v>
      </c>
      <c r="BA271" s="52">
        <f t="shared" si="461"/>
        <v>750</v>
      </c>
      <c r="BB271" s="52">
        <f t="shared" si="461"/>
        <v>750</v>
      </c>
      <c r="BC271" s="52">
        <f t="shared" si="461"/>
        <v>750</v>
      </c>
      <c r="BD271" s="52">
        <f t="shared" si="461"/>
        <v>750</v>
      </c>
      <c r="BE271" s="52">
        <f t="shared" si="400"/>
        <v>261.43961538461554</v>
      </c>
      <c r="BF271" s="52">
        <f t="shared" si="461"/>
        <v>750</v>
      </c>
      <c r="BG271" s="52">
        <f>'Mortgage and Loans'!AF233</f>
        <v>0</v>
      </c>
      <c r="BH271" s="52">
        <f>'Mortgage and Loans'!AQ233</f>
        <v>0</v>
      </c>
      <c r="BI271" s="52">
        <f>'Mortgage and Loans'!BB233</f>
        <v>0</v>
      </c>
      <c r="BJ271" s="52">
        <f>'Mortgage and Loans'!BM233</f>
        <v>0</v>
      </c>
      <c r="BK271" s="52">
        <f>'Mortgage and Loans'!T232</f>
        <v>13712.870000000021</v>
      </c>
      <c r="BL271" s="12">
        <f t="shared" si="473"/>
        <v>-17724.309615384635</v>
      </c>
      <c r="BM271" s="69">
        <f t="shared" si="103"/>
        <v>2807781.66616891</v>
      </c>
      <c r="BN271" s="88">
        <f t="shared" si="411"/>
        <v>1</v>
      </c>
      <c r="BO271" s="88">
        <f t="shared" si="412"/>
        <v>0</v>
      </c>
      <c r="BP271" s="79">
        <f>'Mortgage and Loans'!G233</f>
        <v>0</v>
      </c>
      <c r="BQ271" s="73">
        <f t="shared" si="430"/>
        <v>2055.3430333333336</v>
      </c>
      <c r="BR271" s="80"/>
      <c r="BS271" s="20">
        <f t="shared" si="431"/>
        <v>4011.4396153846155</v>
      </c>
      <c r="BT271" s="20">
        <v>750</v>
      </c>
      <c r="BU271" s="20">
        <v>0</v>
      </c>
      <c r="BV271" s="20">
        <f t="shared" si="432"/>
        <v>4761.4396153846155</v>
      </c>
      <c r="BW271" s="20">
        <f t="shared" si="433"/>
        <v>4761.4396153846155</v>
      </c>
      <c r="BX271" s="47">
        <f>IF(D271=0,0,IF(MONTH($D271)=1,1,0))</f>
        <v>0</v>
      </c>
      <c r="BY271" s="47">
        <f t="shared" si="462"/>
        <v>0</v>
      </c>
      <c r="BZ271" s="47">
        <f t="shared" si="463"/>
        <v>0</v>
      </c>
      <c r="CA271" s="47">
        <f t="shared" si="464"/>
        <v>0</v>
      </c>
      <c r="CB271" s="47">
        <f t="shared" si="465"/>
        <v>0</v>
      </c>
      <c r="CC271" s="47">
        <f t="shared" si="466"/>
        <v>0</v>
      </c>
      <c r="CD271" s="47">
        <f t="shared" si="467"/>
        <v>0</v>
      </c>
      <c r="CE271" s="47">
        <f t="shared" si="468"/>
        <v>0</v>
      </c>
      <c r="CF271" s="47">
        <f t="shared" si="469"/>
        <v>0</v>
      </c>
      <c r="CG271" s="47">
        <f t="shared" si="470"/>
        <v>0</v>
      </c>
      <c r="CH271" s="47">
        <f t="shared" si="471"/>
        <v>0</v>
      </c>
      <c r="CI271" s="47">
        <f t="shared" si="472"/>
        <v>0</v>
      </c>
      <c r="CJ271" s="47">
        <f t="shared" si="434"/>
        <v>0</v>
      </c>
      <c r="CK271" s="47">
        <f t="shared" si="435"/>
        <v>0</v>
      </c>
      <c r="CL271" s="47">
        <f t="shared" si="436"/>
        <v>0</v>
      </c>
      <c r="CM271" s="47">
        <f t="shared" si="437"/>
        <v>0</v>
      </c>
      <c r="CN271" s="47">
        <f t="shared" si="438"/>
        <v>0</v>
      </c>
      <c r="CO271" s="47">
        <f t="shared" si="439"/>
        <v>0</v>
      </c>
      <c r="CP271" s="47">
        <f t="shared" si="440"/>
        <v>0</v>
      </c>
      <c r="CQ271" s="47">
        <f t="shared" si="441"/>
        <v>0</v>
      </c>
      <c r="CR271" s="47">
        <f t="shared" si="442"/>
        <v>0</v>
      </c>
      <c r="CS271" s="47">
        <f t="shared" si="443"/>
        <v>0</v>
      </c>
      <c r="CT271" s="47">
        <f t="shared" si="444"/>
        <v>0</v>
      </c>
      <c r="CU271" s="47">
        <f t="shared" si="445"/>
        <v>0</v>
      </c>
      <c r="CV271" s="20">
        <f t="shared" si="446"/>
        <v>4761.4396153846155</v>
      </c>
      <c r="CW271" s="20">
        <f t="shared" si="447"/>
        <v>4761.4396153846164</v>
      </c>
      <c r="CX271" s="20">
        <f t="shared" si="448"/>
        <v>57137.275384615386</v>
      </c>
      <c r="CY271" s="20">
        <f t="shared" si="449"/>
        <v>57137.275384615386</v>
      </c>
      <c r="CZ271" s="20">
        <f t="shared" si="450"/>
        <v>57137.275384615394</v>
      </c>
      <c r="DA271" s="21">
        <f t="shared" si="451"/>
        <v>57137.275384615386</v>
      </c>
      <c r="DB271" s="19">
        <f t="shared" si="474"/>
        <v>1428431.8846153847</v>
      </c>
      <c r="DC271" s="20">
        <f t="shared" si="452"/>
        <v>1428431.8846153847</v>
      </c>
      <c r="DD271" s="20">
        <f t="shared" si="453"/>
        <v>1428431.8846153843</v>
      </c>
      <c r="DE271" s="20">
        <f>DC271*G271</f>
        <v>0</v>
      </c>
      <c r="DF271" s="20">
        <f t="shared" si="410"/>
        <v>1500000</v>
      </c>
      <c r="DG271" s="20">
        <f t="shared" si="392"/>
        <v>2634227.924184409</v>
      </c>
      <c r="DH271" s="20">
        <f t="shared" si="454"/>
        <v>105369.11696737637</v>
      </c>
      <c r="DI271" s="20">
        <f t="shared" si="393"/>
        <v>8780.7597472813632</v>
      </c>
      <c r="DJ271" s="20">
        <f t="shared" si="455"/>
        <v>2613306.4381424398</v>
      </c>
      <c r="DK271" s="24">
        <f t="shared" si="456"/>
        <v>1.8441396839119797</v>
      </c>
      <c r="DL271" s="124">
        <f t="shared" si="394"/>
        <v>0</v>
      </c>
      <c r="DM271" s="27">
        <f t="shared" si="395"/>
        <v>0</v>
      </c>
      <c r="DN271" s="27">
        <f t="shared" si="396"/>
        <v>0</v>
      </c>
      <c r="DO271" s="20">
        <f t="shared" si="414"/>
        <v>0</v>
      </c>
      <c r="DP271" s="20">
        <f t="shared" si="415"/>
        <v>-156223.79905357305</v>
      </c>
      <c r="DQ271" s="21">
        <f t="shared" si="416"/>
        <v>-178518.23704351005</v>
      </c>
      <c r="DR271" s="17"/>
      <c r="DS271" s="17"/>
      <c r="DT271" s="17"/>
      <c r="DU271" s="17"/>
      <c r="DV271" s="17"/>
      <c r="DW271" s="17"/>
      <c r="DX271" s="17"/>
      <c r="DY271" s="17"/>
      <c r="DZ271" s="17"/>
      <c r="EA271" s="17"/>
      <c r="EB271" s="28">
        <v>0</v>
      </c>
      <c r="EC271" s="17"/>
      <c r="ED271" s="17"/>
      <c r="EE271" s="17"/>
      <c r="EF271" s="17"/>
      <c r="EG271" s="17"/>
    </row>
    <row r="272" spans="1:137" ht="15.75" thickBot="1" x14ac:dyDescent="0.3">
      <c r="A272" s="5">
        <f t="shared" si="399"/>
        <v>46</v>
      </c>
      <c r="B272" s="5">
        <f t="shared" si="399"/>
        <v>44</v>
      </c>
      <c r="C272" s="1">
        <v>50465</v>
      </c>
      <c r="D272" s="4"/>
      <c r="E272" s="28"/>
      <c r="F272" s="28"/>
      <c r="G272" s="28">
        <f t="shared" si="418"/>
        <v>0</v>
      </c>
      <c r="H272" s="28"/>
      <c r="I272" s="10">
        <v>0</v>
      </c>
      <c r="J272" s="10">
        <v>69430.399999999994</v>
      </c>
      <c r="K272" s="94"/>
      <c r="L272" s="11">
        <f t="shared" si="421"/>
        <v>1541.6666666666667</v>
      </c>
      <c r="M272" s="11">
        <f t="shared" si="422"/>
        <v>458.33333333333331</v>
      </c>
      <c r="N272" s="11">
        <f t="shared" si="423"/>
        <v>575</v>
      </c>
      <c r="O272" s="11">
        <f t="shared" si="419"/>
        <v>552.97666666666669</v>
      </c>
      <c r="P272" s="11">
        <f t="shared" si="457"/>
        <v>2657.8899999999994</v>
      </c>
      <c r="Q272" s="11">
        <v>100000</v>
      </c>
      <c r="R272" s="94">
        <v>1</v>
      </c>
      <c r="S272" s="11">
        <f t="shared" si="424"/>
        <v>1541.6666666666667</v>
      </c>
      <c r="T272" s="11">
        <f t="shared" si="425"/>
        <v>458.33333333333331</v>
      </c>
      <c r="U272" s="11">
        <f t="shared" si="458"/>
        <v>833.33333333333348</v>
      </c>
      <c r="V272" s="11">
        <f t="shared" si="459"/>
        <v>5500</v>
      </c>
      <c r="W272" s="11">
        <f t="shared" si="460"/>
        <v>8157.8899999999994</v>
      </c>
      <c r="X272" s="11">
        <f t="shared" si="426"/>
        <v>97894.68</v>
      </c>
      <c r="Y272" s="110">
        <f t="shared" si="417"/>
        <v>0.22</v>
      </c>
      <c r="Z272" s="11">
        <f t="shared" si="401"/>
        <v>13415.829599999997</v>
      </c>
      <c r="AA272" s="11">
        <f t="shared" si="402"/>
        <v>4814.7339999999995</v>
      </c>
      <c r="AB272" s="11">
        <v>0</v>
      </c>
      <c r="AC272" s="11">
        <f t="shared" si="408"/>
        <v>79664.116399999999</v>
      </c>
      <c r="AD272" s="11">
        <f t="shared" si="403"/>
        <v>6638.6763666666666</v>
      </c>
      <c r="AE272" s="11">
        <v>55000</v>
      </c>
      <c r="AF272" s="11">
        <f t="shared" si="427"/>
        <v>2055.3430333333336</v>
      </c>
      <c r="AG272" s="11"/>
      <c r="AH272" s="92"/>
      <c r="AI272" s="91">
        <v>9000</v>
      </c>
      <c r="AJ272" s="11">
        <v>550</v>
      </c>
      <c r="AK272" s="54">
        <f t="shared" si="98"/>
        <v>12050.465005152795</v>
      </c>
      <c r="AL272" s="11">
        <v>305</v>
      </c>
      <c r="AM272" s="54">
        <v>0</v>
      </c>
      <c r="AN272" s="11">
        <v>0</v>
      </c>
      <c r="AO272" s="11">
        <v>0</v>
      </c>
      <c r="AP272" s="52">
        <f t="shared" si="428"/>
        <v>397848.57759391132</v>
      </c>
      <c r="AQ272" s="54">
        <f t="shared" si="413"/>
        <v>16033.535802221639</v>
      </c>
      <c r="AR272" s="54">
        <f t="shared" si="404"/>
        <v>13920.325527786399</v>
      </c>
      <c r="AS272" s="54">
        <f t="shared" si="409"/>
        <v>1529283.8094886527</v>
      </c>
      <c r="AT272" s="54">
        <f t="shared" si="420"/>
        <v>169372.77269130509</v>
      </c>
      <c r="AU272" s="54">
        <v>3100</v>
      </c>
      <c r="AV272" s="54">
        <f t="shared" si="405"/>
        <v>249817.4031244826</v>
      </c>
      <c r="AW272" s="11">
        <v>0</v>
      </c>
      <c r="AX272" s="52">
        <f t="shared" si="429"/>
        <v>279024.15357871499</v>
      </c>
      <c r="AY272" s="54">
        <f>'Mortgage and Loans'!U233</f>
        <v>167467.33999999994</v>
      </c>
      <c r="AZ272" s="12">
        <f t="shared" ref="AZ272:AZ314" si="475">SUM(AI272:AY272)</f>
        <v>2847773.3828122276</v>
      </c>
      <c r="BA272" s="52">
        <f t="shared" si="461"/>
        <v>750</v>
      </c>
      <c r="BB272" s="52">
        <f t="shared" si="461"/>
        <v>750</v>
      </c>
      <c r="BC272" s="52">
        <f t="shared" si="461"/>
        <v>750</v>
      </c>
      <c r="BD272" s="52">
        <f t="shared" si="461"/>
        <v>750</v>
      </c>
      <c r="BE272" s="52">
        <f t="shared" si="400"/>
        <v>261.43961538461554</v>
      </c>
      <c r="BF272" s="52">
        <f t="shared" si="461"/>
        <v>750</v>
      </c>
      <c r="BG272" s="52">
        <f>'Mortgage and Loans'!AF234</f>
        <v>0</v>
      </c>
      <c r="BH272" s="52">
        <f>'Mortgage and Loans'!AQ234</f>
        <v>0</v>
      </c>
      <c r="BI272" s="52">
        <f>'Mortgage and Loans'!BB234</f>
        <v>0</v>
      </c>
      <c r="BJ272" s="52">
        <f>'Mortgage and Loans'!BM234</f>
        <v>0</v>
      </c>
      <c r="BK272" s="52">
        <f>'Mortgage and Loans'!T233</f>
        <v>12532.660000000022</v>
      </c>
      <c r="BL272" s="12">
        <f t="shared" si="473"/>
        <v>-16544.099615384635</v>
      </c>
      <c r="BM272" s="69">
        <f t="shared" si="103"/>
        <v>2831229.2831968428</v>
      </c>
      <c r="BN272" s="88">
        <f t="shared" si="411"/>
        <v>1</v>
      </c>
      <c r="BO272" s="88">
        <f t="shared" si="412"/>
        <v>0</v>
      </c>
      <c r="BP272" s="79">
        <f>'Mortgage and Loans'!G234</f>
        <v>0</v>
      </c>
      <c r="BQ272" s="73">
        <f t="shared" si="430"/>
        <v>2055.3430333333336</v>
      </c>
      <c r="BR272" s="80"/>
      <c r="BS272" s="20">
        <f t="shared" si="431"/>
        <v>4011.4396153846155</v>
      </c>
      <c r="BT272" s="20">
        <v>750</v>
      </c>
      <c r="BU272" s="20">
        <v>0</v>
      </c>
      <c r="BV272" s="20">
        <f t="shared" si="432"/>
        <v>4761.4396153846155</v>
      </c>
      <c r="BW272" s="20">
        <f t="shared" si="433"/>
        <v>4761.4396153846155</v>
      </c>
      <c r="BX272" s="47">
        <f>IF(D272=0,0,IF(MONTH($D272)=1,1,0))</f>
        <v>0</v>
      </c>
      <c r="BY272" s="47">
        <f t="shared" si="462"/>
        <v>0</v>
      </c>
      <c r="BZ272" s="47">
        <f t="shared" si="463"/>
        <v>0</v>
      </c>
      <c r="CA272" s="47">
        <f t="shared" si="464"/>
        <v>0</v>
      </c>
      <c r="CB272" s="47">
        <f t="shared" si="465"/>
        <v>0</v>
      </c>
      <c r="CC272" s="47">
        <f t="shared" si="466"/>
        <v>0</v>
      </c>
      <c r="CD272" s="47">
        <f t="shared" si="467"/>
        <v>0</v>
      </c>
      <c r="CE272" s="47">
        <f t="shared" si="468"/>
        <v>0</v>
      </c>
      <c r="CF272" s="47">
        <f t="shared" si="469"/>
        <v>0</v>
      </c>
      <c r="CG272" s="47">
        <f t="shared" si="470"/>
        <v>0</v>
      </c>
      <c r="CH272" s="47">
        <f t="shared" si="471"/>
        <v>0</v>
      </c>
      <c r="CI272" s="47">
        <f t="shared" si="472"/>
        <v>0</v>
      </c>
      <c r="CJ272" s="47">
        <f t="shared" si="434"/>
        <v>0</v>
      </c>
      <c r="CK272" s="47">
        <f t="shared" si="435"/>
        <v>0</v>
      </c>
      <c r="CL272" s="47">
        <f t="shared" si="436"/>
        <v>0</v>
      </c>
      <c r="CM272" s="47">
        <f t="shared" si="437"/>
        <v>0</v>
      </c>
      <c r="CN272" s="47">
        <f t="shared" si="438"/>
        <v>0</v>
      </c>
      <c r="CO272" s="47">
        <f t="shared" si="439"/>
        <v>0</v>
      </c>
      <c r="CP272" s="47">
        <f t="shared" si="440"/>
        <v>0</v>
      </c>
      <c r="CQ272" s="47">
        <f t="shared" si="441"/>
        <v>0</v>
      </c>
      <c r="CR272" s="47">
        <f t="shared" si="442"/>
        <v>0</v>
      </c>
      <c r="CS272" s="47">
        <f t="shared" si="443"/>
        <v>0</v>
      </c>
      <c r="CT272" s="47">
        <f t="shared" si="444"/>
        <v>0</v>
      </c>
      <c r="CU272" s="47">
        <f t="shared" si="445"/>
        <v>0</v>
      </c>
      <c r="CV272" s="20">
        <f t="shared" si="446"/>
        <v>4761.4396153846155</v>
      </c>
      <c r="CW272" s="20">
        <f t="shared" si="447"/>
        <v>4761.4396153846164</v>
      </c>
      <c r="CX272" s="20">
        <f t="shared" si="448"/>
        <v>57137.275384615386</v>
      </c>
      <c r="CY272" s="20">
        <f t="shared" si="449"/>
        <v>57137.275384615386</v>
      </c>
      <c r="CZ272" s="20">
        <f t="shared" si="450"/>
        <v>57137.275384615394</v>
      </c>
      <c r="DA272" s="21">
        <f t="shared" si="451"/>
        <v>57137.275384615386</v>
      </c>
      <c r="DB272" s="19">
        <f t="shared" si="474"/>
        <v>1428431.8846153847</v>
      </c>
      <c r="DC272" s="20">
        <f t="shared" si="452"/>
        <v>1428431.8846153847</v>
      </c>
      <c r="DD272" s="20">
        <f t="shared" si="453"/>
        <v>1428431.8846153843</v>
      </c>
      <c r="DE272" s="20">
        <f>DC272*G272</f>
        <v>0</v>
      </c>
      <c r="DF272" s="20">
        <f t="shared" si="410"/>
        <v>1500000</v>
      </c>
      <c r="DG272" s="20">
        <f t="shared" ref="DG272:DG314" si="476">SUM(AN272, AO272, AP272, AQ272, AR272, AS272, AV272, AW272, AX272,AT272,AM272)</f>
        <v>2655300.5778070749</v>
      </c>
      <c r="DH272" s="20">
        <f t="shared" si="454"/>
        <v>106212.023112283</v>
      </c>
      <c r="DI272" s="20">
        <f t="shared" ref="DI272:DI315" si="477">DH272/12</f>
        <v>8851.001926023584</v>
      </c>
      <c r="DJ272" s="20">
        <f t="shared" si="455"/>
        <v>2634265.7670490444</v>
      </c>
      <c r="DK272" s="24">
        <f t="shared" si="456"/>
        <v>1.8588919824637162</v>
      </c>
      <c r="DL272" s="124">
        <f t="shared" ref="DL272:DL314" si="478">IF(MONTH($DD$10)=MONTH(C272),1,0)</f>
        <v>0</v>
      </c>
      <c r="DM272" s="27">
        <f t="shared" ref="DM272:DM314" si="479">IF(YEAR($DD$10)=YEAR(C272),1,0)</f>
        <v>0</v>
      </c>
      <c r="DN272" s="27">
        <f t="shared" ref="DN272:DN314" si="480">$DD$11*DM272*DL272</f>
        <v>0</v>
      </c>
      <c r="DO272" s="20">
        <f t="shared" si="414"/>
        <v>0</v>
      </c>
      <c r="DP272" s="20">
        <f t="shared" si="415"/>
        <v>-153070.01129844657</v>
      </c>
      <c r="DQ272" s="21">
        <f t="shared" si="416"/>
        <v>-174914.37749416239</v>
      </c>
      <c r="DR272" s="17"/>
      <c r="DS272" s="17"/>
      <c r="DT272" s="17"/>
      <c r="DU272" s="17"/>
      <c r="DV272" s="17"/>
      <c r="DW272" s="17"/>
      <c r="DX272" s="17"/>
      <c r="DY272" s="17"/>
      <c r="DZ272" s="17"/>
      <c r="EA272" s="17"/>
      <c r="EB272" s="28">
        <v>0</v>
      </c>
      <c r="EC272" s="17"/>
      <c r="ED272" s="17"/>
      <c r="EE272" s="17"/>
      <c r="EF272" s="17"/>
      <c r="EG272" s="17"/>
    </row>
    <row r="273" spans="1:137" ht="15.75" thickBot="1" x14ac:dyDescent="0.3">
      <c r="A273" s="5">
        <f t="shared" si="399"/>
        <v>46</v>
      </c>
      <c r="B273" s="5">
        <f t="shared" si="399"/>
        <v>44</v>
      </c>
      <c r="C273" s="1">
        <v>50496</v>
      </c>
      <c r="D273" s="4"/>
      <c r="E273" s="28"/>
      <c r="F273" s="28"/>
      <c r="G273" s="28">
        <f t="shared" si="418"/>
        <v>0</v>
      </c>
      <c r="H273" s="28"/>
      <c r="I273" s="10">
        <v>0</v>
      </c>
      <c r="J273" s="10">
        <v>69430.399999999994</v>
      </c>
      <c r="K273" s="94"/>
      <c r="L273" s="11">
        <f t="shared" si="421"/>
        <v>1541.6666666666667</v>
      </c>
      <c r="M273" s="11">
        <f t="shared" si="422"/>
        <v>458.33333333333331</v>
      </c>
      <c r="N273" s="11">
        <f t="shared" si="423"/>
        <v>575</v>
      </c>
      <c r="O273" s="11">
        <f t="shared" si="419"/>
        <v>552.97666666666669</v>
      </c>
      <c r="P273" s="11">
        <f t="shared" si="457"/>
        <v>2657.8899999999994</v>
      </c>
      <c r="Q273" s="11">
        <v>100000</v>
      </c>
      <c r="R273" s="94">
        <v>1</v>
      </c>
      <c r="S273" s="11">
        <f t="shared" si="424"/>
        <v>1541.6666666666667</v>
      </c>
      <c r="T273" s="11">
        <f t="shared" si="425"/>
        <v>458.33333333333331</v>
      </c>
      <c r="U273" s="11">
        <f t="shared" si="458"/>
        <v>833.33333333333348</v>
      </c>
      <c r="V273" s="11">
        <f t="shared" si="459"/>
        <v>5500</v>
      </c>
      <c r="W273" s="11">
        <f t="shared" si="460"/>
        <v>8157.8899999999994</v>
      </c>
      <c r="X273" s="11">
        <f t="shared" si="426"/>
        <v>97894.68</v>
      </c>
      <c r="Y273" s="110">
        <f t="shared" si="417"/>
        <v>0.22</v>
      </c>
      <c r="Z273" s="11">
        <f t="shared" si="401"/>
        <v>13415.829599999997</v>
      </c>
      <c r="AA273" s="11">
        <f t="shared" si="402"/>
        <v>4814.7339999999995</v>
      </c>
      <c r="AB273" s="11">
        <v>0</v>
      </c>
      <c r="AC273" s="11">
        <f t="shared" si="408"/>
        <v>79664.116399999999</v>
      </c>
      <c r="AD273" s="11">
        <f t="shared" si="403"/>
        <v>6638.6763666666666</v>
      </c>
      <c r="AE273" s="11">
        <v>55000</v>
      </c>
      <c r="AF273" s="11">
        <f t="shared" si="427"/>
        <v>2055.3430333333336</v>
      </c>
      <c r="AG273" s="11"/>
      <c r="AH273" s="92"/>
      <c r="AI273" s="91">
        <v>9000</v>
      </c>
      <c r="AJ273" s="11">
        <v>550</v>
      </c>
      <c r="AK273" s="54">
        <f t="shared" si="98"/>
        <v>12065.025983700687</v>
      </c>
      <c r="AL273" s="11">
        <v>305</v>
      </c>
      <c r="AM273" s="54">
        <v>0</v>
      </c>
      <c r="AN273" s="11">
        <v>0</v>
      </c>
      <c r="AO273" s="11">
        <v>0</v>
      </c>
      <c r="AP273" s="52">
        <f t="shared" si="428"/>
        <v>400920.25738921162</v>
      </c>
      <c r="AQ273" s="54">
        <f t="shared" si="413"/>
        <v>16120.384121150339</v>
      </c>
      <c r="AR273" s="54">
        <f t="shared" si="404"/>
        <v>13995.727291061909</v>
      </c>
      <c r="AS273" s="54">
        <f t="shared" si="409"/>
        <v>1540824.3394567163</v>
      </c>
      <c r="AT273" s="54">
        <f t="shared" si="420"/>
        <v>170290.20854338299</v>
      </c>
      <c r="AU273" s="54">
        <v>3100</v>
      </c>
      <c r="AV273" s="54">
        <f t="shared" si="405"/>
        <v>251745.58072474023</v>
      </c>
      <c r="AW273" s="11">
        <v>0</v>
      </c>
      <c r="AX273" s="52">
        <f t="shared" si="429"/>
        <v>282590.87744393299</v>
      </c>
      <c r="AY273" s="54">
        <f>'Mortgage and Loans'!U234</f>
        <v>168651.61999999994</v>
      </c>
      <c r="AZ273" s="12">
        <f t="shared" si="475"/>
        <v>2870159.0209538974</v>
      </c>
      <c r="BA273" s="52">
        <f t="shared" si="461"/>
        <v>750</v>
      </c>
      <c r="BB273" s="52">
        <f t="shared" si="461"/>
        <v>750</v>
      </c>
      <c r="BC273" s="52">
        <f t="shared" si="461"/>
        <v>750</v>
      </c>
      <c r="BD273" s="52">
        <f t="shared" si="461"/>
        <v>750</v>
      </c>
      <c r="BE273" s="52">
        <f t="shared" si="400"/>
        <v>261.43961538461554</v>
      </c>
      <c r="BF273" s="52">
        <f t="shared" si="461"/>
        <v>750</v>
      </c>
      <c r="BG273" s="52">
        <f>'Mortgage and Loans'!AF235</f>
        <v>0</v>
      </c>
      <c r="BH273" s="52">
        <f>'Mortgage and Loans'!AQ235</f>
        <v>0</v>
      </c>
      <c r="BI273" s="52">
        <f>'Mortgage and Loans'!BB235</f>
        <v>0</v>
      </c>
      <c r="BJ273" s="52">
        <f>'Mortgage and Loans'!BM235</f>
        <v>0</v>
      </c>
      <c r="BK273" s="52">
        <f>'Mortgage and Loans'!T234</f>
        <v>11348.380000000021</v>
      </c>
      <c r="BL273" s="12">
        <f t="shared" si="473"/>
        <v>-15359.819615384637</v>
      </c>
      <c r="BM273" s="69">
        <f t="shared" si="103"/>
        <v>2854799.2013385128</v>
      </c>
      <c r="BN273" s="88">
        <f t="shared" si="411"/>
        <v>1</v>
      </c>
      <c r="BO273" s="88">
        <f t="shared" si="412"/>
        <v>0</v>
      </c>
      <c r="BP273" s="79">
        <f>'Mortgage and Loans'!G235</f>
        <v>0</v>
      </c>
      <c r="BQ273" s="73">
        <f t="shared" si="430"/>
        <v>2055.3430333333336</v>
      </c>
      <c r="BR273" s="80"/>
      <c r="BS273" s="20">
        <f t="shared" si="431"/>
        <v>4011.4396153846155</v>
      </c>
      <c r="BT273" s="20">
        <v>750</v>
      </c>
      <c r="BU273" s="20">
        <v>0</v>
      </c>
      <c r="BV273" s="20">
        <f t="shared" si="432"/>
        <v>4761.4396153846155</v>
      </c>
      <c r="BW273" s="20">
        <f t="shared" si="433"/>
        <v>4761.4396153846155</v>
      </c>
      <c r="BX273" s="47">
        <f>IF(D273=0,0,IF(MONTH($D273)=1,1,0))</f>
        <v>0</v>
      </c>
      <c r="BY273" s="47">
        <f t="shared" si="462"/>
        <v>0</v>
      </c>
      <c r="BZ273" s="47">
        <f t="shared" si="463"/>
        <v>0</v>
      </c>
      <c r="CA273" s="47">
        <f t="shared" si="464"/>
        <v>0</v>
      </c>
      <c r="CB273" s="47">
        <f t="shared" si="465"/>
        <v>0</v>
      </c>
      <c r="CC273" s="47">
        <f t="shared" si="466"/>
        <v>0</v>
      </c>
      <c r="CD273" s="47">
        <f t="shared" si="467"/>
        <v>0</v>
      </c>
      <c r="CE273" s="47">
        <f t="shared" si="468"/>
        <v>0</v>
      </c>
      <c r="CF273" s="47">
        <f t="shared" si="469"/>
        <v>0</v>
      </c>
      <c r="CG273" s="47">
        <f t="shared" si="470"/>
        <v>0</v>
      </c>
      <c r="CH273" s="47">
        <f t="shared" si="471"/>
        <v>0</v>
      </c>
      <c r="CI273" s="47">
        <f t="shared" si="472"/>
        <v>0</v>
      </c>
      <c r="CJ273" s="47">
        <f t="shared" si="434"/>
        <v>0</v>
      </c>
      <c r="CK273" s="47">
        <f t="shared" si="435"/>
        <v>0</v>
      </c>
      <c r="CL273" s="47">
        <f t="shared" si="436"/>
        <v>0</v>
      </c>
      <c r="CM273" s="47">
        <f t="shared" si="437"/>
        <v>0</v>
      </c>
      <c r="CN273" s="47">
        <f t="shared" si="438"/>
        <v>0</v>
      </c>
      <c r="CO273" s="47">
        <f t="shared" si="439"/>
        <v>0</v>
      </c>
      <c r="CP273" s="47">
        <f t="shared" si="440"/>
        <v>0</v>
      </c>
      <c r="CQ273" s="47">
        <f t="shared" si="441"/>
        <v>0</v>
      </c>
      <c r="CR273" s="47">
        <f t="shared" si="442"/>
        <v>0</v>
      </c>
      <c r="CS273" s="47">
        <f t="shared" si="443"/>
        <v>0</v>
      </c>
      <c r="CT273" s="47">
        <f t="shared" si="444"/>
        <v>0</v>
      </c>
      <c r="CU273" s="47">
        <f t="shared" si="445"/>
        <v>0</v>
      </c>
      <c r="CV273" s="20">
        <f t="shared" si="446"/>
        <v>4761.4396153846155</v>
      </c>
      <c r="CW273" s="20">
        <f t="shared" si="447"/>
        <v>4761.4396153846164</v>
      </c>
      <c r="CX273" s="20">
        <f t="shared" si="448"/>
        <v>57137.275384615386</v>
      </c>
      <c r="CY273" s="20">
        <f t="shared" si="449"/>
        <v>57137.275384615386</v>
      </c>
      <c r="CZ273" s="20">
        <f t="shared" si="450"/>
        <v>57137.275384615394</v>
      </c>
      <c r="DA273" s="21">
        <f t="shared" si="451"/>
        <v>57137.275384615386</v>
      </c>
      <c r="DB273" s="19">
        <f t="shared" si="474"/>
        <v>1428431.8846153847</v>
      </c>
      <c r="DC273" s="20">
        <f t="shared" si="452"/>
        <v>1428431.8846153847</v>
      </c>
      <c r="DD273" s="20">
        <f t="shared" si="453"/>
        <v>1428431.8846153843</v>
      </c>
      <c r="DE273" s="20">
        <f>DC273*G273</f>
        <v>0</v>
      </c>
      <c r="DF273" s="20">
        <f t="shared" si="410"/>
        <v>1500000</v>
      </c>
      <c r="DG273" s="20">
        <f t="shared" si="476"/>
        <v>2676487.3749701963</v>
      </c>
      <c r="DH273" s="20">
        <f t="shared" si="454"/>
        <v>107059.49499880786</v>
      </c>
      <c r="DI273" s="20">
        <f t="shared" si="477"/>
        <v>8921.6245832339882</v>
      </c>
      <c r="DJ273" s="20">
        <f t="shared" si="455"/>
        <v>2655338.6256538932</v>
      </c>
      <c r="DK273" s="24">
        <f t="shared" si="456"/>
        <v>1.8737241892992742</v>
      </c>
      <c r="DL273" s="124">
        <f t="shared" si="478"/>
        <v>0</v>
      </c>
      <c r="DM273" s="27">
        <f t="shared" si="479"/>
        <v>0</v>
      </c>
      <c r="DN273" s="27">
        <f t="shared" si="480"/>
        <v>0</v>
      </c>
      <c r="DO273" s="20">
        <f t="shared" si="414"/>
        <v>0</v>
      </c>
      <c r="DP273" s="20">
        <f t="shared" si="415"/>
        <v>-149899.14052631316</v>
      </c>
      <c r="DQ273" s="21">
        <f t="shared" si="416"/>
        <v>-171290.99703892242</v>
      </c>
      <c r="DR273" s="17"/>
      <c r="DS273" s="17"/>
      <c r="DT273" s="17"/>
      <c r="DU273" s="17"/>
      <c r="DV273" s="17"/>
      <c r="DW273" s="17"/>
      <c r="DX273" s="17"/>
      <c r="DY273" s="17"/>
      <c r="DZ273" s="17"/>
      <c r="EA273" s="17"/>
      <c r="EB273" s="28">
        <v>0</v>
      </c>
      <c r="EC273" s="17"/>
      <c r="ED273" s="17"/>
      <c r="EE273" s="17"/>
      <c r="EF273" s="17"/>
      <c r="EG273" s="17"/>
    </row>
    <row r="274" spans="1:137" ht="15.75" thickBot="1" x14ac:dyDescent="0.3">
      <c r="A274" s="5">
        <f t="shared" si="399"/>
        <v>46</v>
      </c>
      <c r="B274" s="5">
        <f t="shared" si="399"/>
        <v>44</v>
      </c>
      <c r="C274" s="1">
        <v>50526</v>
      </c>
      <c r="D274" s="4"/>
      <c r="E274" s="28"/>
      <c r="F274" s="28"/>
      <c r="G274" s="28">
        <f t="shared" si="418"/>
        <v>0</v>
      </c>
      <c r="H274" s="28"/>
      <c r="I274" s="10">
        <v>0</v>
      </c>
      <c r="J274" s="10">
        <v>69430.399999999994</v>
      </c>
      <c r="K274" s="94"/>
      <c r="L274" s="11">
        <f t="shared" si="421"/>
        <v>1541.6666666666667</v>
      </c>
      <c r="M274" s="11">
        <f t="shared" si="422"/>
        <v>458.33333333333331</v>
      </c>
      <c r="N274" s="11">
        <f t="shared" si="423"/>
        <v>575</v>
      </c>
      <c r="O274" s="11">
        <f t="shared" si="419"/>
        <v>552.97666666666669</v>
      </c>
      <c r="P274" s="11">
        <f t="shared" si="457"/>
        <v>2657.8899999999994</v>
      </c>
      <c r="Q274" s="11">
        <v>100000</v>
      </c>
      <c r="R274" s="94">
        <v>1</v>
      </c>
      <c r="S274" s="11">
        <f t="shared" si="424"/>
        <v>1541.6666666666667</v>
      </c>
      <c r="T274" s="11">
        <f t="shared" si="425"/>
        <v>458.33333333333331</v>
      </c>
      <c r="U274" s="11">
        <f t="shared" si="458"/>
        <v>833.33333333333348</v>
      </c>
      <c r="V274" s="11">
        <f t="shared" si="459"/>
        <v>5500</v>
      </c>
      <c r="W274" s="11">
        <f t="shared" si="460"/>
        <v>8157.8899999999994</v>
      </c>
      <c r="X274" s="11">
        <f t="shared" si="426"/>
        <v>97894.68</v>
      </c>
      <c r="Y274" s="110">
        <f t="shared" si="417"/>
        <v>0.22</v>
      </c>
      <c r="Z274" s="11">
        <f t="shared" si="401"/>
        <v>13415.829599999997</v>
      </c>
      <c r="AA274" s="11">
        <f t="shared" si="402"/>
        <v>4814.7339999999995</v>
      </c>
      <c r="AB274" s="11">
        <v>0</v>
      </c>
      <c r="AC274" s="11">
        <f t="shared" si="408"/>
        <v>79664.116399999999</v>
      </c>
      <c r="AD274" s="11">
        <f t="shared" si="403"/>
        <v>6638.6763666666666</v>
      </c>
      <c r="AE274" s="11">
        <v>55000</v>
      </c>
      <c r="AF274" s="11">
        <f t="shared" si="427"/>
        <v>2055.3430333333336</v>
      </c>
      <c r="AG274" s="11"/>
      <c r="AH274" s="92"/>
      <c r="AI274" s="91">
        <v>9000</v>
      </c>
      <c r="AJ274" s="11">
        <v>550</v>
      </c>
      <c r="AK274" s="54">
        <f t="shared" si="98"/>
        <v>12079.604556764325</v>
      </c>
      <c r="AL274" s="11">
        <v>305</v>
      </c>
      <c r="AM274" s="54">
        <v>0</v>
      </c>
      <c r="AN274" s="11">
        <v>0</v>
      </c>
      <c r="AO274" s="11">
        <v>0</v>
      </c>
      <c r="AP274" s="52">
        <f t="shared" si="428"/>
        <v>404008.57545006979</v>
      </c>
      <c r="AQ274" s="54">
        <f t="shared" si="413"/>
        <v>16207.702868473236</v>
      </c>
      <c r="AR274" s="54">
        <f t="shared" si="404"/>
        <v>14071.53748055516</v>
      </c>
      <c r="AS274" s="54">
        <f t="shared" si="409"/>
        <v>1552427.3806287735</v>
      </c>
      <c r="AT274" s="54">
        <f t="shared" si="420"/>
        <v>171212.61383965964</v>
      </c>
      <c r="AU274" s="54">
        <v>3100</v>
      </c>
      <c r="AV274" s="54">
        <f t="shared" si="405"/>
        <v>253684.20262033257</v>
      </c>
      <c r="AW274" s="11">
        <v>0</v>
      </c>
      <c r="AX274" s="52">
        <f t="shared" si="429"/>
        <v>286176.92106342094</v>
      </c>
      <c r="AY274" s="54">
        <f>'Mortgage and Loans'!U235</f>
        <v>169839.96999999994</v>
      </c>
      <c r="AZ274" s="12">
        <f t="shared" si="475"/>
        <v>2892663.508508049</v>
      </c>
      <c r="BA274" s="52">
        <f t="shared" si="461"/>
        <v>750</v>
      </c>
      <c r="BB274" s="52">
        <f t="shared" si="461"/>
        <v>750</v>
      </c>
      <c r="BC274" s="52">
        <f t="shared" si="461"/>
        <v>750</v>
      </c>
      <c r="BD274" s="52">
        <f t="shared" si="461"/>
        <v>750</v>
      </c>
      <c r="BE274" s="52">
        <f t="shared" si="400"/>
        <v>261.43961538461554</v>
      </c>
      <c r="BF274" s="52">
        <f t="shared" si="461"/>
        <v>750</v>
      </c>
      <c r="BG274" s="52">
        <f>'Mortgage and Loans'!AF236</f>
        <v>0</v>
      </c>
      <c r="BH274" s="52">
        <f>'Mortgage and Loans'!AQ236</f>
        <v>0</v>
      </c>
      <c r="BI274" s="52">
        <f>'Mortgage and Loans'!BB236</f>
        <v>0</v>
      </c>
      <c r="BJ274" s="52">
        <f>'Mortgage and Loans'!BM236</f>
        <v>0</v>
      </c>
      <c r="BK274" s="52">
        <f>'Mortgage and Loans'!T235</f>
        <v>10160.030000000021</v>
      </c>
      <c r="BL274" s="12">
        <f t="shared" si="473"/>
        <v>-14171.469615384636</v>
      </c>
      <c r="BM274" s="69">
        <f t="shared" si="103"/>
        <v>2878492.0388926645</v>
      </c>
      <c r="BN274" s="88">
        <f t="shared" si="411"/>
        <v>1</v>
      </c>
      <c r="BO274" s="88">
        <f t="shared" si="412"/>
        <v>0</v>
      </c>
      <c r="BP274" s="79">
        <f>'Mortgage and Loans'!G236</f>
        <v>0</v>
      </c>
      <c r="BQ274" s="73">
        <f t="shared" si="430"/>
        <v>2055.3430333333336</v>
      </c>
      <c r="BR274" s="80"/>
      <c r="BS274" s="20">
        <f t="shared" si="431"/>
        <v>4011.4396153846155</v>
      </c>
      <c r="BT274" s="20">
        <v>750</v>
      </c>
      <c r="BU274" s="20">
        <v>0</v>
      </c>
      <c r="BV274" s="20">
        <f t="shared" si="432"/>
        <v>4761.4396153846155</v>
      </c>
      <c r="BW274" s="20">
        <f t="shared" si="433"/>
        <v>4761.4396153846155</v>
      </c>
      <c r="BX274" s="47">
        <f>IF(D274=0,0,IF(MONTH($D274)=1,1,0))</f>
        <v>0</v>
      </c>
      <c r="BY274" s="47">
        <f t="shared" si="462"/>
        <v>0</v>
      </c>
      <c r="BZ274" s="47">
        <f t="shared" si="463"/>
        <v>0</v>
      </c>
      <c r="CA274" s="47">
        <f t="shared" si="464"/>
        <v>0</v>
      </c>
      <c r="CB274" s="47">
        <f t="shared" si="465"/>
        <v>0</v>
      </c>
      <c r="CC274" s="47">
        <f t="shared" si="466"/>
        <v>0</v>
      </c>
      <c r="CD274" s="47">
        <f t="shared" si="467"/>
        <v>0</v>
      </c>
      <c r="CE274" s="47">
        <f t="shared" si="468"/>
        <v>0</v>
      </c>
      <c r="CF274" s="47">
        <f t="shared" si="469"/>
        <v>0</v>
      </c>
      <c r="CG274" s="47">
        <f t="shared" si="470"/>
        <v>0</v>
      </c>
      <c r="CH274" s="47">
        <f t="shared" si="471"/>
        <v>0</v>
      </c>
      <c r="CI274" s="47">
        <f t="shared" si="472"/>
        <v>0</v>
      </c>
      <c r="CJ274" s="47">
        <f t="shared" si="434"/>
        <v>0</v>
      </c>
      <c r="CK274" s="47">
        <f t="shared" si="435"/>
        <v>0</v>
      </c>
      <c r="CL274" s="47">
        <f t="shared" si="436"/>
        <v>0</v>
      </c>
      <c r="CM274" s="47">
        <f t="shared" si="437"/>
        <v>0</v>
      </c>
      <c r="CN274" s="47">
        <f t="shared" si="438"/>
        <v>0</v>
      </c>
      <c r="CO274" s="47">
        <f t="shared" si="439"/>
        <v>0</v>
      </c>
      <c r="CP274" s="47">
        <f t="shared" si="440"/>
        <v>0</v>
      </c>
      <c r="CQ274" s="47">
        <f t="shared" si="441"/>
        <v>0</v>
      </c>
      <c r="CR274" s="47">
        <f t="shared" si="442"/>
        <v>0</v>
      </c>
      <c r="CS274" s="47">
        <f t="shared" si="443"/>
        <v>0</v>
      </c>
      <c r="CT274" s="47">
        <f t="shared" si="444"/>
        <v>0</v>
      </c>
      <c r="CU274" s="47">
        <f t="shared" si="445"/>
        <v>0</v>
      </c>
      <c r="CV274" s="20">
        <f t="shared" si="446"/>
        <v>4761.4396153846155</v>
      </c>
      <c r="CW274" s="20">
        <f t="shared" si="447"/>
        <v>4761.4396153846164</v>
      </c>
      <c r="CX274" s="20">
        <f t="shared" si="448"/>
        <v>57137.275384615386</v>
      </c>
      <c r="CY274" s="20">
        <f t="shared" si="449"/>
        <v>57137.275384615386</v>
      </c>
      <c r="CZ274" s="20">
        <f t="shared" si="450"/>
        <v>57137.275384615394</v>
      </c>
      <c r="DA274" s="21">
        <f t="shared" si="451"/>
        <v>57137.275384615386</v>
      </c>
      <c r="DB274" s="19">
        <f t="shared" si="474"/>
        <v>1428431.8846153847</v>
      </c>
      <c r="DC274" s="20">
        <f t="shared" si="452"/>
        <v>1428431.8846153847</v>
      </c>
      <c r="DD274" s="20">
        <f t="shared" si="453"/>
        <v>1428431.8846153843</v>
      </c>
      <c r="DE274" s="20">
        <f>DC274*G274</f>
        <v>0</v>
      </c>
      <c r="DF274" s="20">
        <f t="shared" si="410"/>
        <v>1500000</v>
      </c>
      <c r="DG274" s="20">
        <f t="shared" si="476"/>
        <v>2697788.9339512847</v>
      </c>
      <c r="DH274" s="20">
        <f t="shared" si="454"/>
        <v>107911.55735805139</v>
      </c>
      <c r="DI274" s="20">
        <f t="shared" si="477"/>
        <v>8992.6297798376163</v>
      </c>
      <c r="DJ274" s="20">
        <f t="shared" si="455"/>
        <v>2676525.6289095185</v>
      </c>
      <c r="DK274" s="24">
        <f t="shared" si="456"/>
        <v>1.8886367372551918</v>
      </c>
      <c r="DL274" s="124">
        <f t="shared" si="478"/>
        <v>0</v>
      </c>
      <c r="DM274" s="27">
        <f t="shared" si="479"/>
        <v>0</v>
      </c>
      <c r="DN274" s="27">
        <f t="shared" si="480"/>
        <v>0</v>
      </c>
      <c r="DO274" s="20">
        <f t="shared" si="414"/>
        <v>0</v>
      </c>
      <c r="DP274" s="20">
        <f t="shared" si="415"/>
        <v>-146711.09420416402</v>
      </c>
      <c r="DQ274" s="21">
        <f t="shared" si="416"/>
        <v>-167647.98993954991</v>
      </c>
      <c r="DR274" s="17"/>
      <c r="DS274" s="17"/>
      <c r="DT274" s="17"/>
      <c r="DU274" s="17"/>
      <c r="DV274" s="17"/>
      <c r="DW274" s="17"/>
      <c r="DX274" s="17"/>
      <c r="DY274" s="17"/>
      <c r="DZ274" s="17"/>
      <c r="EA274" s="17"/>
      <c r="EB274" s="28">
        <v>0</v>
      </c>
      <c r="EC274" s="17"/>
      <c r="ED274" s="17"/>
      <c r="EE274" s="17"/>
      <c r="EF274" s="17"/>
      <c r="EG274" s="17"/>
    </row>
    <row r="275" spans="1:137" ht="15.75" thickBot="1" x14ac:dyDescent="0.3">
      <c r="A275" s="5">
        <f t="shared" si="399"/>
        <v>46</v>
      </c>
      <c r="B275" s="5">
        <f t="shared" si="399"/>
        <v>44</v>
      </c>
      <c r="C275" s="1">
        <v>50557</v>
      </c>
      <c r="D275" s="4"/>
      <c r="E275" s="28"/>
      <c r="F275" s="28"/>
      <c r="G275" s="28">
        <f t="shared" si="418"/>
        <v>0</v>
      </c>
      <c r="H275" s="28"/>
      <c r="I275" s="10">
        <v>0</v>
      </c>
      <c r="J275" s="10">
        <v>69430.399999999994</v>
      </c>
      <c r="K275" s="94"/>
      <c r="L275" s="11">
        <f t="shared" si="421"/>
        <v>1541.6666666666667</v>
      </c>
      <c r="M275" s="11">
        <f t="shared" si="422"/>
        <v>458.33333333333331</v>
      </c>
      <c r="N275" s="11">
        <f t="shared" si="423"/>
        <v>575</v>
      </c>
      <c r="O275" s="11">
        <f t="shared" si="419"/>
        <v>552.97666666666669</v>
      </c>
      <c r="P275" s="11">
        <f t="shared" si="457"/>
        <v>2657.8899999999994</v>
      </c>
      <c r="Q275" s="11">
        <v>100000</v>
      </c>
      <c r="R275" s="94">
        <v>1</v>
      </c>
      <c r="S275" s="11">
        <f t="shared" si="424"/>
        <v>1541.6666666666667</v>
      </c>
      <c r="T275" s="11">
        <f t="shared" si="425"/>
        <v>458.33333333333331</v>
      </c>
      <c r="U275" s="11">
        <f t="shared" si="458"/>
        <v>833.33333333333348</v>
      </c>
      <c r="V275" s="11">
        <f t="shared" si="459"/>
        <v>5500</v>
      </c>
      <c r="W275" s="11">
        <f t="shared" si="460"/>
        <v>8157.8899999999994</v>
      </c>
      <c r="X275" s="11">
        <f t="shared" si="426"/>
        <v>97894.68</v>
      </c>
      <c r="Y275" s="110">
        <f t="shared" si="417"/>
        <v>0.22</v>
      </c>
      <c r="Z275" s="11">
        <f t="shared" si="401"/>
        <v>13415.829599999997</v>
      </c>
      <c r="AA275" s="11">
        <f t="shared" si="402"/>
        <v>4814.7339999999995</v>
      </c>
      <c r="AB275" s="11">
        <v>0</v>
      </c>
      <c r="AC275" s="11">
        <f t="shared" si="408"/>
        <v>79664.116399999999</v>
      </c>
      <c r="AD275" s="11">
        <f t="shared" si="403"/>
        <v>6638.6763666666666</v>
      </c>
      <c r="AE275" s="11">
        <v>55000</v>
      </c>
      <c r="AF275" s="11">
        <f t="shared" si="427"/>
        <v>2055.3430333333336</v>
      </c>
      <c r="AG275" s="11"/>
      <c r="AH275" s="92"/>
      <c r="AI275" s="91">
        <v>9000</v>
      </c>
      <c r="AJ275" s="11">
        <v>550</v>
      </c>
      <c r="AK275" s="54">
        <f t="shared" si="98"/>
        <v>12094.200745603748</v>
      </c>
      <c r="AL275" s="11">
        <v>305</v>
      </c>
      <c r="AM275" s="54">
        <v>0</v>
      </c>
      <c r="AN275" s="11">
        <v>0</v>
      </c>
      <c r="AO275" s="11">
        <v>0</v>
      </c>
      <c r="AP275" s="52">
        <f t="shared" si="428"/>
        <v>407113.6219004243</v>
      </c>
      <c r="AQ275" s="54">
        <f t="shared" si="413"/>
        <v>16295.494592344132</v>
      </c>
      <c r="AR275" s="54">
        <f t="shared" si="404"/>
        <v>14147.758308574834</v>
      </c>
      <c r="AS275" s="54">
        <f t="shared" si="409"/>
        <v>1564093.2716071794</v>
      </c>
      <c r="AT275" s="54">
        <f t="shared" si="420"/>
        <v>172140.01549795779</v>
      </c>
      <c r="AU275" s="54">
        <v>3100</v>
      </c>
      <c r="AV275" s="54">
        <f t="shared" si="405"/>
        <v>255633.32538452605</v>
      </c>
      <c r="AW275" s="11">
        <v>0</v>
      </c>
      <c r="AX275" s="52">
        <f t="shared" si="429"/>
        <v>289782.38908584777</v>
      </c>
      <c r="AY275" s="54">
        <f>'Mortgage and Loans'!U236</f>
        <v>171032.40999999995</v>
      </c>
      <c r="AZ275" s="12">
        <f t="shared" si="475"/>
        <v>2915287.4871224584</v>
      </c>
      <c r="BA275" s="52">
        <f t="shared" si="461"/>
        <v>750</v>
      </c>
      <c r="BB275" s="52">
        <f t="shared" si="461"/>
        <v>750</v>
      </c>
      <c r="BC275" s="52">
        <f t="shared" si="461"/>
        <v>750</v>
      </c>
      <c r="BD275" s="52">
        <f t="shared" si="461"/>
        <v>750</v>
      </c>
      <c r="BE275" s="52">
        <f t="shared" si="400"/>
        <v>261.43961538461554</v>
      </c>
      <c r="BF275" s="52">
        <f t="shared" si="461"/>
        <v>750</v>
      </c>
      <c r="BG275" s="52">
        <f>'Mortgage and Loans'!AF237</f>
        <v>0</v>
      </c>
      <c r="BH275" s="52">
        <f>'Mortgage and Loans'!AQ237</f>
        <v>0</v>
      </c>
      <c r="BI275" s="52">
        <f>'Mortgage and Loans'!BB237</f>
        <v>0</v>
      </c>
      <c r="BJ275" s="52">
        <f>'Mortgage and Loans'!BM237</f>
        <v>0</v>
      </c>
      <c r="BK275" s="52">
        <f>'Mortgage and Loans'!T236</f>
        <v>8967.5900000000202</v>
      </c>
      <c r="BL275" s="12">
        <f t="shared" si="473"/>
        <v>-12979.029615384636</v>
      </c>
      <c r="BM275" s="69">
        <f t="shared" si="103"/>
        <v>2902308.4575070739</v>
      </c>
      <c r="BN275" s="88">
        <f t="shared" si="411"/>
        <v>1</v>
      </c>
      <c r="BO275" s="88">
        <f t="shared" si="412"/>
        <v>0</v>
      </c>
      <c r="BP275" s="79">
        <f>'Mortgage and Loans'!G237</f>
        <v>0</v>
      </c>
      <c r="BQ275" s="73">
        <f t="shared" si="430"/>
        <v>2055.3430333333336</v>
      </c>
      <c r="BR275" s="80"/>
      <c r="BS275" s="20">
        <f t="shared" si="431"/>
        <v>4011.4396153846155</v>
      </c>
      <c r="BT275" s="20">
        <v>750</v>
      </c>
      <c r="BU275" s="20">
        <v>0</v>
      </c>
      <c r="BV275" s="20">
        <f t="shared" si="432"/>
        <v>4761.4396153846155</v>
      </c>
      <c r="BW275" s="20">
        <f t="shared" si="433"/>
        <v>4761.4396153846155</v>
      </c>
      <c r="BX275" s="47">
        <f>IF(D275=0,0,IF(MONTH($D275)=1,1,0))</f>
        <v>0</v>
      </c>
      <c r="BY275" s="47">
        <f t="shared" si="462"/>
        <v>0</v>
      </c>
      <c r="BZ275" s="47">
        <f t="shared" si="463"/>
        <v>0</v>
      </c>
      <c r="CA275" s="47">
        <f t="shared" si="464"/>
        <v>0</v>
      </c>
      <c r="CB275" s="47">
        <f t="shared" si="465"/>
        <v>0</v>
      </c>
      <c r="CC275" s="47">
        <f t="shared" si="466"/>
        <v>0</v>
      </c>
      <c r="CD275" s="47">
        <f t="shared" si="467"/>
        <v>0</v>
      </c>
      <c r="CE275" s="47">
        <f t="shared" si="468"/>
        <v>0</v>
      </c>
      <c r="CF275" s="47">
        <f t="shared" si="469"/>
        <v>0</v>
      </c>
      <c r="CG275" s="47">
        <f t="shared" si="470"/>
        <v>0</v>
      </c>
      <c r="CH275" s="47">
        <f t="shared" si="471"/>
        <v>0</v>
      </c>
      <c r="CI275" s="47">
        <f t="shared" si="472"/>
        <v>0</v>
      </c>
      <c r="CJ275" s="47">
        <f t="shared" si="434"/>
        <v>0</v>
      </c>
      <c r="CK275" s="47">
        <f t="shared" si="435"/>
        <v>0</v>
      </c>
      <c r="CL275" s="47">
        <f t="shared" si="436"/>
        <v>0</v>
      </c>
      <c r="CM275" s="47">
        <f t="shared" si="437"/>
        <v>0</v>
      </c>
      <c r="CN275" s="47">
        <f t="shared" si="438"/>
        <v>0</v>
      </c>
      <c r="CO275" s="47">
        <f t="shared" si="439"/>
        <v>0</v>
      </c>
      <c r="CP275" s="47">
        <f t="shared" si="440"/>
        <v>0</v>
      </c>
      <c r="CQ275" s="47">
        <f t="shared" si="441"/>
        <v>0</v>
      </c>
      <c r="CR275" s="47">
        <f t="shared" si="442"/>
        <v>0</v>
      </c>
      <c r="CS275" s="47">
        <f t="shared" si="443"/>
        <v>0</v>
      </c>
      <c r="CT275" s="47">
        <f t="shared" si="444"/>
        <v>0</v>
      </c>
      <c r="CU275" s="47">
        <f t="shared" si="445"/>
        <v>0</v>
      </c>
      <c r="CV275" s="20">
        <f t="shared" si="446"/>
        <v>4761.4396153846155</v>
      </c>
      <c r="CW275" s="20">
        <f t="shared" si="447"/>
        <v>4761.4396153846164</v>
      </c>
      <c r="CX275" s="20">
        <f t="shared" si="448"/>
        <v>57137.275384615386</v>
      </c>
      <c r="CY275" s="20">
        <f t="shared" si="449"/>
        <v>57137.275384615386</v>
      </c>
      <c r="CZ275" s="20">
        <f t="shared" si="450"/>
        <v>57137.275384615394</v>
      </c>
      <c r="DA275" s="21">
        <f t="shared" si="451"/>
        <v>57137.275384615386</v>
      </c>
      <c r="DB275" s="19">
        <f t="shared" si="474"/>
        <v>1428431.8846153847</v>
      </c>
      <c r="DC275" s="20">
        <f t="shared" si="452"/>
        <v>1428431.8846153847</v>
      </c>
      <c r="DD275" s="20">
        <f t="shared" si="453"/>
        <v>1428431.8846153843</v>
      </c>
      <c r="DE275" s="20">
        <f>DC275*G275</f>
        <v>0</v>
      </c>
      <c r="DF275" s="20">
        <f t="shared" si="410"/>
        <v>1500000</v>
      </c>
      <c r="DG275" s="20">
        <f t="shared" si="476"/>
        <v>2719205.8763768547</v>
      </c>
      <c r="DH275" s="20">
        <f t="shared" si="454"/>
        <v>108768.2350550742</v>
      </c>
      <c r="DI275" s="20">
        <f t="shared" si="477"/>
        <v>9064.0195879228504</v>
      </c>
      <c r="DJ275" s="20">
        <f t="shared" si="455"/>
        <v>2697827.3950994448</v>
      </c>
      <c r="DK275" s="24">
        <f t="shared" si="456"/>
        <v>1.9036300615125374</v>
      </c>
      <c r="DL275" s="124">
        <f t="shared" si="478"/>
        <v>0</v>
      </c>
      <c r="DM275" s="27">
        <f t="shared" si="479"/>
        <v>0</v>
      </c>
      <c r="DN275" s="27">
        <f t="shared" si="480"/>
        <v>0</v>
      </c>
      <c r="DO275" s="20">
        <f t="shared" si="414"/>
        <v>0</v>
      </c>
      <c r="DP275" s="20">
        <f t="shared" si="415"/>
        <v>-143505.77929776991</v>
      </c>
      <c r="DQ275" s="21">
        <f t="shared" si="416"/>
        <v>-163985.24988505579</v>
      </c>
      <c r="DR275" s="17"/>
      <c r="DS275" s="17"/>
      <c r="DT275" s="17"/>
      <c r="DU275" s="17"/>
      <c r="DV275" s="17"/>
      <c r="DW275" s="17"/>
      <c r="DX275" s="17"/>
      <c r="DY275" s="17"/>
      <c r="DZ275" s="17"/>
      <c r="EA275" s="17"/>
      <c r="EB275" s="28">
        <v>0</v>
      </c>
      <c r="EC275" s="17"/>
      <c r="ED275" s="17"/>
      <c r="EE275" s="17"/>
      <c r="EF275" s="17"/>
      <c r="EG275" s="17"/>
    </row>
    <row r="276" spans="1:137" ht="15.75" thickBot="1" x14ac:dyDescent="0.3">
      <c r="A276" s="5">
        <f t="shared" si="399"/>
        <v>46</v>
      </c>
      <c r="B276" s="5">
        <f t="shared" si="399"/>
        <v>44</v>
      </c>
      <c r="C276" s="1">
        <v>50587</v>
      </c>
      <c r="D276" s="4"/>
      <c r="E276" s="28"/>
      <c r="F276" s="28"/>
      <c r="G276" s="28">
        <f t="shared" si="418"/>
        <v>0</v>
      </c>
      <c r="H276" s="28"/>
      <c r="I276" s="10">
        <v>0</v>
      </c>
      <c r="J276" s="10">
        <v>69430.399999999994</v>
      </c>
      <c r="K276" s="94"/>
      <c r="L276" s="11">
        <f t="shared" si="421"/>
        <v>1541.6666666666667</v>
      </c>
      <c r="M276" s="11">
        <f t="shared" si="422"/>
        <v>458.33333333333331</v>
      </c>
      <c r="N276" s="11">
        <f t="shared" si="423"/>
        <v>575</v>
      </c>
      <c r="O276" s="11">
        <f t="shared" si="419"/>
        <v>552.97666666666669</v>
      </c>
      <c r="P276" s="11">
        <f t="shared" si="457"/>
        <v>2657.8899999999994</v>
      </c>
      <c r="Q276" s="11">
        <v>100000</v>
      </c>
      <c r="R276" s="94">
        <v>1</v>
      </c>
      <c r="S276" s="11">
        <f t="shared" si="424"/>
        <v>1541.6666666666667</v>
      </c>
      <c r="T276" s="11">
        <f t="shared" si="425"/>
        <v>458.33333333333331</v>
      </c>
      <c r="U276" s="11">
        <f t="shared" si="458"/>
        <v>833.33333333333348</v>
      </c>
      <c r="V276" s="11">
        <f t="shared" si="459"/>
        <v>5500</v>
      </c>
      <c r="W276" s="11">
        <f t="shared" si="460"/>
        <v>8157.8899999999994</v>
      </c>
      <c r="X276" s="11">
        <f t="shared" si="426"/>
        <v>97894.68</v>
      </c>
      <c r="Y276" s="110">
        <f t="shared" si="417"/>
        <v>0.22</v>
      </c>
      <c r="Z276" s="11">
        <f t="shared" si="401"/>
        <v>13415.829599999997</v>
      </c>
      <c r="AA276" s="11">
        <f t="shared" si="402"/>
        <v>4814.7339999999995</v>
      </c>
      <c r="AB276" s="11">
        <v>0</v>
      </c>
      <c r="AC276" s="11">
        <f t="shared" si="408"/>
        <v>79664.116399999999</v>
      </c>
      <c r="AD276" s="11">
        <f t="shared" si="403"/>
        <v>6638.6763666666666</v>
      </c>
      <c r="AE276" s="11">
        <v>55000</v>
      </c>
      <c r="AF276" s="11">
        <f t="shared" si="427"/>
        <v>2055.3430333333336</v>
      </c>
      <c r="AG276" s="11"/>
      <c r="AH276" s="92"/>
      <c r="AI276" s="91">
        <v>9000</v>
      </c>
      <c r="AJ276" s="11">
        <v>550</v>
      </c>
      <c r="AK276" s="54">
        <f t="shared" si="98"/>
        <v>12108.814571504685</v>
      </c>
      <c r="AL276" s="11">
        <v>305</v>
      </c>
      <c r="AM276" s="54">
        <v>0</v>
      </c>
      <c r="AN276" s="11">
        <v>0</v>
      </c>
      <c r="AO276" s="11">
        <v>0</v>
      </c>
      <c r="AP276" s="52">
        <f t="shared" si="428"/>
        <v>410235.48735238489</v>
      </c>
      <c r="AQ276" s="54">
        <f t="shared" si="413"/>
        <v>16383.761854719329</v>
      </c>
      <c r="AR276" s="54">
        <f t="shared" si="404"/>
        <v>14224.391999412948</v>
      </c>
      <c r="AS276" s="54">
        <f t="shared" si="409"/>
        <v>1575822.3528283851</v>
      </c>
      <c r="AT276" s="54">
        <f t="shared" si="420"/>
        <v>173072.44058190507</v>
      </c>
      <c r="AU276" s="54">
        <v>3100</v>
      </c>
      <c r="AV276" s="54">
        <f t="shared" si="405"/>
        <v>257593.00589702558</v>
      </c>
      <c r="AW276" s="11">
        <v>0</v>
      </c>
      <c r="AX276" s="52">
        <f t="shared" si="429"/>
        <v>293407.3867267294</v>
      </c>
      <c r="AY276" s="54">
        <f>'Mortgage and Loans'!U237</f>
        <v>172228.95999999993</v>
      </c>
      <c r="AZ276" s="12">
        <f t="shared" si="475"/>
        <v>2938031.601812067</v>
      </c>
      <c r="BA276" s="52">
        <f t="shared" si="461"/>
        <v>750</v>
      </c>
      <c r="BB276" s="52">
        <f t="shared" si="461"/>
        <v>750</v>
      </c>
      <c r="BC276" s="52">
        <f t="shared" si="461"/>
        <v>750</v>
      </c>
      <c r="BD276" s="52">
        <f t="shared" si="461"/>
        <v>750</v>
      </c>
      <c r="BE276" s="52">
        <f t="shared" si="400"/>
        <v>261.43961538461554</v>
      </c>
      <c r="BF276" s="52">
        <f t="shared" si="461"/>
        <v>750</v>
      </c>
      <c r="BG276" s="52">
        <f>'Mortgage and Loans'!AF238</f>
        <v>0</v>
      </c>
      <c r="BH276" s="52">
        <f>'Mortgage and Loans'!AQ238</f>
        <v>0</v>
      </c>
      <c r="BI276" s="52">
        <f>'Mortgage and Loans'!BB238</f>
        <v>0</v>
      </c>
      <c r="BJ276" s="52">
        <f>'Mortgage and Loans'!BM238</f>
        <v>0</v>
      </c>
      <c r="BK276" s="52">
        <f>'Mortgage and Loans'!T237</f>
        <v>7771.0400000000209</v>
      </c>
      <c r="BL276" s="12">
        <f t="shared" si="473"/>
        <v>-11782.479615384636</v>
      </c>
      <c r="BM276" s="69">
        <f t="shared" si="103"/>
        <v>2926249.1221966823</v>
      </c>
      <c r="BN276" s="88">
        <f t="shared" si="411"/>
        <v>1</v>
      </c>
      <c r="BO276" s="88">
        <f t="shared" si="412"/>
        <v>0</v>
      </c>
      <c r="BP276" s="79">
        <f>'Mortgage and Loans'!G238</f>
        <v>0</v>
      </c>
      <c r="BQ276" s="73">
        <f t="shared" si="430"/>
        <v>2055.3430333333336</v>
      </c>
      <c r="BR276" s="80"/>
      <c r="BS276" s="20">
        <f t="shared" si="431"/>
        <v>4011.4396153846155</v>
      </c>
      <c r="BT276" s="20">
        <v>750</v>
      </c>
      <c r="BU276" s="20">
        <v>0</v>
      </c>
      <c r="BV276" s="20">
        <f t="shared" si="432"/>
        <v>4761.4396153846155</v>
      </c>
      <c r="BW276" s="20">
        <f t="shared" si="433"/>
        <v>4761.4396153846155</v>
      </c>
      <c r="BX276" s="47">
        <f>IF(D276=0,0,IF(MONTH($D276)=1,1,0))</f>
        <v>0</v>
      </c>
      <c r="BY276" s="47">
        <f t="shared" si="462"/>
        <v>0</v>
      </c>
      <c r="BZ276" s="47">
        <f t="shared" si="463"/>
        <v>0</v>
      </c>
      <c r="CA276" s="47">
        <f t="shared" si="464"/>
        <v>0</v>
      </c>
      <c r="CB276" s="47">
        <f t="shared" si="465"/>
        <v>0</v>
      </c>
      <c r="CC276" s="47">
        <f t="shared" si="466"/>
        <v>0</v>
      </c>
      <c r="CD276" s="47">
        <f t="shared" si="467"/>
        <v>0</v>
      </c>
      <c r="CE276" s="47">
        <f t="shared" si="468"/>
        <v>0</v>
      </c>
      <c r="CF276" s="47">
        <f t="shared" si="469"/>
        <v>0</v>
      </c>
      <c r="CG276" s="47">
        <f t="shared" si="470"/>
        <v>0</v>
      </c>
      <c r="CH276" s="47">
        <f t="shared" si="471"/>
        <v>0</v>
      </c>
      <c r="CI276" s="47">
        <f t="shared" si="472"/>
        <v>0</v>
      </c>
      <c r="CJ276" s="47">
        <f t="shared" si="434"/>
        <v>0</v>
      </c>
      <c r="CK276" s="47">
        <f t="shared" si="435"/>
        <v>0</v>
      </c>
      <c r="CL276" s="47">
        <f t="shared" si="436"/>
        <v>0</v>
      </c>
      <c r="CM276" s="47">
        <f t="shared" si="437"/>
        <v>0</v>
      </c>
      <c r="CN276" s="47">
        <f t="shared" si="438"/>
        <v>0</v>
      </c>
      <c r="CO276" s="47">
        <f t="shared" si="439"/>
        <v>0</v>
      </c>
      <c r="CP276" s="47">
        <f t="shared" si="440"/>
        <v>0</v>
      </c>
      <c r="CQ276" s="47">
        <f t="shared" si="441"/>
        <v>0</v>
      </c>
      <c r="CR276" s="47">
        <f t="shared" si="442"/>
        <v>0</v>
      </c>
      <c r="CS276" s="47">
        <f t="shared" si="443"/>
        <v>0</v>
      </c>
      <c r="CT276" s="47">
        <f t="shared" si="444"/>
        <v>0</v>
      </c>
      <c r="CU276" s="47">
        <f t="shared" si="445"/>
        <v>0</v>
      </c>
      <c r="CV276" s="20">
        <f t="shared" si="446"/>
        <v>4761.4396153846155</v>
      </c>
      <c r="CW276" s="20">
        <f t="shared" si="447"/>
        <v>4761.4396153846164</v>
      </c>
      <c r="CX276" s="20">
        <f t="shared" si="448"/>
        <v>57137.275384615386</v>
      </c>
      <c r="CY276" s="20">
        <f t="shared" si="449"/>
        <v>57137.275384615386</v>
      </c>
      <c r="CZ276" s="20">
        <f t="shared" si="450"/>
        <v>57137.275384615394</v>
      </c>
      <c r="DA276" s="21">
        <f t="shared" si="451"/>
        <v>57137.275384615386</v>
      </c>
      <c r="DB276" s="19">
        <f t="shared" si="474"/>
        <v>1428431.8846153847</v>
      </c>
      <c r="DC276" s="20">
        <f t="shared" si="452"/>
        <v>1428431.8846153847</v>
      </c>
      <c r="DD276" s="20">
        <f t="shared" si="453"/>
        <v>1428431.8846153843</v>
      </c>
      <c r="DE276" s="20">
        <f>DC276*G276</f>
        <v>0</v>
      </c>
      <c r="DF276" s="20">
        <f t="shared" si="410"/>
        <v>1500000</v>
      </c>
      <c r="DG276" s="20">
        <f t="shared" si="476"/>
        <v>2740738.8272405625</v>
      </c>
      <c r="DH276" s="20">
        <f t="shared" si="454"/>
        <v>109629.55308962251</v>
      </c>
      <c r="DI276" s="20">
        <f t="shared" si="477"/>
        <v>9135.7960908018758</v>
      </c>
      <c r="DJ276" s="20">
        <f t="shared" si="455"/>
        <v>2719244.5458562337</v>
      </c>
      <c r="DK276" s="24">
        <f t="shared" si="456"/>
        <v>1.9187045996096102</v>
      </c>
      <c r="DL276" s="124">
        <f t="shared" si="478"/>
        <v>0</v>
      </c>
      <c r="DM276" s="27">
        <f t="shared" si="479"/>
        <v>0</v>
      </c>
      <c r="DN276" s="27">
        <f t="shared" si="480"/>
        <v>0</v>
      </c>
      <c r="DO276" s="20">
        <f t="shared" si="414"/>
        <v>0</v>
      </c>
      <c r="DP276" s="20">
        <f t="shared" si="415"/>
        <v>-140283.10226896615</v>
      </c>
      <c r="DQ276" s="21">
        <f t="shared" si="416"/>
        <v>-160302.66998859984</v>
      </c>
      <c r="DR276" s="17"/>
      <c r="DS276" s="17"/>
      <c r="DT276" s="17"/>
      <c r="DU276" s="17"/>
      <c r="DV276" s="17"/>
      <c r="DW276" s="17"/>
      <c r="DX276" s="17"/>
      <c r="DY276" s="17"/>
      <c r="DZ276" s="17"/>
      <c r="EA276" s="17"/>
      <c r="EB276" s="28">
        <v>0</v>
      </c>
      <c r="EC276" s="17"/>
      <c r="ED276" s="17"/>
      <c r="EE276" s="17"/>
      <c r="EF276" s="17"/>
      <c r="EG276" s="17"/>
    </row>
    <row r="277" spans="1:137" ht="15.75" thickBot="1" x14ac:dyDescent="0.3">
      <c r="A277" s="5">
        <f t="shared" si="399"/>
        <v>46</v>
      </c>
      <c r="B277" s="5">
        <f t="shared" si="399"/>
        <v>44</v>
      </c>
      <c r="C277" s="1">
        <v>50618</v>
      </c>
      <c r="D277" s="4"/>
      <c r="E277" s="28"/>
      <c r="F277" s="28"/>
      <c r="G277" s="28">
        <f t="shared" si="418"/>
        <v>0</v>
      </c>
      <c r="H277" s="28"/>
      <c r="I277" s="10">
        <v>0</v>
      </c>
      <c r="J277" s="10">
        <v>69430.399999999994</v>
      </c>
      <c r="K277" s="94"/>
      <c r="L277" s="11">
        <f t="shared" si="421"/>
        <v>1541.6666666666667</v>
      </c>
      <c r="M277" s="11">
        <f t="shared" si="422"/>
        <v>458.33333333333331</v>
      </c>
      <c r="N277" s="11">
        <f t="shared" si="423"/>
        <v>575</v>
      </c>
      <c r="O277" s="11">
        <f t="shared" si="419"/>
        <v>552.97666666666669</v>
      </c>
      <c r="P277" s="11">
        <f t="shared" si="457"/>
        <v>2657.8899999999994</v>
      </c>
      <c r="Q277" s="11">
        <v>100000</v>
      </c>
      <c r="R277" s="94">
        <v>1</v>
      </c>
      <c r="S277" s="11">
        <f t="shared" si="424"/>
        <v>1541.6666666666667</v>
      </c>
      <c r="T277" s="11">
        <f t="shared" si="425"/>
        <v>458.33333333333331</v>
      </c>
      <c r="U277" s="11">
        <f t="shared" si="458"/>
        <v>833.33333333333348</v>
      </c>
      <c r="V277" s="11">
        <f t="shared" si="459"/>
        <v>5500</v>
      </c>
      <c r="W277" s="11">
        <f t="shared" si="460"/>
        <v>8157.8899999999994</v>
      </c>
      <c r="X277" s="11">
        <f t="shared" si="426"/>
        <v>97894.68</v>
      </c>
      <c r="Y277" s="110">
        <f t="shared" si="417"/>
        <v>0.22</v>
      </c>
      <c r="Z277" s="11">
        <f t="shared" si="401"/>
        <v>13415.829599999997</v>
      </c>
      <c r="AA277" s="11">
        <f t="shared" si="402"/>
        <v>4814.7339999999995</v>
      </c>
      <c r="AB277" s="11">
        <v>0</v>
      </c>
      <c r="AC277" s="11">
        <f t="shared" si="408"/>
        <v>79664.116399999999</v>
      </c>
      <c r="AD277" s="11">
        <f t="shared" si="403"/>
        <v>6638.6763666666666</v>
      </c>
      <c r="AE277" s="11">
        <v>55000</v>
      </c>
      <c r="AF277" s="11">
        <f t="shared" si="427"/>
        <v>2055.3430333333336</v>
      </c>
      <c r="AG277" s="11"/>
      <c r="AH277" s="92"/>
      <c r="AI277" s="91">
        <v>9000</v>
      </c>
      <c r="AJ277" s="11">
        <v>550</v>
      </c>
      <c r="AK277" s="54">
        <f t="shared" si="98"/>
        <v>12123.446055778586</v>
      </c>
      <c r="AL277" s="11">
        <v>305</v>
      </c>
      <c r="AM277" s="54">
        <v>0</v>
      </c>
      <c r="AN277" s="11">
        <v>0</v>
      </c>
      <c r="AO277" s="11">
        <v>0</v>
      </c>
      <c r="AP277" s="52">
        <f t="shared" si="428"/>
        <v>413374.26290887693</v>
      </c>
      <c r="AQ277" s="54">
        <f t="shared" si="413"/>
        <v>16472.507231432392</v>
      </c>
      <c r="AR277" s="54">
        <f t="shared" si="404"/>
        <v>14301.440789409768</v>
      </c>
      <c r="AS277" s="54">
        <f t="shared" si="409"/>
        <v>1587614.9665728721</v>
      </c>
      <c r="AT277" s="54">
        <f t="shared" si="420"/>
        <v>174009.91630172372</v>
      </c>
      <c r="AU277" s="54">
        <v>3100</v>
      </c>
      <c r="AV277" s="54">
        <f t="shared" si="405"/>
        <v>259563.30134563448</v>
      </c>
      <c r="AW277" s="11">
        <v>0</v>
      </c>
      <c r="AX277" s="52">
        <f t="shared" si="429"/>
        <v>297052.01977149915</v>
      </c>
      <c r="AY277" s="54">
        <f>'Mortgage and Loans'!U238</f>
        <v>173429.61999999994</v>
      </c>
      <c r="AZ277" s="12">
        <f t="shared" si="475"/>
        <v>2960896.480977227</v>
      </c>
      <c r="BA277" s="52">
        <f t="shared" si="461"/>
        <v>750</v>
      </c>
      <c r="BB277" s="52">
        <f t="shared" si="461"/>
        <v>750</v>
      </c>
      <c r="BC277" s="52">
        <f t="shared" si="461"/>
        <v>750</v>
      </c>
      <c r="BD277" s="52">
        <f t="shared" si="461"/>
        <v>750</v>
      </c>
      <c r="BE277" s="52">
        <f t="shared" si="400"/>
        <v>261.43961538461554</v>
      </c>
      <c r="BF277" s="52">
        <f t="shared" si="461"/>
        <v>750</v>
      </c>
      <c r="BG277" s="52">
        <f>'Mortgage and Loans'!AF239</f>
        <v>0</v>
      </c>
      <c r="BH277" s="52">
        <f>'Mortgage and Loans'!AQ239</f>
        <v>0</v>
      </c>
      <c r="BI277" s="52">
        <f>'Mortgage and Loans'!BB239</f>
        <v>0</v>
      </c>
      <c r="BJ277" s="52">
        <f>'Mortgage and Loans'!BM239</f>
        <v>0</v>
      </c>
      <c r="BK277" s="52">
        <f>'Mortgage and Loans'!T238</f>
        <v>6570.380000000021</v>
      </c>
      <c r="BL277" s="12">
        <f t="shared" si="473"/>
        <v>-10581.819615384637</v>
      </c>
      <c r="BM277" s="69">
        <f t="shared" si="103"/>
        <v>2950314.6613618424</v>
      </c>
      <c r="BN277" s="88">
        <f t="shared" si="411"/>
        <v>1</v>
      </c>
      <c r="BO277" s="88">
        <f t="shared" si="412"/>
        <v>0</v>
      </c>
      <c r="BP277" s="79">
        <f>'Mortgage and Loans'!G239</f>
        <v>0</v>
      </c>
      <c r="BQ277" s="73">
        <f t="shared" si="430"/>
        <v>2055.3430333333336</v>
      </c>
      <c r="BR277" s="80"/>
      <c r="BS277" s="20">
        <f t="shared" si="431"/>
        <v>4011.4396153846155</v>
      </c>
      <c r="BT277" s="20">
        <v>750</v>
      </c>
      <c r="BU277" s="20">
        <v>0</v>
      </c>
      <c r="BV277" s="20">
        <f t="shared" si="432"/>
        <v>4761.4396153846155</v>
      </c>
      <c r="BW277" s="20">
        <f t="shared" si="433"/>
        <v>4761.4396153846155</v>
      </c>
      <c r="BX277" s="47">
        <f>IF(D277=0,0,IF(MONTH($D277)=1,1,0))</f>
        <v>0</v>
      </c>
      <c r="BY277" s="47">
        <f t="shared" si="462"/>
        <v>0</v>
      </c>
      <c r="BZ277" s="47">
        <f t="shared" si="463"/>
        <v>0</v>
      </c>
      <c r="CA277" s="47">
        <f t="shared" si="464"/>
        <v>0</v>
      </c>
      <c r="CB277" s="47">
        <f t="shared" si="465"/>
        <v>0</v>
      </c>
      <c r="CC277" s="47">
        <f t="shared" si="466"/>
        <v>0</v>
      </c>
      <c r="CD277" s="47">
        <f t="shared" si="467"/>
        <v>0</v>
      </c>
      <c r="CE277" s="47">
        <f t="shared" si="468"/>
        <v>0</v>
      </c>
      <c r="CF277" s="47">
        <f t="shared" si="469"/>
        <v>0</v>
      </c>
      <c r="CG277" s="47">
        <f t="shared" si="470"/>
        <v>0</v>
      </c>
      <c r="CH277" s="47">
        <f t="shared" si="471"/>
        <v>0</v>
      </c>
      <c r="CI277" s="47">
        <f t="shared" si="472"/>
        <v>0</v>
      </c>
      <c r="CJ277" s="47">
        <f t="shared" si="434"/>
        <v>0</v>
      </c>
      <c r="CK277" s="47">
        <f t="shared" si="435"/>
        <v>0</v>
      </c>
      <c r="CL277" s="47">
        <f t="shared" si="436"/>
        <v>0</v>
      </c>
      <c r="CM277" s="47">
        <f t="shared" si="437"/>
        <v>0</v>
      </c>
      <c r="CN277" s="47">
        <f t="shared" si="438"/>
        <v>0</v>
      </c>
      <c r="CO277" s="47">
        <f t="shared" si="439"/>
        <v>0</v>
      </c>
      <c r="CP277" s="47">
        <f t="shared" si="440"/>
        <v>0</v>
      </c>
      <c r="CQ277" s="47">
        <f t="shared" si="441"/>
        <v>0</v>
      </c>
      <c r="CR277" s="47">
        <f t="shared" si="442"/>
        <v>0</v>
      </c>
      <c r="CS277" s="47">
        <f t="shared" si="443"/>
        <v>0</v>
      </c>
      <c r="CT277" s="47">
        <f t="shared" si="444"/>
        <v>0</v>
      </c>
      <c r="CU277" s="47">
        <f t="shared" si="445"/>
        <v>0</v>
      </c>
      <c r="CV277" s="20">
        <f t="shared" si="446"/>
        <v>4761.4396153846155</v>
      </c>
      <c r="CW277" s="20">
        <f t="shared" si="447"/>
        <v>4761.4396153846164</v>
      </c>
      <c r="CX277" s="20">
        <f t="shared" si="448"/>
        <v>57137.275384615386</v>
      </c>
      <c r="CY277" s="20">
        <f t="shared" si="449"/>
        <v>57137.275384615386</v>
      </c>
      <c r="CZ277" s="20">
        <f t="shared" si="450"/>
        <v>57137.275384615394</v>
      </c>
      <c r="DA277" s="21">
        <f t="shared" si="451"/>
        <v>57137.275384615386</v>
      </c>
      <c r="DB277" s="19">
        <f t="shared" si="474"/>
        <v>1428431.8846153847</v>
      </c>
      <c r="DC277" s="20">
        <f t="shared" si="452"/>
        <v>1428431.8846153847</v>
      </c>
      <c r="DD277" s="20">
        <f t="shared" si="453"/>
        <v>1428431.8846153843</v>
      </c>
      <c r="DE277" s="20">
        <f>DC277*G277</f>
        <v>0</v>
      </c>
      <c r="DF277" s="20">
        <f t="shared" si="410"/>
        <v>1500000</v>
      </c>
      <c r="DG277" s="20">
        <f t="shared" si="476"/>
        <v>2762388.4149214481</v>
      </c>
      <c r="DH277" s="20">
        <f t="shared" si="454"/>
        <v>110495.53659685793</v>
      </c>
      <c r="DI277" s="20">
        <f t="shared" si="477"/>
        <v>9207.9613830714934</v>
      </c>
      <c r="DJ277" s="20">
        <f t="shared" si="455"/>
        <v>2740777.7061796221</v>
      </c>
      <c r="DK277" s="24">
        <f t="shared" si="456"/>
        <v>1.9338607914547081</v>
      </c>
      <c r="DL277" s="124">
        <f t="shared" si="478"/>
        <v>0</v>
      </c>
      <c r="DM277" s="27">
        <f t="shared" si="479"/>
        <v>0</v>
      </c>
      <c r="DN277" s="27">
        <f t="shared" si="480"/>
        <v>0</v>
      </c>
      <c r="DO277" s="20">
        <f t="shared" si="414"/>
        <v>0</v>
      </c>
      <c r="DP277" s="20">
        <f t="shared" si="415"/>
        <v>-137042.96907292304</v>
      </c>
      <c r="DQ277" s="21">
        <f t="shared" si="416"/>
        <v>-156600.14278437142</v>
      </c>
      <c r="DR277" s="17"/>
      <c r="DS277" s="17"/>
      <c r="DT277" s="17"/>
      <c r="DU277" s="17"/>
      <c r="DV277" s="17"/>
      <c r="DW277" s="17"/>
      <c r="DX277" s="17"/>
      <c r="DY277" s="17"/>
      <c r="DZ277" s="17"/>
      <c r="EA277" s="17"/>
      <c r="EB277" s="28">
        <v>0</v>
      </c>
      <c r="EC277" s="17"/>
      <c r="ED277" s="17"/>
      <c r="EE277" s="17"/>
      <c r="EF277" s="17"/>
      <c r="EG277" s="17"/>
    </row>
    <row r="278" spans="1:137" ht="15.75" thickBot="1" x14ac:dyDescent="0.3">
      <c r="A278" s="5">
        <f t="shared" si="399"/>
        <v>46</v>
      </c>
      <c r="B278" s="5">
        <f t="shared" si="399"/>
        <v>44</v>
      </c>
      <c r="C278" s="1">
        <v>50649</v>
      </c>
      <c r="D278" s="4"/>
      <c r="E278" s="28"/>
      <c r="F278" s="28"/>
      <c r="G278" s="28">
        <f t="shared" si="418"/>
        <v>0</v>
      </c>
      <c r="H278" s="28"/>
      <c r="I278" s="10">
        <v>0</v>
      </c>
      <c r="J278" s="10">
        <v>69430.399999999994</v>
      </c>
      <c r="K278" s="94"/>
      <c r="L278" s="11">
        <f t="shared" si="421"/>
        <v>1541.6666666666667</v>
      </c>
      <c r="M278" s="11">
        <f t="shared" si="422"/>
        <v>458.33333333333331</v>
      </c>
      <c r="N278" s="11">
        <f t="shared" si="423"/>
        <v>575</v>
      </c>
      <c r="O278" s="11">
        <f t="shared" si="419"/>
        <v>552.97666666666669</v>
      </c>
      <c r="P278" s="11">
        <f t="shared" si="457"/>
        <v>2657.8899999999994</v>
      </c>
      <c r="Q278" s="11">
        <v>100000</v>
      </c>
      <c r="R278" s="94">
        <v>1</v>
      </c>
      <c r="S278" s="11">
        <f t="shared" si="424"/>
        <v>1541.6666666666667</v>
      </c>
      <c r="T278" s="11">
        <f t="shared" si="425"/>
        <v>458.33333333333331</v>
      </c>
      <c r="U278" s="11">
        <f t="shared" si="458"/>
        <v>833.33333333333348</v>
      </c>
      <c r="V278" s="11">
        <f t="shared" si="459"/>
        <v>5500</v>
      </c>
      <c r="W278" s="11">
        <f t="shared" si="460"/>
        <v>8157.8899999999994</v>
      </c>
      <c r="X278" s="11">
        <f t="shared" si="426"/>
        <v>97894.68</v>
      </c>
      <c r="Y278" s="110">
        <f t="shared" si="417"/>
        <v>0.22</v>
      </c>
      <c r="Z278" s="11">
        <f t="shared" si="401"/>
        <v>13415.829599999997</v>
      </c>
      <c r="AA278" s="11">
        <f t="shared" si="402"/>
        <v>4814.7339999999995</v>
      </c>
      <c r="AB278" s="11">
        <v>0</v>
      </c>
      <c r="AC278" s="11">
        <f t="shared" si="408"/>
        <v>79664.116399999999</v>
      </c>
      <c r="AD278" s="11">
        <f t="shared" si="403"/>
        <v>6638.6763666666666</v>
      </c>
      <c r="AE278" s="11">
        <v>55000</v>
      </c>
      <c r="AF278" s="11">
        <f t="shared" si="427"/>
        <v>2055.3430333333336</v>
      </c>
      <c r="AG278" s="11"/>
      <c r="AH278" s="92"/>
      <c r="AI278" s="91">
        <v>9000</v>
      </c>
      <c r="AJ278" s="11">
        <v>550</v>
      </c>
      <c r="AK278" s="54">
        <f t="shared" si="98"/>
        <v>12138.09521976265</v>
      </c>
      <c r="AL278" s="11">
        <v>305</v>
      </c>
      <c r="AM278" s="54">
        <v>0</v>
      </c>
      <c r="AN278" s="11">
        <v>0</v>
      </c>
      <c r="AO278" s="11">
        <v>0</v>
      </c>
      <c r="AP278" s="52">
        <f t="shared" si="428"/>
        <v>416530.04016629996</v>
      </c>
      <c r="AQ278" s="54">
        <f t="shared" si="413"/>
        <v>16561.733312269316</v>
      </c>
      <c r="AR278" s="54">
        <f t="shared" si="404"/>
        <v>14378.90692701907</v>
      </c>
      <c r="AS278" s="54">
        <f t="shared" si="409"/>
        <v>1599471.456975142</v>
      </c>
      <c r="AT278" s="54">
        <f t="shared" si="420"/>
        <v>174952.47001502471</v>
      </c>
      <c r="AU278" s="54">
        <v>3100</v>
      </c>
      <c r="AV278" s="54">
        <f t="shared" si="405"/>
        <v>261544.26922792333</v>
      </c>
      <c r="AW278" s="11">
        <v>0</v>
      </c>
      <c r="AX278" s="52">
        <f t="shared" si="429"/>
        <v>300716.39457859477</v>
      </c>
      <c r="AY278" s="54">
        <f>'Mortgage and Loans'!U239</f>
        <v>174634.41999999993</v>
      </c>
      <c r="AZ278" s="12">
        <f t="shared" si="475"/>
        <v>2983882.7864220357</v>
      </c>
      <c r="BA278" s="52">
        <f t="shared" si="461"/>
        <v>750</v>
      </c>
      <c r="BB278" s="52">
        <f t="shared" si="461"/>
        <v>750</v>
      </c>
      <c r="BC278" s="52">
        <f t="shared" si="461"/>
        <v>750</v>
      </c>
      <c r="BD278" s="52">
        <f t="shared" si="461"/>
        <v>750</v>
      </c>
      <c r="BE278" s="52">
        <f t="shared" si="400"/>
        <v>261.43961538461554</v>
      </c>
      <c r="BF278" s="52">
        <f t="shared" si="461"/>
        <v>750</v>
      </c>
      <c r="BG278" s="52">
        <f>'Mortgage and Loans'!AF240</f>
        <v>0</v>
      </c>
      <c r="BH278" s="52">
        <f>'Mortgage and Loans'!AQ240</f>
        <v>0</v>
      </c>
      <c r="BI278" s="52">
        <f>'Mortgage and Loans'!BB240</f>
        <v>0</v>
      </c>
      <c r="BJ278" s="52">
        <f>'Mortgage and Loans'!BM240</f>
        <v>0</v>
      </c>
      <c r="BK278" s="52">
        <f>'Mortgage and Loans'!T239</f>
        <v>5365.5800000000208</v>
      </c>
      <c r="BL278" s="12">
        <f t="shared" si="473"/>
        <v>-9377.0196153846373</v>
      </c>
      <c r="BM278" s="69">
        <f t="shared" si="103"/>
        <v>2974505.7668066509</v>
      </c>
      <c r="BN278" s="88">
        <f t="shared" si="411"/>
        <v>1</v>
      </c>
      <c r="BO278" s="88">
        <f t="shared" si="412"/>
        <v>0</v>
      </c>
      <c r="BP278" s="79">
        <f>'Mortgage and Loans'!G240</f>
        <v>0</v>
      </c>
      <c r="BQ278" s="73">
        <f t="shared" si="430"/>
        <v>2055.3430333333336</v>
      </c>
      <c r="BR278" s="80"/>
      <c r="BS278" s="20">
        <f t="shared" si="431"/>
        <v>4011.4396153846155</v>
      </c>
      <c r="BT278" s="20">
        <v>750</v>
      </c>
      <c r="BU278" s="20">
        <v>0</v>
      </c>
      <c r="BV278" s="20">
        <f t="shared" si="432"/>
        <v>4761.4396153846155</v>
      </c>
      <c r="BW278" s="20">
        <f t="shared" si="433"/>
        <v>4761.4396153846155</v>
      </c>
      <c r="BX278" s="47">
        <f>IF(D278=0,0,IF(MONTH($D278)=1,1,0))</f>
        <v>0</v>
      </c>
      <c r="BY278" s="47">
        <f t="shared" si="462"/>
        <v>0</v>
      </c>
      <c r="BZ278" s="47">
        <f t="shared" si="463"/>
        <v>0</v>
      </c>
      <c r="CA278" s="47">
        <f t="shared" si="464"/>
        <v>0</v>
      </c>
      <c r="CB278" s="47">
        <f t="shared" si="465"/>
        <v>0</v>
      </c>
      <c r="CC278" s="47">
        <f t="shared" si="466"/>
        <v>0</v>
      </c>
      <c r="CD278" s="47">
        <f t="shared" si="467"/>
        <v>0</v>
      </c>
      <c r="CE278" s="47">
        <f t="shared" si="468"/>
        <v>0</v>
      </c>
      <c r="CF278" s="47">
        <f t="shared" si="469"/>
        <v>0</v>
      </c>
      <c r="CG278" s="47">
        <f t="shared" si="470"/>
        <v>0</v>
      </c>
      <c r="CH278" s="47">
        <f t="shared" si="471"/>
        <v>0</v>
      </c>
      <c r="CI278" s="47">
        <f t="shared" si="472"/>
        <v>0</v>
      </c>
      <c r="CJ278" s="47">
        <f t="shared" si="434"/>
        <v>0</v>
      </c>
      <c r="CK278" s="47">
        <f t="shared" si="435"/>
        <v>0</v>
      </c>
      <c r="CL278" s="47">
        <f t="shared" si="436"/>
        <v>0</v>
      </c>
      <c r="CM278" s="47">
        <f t="shared" si="437"/>
        <v>0</v>
      </c>
      <c r="CN278" s="47">
        <f t="shared" si="438"/>
        <v>0</v>
      </c>
      <c r="CO278" s="47">
        <f t="shared" si="439"/>
        <v>0</v>
      </c>
      <c r="CP278" s="47">
        <f t="shared" si="440"/>
        <v>0</v>
      </c>
      <c r="CQ278" s="47">
        <f t="shared" si="441"/>
        <v>0</v>
      </c>
      <c r="CR278" s="47">
        <f t="shared" si="442"/>
        <v>0</v>
      </c>
      <c r="CS278" s="47">
        <f t="shared" si="443"/>
        <v>0</v>
      </c>
      <c r="CT278" s="47">
        <f t="shared" si="444"/>
        <v>0</v>
      </c>
      <c r="CU278" s="47">
        <f t="shared" si="445"/>
        <v>0</v>
      </c>
      <c r="CV278" s="20">
        <f t="shared" si="446"/>
        <v>4761.4396153846155</v>
      </c>
      <c r="CW278" s="20">
        <f t="shared" si="447"/>
        <v>4761.4396153846164</v>
      </c>
      <c r="CX278" s="20">
        <f t="shared" si="448"/>
        <v>57137.275384615386</v>
      </c>
      <c r="CY278" s="20">
        <f t="shared" si="449"/>
        <v>57137.275384615386</v>
      </c>
      <c r="CZ278" s="20">
        <f t="shared" si="450"/>
        <v>57137.275384615394</v>
      </c>
      <c r="DA278" s="21">
        <f t="shared" si="451"/>
        <v>57137.275384615386</v>
      </c>
      <c r="DB278" s="19">
        <f t="shared" si="474"/>
        <v>1428431.8846153847</v>
      </c>
      <c r="DC278" s="20">
        <f t="shared" si="452"/>
        <v>1428431.8846153847</v>
      </c>
      <c r="DD278" s="20">
        <f t="shared" si="453"/>
        <v>1428431.8846153843</v>
      </c>
      <c r="DE278" s="20">
        <f>DC278*G278</f>
        <v>0</v>
      </c>
      <c r="DF278" s="20">
        <f t="shared" si="410"/>
        <v>1500000</v>
      </c>
      <c r="DG278" s="20">
        <f t="shared" si="476"/>
        <v>2784155.2712022732</v>
      </c>
      <c r="DH278" s="20">
        <f t="shared" si="454"/>
        <v>111366.21084809094</v>
      </c>
      <c r="DI278" s="20">
        <f t="shared" si="477"/>
        <v>9280.5175706742448</v>
      </c>
      <c r="DJ278" s="20">
        <f t="shared" si="455"/>
        <v>2762427.5044547613</v>
      </c>
      <c r="DK278" s="24">
        <f t="shared" si="456"/>
        <v>1.949099079338968</v>
      </c>
      <c r="DL278" s="124">
        <f t="shared" si="478"/>
        <v>0</v>
      </c>
      <c r="DM278" s="27">
        <f t="shared" si="479"/>
        <v>0</v>
      </c>
      <c r="DN278" s="27">
        <f t="shared" si="480"/>
        <v>0</v>
      </c>
      <c r="DO278" s="20">
        <f t="shared" si="414"/>
        <v>0</v>
      </c>
      <c r="DP278" s="20">
        <f t="shared" si="415"/>
        <v>-133785.28515540136</v>
      </c>
      <c r="DQ278" s="21">
        <f t="shared" si="416"/>
        <v>-152877.56022445342</v>
      </c>
      <c r="DR278" s="17"/>
      <c r="DS278" s="17"/>
      <c r="DT278" s="17"/>
      <c r="DU278" s="17"/>
      <c r="DV278" s="17"/>
      <c r="DW278" s="17"/>
      <c r="DX278" s="17"/>
      <c r="DY278" s="17"/>
      <c r="DZ278" s="17"/>
      <c r="EA278" s="17"/>
      <c r="EB278" s="28">
        <v>0</v>
      </c>
      <c r="EC278" s="17"/>
      <c r="ED278" s="17"/>
      <c r="EE278" s="17"/>
      <c r="EF278" s="17"/>
      <c r="EG278" s="17"/>
    </row>
    <row r="279" spans="1:137" ht="15.75" thickBot="1" x14ac:dyDescent="0.3">
      <c r="A279" s="5">
        <f t="shared" si="399"/>
        <v>46</v>
      </c>
      <c r="B279" s="5">
        <f t="shared" si="399"/>
        <v>45</v>
      </c>
      <c r="C279" s="1">
        <v>50679</v>
      </c>
      <c r="D279" s="4"/>
      <c r="E279" s="28"/>
      <c r="F279" s="28"/>
      <c r="G279" s="28">
        <f t="shared" si="418"/>
        <v>0</v>
      </c>
      <c r="H279" s="28"/>
      <c r="I279" s="10">
        <v>0</v>
      </c>
      <c r="J279" s="10">
        <v>69430.399999999994</v>
      </c>
      <c r="K279" s="94"/>
      <c r="L279" s="11">
        <f t="shared" si="421"/>
        <v>1541.6666666666667</v>
      </c>
      <c r="M279" s="11">
        <f t="shared" si="422"/>
        <v>458.33333333333331</v>
      </c>
      <c r="N279" s="11">
        <f t="shared" si="423"/>
        <v>575</v>
      </c>
      <c r="O279" s="11">
        <f t="shared" si="419"/>
        <v>552.97666666666669</v>
      </c>
      <c r="P279" s="11">
        <f t="shared" si="457"/>
        <v>2657.8899999999994</v>
      </c>
      <c r="Q279" s="11">
        <v>100000</v>
      </c>
      <c r="R279" s="94">
        <v>1</v>
      </c>
      <c r="S279" s="11">
        <f t="shared" si="424"/>
        <v>1541.6666666666667</v>
      </c>
      <c r="T279" s="11">
        <f t="shared" si="425"/>
        <v>458.33333333333331</v>
      </c>
      <c r="U279" s="11">
        <f t="shared" si="458"/>
        <v>833.33333333333348</v>
      </c>
      <c r="V279" s="11">
        <f t="shared" si="459"/>
        <v>5500</v>
      </c>
      <c r="W279" s="11">
        <f t="shared" si="460"/>
        <v>8157.8899999999994</v>
      </c>
      <c r="X279" s="11">
        <f t="shared" si="426"/>
        <v>97894.68</v>
      </c>
      <c r="Y279" s="110">
        <f t="shared" si="417"/>
        <v>0.22</v>
      </c>
      <c r="Z279" s="11">
        <f t="shared" si="401"/>
        <v>13415.829599999997</v>
      </c>
      <c r="AA279" s="11">
        <f t="shared" si="402"/>
        <v>4814.7339999999995</v>
      </c>
      <c r="AB279" s="11">
        <v>0</v>
      </c>
      <c r="AC279" s="11">
        <f t="shared" si="408"/>
        <v>79664.116399999999</v>
      </c>
      <c r="AD279" s="11">
        <f t="shared" si="403"/>
        <v>6638.6763666666666</v>
      </c>
      <c r="AE279" s="11">
        <v>55000</v>
      </c>
      <c r="AF279" s="11">
        <f t="shared" si="427"/>
        <v>2055.3430333333336</v>
      </c>
      <c r="AG279" s="11"/>
      <c r="AH279" s="92"/>
      <c r="AI279" s="91">
        <v>9000</v>
      </c>
      <c r="AJ279" s="11">
        <v>550</v>
      </c>
      <c r="AK279" s="54">
        <f t="shared" si="98"/>
        <v>12152.762084819862</v>
      </c>
      <c r="AL279" s="11">
        <v>305</v>
      </c>
      <c r="AM279" s="54">
        <v>0</v>
      </c>
      <c r="AN279" s="11">
        <v>0</v>
      </c>
      <c r="AO279" s="11">
        <v>0</v>
      </c>
      <c r="AP279" s="52">
        <f t="shared" si="428"/>
        <v>419702.91121720074</v>
      </c>
      <c r="AQ279" s="54">
        <f t="shared" si="413"/>
        <v>16651.442701044107</v>
      </c>
      <c r="AR279" s="54">
        <f t="shared" si="404"/>
        <v>14456.792672873757</v>
      </c>
      <c r="AS279" s="54">
        <f t="shared" si="409"/>
        <v>1611392.1700337573</v>
      </c>
      <c r="AT279" s="54">
        <f t="shared" si="420"/>
        <v>175900.12922760608</v>
      </c>
      <c r="AU279" s="54">
        <v>3100</v>
      </c>
      <c r="AV279" s="54">
        <f t="shared" si="405"/>
        <v>263535.96735290793</v>
      </c>
      <c r="AW279" s="11">
        <v>0</v>
      </c>
      <c r="AX279" s="52">
        <f t="shared" si="429"/>
        <v>304400.61808256211</v>
      </c>
      <c r="AY279" s="54">
        <f>'Mortgage and Loans'!U240</f>
        <v>175843.35999999993</v>
      </c>
      <c r="AZ279" s="12">
        <f t="shared" si="475"/>
        <v>3006991.1533727716</v>
      </c>
      <c r="BA279" s="52">
        <f t="shared" si="461"/>
        <v>750</v>
      </c>
      <c r="BB279" s="52">
        <f t="shared" si="461"/>
        <v>750</v>
      </c>
      <c r="BC279" s="52">
        <f t="shared" si="461"/>
        <v>750</v>
      </c>
      <c r="BD279" s="52">
        <f t="shared" si="461"/>
        <v>750</v>
      </c>
      <c r="BE279" s="52">
        <f t="shared" si="400"/>
        <v>261.43961538461554</v>
      </c>
      <c r="BF279" s="52">
        <f t="shared" si="461"/>
        <v>750</v>
      </c>
      <c r="BG279" s="52">
        <f>'Mortgage and Loans'!AF241</f>
        <v>0</v>
      </c>
      <c r="BH279" s="52">
        <f>'Mortgage and Loans'!AQ241</f>
        <v>0</v>
      </c>
      <c r="BI279" s="52">
        <f>'Mortgage and Loans'!BB241</f>
        <v>0</v>
      </c>
      <c r="BJ279" s="52">
        <f>'Mortgage and Loans'!BM241</f>
        <v>0</v>
      </c>
      <c r="BK279" s="52">
        <f>'Mortgage and Loans'!T240</f>
        <v>4156.6400000000212</v>
      </c>
      <c r="BL279" s="12">
        <f t="shared" si="473"/>
        <v>-8168.0796153846368</v>
      </c>
      <c r="BM279" s="69">
        <f t="shared" si="103"/>
        <v>2998823.0737573868</v>
      </c>
      <c r="BN279" s="88">
        <f t="shared" si="411"/>
        <v>1</v>
      </c>
      <c r="BO279" s="88">
        <f t="shared" si="412"/>
        <v>0</v>
      </c>
      <c r="BP279" s="79">
        <f>'Mortgage and Loans'!G241</f>
        <v>0</v>
      </c>
      <c r="BQ279" s="73">
        <f t="shared" si="430"/>
        <v>2055.3430333333336</v>
      </c>
      <c r="BR279" s="80"/>
      <c r="BS279" s="20">
        <f t="shared" si="431"/>
        <v>4011.4396153846155</v>
      </c>
      <c r="BT279" s="20">
        <v>750</v>
      </c>
      <c r="BU279" s="20">
        <v>0</v>
      </c>
      <c r="BV279" s="20">
        <f t="shared" si="432"/>
        <v>4761.4396153846155</v>
      </c>
      <c r="BW279" s="20">
        <f t="shared" si="433"/>
        <v>4761.4396153846155</v>
      </c>
      <c r="BX279" s="47">
        <f>IF(D279=0,0,IF(MONTH($D279)=1,1,0))</f>
        <v>0</v>
      </c>
      <c r="BY279" s="47">
        <f t="shared" si="462"/>
        <v>0</v>
      </c>
      <c r="BZ279" s="47">
        <f t="shared" si="463"/>
        <v>0</v>
      </c>
      <c r="CA279" s="47">
        <f t="shared" si="464"/>
        <v>0</v>
      </c>
      <c r="CB279" s="47">
        <f t="shared" si="465"/>
        <v>0</v>
      </c>
      <c r="CC279" s="47">
        <f t="shared" si="466"/>
        <v>0</v>
      </c>
      <c r="CD279" s="47">
        <f t="shared" si="467"/>
        <v>0</v>
      </c>
      <c r="CE279" s="47">
        <f t="shared" si="468"/>
        <v>0</v>
      </c>
      <c r="CF279" s="47">
        <f t="shared" si="469"/>
        <v>0</v>
      </c>
      <c r="CG279" s="47">
        <f t="shared" si="470"/>
        <v>0</v>
      </c>
      <c r="CH279" s="47">
        <f t="shared" si="471"/>
        <v>0</v>
      </c>
      <c r="CI279" s="47">
        <f t="shared" si="472"/>
        <v>0</v>
      </c>
      <c r="CJ279" s="47">
        <f t="shared" si="434"/>
        <v>0</v>
      </c>
      <c r="CK279" s="47">
        <f t="shared" si="435"/>
        <v>0</v>
      </c>
      <c r="CL279" s="47">
        <f t="shared" si="436"/>
        <v>0</v>
      </c>
      <c r="CM279" s="47">
        <f t="shared" si="437"/>
        <v>0</v>
      </c>
      <c r="CN279" s="47">
        <f t="shared" si="438"/>
        <v>0</v>
      </c>
      <c r="CO279" s="47">
        <f t="shared" si="439"/>
        <v>0</v>
      </c>
      <c r="CP279" s="47">
        <f t="shared" si="440"/>
        <v>0</v>
      </c>
      <c r="CQ279" s="47">
        <f t="shared" si="441"/>
        <v>0</v>
      </c>
      <c r="CR279" s="47">
        <f t="shared" si="442"/>
        <v>0</v>
      </c>
      <c r="CS279" s="47">
        <f t="shared" si="443"/>
        <v>0</v>
      </c>
      <c r="CT279" s="47">
        <f t="shared" si="444"/>
        <v>0</v>
      </c>
      <c r="CU279" s="47">
        <f t="shared" si="445"/>
        <v>0</v>
      </c>
      <c r="CV279" s="20">
        <f t="shared" si="446"/>
        <v>4761.4396153846155</v>
      </c>
      <c r="CW279" s="20">
        <f t="shared" si="447"/>
        <v>4761.4396153846164</v>
      </c>
      <c r="CX279" s="20">
        <f t="shared" si="448"/>
        <v>57137.275384615386</v>
      </c>
      <c r="CY279" s="20">
        <f t="shared" si="449"/>
        <v>57137.275384615386</v>
      </c>
      <c r="CZ279" s="20">
        <f t="shared" si="450"/>
        <v>57137.275384615394</v>
      </c>
      <c r="DA279" s="21">
        <f t="shared" si="451"/>
        <v>57137.275384615386</v>
      </c>
      <c r="DB279" s="19">
        <f t="shared" si="474"/>
        <v>1428431.8846153847</v>
      </c>
      <c r="DC279" s="20">
        <f t="shared" si="452"/>
        <v>1428431.8846153847</v>
      </c>
      <c r="DD279" s="20">
        <f t="shared" si="453"/>
        <v>1428431.8846153843</v>
      </c>
      <c r="DE279" s="20">
        <f>DC279*G279</f>
        <v>0</v>
      </c>
      <c r="DF279" s="20">
        <f t="shared" si="410"/>
        <v>1500000</v>
      </c>
      <c r="DG279" s="20">
        <f t="shared" si="476"/>
        <v>2806040.0312879519</v>
      </c>
      <c r="DH279" s="20">
        <f t="shared" si="454"/>
        <v>112241.60125151808</v>
      </c>
      <c r="DI279" s="20">
        <f t="shared" si="477"/>
        <v>9353.4667709598398</v>
      </c>
      <c r="DJ279" s="20">
        <f t="shared" si="455"/>
        <v>2784194.5724705574</v>
      </c>
      <c r="DK279" s="24">
        <f t="shared" si="456"/>
        <v>1.9644199079492668</v>
      </c>
      <c r="DL279" s="124">
        <f t="shared" si="478"/>
        <v>0</v>
      </c>
      <c r="DM279" s="27">
        <f t="shared" si="479"/>
        <v>0</v>
      </c>
      <c r="DN279" s="27">
        <f t="shared" si="480"/>
        <v>0</v>
      </c>
      <c r="DO279" s="20">
        <f t="shared" si="414"/>
        <v>0</v>
      </c>
      <c r="DP279" s="20">
        <f t="shared" si="415"/>
        <v>-130509.95544999311</v>
      </c>
      <c r="DQ279" s="21">
        <f t="shared" si="416"/>
        <v>-149134.8136756692</v>
      </c>
      <c r="DR279" s="17"/>
      <c r="DS279" s="17"/>
      <c r="DT279" s="17"/>
      <c r="DU279" s="17"/>
      <c r="DV279" s="17"/>
      <c r="DW279" s="17"/>
      <c r="DX279" s="17"/>
      <c r="DY279" s="17"/>
      <c r="DZ279" s="17"/>
      <c r="EA279" s="17"/>
      <c r="EB279" s="28">
        <v>0</v>
      </c>
      <c r="EC279" s="17"/>
      <c r="ED279" s="17"/>
      <c r="EE279" s="17"/>
      <c r="EF279" s="17"/>
      <c r="EG279" s="17"/>
    </row>
    <row r="280" spans="1:137" ht="15.75" thickBot="1" x14ac:dyDescent="0.3">
      <c r="A280" s="5">
        <f t="shared" si="399"/>
        <v>46</v>
      </c>
      <c r="B280" s="5">
        <f t="shared" si="399"/>
        <v>45</v>
      </c>
      <c r="C280" s="1">
        <v>50710</v>
      </c>
      <c r="D280" s="4"/>
      <c r="E280" s="28"/>
      <c r="F280" s="28"/>
      <c r="G280" s="28">
        <f t="shared" si="418"/>
        <v>0</v>
      </c>
      <c r="H280" s="28"/>
      <c r="I280" s="10">
        <v>0</v>
      </c>
      <c r="J280" s="10">
        <v>69430.399999999994</v>
      </c>
      <c r="K280" s="94"/>
      <c r="L280" s="11">
        <f t="shared" si="421"/>
        <v>1541.6666666666667</v>
      </c>
      <c r="M280" s="11">
        <f t="shared" si="422"/>
        <v>458.33333333333331</v>
      </c>
      <c r="N280" s="11">
        <f t="shared" si="423"/>
        <v>575</v>
      </c>
      <c r="O280" s="11">
        <f t="shared" si="419"/>
        <v>552.97666666666669</v>
      </c>
      <c r="P280" s="11">
        <f t="shared" si="457"/>
        <v>2657.8899999999994</v>
      </c>
      <c r="Q280" s="11">
        <v>100000</v>
      </c>
      <c r="R280" s="94">
        <v>1</v>
      </c>
      <c r="S280" s="11">
        <f t="shared" si="424"/>
        <v>1541.6666666666667</v>
      </c>
      <c r="T280" s="11">
        <f t="shared" si="425"/>
        <v>458.33333333333331</v>
      </c>
      <c r="U280" s="11">
        <f t="shared" si="458"/>
        <v>833.33333333333348</v>
      </c>
      <c r="V280" s="11">
        <f t="shared" si="459"/>
        <v>5500</v>
      </c>
      <c r="W280" s="11">
        <f t="shared" si="460"/>
        <v>8157.8899999999994</v>
      </c>
      <c r="X280" s="11">
        <f t="shared" si="426"/>
        <v>97894.68</v>
      </c>
      <c r="Y280" s="110">
        <f t="shared" si="417"/>
        <v>0.22</v>
      </c>
      <c r="Z280" s="11">
        <f t="shared" si="401"/>
        <v>13415.829599999997</v>
      </c>
      <c r="AA280" s="11">
        <f t="shared" si="402"/>
        <v>4814.7339999999995</v>
      </c>
      <c r="AB280" s="11">
        <v>0</v>
      </c>
      <c r="AC280" s="11">
        <f t="shared" si="408"/>
        <v>79664.116399999999</v>
      </c>
      <c r="AD280" s="11">
        <f t="shared" si="403"/>
        <v>6638.6763666666666</v>
      </c>
      <c r="AE280" s="11">
        <v>55000</v>
      </c>
      <c r="AF280" s="11">
        <f t="shared" si="427"/>
        <v>2055.3430333333336</v>
      </c>
      <c r="AG280" s="11"/>
      <c r="AH280" s="92"/>
      <c r="AI280" s="91">
        <v>9000</v>
      </c>
      <c r="AJ280" s="11">
        <v>550</v>
      </c>
      <c r="AK280" s="54">
        <f t="shared" si="98"/>
        <v>12167.446672339018</v>
      </c>
      <c r="AL280" s="11">
        <v>305</v>
      </c>
      <c r="AM280" s="54">
        <v>0</v>
      </c>
      <c r="AN280" s="11">
        <v>0</v>
      </c>
      <c r="AO280" s="11">
        <v>0</v>
      </c>
      <c r="AP280" s="52">
        <f t="shared" si="428"/>
        <v>422892.96865296055</v>
      </c>
      <c r="AQ280" s="54">
        <f t="shared" si="413"/>
        <v>16741.638015674762</v>
      </c>
      <c r="AR280" s="54">
        <f t="shared" si="404"/>
        <v>14535.100299851823</v>
      </c>
      <c r="AS280" s="54">
        <f t="shared" si="409"/>
        <v>1623377.4536214403</v>
      </c>
      <c r="AT280" s="54">
        <f t="shared" si="420"/>
        <v>176852.9215942556</v>
      </c>
      <c r="AU280" s="54">
        <v>3100</v>
      </c>
      <c r="AV280" s="54">
        <f t="shared" si="405"/>
        <v>265538.4538427362</v>
      </c>
      <c r="AW280" s="11">
        <v>0</v>
      </c>
      <c r="AX280" s="52">
        <f t="shared" si="429"/>
        <v>308104.79779717594</v>
      </c>
      <c r="AY280" s="54">
        <f>'Mortgage and Loans'!U241</f>
        <v>177056.45999999993</v>
      </c>
      <c r="AZ280" s="12">
        <f t="shared" si="475"/>
        <v>3030222.2404964343</v>
      </c>
      <c r="BA280" s="52">
        <f t="shared" si="461"/>
        <v>750</v>
      </c>
      <c r="BB280" s="52">
        <f t="shared" si="461"/>
        <v>750</v>
      </c>
      <c r="BC280" s="52">
        <f t="shared" si="461"/>
        <v>750</v>
      </c>
      <c r="BD280" s="52">
        <f t="shared" si="461"/>
        <v>750</v>
      </c>
      <c r="BE280" s="52">
        <f t="shared" si="400"/>
        <v>261.43961538461554</v>
      </c>
      <c r="BF280" s="52">
        <f t="shared" si="461"/>
        <v>750</v>
      </c>
      <c r="BG280" s="52">
        <f>'Mortgage and Loans'!AF242</f>
        <v>0</v>
      </c>
      <c r="BH280" s="52">
        <f>'Mortgage and Loans'!AQ242</f>
        <v>0</v>
      </c>
      <c r="BI280" s="52">
        <f>'Mortgage and Loans'!BB242</f>
        <v>0</v>
      </c>
      <c r="BJ280" s="52">
        <f>'Mortgage and Loans'!BM242</f>
        <v>0</v>
      </c>
      <c r="BK280" s="52">
        <f>'Mortgage and Loans'!T241</f>
        <v>2943.5400000000213</v>
      </c>
      <c r="BL280" s="12">
        <f t="shared" si="473"/>
        <v>-6954.9796153846364</v>
      </c>
      <c r="BM280" s="69">
        <f t="shared" si="103"/>
        <v>3023267.2608810496</v>
      </c>
      <c r="BN280" s="88">
        <f t="shared" si="411"/>
        <v>1</v>
      </c>
      <c r="BO280" s="88">
        <f t="shared" si="412"/>
        <v>0</v>
      </c>
      <c r="BP280" s="79">
        <f>'Mortgage and Loans'!G242</f>
        <v>0</v>
      </c>
      <c r="BQ280" s="73">
        <f t="shared" si="430"/>
        <v>2055.3430333333336</v>
      </c>
      <c r="BR280" s="80"/>
      <c r="BS280" s="20">
        <f t="shared" si="431"/>
        <v>4011.4396153846155</v>
      </c>
      <c r="BT280" s="20">
        <v>750</v>
      </c>
      <c r="BU280" s="20">
        <v>0</v>
      </c>
      <c r="BV280" s="20">
        <f t="shared" si="432"/>
        <v>4761.4396153846155</v>
      </c>
      <c r="BW280" s="20">
        <f t="shared" si="433"/>
        <v>4761.4396153846155</v>
      </c>
      <c r="BX280" s="47">
        <f>IF(D280=0,0,IF(MONTH($D280)=1,1,0))</f>
        <v>0</v>
      </c>
      <c r="BY280" s="47">
        <f t="shared" si="462"/>
        <v>0</v>
      </c>
      <c r="BZ280" s="47">
        <f t="shared" si="463"/>
        <v>0</v>
      </c>
      <c r="CA280" s="47">
        <f t="shared" si="464"/>
        <v>0</v>
      </c>
      <c r="CB280" s="47">
        <f t="shared" si="465"/>
        <v>0</v>
      </c>
      <c r="CC280" s="47">
        <f t="shared" si="466"/>
        <v>0</v>
      </c>
      <c r="CD280" s="47">
        <f t="shared" si="467"/>
        <v>0</v>
      </c>
      <c r="CE280" s="47">
        <f t="shared" si="468"/>
        <v>0</v>
      </c>
      <c r="CF280" s="47">
        <f t="shared" si="469"/>
        <v>0</v>
      </c>
      <c r="CG280" s="47">
        <f t="shared" si="470"/>
        <v>0</v>
      </c>
      <c r="CH280" s="47">
        <f t="shared" si="471"/>
        <v>0</v>
      </c>
      <c r="CI280" s="47">
        <f t="shared" si="472"/>
        <v>0</v>
      </c>
      <c r="CJ280" s="47">
        <f t="shared" si="434"/>
        <v>0</v>
      </c>
      <c r="CK280" s="47">
        <f t="shared" si="435"/>
        <v>0</v>
      </c>
      <c r="CL280" s="47">
        <f t="shared" si="436"/>
        <v>0</v>
      </c>
      <c r="CM280" s="47">
        <f t="shared" si="437"/>
        <v>0</v>
      </c>
      <c r="CN280" s="47">
        <f t="shared" si="438"/>
        <v>0</v>
      </c>
      <c r="CO280" s="47">
        <f t="shared" si="439"/>
        <v>0</v>
      </c>
      <c r="CP280" s="47">
        <f t="shared" si="440"/>
        <v>0</v>
      </c>
      <c r="CQ280" s="47">
        <f t="shared" si="441"/>
        <v>0</v>
      </c>
      <c r="CR280" s="47">
        <f t="shared" si="442"/>
        <v>0</v>
      </c>
      <c r="CS280" s="47">
        <f t="shared" si="443"/>
        <v>0</v>
      </c>
      <c r="CT280" s="47">
        <f t="shared" si="444"/>
        <v>0</v>
      </c>
      <c r="CU280" s="47">
        <f t="shared" si="445"/>
        <v>0</v>
      </c>
      <c r="CV280" s="20">
        <f t="shared" si="446"/>
        <v>4761.4396153846155</v>
      </c>
      <c r="CW280" s="20">
        <f t="shared" si="447"/>
        <v>4761.4396153846164</v>
      </c>
      <c r="CX280" s="20">
        <f t="shared" si="448"/>
        <v>57137.275384615386</v>
      </c>
      <c r="CY280" s="20">
        <f t="shared" si="449"/>
        <v>57137.275384615386</v>
      </c>
      <c r="CZ280" s="20">
        <f t="shared" si="450"/>
        <v>57137.275384615394</v>
      </c>
      <c r="DA280" s="21">
        <f t="shared" si="451"/>
        <v>57137.275384615386</v>
      </c>
      <c r="DB280" s="19">
        <f t="shared" si="474"/>
        <v>1428431.8846153847</v>
      </c>
      <c r="DC280" s="20">
        <f t="shared" si="452"/>
        <v>1428431.8846153847</v>
      </c>
      <c r="DD280" s="20">
        <f t="shared" si="453"/>
        <v>1428431.8846153843</v>
      </c>
      <c r="DE280" s="20">
        <f>DC280*G280</f>
        <v>0</v>
      </c>
      <c r="DF280" s="20">
        <f t="shared" si="410"/>
        <v>1500000</v>
      </c>
      <c r="DG280" s="20">
        <f t="shared" si="476"/>
        <v>2828043.3338240953</v>
      </c>
      <c r="DH280" s="20">
        <f t="shared" si="454"/>
        <v>113121.73335296381</v>
      </c>
      <c r="DI280" s="20">
        <f t="shared" si="477"/>
        <v>9426.8111127469838</v>
      </c>
      <c r="DJ280" s="20">
        <f t="shared" si="455"/>
        <v>2806079.5454381071</v>
      </c>
      <c r="DK280" s="24">
        <f t="shared" si="456"/>
        <v>1.9798237243812054</v>
      </c>
      <c r="DL280" s="124">
        <f t="shared" si="478"/>
        <v>0</v>
      </c>
      <c r="DM280" s="27">
        <f t="shared" si="479"/>
        <v>0</v>
      </c>
      <c r="DN280" s="27">
        <f t="shared" si="480"/>
        <v>0</v>
      </c>
      <c r="DO280" s="20">
        <f t="shared" si="414"/>
        <v>0</v>
      </c>
      <c r="DP280" s="20">
        <f t="shared" si="415"/>
        <v>-127216.88437534723</v>
      </c>
      <c r="DQ280" s="21">
        <f t="shared" si="416"/>
        <v>-145371.7939164124</v>
      </c>
      <c r="DR280" s="17"/>
      <c r="DS280" s="17"/>
      <c r="DT280" s="17"/>
      <c r="DU280" s="17"/>
      <c r="DV280" s="17"/>
      <c r="DW280" s="17"/>
      <c r="DX280" s="17"/>
      <c r="DY280" s="17"/>
      <c r="DZ280" s="17"/>
      <c r="EA280" s="17"/>
      <c r="EB280" s="28">
        <v>0</v>
      </c>
      <c r="EC280" s="17"/>
      <c r="ED280" s="17"/>
      <c r="EE280" s="17"/>
      <c r="EF280" s="17"/>
      <c r="EG280" s="17"/>
    </row>
    <row r="281" spans="1:137" ht="15.75" thickBot="1" x14ac:dyDescent="0.3">
      <c r="A281" s="5">
        <f t="shared" si="399"/>
        <v>47</v>
      </c>
      <c r="B281" s="5">
        <f t="shared" si="399"/>
        <v>45</v>
      </c>
      <c r="C281" s="1">
        <v>50740</v>
      </c>
      <c r="D281" s="4"/>
      <c r="E281" s="28"/>
      <c r="F281" s="28"/>
      <c r="G281" s="28">
        <f t="shared" si="418"/>
        <v>0</v>
      </c>
      <c r="H281" s="28"/>
      <c r="I281" s="10">
        <v>0</v>
      </c>
      <c r="J281" s="10">
        <v>69430.399999999994</v>
      </c>
      <c r="K281" s="94"/>
      <c r="L281" s="11">
        <f t="shared" si="421"/>
        <v>1541.6666666666667</v>
      </c>
      <c r="M281" s="11">
        <f t="shared" si="422"/>
        <v>458.33333333333331</v>
      </c>
      <c r="N281" s="11">
        <f t="shared" si="423"/>
        <v>575</v>
      </c>
      <c r="O281" s="11">
        <f t="shared" si="419"/>
        <v>552.97666666666669</v>
      </c>
      <c r="P281" s="11">
        <f t="shared" si="457"/>
        <v>2657.8899999999994</v>
      </c>
      <c r="Q281" s="11">
        <v>100000</v>
      </c>
      <c r="R281" s="94">
        <v>1</v>
      </c>
      <c r="S281" s="11">
        <f t="shared" si="424"/>
        <v>1541.6666666666667</v>
      </c>
      <c r="T281" s="11">
        <f t="shared" si="425"/>
        <v>458.33333333333331</v>
      </c>
      <c r="U281" s="11">
        <f t="shared" si="458"/>
        <v>833.33333333333348</v>
      </c>
      <c r="V281" s="11">
        <f t="shared" si="459"/>
        <v>5500</v>
      </c>
      <c r="W281" s="11">
        <f t="shared" si="460"/>
        <v>8157.8899999999994</v>
      </c>
      <c r="X281" s="11">
        <f t="shared" si="426"/>
        <v>97894.68</v>
      </c>
      <c r="Y281" s="110">
        <f t="shared" si="417"/>
        <v>0.22</v>
      </c>
      <c r="Z281" s="11">
        <f t="shared" si="401"/>
        <v>13415.829599999997</v>
      </c>
      <c r="AA281" s="11">
        <f t="shared" si="402"/>
        <v>4814.7339999999995</v>
      </c>
      <c r="AB281" s="11">
        <v>0</v>
      </c>
      <c r="AC281" s="11">
        <f t="shared" si="408"/>
        <v>79664.116399999999</v>
      </c>
      <c r="AD281" s="11">
        <f t="shared" si="403"/>
        <v>6638.6763666666666</v>
      </c>
      <c r="AE281" s="11">
        <v>55000</v>
      </c>
      <c r="AF281" s="11">
        <f t="shared" si="427"/>
        <v>2055.3430333333336</v>
      </c>
      <c r="AG281" s="11"/>
      <c r="AH281" s="92"/>
      <c r="AI281" s="91">
        <v>9000</v>
      </c>
      <c r="AJ281" s="11">
        <v>550</v>
      </c>
      <c r="AK281" s="54">
        <f t="shared" si="98"/>
        <v>12182.149003734759</v>
      </c>
      <c r="AL281" s="11">
        <v>305</v>
      </c>
      <c r="AM281" s="54">
        <v>0</v>
      </c>
      <c r="AN281" s="11">
        <v>0</v>
      </c>
      <c r="AO281" s="11">
        <v>0</v>
      </c>
      <c r="AP281" s="52">
        <f t="shared" si="428"/>
        <v>426100.30556649738</v>
      </c>
      <c r="AQ281" s="54">
        <f t="shared" si="413"/>
        <v>16832.321888259667</v>
      </c>
      <c r="AR281" s="54">
        <f t="shared" si="404"/>
        <v>14613.832093142688</v>
      </c>
      <c r="AS281" s="54">
        <f t="shared" si="409"/>
        <v>1635427.6574952232</v>
      </c>
      <c r="AT281" s="54">
        <f t="shared" si="420"/>
        <v>177810.87491955783</v>
      </c>
      <c r="AU281" s="54">
        <v>3100</v>
      </c>
      <c r="AV281" s="54">
        <f t="shared" si="405"/>
        <v>267551.78713438433</v>
      </c>
      <c r="AW281" s="11">
        <v>0</v>
      </c>
      <c r="AX281" s="52">
        <f t="shared" si="429"/>
        <v>311829.04181857727</v>
      </c>
      <c r="AY281" s="54">
        <f>'Mortgage and Loans'!U242</f>
        <v>178273.73999999993</v>
      </c>
      <c r="AZ281" s="12">
        <f t="shared" si="475"/>
        <v>3053576.7099193768</v>
      </c>
      <c r="BA281" s="52">
        <f t="shared" si="461"/>
        <v>750</v>
      </c>
      <c r="BB281" s="52">
        <f t="shared" si="461"/>
        <v>750</v>
      </c>
      <c r="BC281" s="52">
        <f t="shared" si="461"/>
        <v>750</v>
      </c>
      <c r="BD281" s="52">
        <f t="shared" si="461"/>
        <v>750</v>
      </c>
      <c r="BE281" s="52">
        <f t="shared" si="400"/>
        <v>261.43961538461554</v>
      </c>
      <c r="BF281" s="52">
        <f t="shared" si="461"/>
        <v>750</v>
      </c>
      <c r="BG281" s="52">
        <f>'Mortgage and Loans'!AF243</f>
        <v>0</v>
      </c>
      <c r="BH281" s="52">
        <f>'Mortgage and Loans'!AQ243</f>
        <v>0</v>
      </c>
      <c r="BI281" s="52">
        <f>'Mortgage and Loans'!BB243</f>
        <v>0</v>
      </c>
      <c r="BJ281" s="52">
        <f>'Mortgage and Loans'!BM243</f>
        <v>0</v>
      </c>
      <c r="BK281" s="52">
        <f>'Mortgage and Loans'!T242</f>
        <v>1726.2600000000211</v>
      </c>
      <c r="BL281" s="12">
        <f t="shared" si="473"/>
        <v>-5737.6996153846367</v>
      </c>
      <c r="BM281" s="69">
        <f t="shared" si="103"/>
        <v>3047839.0103039923</v>
      </c>
      <c r="BN281" s="88">
        <f t="shared" si="411"/>
        <v>1</v>
      </c>
      <c r="BO281" s="88">
        <f t="shared" si="412"/>
        <v>0</v>
      </c>
      <c r="BP281" s="79">
        <f>'Mortgage and Loans'!G243</f>
        <v>0</v>
      </c>
      <c r="BQ281" s="73">
        <f t="shared" si="430"/>
        <v>2055.3430333333336</v>
      </c>
      <c r="BR281" s="80"/>
      <c r="BS281" s="20">
        <f t="shared" si="431"/>
        <v>4011.4396153846155</v>
      </c>
      <c r="BT281" s="20">
        <v>750</v>
      </c>
      <c r="BU281" s="20">
        <v>0</v>
      </c>
      <c r="BV281" s="20">
        <f t="shared" si="432"/>
        <v>4761.4396153846155</v>
      </c>
      <c r="BW281" s="20">
        <f t="shared" si="433"/>
        <v>4761.4396153846155</v>
      </c>
      <c r="BX281" s="47">
        <f>IF(D281=0,0,IF(MONTH($D281)=1,1,0))</f>
        <v>0</v>
      </c>
      <c r="BY281" s="47">
        <f t="shared" si="462"/>
        <v>0</v>
      </c>
      <c r="BZ281" s="47">
        <f t="shared" si="463"/>
        <v>0</v>
      </c>
      <c r="CA281" s="47">
        <f t="shared" si="464"/>
        <v>0</v>
      </c>
      <c r="CB281" s="47">
        <f t="shared" si="465"/>
        <v>0</v>
      </c>
      <c r="CC281" s="47">
        <f t="shared" si="466"/>
        <v>0</v>
      </c>
      <c r="CD281" s="47">
        <f t="shared" si="467"/>
        <v>0</v>
      </c>
      <c r="CE281" s="47">
        <f t="shared" si="468"/>
        <v>0</v>
      </c>
      <c r="CF281" s="47">
        <f t="shared" si="469"/>
        <v>0</v>
      </c>
      <c r="CG281" s="47">
        <f t="shared" si="470"/>
        <v>0</v>
      </c>
      <c r="CH281" s="47">
        <f t="shared" si="471"/>
        <v>0</v>
      </c>
      <c r="CI281" s="47">
        <f t="shared" si="472"/>
        <v>0</v>
      </c>
      <c r="CJ281" s="47">
        <f t="shared" si="434"/>
        <v>0</v>
      </c>
      <c r="CK281" s="47">
        <f t="shared" si="435"/>
        <v>0</v>
      </c>
      <c r="CL281" s="47">
        <f t="shared" si="436"/>
        <v>0</v>
      </c>
      <c r="CM281" s="47">
        <f t="shared" si="437"/>
        <v>0</v>
      </c>
      <c r="CN281" s="47">
        <f t="shared" si="438"/>
        <v>0</v>
      </c>
      <c r="CO281" s="47">
        <f t="shared" si="439"/>
        <v>0</v>
      </c>
      <c r="CP281" s="47">
        <f t="shared" si="440"/>
        <v>0</v>
      </c>
      <c r="CQ281" s="47">
        <f t="shared" si="441"/>
        <v>0</v>
      </c>
      <c r="CR281" s="47">
        <f t="shared" si="442"/>
        <v>0</v>
      </c>
      <c r="CS281" s="47">
        <f t="shared" si="443"/>
        <v>0</v>
      </c>
      <c r="CT281" s="47">
        <f t="shared" si="444"/>
        <v>0</v>
      </c>
      <c r="CU281" s="47">
        <f t="shared" si="445"/>
        <v>0</v>
      </c>
      <c r="CV281" s="20">
        <f t="shared" si="446"/>
        <v>4761.4396153846155</v>
      </c>
      <c r="CW281" s="20">
        <f t="shared" si="447"/>
        <v>4761.4396153846164</v>
      </c>
      <c r="CX281" s="20">
        <f t="shared" si="448"/>
        <v>57137.275384615386</v>
      </c>
      <c r="CY281" s="20">
        <f t="shared" si="449"/>
        <v>57137.275384615386</v>
      </c>
      <c r="CZ281" s="20">
        <f t="shared" si="450"/>
        <v>57137.275384615394</v>
      </c>
      <c r="DA281" s="21">
        <f t="shared" si="451"/>
        <v>57137.275384615386</v>
      </c>
      <c r="DB281" s="19">
        <f t="shared" si="474"/>
        <v>1428431.8846153847</v>
      </c>
      <c r="DC281" s="20">
        <f t="shared" si="452"/>
        <v>1428431.8846153847</v>
      </c>
      <c r="DD281" s="20">
        <f t="shared" si="453"/>
        <v>1428431.8846153843</v>
      </c>
      <c r="DE281" s="20">
        <f>DC281*G281</f>
        <v>0</v>
      </c>
      <c r="DF281" s="20">
        <f t="shared" si="410"/>
        <v>1500000</v>
      </c>
      <c r="DG281" s="20">
        <f t="shared" si="476"/>
        <v>2850165.8209156427</v>
      </c>
      <c r="DH281" s="20">
        <f t="shared" si="454"/>
        <v>114006.63283662571</v>
      </c>
      <c r="DI281" s="20">
        <f t="shared" si="477"/>
        <v>9500.5527363854762</v>
      </c>
      <c r="DJ281" s="20">
        <f t="shared" si="455"/>
        <v>2828083.0620092303</v>
      </c>
      <c r="DK281" s="24">
        <f t="shared" si="456"/>
        <v>1.9953109781521501</v>
      </c>
      <c r="DL281" s="124">
        <f t="shared" si="478"/>
        <v>0</v>
      </c>
      <c r="DM281" s="27">
        <f t="shared" si="479"/>
        <v>0</v>
      </c>
      <c r="DN281" s="27">
        <f t="shared" si="480"/>
        <v>0</v>
      </c>
      <c r="DO281" s="20">
        <f t="shared" si="414"/>
        <v>0</v>
      </c>
      <c r="DP281" s="20">
        <f t="shared" si="415"/>
        <v>-123905.97583238035</v>
      </c>
      <c r="DQ281" s="21">
        <f t="shared" si="416"/>
        <v>-141588.39113345961</v>
      </c>
      <c r="DR281" s="17"/>
      <c r="DS281" s="17"/>
      <c r="DT281" s="17"/>
      <c r="DU281" s="17"/>
      <c r="DV281" s="17"/>
      <c r="DW281" s="17"/>
      <c r="DX281" s="17"/>
      <c r="DY281" s="17"/>
      <c r="DZ281" s="17"/>
      <c r="EA281" s="17"/>
      <c r="EB281" s="28">
        <v>0</v>
      </c>
      <c r="EC281" s="17"/>
      <c r="ED281" s="17"/>
      <c r="EE281" s="17"/>
      <c r="EF281" s="17"/>
      <c r="EG281" s="17"/>
    </row>
    <row r="282" spans="1:137" ht="15.75" thickBot="1" x14ac:dyDescent="0.3">
      <c r="A282" s="5">
        <f t="shared" si="399"/>
        <v>47</v>
      </c>
      <c r="B282" s="5">
        <f t="shared" si="399"/>
        <v>45</v>
      </c>
      <c r="C282" s="1">
        <v>50771</v>
      </c>
      <c r="D282" s="4"/>
      <c r="E282" s="28"/>
      <c r="F282" s="28"/>
      <c r="G282" s="28">
        <f t="shared" si="418"/>
        <v>0</v>
      </c>
      <c r="H282" s="28"/>
      <c r="I282" s="10">
        <v>0</v>
      </c>
      <c r="J282" s="10">
        <v>69430.399999999994</v>
      </c>
      <c r="K282" s="94"/>
      <c r="L282" s="11">
        <f t="shared" si="421"/>
        <v>1541.6666666666667</v>
      </c>
      <c r="M282" s="11">
        <f t="shared" si="422"/>
        <v>458.33333333333331</v>
      </c>
      <c r="N282" s="11">
        <f t="shared" si="423"/>
        <v>575</v>
      </c>
      <c r="O282" s="11">
        <f t="shared" si="419"/>
        <v>552.97666666666669</v>
      </c>
      <c r="P282" s="11">
        <f t="shared" si="457"/>
        <v>2657.8899999999994</v>
      </c>
      <c r="Q282" s="11">
        <v>100000</v>
      </c>
      <c r="R282" s="94">
        <v>1</v>
      </c>
      <c r="S282" s="11">
        <f t="shared" si="424"/>
        <v>1541.6666666666667</v>
      </c>
      <c r="T282" s="11">
        <f t="shared" si="425"/>
        <v>458.33333333333331</v>
      </c>
      <c r="U282" s="11">
        <f t="shared" si="458"/>
        <v>833.33333333333348</v>
      </c>
      <c r="V282" s="11">
        <f t="shared" si="459"/>
        <v>5500</v>
      </c>
      <c r="W282" s="11">
        <f t="shared" si="460"/>
        <v>8157.8899999999994</v>
      </c>
      <c r="X282" s="11">
        <f t="shared" si="426"/>
        <v>97894.68</v>
      </c>
      <c r="Y282" s="110">
        <f t="shared" si="417"/>
        <v>0.22</v>
      </c>
      <c r="Z282" s="11">
        <f t="shared" si="401"/>
        <v>13415.829599999997</v>
      </c>
      <c r="AA282" s="11">
        <f t="shared" si="402"/>
        <v>4814.7339999999995</v>
      </c>
      <c r="AB282" s="11">
        <v>0</v>
      </c>
      <c r="AC282" s="11">
        <f t="shared" si="408"/>
        <v>79664.116399999999</v>
      </c>
      <c r="AD282" s="11">
        <f t="shared" si="403"/>
        <v>6638.6763666666666</v>
      </c>
      <c r="AE282" s="11">
        <v>55000</v>
      </c>
      <c r="AF282" s="11">
        <f t="shared" si="427"/>
        <v>2055.3430333333336</v>
      </c>
      <c r="AG282" s="11"/>
      <c r="AH282" s="92"/>
      <c r="AI282" s="91">
        <v>9000</v>
      </c>
      <c r="AJ282" s="11">
        <v>550</v>
      </c>
      <c r="AK282" s="54">
        <f t="shared" si="98"/>
        <v>12196.869100447604</v>
      </c>
      <c r="AL282" s="11">
        <v>305</v>
      </c>
      <c r="AM282" s="54">
        <v>0</v>
      </c>
      <c r="AN282" s="11">
        <v>0</v>
      </c>
      <c r="AO282" s="11">
        <v>0</v>
      </c>
      <c r="AP282" s="52">
        <f t="shared" si="428"/>
        <v>429325.01555498253</v>
      </c>
      <c r="AQ282" s="54">
        <f t="shared" si="413"/>
        <v>16923.496965154405</v>
      </c>
      <c r="AR282" s="54">
        <f t="shared" si="404"/>
        <v>14692.990350313878</v>
      </c>
      <c r="AS282" s="54">
        <f t="shared" si="409"/>
        <v>1647543.1333066558</v>
      </c>
      <c r="AT282" s="54">
        <f t="shared" si="420"/>
        <v>178774.01715870542</v>
      </c>
      <c r="AU282" s="54">
        <v>3100</v>
      </c>
      <c r="AV282" s="54">
        <f t="shared" si="405"/>
        <v>269576.02598136227</v>
      </c>
      <c r="AW282" s="11">
        <v>0</v>
      </c>
      <c r="AX282" s="52">
        <f t="shared" si="429"/>
        <v>315573.45882842789</v>
      </c>
      <c r="AY282" s="54">
        <f>'Mortgage and Loans'!U243</f>
        <v>179275.07999999993</v>
      </c>
      <c r="AZ282" s="12">
        <f t="shared" si="475"/>
        <v>3076835.0872460501</v>
      </c>
      <c r="BA282" s="52">
        <f t="shared" si="461"/>
        <v>750</v>
      </c>
      <c r="BB282" s="52">
        <f t="shared" si="461"/>
        <v>750</v>
      </c>
      <c r="BC282" s="52">
        <f t="shared" si="461"/>
        <v>750</v>
      </c>
      <c r="BD282" s="52">
        <f t="shared" si="461"/>
        <v>750</v>
      </c>
      <c r="BE282" s="52">
        <f t="shared" si="400"/>
        <v>261.43961538461554</v>
      </c>
      <c r="BF282" s="52">
        <f t="shared" si="461"/>
        <v>750</v>
      </c>
      <c r="BG282" s="52">
        <f>'Mortgage and Loans'!AF244</f>
        <v>0</v>
      </c>
      <c r="BH282" s="52">
        <f>'Mortgage and Loans'!AQ244</f>
        <v>0</v>
      </c>
      <c r="BI282" s="52">
        <f>'Mortgage and Loans'!BB244</f>
        <v>0</v>
      </c>
      <c r="BJ282" s="52">
        <f>'Mortgage and Loans'!BM244</f>
        <v>0</v>
      </c>
      <c r="BK282" s="52">
        <f>'Mortgage and Loans'!T243</f>
        <v>724.92000000002122</v>
      </c>
      <c r="BL282" s="12">
        <f t="shared" si="473"/>
        <v>-4736.3596153846365</v>
      </c>
      <c r="BM282" s="69">
        <f t="shared" si="103"/>
        <v>3072098.7276306655</v>
      </c>
      <c r="BN282" s="88">
        <f t="shared" si="411"/>
        <v>1</v>
      </c>
      <c r="BO282" s="88">
        <f t="shared" si="412"/>
        <v>0</v>
      </c>
      <c r="BP282" s="79">
        <f>'Mortgage and Loans'!G244</f>
        <v>0</v>
      </c>
      <c r="BQ282" s="73">
        <f t="shared" si="430"/>
        <v>2055.3430333333336</v>
      </c>
      <c r="BR282" s="80"/>
      <c r="BS282" s="20">
        <f t="shared" si="431"/>
        <v>4011.4396153846155</v>
      </c>
      <c r="BT282" s="20">
        <v>750</v>
      </c>
      <c r="BU282" s="20">
        <v>0</v>
      </c>
      <c r="BV282" s="20">
        <f t="shared" si="432"/>
        <v>4761.4396153846155</v>
      </c>
      <c r="BW282" s="20">
        <f t="shared" si="433"/>
        <v>4761.4396153846155</v>
      </c>
      <c r="BX282" s="47">
        <f>IF(D282=0,0,IF(MONTH($D282)=1,1,0))</f>
        <v>0</v>
      </c>
      <c r="BY282" s="47">
        <f t="shared" si="462"/>
        <v>0</v>
      </c>
      <c r="BZ282" s="47">
        <f t="shared" si="463"/>
        <v>0</v>
      </c>
      <c r="CA282" s="47">
        <f t="shared" si="464"/>
        <v>0</v>
      </c>
      <c r="CB282" s="47">
        <f t="shared" si="465"/>
        <v>0</v>
      </c>
      <c r="CC282" s="47">
        <f t="shared" si="466"/>
        <v>0</v>
      </c>
      <c r="CD282" s="47">
        <f t="shared" si="467"/>
        <v>0</v>
      </c>
      <c r="CE282" s="47">
        <f t="shared" si="468"/>
        <v>0</v>
      </c>
      <c r="CF282" s="47">
        <f t="shared" si="469"/>
        <v>0</v>
      </c>
      <c r="CG282" s="47">
        <f t="shared" si="470"/>
        <v>0</v>
      </c>
      <c r="CH282" s="47">
        <f t="shared" si="471"/>
        <v>0</v>
      </c>
      <c r="CI282" s="47">
        <f t="shared" si="472"/>
        <v>0</v>
      </c>
      <c r="CJ282" s="47">
        <f t="shared" si="434"/>
        <v>0</v>
      </c>
      <c r="CK282" s="47">
        <f t="shared" si="435"/>
        <v>0</v>
      </c>
      <c r="CL282" s="47">
        <f t="shared" si="436"/>
        <v>0</v>
      </c>
      <c r="CM282" s="47">
        <f t="shared" si="437"/>
        <v>0</v>
      </c>
      <c r="CN282" s="47">
        <f t="shared" si="438"/>
        <v>0</v>
      </c>
      <c r="CO282" s="47">
        <f t="shared" si="439"/>
        <v>0</v>
      </c>
      <c r="CP282" s="47">
        <f t="shared" si="440"/>
        <v>0</v>
      </c>
      <c r="CQ282" s="47">
        <f t="shared" si="441"/>
        <v>0</v>
      </c>
      <c r="CR282" s="47">
        <f t="shared" si="442"/>
        <v>0</v>
      </c>
      <c r="CS282" s="47">
        <f t="shared" si="443"/>
        <v>0</v>
      </c>
      <c r="CT282" s="47">
        <f t="shared" si="444"/>
        <v>0</v>
      </c>
      <c r="CU282" s="47">
        <f t="shared" si="445"/>
        <v>0</v>
      </c>
      <c r="CV282" s="20">
        <f t="shared" si="446"/>
        <v>4761.4396153846155</v>
      </c>
      <c r="CW282" s="20">
        <f t="shared" si="447"/>
        <v>4761.4396153846164</v>
      </c>
      <c r="CX282" s="20">
        <f t="shared" si="448"/>
        <v>57137.275384615386</v>
      </c>
      <c r="CY282" s="20">
        <f t="shared" si="449"/>
        <v>57137.275384615386</v>
      </c>
      <c r="CZ282" s="20">
        <f t="shared" si="450"/>
        <v>57137.275384615394</v>
      </c>
      <c r="DA282" s="21">
        <f t="shared" si="451"/>
        <v>57137.275384615386</v>
      </c>
      <c r="DB282" s="19">
        <f t="shared" si="474"/>
        <v>1428431.8846153847</v>
      </c>
      <c r="DC282" s="20">
        <f t="shared" si="452"/>
        <v>1428431.8846153847</v>
      </c>
      <c r="DD282" s="20">
        <f t="shared" si="453"/>
        <v>1428431.8846153843</v>
      </c>
      <c r="DE282" s="20">
        <f>DC282*G282</f>
        <v>0</v>
      </c>
      <c r="DF282" s="20">
        <f t="shared" si="410"/>
        <v>1500000</v>
      </c>
      <c r="DG282" s="20">
        <f t="shared" si="476"/>
        <v>2872408.1381456023</v>
      </c>
      <c r="DH282" s="20">
        <f t="shared" si="454"/>
        <v>114896.3255258241</v>
      </c>
      <c r="DI282" s="20">
        <f t="shared" si="477"/>
        <v>9574.6937938186747</v>
      </c>
      <c r="DJ282" s="20">
        <f t="shared" si="455"/>
        <v>2850205.7642951137</v>
      </c>
      <c r="DK282" s="24">
        <f t="shared" si="456"/>
        <v>2.0108821212143542</v>
      </c>
      <c r="DL282" s="124">
        <f t="shared" si="478"/>
        <v>1</v>
      </c>
      <c r="DM282" s="27">
        <f t="shared" si="479"/>
        <v>0</v>
      </c>
      <c r="DN282" s="27">
        <f t="shared" si="480"/>
        <v>0</v>
      </c>
      <c r="DO282" s="20">
        <f t="shared" si="414"/>
        <v>0</v>
      </c>
      <c r="DP282" s="20">
        <f t="shared" si="415"/>
        <v>-120577.1332014724</v>
      </c>
      <c r="DQ282" s="21">
        <f t="shared" si="416"/>
        <v>-137784.49491876582</v>
      </c>
      <c r="DR282" s="17"/>
      <c r="DS282" s="17"/>
      <c r="DT282" s="17"/>
      <c r="DU282" s="17"/>
      <c r="DV282" s="17"/>
      <c r="DW282" s="17"/>
      <c r="DX282" s="17"/>
      <c r="DY282" s="17"/>
      <c r="DZ282" s="17"/>
      <c r="EA282" s="17"/>
      <c r="EB282" s="28">
        <v>0</v>
      </c>
      <c r="EC282" s="17"/>
      <c r="ED282" s="17"/>
      <c r="EE282" s="17"/>
      <c r="EF282" s="17"/>
      <c r="EG282" s="17"/>
    </row>
    <row r="283" spans="1:137" ht="15.75" thickBot="1" x14ac:dyDescent="0.3">
      <c r="A283" s="5">
        <f t="shared" si="399"/>
        <v>47</v>
      </c>
      <c r="B283" s="5">
        <f t="shared" si="399"/>
        <v>45</v>
      </c>
      <c r="C283" s="1">
        <v>50802</v>
      </c>
      <c r="D283" s="4"/>
      <c r="E283" s="28"/>
      <c r="F283" s="28"/>
      <c r="G283" s="28">
        <f t="shared" si="418"/>
        <v>0</v>
      </c>
      <c r="H283" s="28"/>
      <c r="I283" s="10">
        <v>0</v>
      </c>
      <c r="J283" s="10">
        <v>69430.399999999994</v>
      </c>
      <c r="K283" s="94"/>
      <c r="L283" s="11">
        <f t="shared" si="421"/>
        <v>1541.6666666666667</v>
      </c>
      <c r="M283" s="11">
        <f t="shared" si="422"/>
        <v>458.33333333333331</v>
      </c>
      <c r="N283" s="11">
        <f t="shared" si="423"/>
        <v>575</v>
      </c>
      <c r="O283" s="11">
        <f t="shared" si="419"/>
        <v>552.97666666666669</v>
      </c>
      <c r="P283" s="11">
        <f t="shared" si="457"/>
        <v>2657.8899999999994</v>
      </c>
      <c r="Q283" s="11">
        <v>100000</v>
      </c>
      <c r="R283" s="94">
        <v>1</v>
      </c>
      <c r="S283" s="11">
        <f t="shared" si="424"/>
        <v>1541.6666666666667</v>
      </c>
      <c r="T283" s="11">
        <f t="shared" si="425"/>
        <v>458.33333333333331</v>
      </c>
      <c r="U283" s="11">
        <f t="shared" si="458"/>
        <v>833.33333333333348</v>
      </c>
      <c r="V283" s="11">
        <f t="shared" si="459"/>
        <v>5500</v>
      </c>
      <c r="W283" s="11">
        <f t="shared" si="460"/>
        <v>8157.8899999999994</v>
      </c>
      <c r="X283" s="11">
        <f t="shared" si="426"/>
        <v>97894.68</v>
      </c>
      <c r="Y283" s="110">
        <f t="shared" si="417"/>
        <v>0.22</v>
      </c>
      <c r="Z283" s="11">
        <f t="shared" si="401"/>
        <v>13415.829599999997</v>
      </c>
      <c r="AA283" s="11">
        <f t="shared" si="402"/>
        <v>4814.7339999999995</v>
      </c>
      <c r="AB283" s="11">
        <v>0</v>
      </c>
      <c r="AC283" s="11">
        <f t="shared" si="408"/>
        <v>79664.116399999999</v>
      </c>
      <c r="AD283" s="11">
        <f t="shared" si="403"/>
        <v>6638.6763666666666</v>
      </c>
      <c r="AE283" s="11">
        <v>55000</v>
      </c>
      <c r="AF283" s="11">
        <f t="shared" si="427"/>
        <v>2055.3430333333336</v>
      </c>
      <c r="AG283" s="11"/>
      <c r="AH283" s="92"/>
      <c r="AI283" s="91">
        <v>9000</v>
      </c>
      <c r="AJ283" s="11">
        <v>550</v>
      </c>
      <c r="AK283" s="54">
        <f t="shared" si="98"/>
        <v>12211.606983943977</v>
      </c>
      <c r="AL283" s="11">
        <v>305</v>
      </c>
      <c r="AM283" s="54">
        <v>0</v>
      </c>
      <c r="AN283" s="11">
        <v>0</v>
      </c>
      <c r="AO283" s="11">
        <v>0</v>
      </c>
      <c r="AP283" s="52">
        <f t="shared" si="428"/>
        <v>432567.19272257196</v>
      </c>
      <c r="AQ283" s="54">
        <f t="shared" si="413"/>
        <v>17015.165907048991</v>
      </c>
      <c r="AR283" s="54">
        <f t="shared" si="404"/>
        <v>14772.577381378078</v>
      </c>
      <c r="AS283" s="54">
        <f t="shared" si="409"/>
        <v>1659724.234612067</v>
      </c>
      <c r="AT283" s="54">
        <f t="shared" si="420"/>
        <v>179742.37641831508</v>
      </c>
      <c r="AU283" s="54">
        <v>3100</v>
      </c>
      <c r="AV283" s="54">
        <f t="shared" si="405"/>
        <v>271611.22945542797</v>
      </c>
      <c r="AW283" s="11">
        <v>0</v>
      </c>
      <c r="AX283" s="52">
        <f t="shared" si="429"/>
        <v>319338.15809708188</v>
      </c>
      <c r="AY283" s="54">
        <f>'Mortgage and Loans'!U244</f>
        <v>179999.99999999994</v>
      </c>
      <c r="AZ283" s="12">
        <f t="shared" si="475"/>
        <v>3099937.5415778346</v>
      </c>
      <c r="BA283" s="52">
        <f t="shared" si="461"/>
        <v>750</v>
      </c>
      <c r="BB283" s="52">
        <f t="shared" si="461"/>
        <v>750</v>
      </c>
      <c r="BC283" s="52">
        <f t="shared" si="461"/>
        <v>750</v>
      </c>
      <c r="BD283" s="52">
        <f t="shared" si="461"/>
        <v>750</v>
      </c>
      <c r="BE283" s="52">
        <f t="shared" si="400"/>
        <v>261.43961538461554</v>
      </c>
      <c r="BF283" s="52">
        <f t="shared" si="461"/>
        <v>750</v>
      </c>
      <c r="BG283" s="52">
        <f>'Mortgage and Loans'!AF245</f>
        <v>0</v>
      </c>
      <c r="BH283" s="52">
        <f>'Mortgage and Loans'!AQ245</f>
        <v>0</v>
      </c>
      <c r="BI283" s="52">
        <f>'Mortgage and Loans'!BB245</f>
        <v>0</v>
      </c>
      <c r="BJ283" s="52">
        <f>'Mortgage and Loans'!BM245</f>
        <v>0</v>
      </c>
      <c r="BK283" s="52">
        <f>'Mortgage and Loans'!T244</f>
        <v>2.1259438653942198E-11</v>
      </c>
      <c r="BL283" s="12">
        <f t="shared" si="473"/>
        <v>-4011.4396153846369</v>
      </c>
      <c r="BM283" s="69">
        <f t="shared" si="103"/>
        <v>3095926.10196245</v>
      </c>
      <c r="BN283" s="88">
        <f t="shared" si="411"/>
        <v>1</v>
      </c>
      <c r="BO283" s="88">
        <f t="shared" si="412"/>
        <v>0</v>
      </c>
      <c r="BP283" s="79">
        <f>'Mortgage and Loans'!G245</f>
        <v>0</v>
      </c>
      <c r="BQ283" s="73">
        <f t="shared" si="430"/>
        <v>2055.3430333333336</v>
      </c>
      <c r="BR283" s="80"/>
      <c r="BS283" s="20">
        <f t="shared" si="431"/>
        <v>4011.4396153846155</v>
      </c>
      <c r="BT283" s="20">
        <v>750</v>
      </c>
      <c r="BU283" s="20">
        <v>0</v>
      </c>
      <c r="BV283" s="20">
        <f t="shared" si="432"/>
        <v>4761.4396153846155</v>
      </c>
      <c r="BW283" s="20">
        <f t="shared" si="433"/>
        <v>4761.4396153846155</v>
      </c>
      <c r="BX283" s="47">
        <f>IF(D283=0,0,IF(MONTH($D283)=1,1,0))</f>
        <v>0</v>
      </c>
      <c r="BY283" s="47">
        <f t="shared" si="462"/>
        <v>0</v>
      </c>
      <c r="BZ283" s="47">
        <f t="shared" si="463"/>
        <v>0</v>
      </c>
      <c r="CA283" s="47">
        <f t="shared" si="464"/>
        <v>0</v>
      </c>
      <c r="CB283" s="47">
        <f t="shared" si="465"/>
        <v>0</v>
      </c>
      <c r="CC283" s="47">
        <f t="shared" si="466"/>
        <v>0</v>
      </c>
      <c r="CD283" s="47">
        <f t="shared" si="467"/>
        <v>0</v>
      </c>
      <c r="CE283" s="47">
        <f t="shared" si="468"/>
        <v>0</v>
      </c>
      <c r="CF283" s="47">
        <f t="shared" si="469"/>
        <v>0</v>
      </c>
      <c r="CG283" s="47">
        <f t="shared" si="470"/>
        <v>0</v>
      </c>
      <c r="CH283" s="47">
        <f t="shared" si="471"/>
        <v>0</v>
      </c>
      <c r="CI283" s="47">
        <f t="shared" si="472"/>
        <v>0</v>
      </c>
      <c r="CJ283" s="47">
        <f t="shared" si="434"/>
        <v>0</v>
      </c>
      <c r="CK283" s="47">
        <f t="shared" si="435"/>
        <v>0</v>
      </c>
      <c r="CL283" s="47">
        <f t="shared" si="436"/>
        <v>0</v>
      </c>
      <c r="CM283" s="47">
        <f t="shared" si="437"/>
        <v>0</v>
      </c>
      <c r="CN283" s="47">
        <f t="shared" si="438"/>
        <v>0</v>
      </c>
      <c r="CO283" s="47">
        <f t="shared" si="439"/>
        <v>0</v>
      </c>
      <c r="CP283" s="47">
        <f t="shared" si="440"/>
        <v>0</v>
      </c>
      <c r="CQ283" s="47">
        <f t="shared" si="441"/>
        <v>0</v>
      </c>
      <c r="CR283" s="47">
        <f t="shared" si="442"/>
        <v>0</v>
      </c>
      <c r="CS283" s="47">
        <f t="shared" si="443"/>
        <v>0</v>
      </c>
      <c r="CT283" s="47">
        <f t="shared" si="444"/>
        <v>0</v>
      </c>
      <c r="CU283" s="47">
        <f t="shared" si="445"/>
        <v>0</v>
      </c>
      <c r="CV283" s="20">
        <f t="shared" si="446"/>
        <v>4761.4396153846155</v>
      </c>
      <c r="CW283" s="20">
        <f t="shared" si="447"/>
        <v>4761.4396153846164</v>
      </c>
      <c r="CX283" s="20">
        <f t="shared" si="448"/>
        <v>57137.275384615386</v>
      </c>
      <c r="CY283" s="20">
        <f t="shared" si="449"/>
        <v>57137.275384615386</v>
      </c>
      <c r="CZ283" s="20">
        <f t="shared" si="450"/>
        <v>57137.275384615394</v>
      </c>
      <c r="DA283" s="21">
        <f t="shared" si="451"/>
        <v>57137.275384615386</v>
      </c>
      <c r="DB283" s="19">
        <f t="shared" si="474"/>
        <v>1428431.8846153847</v>
      </c>
      <c r="DC283" s="20">
        <f t="shared" si="452"/>
        <v>1428431.8846153847</v>
      </c>
      <c r="DD283" s="20">
        <f t="shared" si="453"/>
        <v>1428431.8846153843</v>
      </c>
      <c r="DE283" s="20">
        <f>DC283*G283</f>
        <v>0</v>
      </c>
      <c r="DF283" s="20">
        <f t="shared" ref="DF283:DF313" si="481">$DD$11</f>
        <v>1500000</v>
      </c>
      <c r="DG283" s="20">
        <f t="shared" si="476"/>
        <v>2894770.9345938908</v>
      </c>
      <c r="DH283" s="20">
        <f t="shared" si="454"/>
        <v>115790.83738375563</v>
      </c>
      <c r="DI283" s="20">
        <f t="shared" si="477"/>
        <v>9649.236448646303</v>
      </c>
      <c r="DJ283" s="20">
        <f t="shared" si="455"/>
        <v>2872448.2978850454</v>
      </c>
      <c r="DK283" s="24">
        <f t="shared" si="456"/>
        <v>2.026537607968145</v>
      </c>
      <c r="DL283" s="124">
        <f t="shared" si="478"/>
        <v>0</v>
      </c>
      <c r="DM283" s="27">
        <f t="shared" si="479"/>
        <v>0</v>
      </c>
      <c r="DN283" s="27">
        <f t="shared" si="480"/>
        <v>0</v>
      </c>
      <c r="DO283" s="20">
        <f t="shared" si="414"/>
        <v>0</v>
      </c>
      <c r="DP283" s="20">
        <f t="shared" si="415"/>
        <v>-117230.25933964705</v>
      </c>
      <c r="DQ283" s="21">
        <f t="shared" si="416"/>
        <v>-133959.99426624246</v>
      </c>
      <c r="DR283" s="17"/>
      <c r="DS283" s="17"/>
      <c r="DT283" s="17"/>
      <c r="DU283" s="17"/>
      <c r="DV283" s="17"/>
      <c r="DW283" s="17"/>
      <c r="DX283" s="17"/>
      <c r="DY283" s="17"/>
      <c r="DZ283" s="17"/>
      <c r="EA283" s="17"/>
      <c r="EB283" s="28">
        <v>0</v>
      </c>
      <c r="EC283" s="17"/>
      <c r="ED283" s="17"/>
      <c r="EE283" s="17"/>
      <c r="EF283" s="17"/>
      <c r="EG283" s="17"/>
    </row>
    <row r="284" spans="1:137" ht="15.75" thickBot="1" x14ac:dyDescent="0.3">
      <c r="A284" s="5">
        <f t="shared" si="399"/>
        <v>47</v>
      </c>
      <c r="B284" s="5">
        <f t="shared" si="399"/>
        <v>45</v>
      </c>
      <c r="C284" s="1">
        <v>50830</v>
      </c>
      <c r="D284" s="4"/>
      <c r="E284" s="28"/>
      <c r="F284" s="28"/>
      <c r="G284" s="28">
        <f t="shared" si="418"/>
        <v>0</v>
      </c>
      <c r="H284" s="28"/>
      <c r="I284" s="10">
        <v>0</v>
      </c>
      <c r="J284" s="10">
        <v>69430.399999999994</v>
      </c>
      <c r="K284" s="94"/>
      <c r="L284" s="11">
        <f t="shared" si="421"/>
        <v>1541.6666666666667</v>
      </c>
      <c r="M284" s="11">
        <f t="shared" si="422"/>
        <v>458.33333333333331</v>
      </c>
      <c r="N284" s="11">
        <f t="shared" si="423"/>
        <v>575</v>
      </c>
      <c r="O284" s="11">
        <f t="shared" si="419"/>
        <v>552.97666666666669</v>
      </c>
      <c r="P284" s="11">
        <f t="shared" si="457"/>
        <v>2657.8899999999994</v>
      </c>
      <c r="Q284" s="11">
        <v>100000</v>
      </c>
      <c r="R284" s="94">
        <v>1</v>
      </c>
      <c r="S284" s="11">
        <f t="shared" si="424"/>
        <v>1541.6666666666667</v>
      </c>
      <c r="T284" s="11">
        <f t="shared" si="425"/>
        <v>458.33333333333331</v>
      </c>
      <c r="U284" s="11">
        <f t="shared" si="458"/>
        <v>833.33333333333348</v>
      </c>
      <c r="V284" s="11">
        <f t="shared" si="459"/>
        <v>5500</v>
      </c>
      <c r="W284" s="11">
        <f t="shared" si="460"/>
        <v>8157.8899999999994</v>
      </c>
      <c r="X284" s="11">
        <f t="shared" si="426"/>
        <v>97894.68</v>
      </c>
      <c r="Y284" s="110">
        <f t="shared" si="417"/>
        <v>0.22</v>
      </c>
      <c r="Z284" s="11">
        <f t="shared" si="401"/>
        <v>13415.829599999997</v>
      </c>
      <c r="AA284" s="11">
        <f t="shared" si="402"/>
        <v>4814.7339999999995</v>
      </c>
      <c r="AB284" s="11">
        <v>0</v>
      </c>
      <c r="AC284" s="11">
        <f t="shared" si="408"/>
        <v>79664.116399999999</v>
      </c>
      <c r="AD284" s="11">
        <f t="shared" si="403"/>
        <v>6638.6763666666666</v>
      </c>
      <c r="AE284" s="11">
        <v>55000</v>
      </c>
      <c r="AF284" s="11">
        <f t="shared" si="427"/>
        <v>2055.3430333333336</v>
      </c>
      <c r="AG284" s="11"/>
      <c r="AH284" s="92"/>
      <c r="AI284" s="91">
        <v>9000</v>
      </c>
      <c r="AJ284" s="11">
        <v>550</v>
      </c>
      <c r="AK284" s="54">
        <f t="shared" si="98"/>
        <v>12226.362675716242</v>
      </c>
      <c r="AL284" s="11">
        <v>305</v>
      </c>
      <c r="AM284" s="54">
        <v>0</v>
      </c>
      <c r="AN284" s="11">
        <v>0</v>
      </c>
      <c r="AO284" s="11">
        <v>0</v>
      </c>
      <c r="AP284" s="52">
        <f t="shared" si="428"/>
        <v>435826.93168315251</v>
      </c>
      <c r="AQ284" s="54">
        <f t="shared" si="413"/>
        <v>17107.331389045507</v>
      </c>
      <c r="AR284" s="54">
        <f t="shared" si="404"/>
        <v>14852.595508860542</v>
      </c>
      <c r="AS284" s="54">
        <f t="shared" si="409"/>
        <v>1671971.3168828825</v>
      </c>
      <c r="AT284" s="54">
        <f t="shared" ref="AT284:AT315" si="482">(AT283*$AJ$1/12) + AT283</f>
        <v>180715.98095724761</v>
      </c>
      <c r="AU284" s="54">
        <v>3100</v>
      </c>
      <c r="AV284" s="54">
        <f t="shared" si="405"/>
        <v>273657.45694831153</v>
      </c>
      <c r="AW284" s="11">
        <v>0</v>
      </c>
      <c r="AX284" s="52">
        <f t="shared" si="429"/>
        <v>323123.24948677438</v>
      </c>
      <c r="AY284" s="54">
        <f>'Mortgage and Loans'!U245</f>
        <v>180000</v>
      </c>
      <c r="AZ284" s="12">
        <f t="shared" si="475"/>
        <v>3122436.2255319906</v>
      </c>
      <c r="BA284" s="52">
        <f t="shared" si="461"/>
        <v>750</v>
      </c>
      <c r="BB284" s="52">
        <f t="shared" si="461"/>
        <v>750</v>
      </c>
      <c r="BC284" s="52">
        <f t="shared" si="461"/>
        <v>750</v>
      </c>
      <c r="BD284" s="52">
        <f t="shared" si="461"/>
        <v>750</v>
      </c>
      <c r="BE284" s="52">
        <f t="shared" si="400"/>
        <v>261.43961538461554</v>
      </c>
      <c r="BF284" s="52">
        <f t="shared" si="461"/>
        <v>750</v>
      </c>
      <c r="BG284" s="52">
        <f>'Mortgage and Loans'!AF246</f>
        <v>0</v>
      </c>
      <c r="BH284" s="52">
        <f>'Mortgage and Loans'!AQ246</f>
        <v>0</v>
      </c>
      <c r="BI284" s="52">
        <f>'Mortgage and Loans'!BB246</f>
        <v>0</v>
      </c>
      <c r="BJ284" s="52">
        <f>'Mortgage and Loans'!BM246</f>
        <v>0</v>
      </c>
      <c r="BK284" s="52">
        <f>'Mortgage and Loans'!T245</f>
        <v>0</v>
      </c>
      <c r="BL284" s="12">
        <f t="shared" si="473"/>
        <v>-4011.4396153846155</v>
      </c>
      <c r="BM284" s="69">
        <f t="shared" si="103"/>
        <v>3118424.785916606</v>
      </c>
      <c r="BN284" s="88">
        <f t="shared" si="411"/>
        <v>0</v>
      </c>
      <c r="BO284" s="88">
        <f t="shared" si="412"/>
        <v>0</v>
      </c>
      <c r="BP284" s="79">
        <f>'Mortgage and Loans'!G246</f>
        <v>0</v>
      </c>
      <c r="BQ284" s="73">
        <f t="shared" si="430"/>
        <v>2055.3430333333336</v>
      </c>
      <c r="BR284" s="80"/>
      <c r="BS284" s="20">
        <f t="shared" si="431"/>
        <v>4011.4396153846155</v>
      </c>
      <c r="BT284" s="20">
        <v>750</v>
      </c>
      <c r="BU284" s="20">
        <v>0</v>
      </c>
      <c r="BV284" s="20">
        <f t="shared" si="432"/>
        <v>4761.4396153846155</v>
      </c>
      <c r="BW284" s="20">
        <f t="shared" si="433"/>
        <v>4761.4396153846155</v>
      </c>
      <c r="BX284" s="47">
        <f>IF(D284=0,0,IF(MONTH($D284)=1,1,0))</f>
        <v>0</v>
      </c>
      <c r="BY284" s="47">
        <f t="shared" si="462"/>
        <v>0</v>
      </c>
      <c r="BZ284" s="47">
        <f t="shared" si="463"/>
        <v>0</v>
      </c>
      <c r="CA284" s="47">
        <f t="shared" si="464"/>
        <v>0</v>
      </c>
      <c r="CB284" s="47">
        <f t="shared" si="465"/>
        <v>0</v>
      </c>
      <c r="CC284" s="47">
        <f t="shared" si="466"/>
        <v>0</v>
      </c>
      <c r="CD284" s="47">
        <f t="shared" si="467"/>
        <v>0</v>
      </c>
      <c r="CE284" s="47">
        <f t="shared" si="468"/>
        <v>0</v>
      </c>
      <c r="CF284" s="47">
        <f t="shared" si="469"/>
        <v>0</v>
      </c>
      <c r="CG284" s="47">
        <f t="shared" si="470"/>
        <v>0</v>
      </c>
      <c r="CH284" s="47">
        <f t="shared" si="471"/>
        <v>0</v>
      </c>
      <c r="CI284" s="47">
        <f t="shared" si="472"/>
        <v>0</v>
      </c>
      <c r="CJ284" s="47">
        <f t="shared" si="434"/>
        <v>0</v>
      </c>
      <c r="CK284" s="47">
        <f t="shared" si="435"/>
        <v>0</v>
      </c>
      <c r="CL284" s="47">
        <f t="shared" si="436"/>
        <v>0</v>
      </c>
      <c r="CM284" s="47">
        <f t="shared" si="437"/>
        <v>0</v>
      </c>
      <c r="CN284" s="47">
        <f t="shared" si="438"/>
        <v>0</v>
      </c>
      <c r="CO284" s="47">
        <f t="shared" si="439"/>
        <v>0</v>
      </c>
      <c r="CP284" s="47">
        <f t="shared" si="440"/>
        <v>0</v>
      </c>
      <c r="CQ284" s="47">
        <f t="shared" si="441"/>
        <v>0</v>
      </c>
      <c r="CR284" s="47">
        <f t="shared" si="442"/>
        <v>0</v>
      </c>
      <c r="CS284" s="47">
        <f t="shared" si="443"/>
        <v>0</v>
      </c>
      <c r="CT284" s="47">
        <f t="shared" si="444"/>
        <v>0</v>
      </c>
      <c r="CU284" s="47">
        <f t="shared" si="445"/>
        <v>0</v>
      </c>
      <c r="CV284" s="20">
        <f t="shared" si="446"/>
        <v>4761.4396153846155</v>
      </c>
      <c r="CW284" s="20">
        <f t="shared" si="447"/>
        <v>4761.4396153846164</v>
      </c>
      <c r="CX284" s="20">
        <f t="shared" si="448"/>
        <v>57137.275384615386</v>
      </c>
      <c r="CY284" s="20">
        <f t="shared" si="449"/>
        <v>57137.275384615386</v>
      </c>
      <c r="CZ284" s="20">
        <f t="shared" si="450"/>
        <v>57137.275384615394</v>
      </c>
      <c r="DA284" s="21">
        <f t="shared" si="451"/>
        <v>57137.275384615386</v>
      </c>
      <c r="DB284" s="19">
        <f t="shared" si="474"/>
        <v>1428431.8846153847</v>
      </c>
      <c r="DC284" s="20">
        <f t="shared" si="452"/>
        <v>1428431.8846153847</v>
      </c>
      <c r="DD284" s="20">
        <f t="shared" si="453"/>
        <v>1428431.8846153843</v>
      </c>
      <c r="DE284" s="20">
        <f>DC284*G284</f>
        <v>0</v>
      </c>
      <c r="DF284" s="20">
        <f t="shared" si="481"/>
        <v>1500000</v>
      </c>
      <c r="DG284" s="20">
        <f t="shared" si="476"/>
        <v>2917254.8628562745</v>
      </c>
      <c r="DH284" s="20">
        <f t="shared" si="454"/>
        <v>116690.19451425098</v>
      </c>
      <c r="DI284" s="20">
        <f t="shared" si="477"/>
        <v>9724.1828761875822</v>
      </c>
      <c r="DJ284" s="20">
        <f t="shared" si="455"/>
        <v>2894811.3118652557</v>
      </c>
      <c r="DK284" s="24">
        <f t="shared" si="456"/>
        <v>2.0422778952751854</v>
      </c>
      <c r="DL284" s="124">
        <f t="shared" si="478"/>
        <v>0</v>
      </c>
      <c r="DM284" s="27">
        <f t="shared" si="479"/>
        <v>0</v>
      </c>
      <c r="DN284" s="27">
        <f t="shared" si="480"/>
        <v>0</v>
      </c>
      <c r="DO284" s="20">
        <f t="shared" si="414"/>
        <v>0</v>
      </c>
      <c r="DP284" s="20">
        <f t="shared" si="415"/>
        <v>-113865.2565777368</v>
      </c>
      <c r="DQ284" s="21">
        <f t="shared" si="416"/>
        <v>-130114.77756851792</v>
      </c>
      <c r="DR284" s="17"/>
      <c r="DS284" s="17"/>
      <c r="DT284" s="17"/>
      <c r="DU284" s="17"/>
      <c r="DV284" s="17"/>
      <c r="DW284" s="17"/>
      <c r="DX284" s="17"/>
      <c r="DY284" s="17"/>
      <c r="DZ284" s="17"/>
      <c r="EA284" s="17"/>
      <c r="EB284" s="28">
        <v>0</v>
      </c>
      <c r="EC284" s="17"/>
      <c r="ED284" s="17"/>
      <c r="EE284" s="17"/>
      <c r="EF284" s="17"/>
      <c r="EG284" s="17"/>
    </row>
    <row r="285" spans="1:137" ht="15.75" thickBot="1" x14ac:dyDescent="0.3">
      <c r="A285" s="5">
        <f t="shared" si="399"/>
        <v>47</v>
      </c>
      <c r="B285" s="5">
        <f t="shared" si="399"/>
        <v>45</v>
      </c>
      <c r="C285" s="1">
        <v>50861</v>
      </c>
      <c r="D285" s="4"/>
      <c r="E285" s="28"/>
      <c r="F285" s="28"/>
      <c r="G285" s="28">
        <f t="shared" si="418"/>
        <v>0</v>
      </c>
      <c r="H285" s="28"/>
      <c r="I285" s="10">
        <v>0</v>
      </c>
      <c r="J285" s="10">
        <v>69430.399999999994</v>
      </c>
      <c r="K285" s="94"/>
      <c r="L285" s="11">
        <f t="shared" si="421"/>
        <v>1541.6666666666667</v>
      </c>
      <c r="M285" s="11">
        <f t="shared" si="422"/>
        <v>458.33333333333331</v>
      </c>
      <c r="N285" s="11">
        <f t="shared" si="423"/>
        <v>575</v>
      </c>
      <c r="O285" s="11">
        <f t="shared" si="419"/>
        <v>552.97666666666669</v>
      </c>
      <c r="P285" s="11">
        <f t="shared" si="457"/>
        <v>2657.8899999999994</v>
      </c>
      <c r="Q285" s="11">
        <v>100000</v>
      </c>
      <c r="R285" s="94">
        <v>1</v>
      </c>
      <c r="S285" s="11">
        <f t="shared" si="424"/>
        <v>1541.6666666666667</v>
      </c>
      <c r="T285" s="11">
        <f t="shared" si="425"/>
        <v>458.33333333333331</v>
      </c>
      <c r="U285" s="11">
        <f t="shared" si="458"/>
        <v>833.33333333333348</v>
      </c>
      <c r="V285" s="11">
        <f t="shared" si="459"/>
        <v>5500</v>
      </c>
      <c r="W285" s="11">
        <f t="shared" si="460"/>
        <v>8157.8899999999994</v>
      </c>
      <c r="X285" s="11">
        <f t="shared" si="426"/>
        <v>97894.68</v>
      </c>
      <c r="Y285" s="110">
        <f t="shared" si="417"/>
        <v>0.22</v>
      </c>
      <c r="Z285" s="11">
        <f t="shared" si="401"/>
        <v>13415.829599999997</v>
      </c>
      <c r="AA285" s="11">
        <f t="shared" si="402"/>
        <v>4814.7339999999995</v>
      </c>
      <c r="AB285" s="11">
        <v>0</v>
      </c>
      <c r="AC285" s="11">
        <f t="shared" si="408"/>
        <v>79664.116399999999</v>
      </c>
      <c r="AD285" s="11">
        <f t="shared" si="403"/>
        <v>6638.6763666666666</v>
      </c>
      <c r="AE285" s="11">
        <v>55000</v>
      </c>
      <c r="AF285" s="11">
        <f t="shared" si="427"/>
        <v>2055.3430333333336</v>
      </c>
      <c r="AG285" s="11"/>
      <c r="AH285" s="92"/>
      <c r="AI285" s="91">
        <v>9000</v>
      </c>
      <c r="AJ285" s="11">
        <v>550</v>
      </c>
      <c r="AK285" s="54">
        <f t="shared" si="98"/>
        <v>12241.136197282731</v>
      </c>
      <c r="AL285" s="11">
        <v>305</v>
      </c>
      <c r="AM285" s="54">
        <v>0</v>
      </c>
      <c r="AN285" s="11">
        <v>0</v>
      </c>
      <c r="AO285" s="11">
        <v>0</v>
      </c>
      <c r="AP285" s="52">
        <f t="shared" si="428"/>
        <v>439104.32756310288</v>
      </c>
      <c r="AQ285" s="54">
        <f t="shared" si="413"/>
        <v>17199.996100736171</v>
      </c>
      <c r="AR285" s="54">
        <f t="shared" si="404"/>
        <v>14933.04706786687</v>
      </c>
      <c r="AS285" s="54">
        <f t="shared" si="409"/>
        <v>1684284.7375159981</v>
      </c>
      <c r="AT285" s="54">
        <f t="shared" si="482"/>
        <v>181694.85918743271</v>
      </c>
      <c r="AU285" s="54">
        <v>3100</v>
      </c>
      <c r="AV285" s="54">
        <f t="shared" si="405"/>
        <v>275714.76817344822</v>
      </c>
      <c r="AW285" s="11">
        <v>0</v>
      </c>
      <c r="AX285" s="52">
        <f t="shared" si="429"/>
        <v>326928.84345482773</v>
      </c>
      <c r="AY285" s="54">
        <f>'Mortgage and Loans'!U246</f>
        <v>180000</v>
      </c>
      <c r="AZ285" s="12">
        <f t="shared" si="475"/>
        <v>3145056.7152606952</v>
      </c>
      <c r="BA285" s="52">
        <f t="shared" si="461"/>
        <v>750</v>
      </c>
      <c r="BB285" s="52">
        <f t="shared" si="461"/>
        <v>750</v>
      </c>
      <c r="BC285" s="52">
        <f t="shared" si="461"/>
        <v>750</v>
      </c>
      <c r="BD285" s="52">
        <f t="shared" si="461"/>
        <v>750</v>
      </c>
      <c r="BE285" s="52">
        <f t="shared" si="400"/>
        <v>261.43961538461554</v>
      </c>
      <c r="BF285" s="52">
        <f t="shared" si="461"/>
        <v>750</v>
      </c>
      <c r="BG285" s="52">
        <f>'Mortgage and Loans'!AF247</f>
        <v>0</v>
      </c>
      <c r="BH285" s="52">
        <f>'Mortgage and Loans'!AQ247</f>
        <v>0</v>
      </c>
      <c r="BI285" s="52">
        <f>'Mortgage and Loans'!BB247</f>
        <v>0</v>
      </c>
      <c r="BJ285" s="52">
        <f>'Mortgage and Loans'!BM247</f>
        <v>0</v>
      </c>
      <c r="BK285" s="52">
        <f>'Mortgage and Loans'!T246</f>
        <v>0</v>
      </c>
      <c r="BL285" s="12">
        <f t="shared" si="473"/>
        <v>-4011.4396153846155</v>
      </c>
      <c r="BM285" s="69">
        <f t="shared" si="103"/>
        <v>3141045.2756453105</v>
      </c>
      <c r="BN285" s="88">
        <f t="shared" si="411"/>
        <v>0</v>
      </c>
      <c r="BO285" s="88">
        <f t="shared" si="412"/>
        <v>0</v>
      </c>
      <c r="BP285" s="79">
        <f>'Mortgage and Loans'!G247</f>
        <v>0</v>
      </c>
      <c r="BQ285" s="73">
        <f t="shared" si="430"/>
        <v>2055.3430333333336</v>
      </c>
      <c r="BR285" s="80"/>
      <c r="BS285" s="20">
        <f t="shared" si="431"/>
        <v>4011.4396153846155</v>
      </c>
      <c r="BT285" s="20">
        <v>750</v>
      </c>
      <c r="BU285" s="20">
        <v>0</v>
      </c>
      <c r="BV285" s="20">
        <f t="shared" si="432"/>
        <v>4761.4396153846155</v>
      </c>
      <c r="BW285" s="20">
        <f t="shared" si="433"/>
        <v>4761.4396153846155</v>
      </c>
      <c r="BX285" s="47">
        <f>IF(D285=0,0,IF(MONTH($D285)=1,1,0))</f>
        <v>0</v>
      </c>
      <c r="BY285" s="47">
        <f t="shared" si="462"/>
        <v>0</v>
      </c>
      <c r="BZ285" s="47">
        <f t="shared" si="463"/>
        <v>0</v>
      </c>
      <c r="CA285" s="47">
        <f t="shared" si="464"/>
        <v>0</v>
      </c>
      <c r="CB285" s="47">
        <f t="shared" si="465"/>
        <v>0</v>
      </c>
      <c r="CC285" s="47">
        <f t="shared" si="466"/>
        <v>0</v>
      </c>
      <c r="CD285" s="47">
        <f t="shared" si="467"/>
        <v>0</v>
      </c>
      <c r="CE285" s="47">
        <f t="shared" si="468"/>
        <v>0</v>
      </c>
      <c r="CF285" s="47">
        <f t="shared" si="469"/>
        <v>0</v>
      </c>
      <c r="CG285" s="47">
        <f t="shared" si="470"/>
        <v>0</v>
      </c>
      <c r="CH285" s="47">
        <f t="shared" si="471"/>
        <v>0</v>
      </c>
      <c r="CI285" s="47">
        <f t="shared" si="472"/>
        <v>0</v>
      </c>
      <c r="CJ285" s="47">
        <f t="shared" si="434"/>
        <v>0</v>
      </c>
      <c r="CK285" s="47">
        <f t="shared" si="435"/>
        <v>0</v>
      </c>
      <c r="CL285" s="47">
        <f t="shared" si="436"/>
        <v>0</v>
      </c>
      <c r="CM285" s="47">
        <f t="shared" si="437"/>
        <v>0</v>
      </c>
      <c r="CN285" s="47">
        <f t="shared" si="438"/>
        <v>0</v>
      </c>
      <c r="CO285" s="47">
        <f t="shared" si="439"/>
        <v>0</v>
      </c>
      <c r="CP285" s="47">
        <f t="shared" si="440"/>
        <v>0</v>
      </c>
      <c r="CQ285" s="47">
        <f t="shared" si="441"/>
        <v>0</v>
      </c>
      <c r="CR285" s="47">
        <f t="shared" si="442"/>
        <v>0</v>
      </c>
      <c r="CS285" s="47">
        <f t="shared" si="443"/>
        <v>0</v>
      </c>
      <c r="CT285" s="47">
        <f t="shared" si="444"/>
        <v>0</v>
      </c>
      <c r="CU285" s="47">
        <f t="shared" si="445"/>
        <v>0</v>
      </c>
      <c r="CV285" s="20">
        <f t="shared" si="446"/>
        <v>4761.4396153846155</v>
      </c>
      <c r="CW285" s="20">
        <f t="shared" si="447"/>
        <v>4761.4396153846164</v>
      </c>
      <c r="CX285" s="20">
        <f t="shared" si="448"/>
        <v>57137.275384615386</v>
      </c>
      <c r="CY285" s="20">
        <f t="shared" si="449"/>
        <v>57137.275384615386</v>
      </c>
      <c r="CZ285" s="20">
        <f t="shared" si="450"/>
        <v>57137.275384615394</v>
      </c>
      <c r="DA285" s="21">
        <f t="shared" si="451"/>
        <v>57137.275384615386</v>
      </c>
      <c r="DB285" s="19">
        <f t="shared" si="474"/>
        <v>1428431.8846153847</v>
      </c>
      <c r="DC285" s="20">
        <f t="shared" si="452"/>
        <v>1428431.8846153847</v>
      </c>
      <c r="DD285" s="20">
        <f t="shared" si="453"/>
        <v>1428431.8846153843</v>
      </c>
      <c r="DE285" s="20">
        <f>DC285*G285</f>
        <v>0</v>
      </c>
      <c r="DF285" s="20">
        <f t="shared" si="481"/>
        <v>1500000</v>
      </c>
      <c r="DG285" s="20">
        <f t="shared" si="476"/>
        <v>2939860.5790634123</v>
      </c>
      <c r="DH285" s="20">
        <f t="shared" si="454"/>
        <v>117594.42316253649</v>
      </c>
      <c r="DI285" s="20">
        <f t="shared" si="477"/>
        <v>9799.535263544707</v>
      </c>
      <c r="DJ285" s="20">
        <f t="shared" si="455"/>
        <v>2917295.4588378593</v>
      </c>
      <c r="DK285" s="24">
        <f t="shared" si="456"/>
        <v>2.0581034424718054</v>
      </c>
      <c r="DL285" s="124">
        <f t="shared" si="478"/>
        <v>0</v>
      </c>
      <c r="DM285" s="27">
        <f t="shared" si="479"/>
        <v>0</v>
      </c>
      <c r="DN285" s="27">
        <f t="shared" si="480"/>
        <v>0</v>
      </c>
      <c r="DO285" s="20">
        <f t="shared" si="414"/>
        <v>0</v>
      </c>
      <c r="DP285" s="20">
        <f t="shared" si="415"/>
        <v>-110482.02671753286</v>
      </c>
      <c r="DQ285" s="21">
        <f t="shared" si="416"/>
        <v>-126248.73261368072</v>
      </c>
      <c r="DR285" s="17"/>
      <c r="DS285" s="17"/>
      <c r="DT285" s="17"/>
      <c r="DU285" s="17"/>
      <c r="DV285" s="17"/>
      <c r="DW285" s="17"/>
      <c r="DX285" s="17"/>
      <c r="DY285" s="17"/>
      <c r="DZ285" s="17"/>
      <c r="EA285" s="17"/>
      <c r="EB285" s="28">
        <v>0</v>
      </c>
      <c r="EC285" s="17"/>
      <c r="ED285" s="17"/>
      <c r="EE285" s="17"/>
      <c r="EF285" s="17"/>
      <c r="EG285" s="17"/>
    </row>
    <row r="286" spans="1:137" ht="15.75" thickBot="1" x14ac:dyDescent="0.3">
      <c r="A286" s="5">
        <f t="shared" ref="A286:B315" si="483">A274+1</f>
        <v>47</v>
      </c>
      <c r="B286" s="5">
        <f t="shared" si="483"/>
        <v>45</v>
      </c>
      <c r="C286" s="1">
        <v>50891</v>
      </c>
      <c r="D286" s="4"/>
      <c r="E286" s="28"/>
      <c r="F286" s="28"/>
      <c r="G286" s="28">
        <f t="shared" si="418"/>
        <v>0</v>
      </c>
      <c r="H286" s="28"/>
      <c r="I286" s="10">
        <v>0</v>
      </c>
      <c r="J286" s="10">
        <v>69430.399999999994</v>
      </c>
      <c r="K286" s="94"/>
      <c r="L286" s="11">
        <f t="shared" si="421"/>
        <v>1541.6666666666667</v>
      </c>
      <c r="M286" s="11">
        <f t="shared" si="422"/>
        <v>458.33333333333331</v>
      </c>
      <c r="N286" s="11">
        <f t="shared" si="423"/>
        <v>575</v>
      </c>
      <c r="O286" s="11">
        <f t="shared" si="419"/>
        <v>552.97666666666669</v>
      </c>
      <c r="P286" s="11">
        <f t="shared" si="457"/>
        <v>2657.8899999999994</v>
      </c>
      <c r="Q286" s="11">
        <v>100000</v>
      </c>
      <c r="R286" s="94">
        <v>1</v>
      </c>
      <c r="S286" s="11">
        <f t="shared" si="424"/>
        <v>1541.6666666666667</v>
      </c>
      <c r="T286" s="11">
        <f t="shared" si="425"/>
        <v>458.33333333333331</v>
      </c>
      <c r="U286" s="11">
        <f t="shared" si="458"/>
        <v>833.33333333333348</v>
      </c>
      <c r="V286" s="11">
        <f t="shared" si="459"/>
        <v>5500</v>
      </c>
      <c r="W286" s="11">
        <f t="shared" si="460"/>
        <v>8157.8899999999994</v>
      </c>
      <c r="X286" s="11">
        <f t="shared" si="426"/>
        <v>97894.68</v>
      </c>
      <c r="Y286" s="110">
        <f t="shared" si="417"/>
        <v>0.22</v>
      </c>
      <c r="Z286" s="11">
        <f t="shared" si="401"/>
        <v>13415.829599999997</v>
      </c>
      <c r="AA286" s="11">
        <f t="shared" si="402"/>
        <v>4814.7339999999995</v>
      </c>
      <c r="AB286" s="11">
        <v>0</v>
      </c>
      <c r="AC286" s="11">
        <f t="shared" si="408"/>
        <v>79664.116399999999</v>
      </c>
      <c r="AD286" s="11">
        <f t="shared" si="403"/>
        <v>6638.6763666666666</v>
      </c>
      <c r="AE286" s="11">
        <v>55000</v>
      </c>
      <c r="AF286" s="11">
        <f t="shared" si="427"/>
        <v>2055.3430333333336</v>
      </c>
      <c r="AG286" s="11"/>
      <c r="AH286" s="92"/>
      <c r="AI286" s="91">
        <v>9000</v>
      </c>
      <c r="AJ286" s="11">
        <v>550</v>
      </c>
      <c r="AK286" s="54">
        <f t="shared" si="98"/>
        <v>12255.92757018778</v>
      </c>
      <c r="AL286" s="11">
        <v>305</v>
      </c>
      <c r="AM286" s="54">
        <v>0</v>
      </c>
      <c r="AN286" s="11">
        <v>0</v>
      </c>
      <c r="AO286" s="11">
        <v>0</v>
      </c>
      <c r="AP286" s="52">
        <f t="shared" si="428"/>
        <v>442399.47600406967</v>
      </c>
      <c r="AQ286" s="54">
        <f t="shared" si="413"/>
        <v>17293.162746281825</v>
      </c>
      <c r="AR286" s="54">
        <f t="shared" si="404"/>
        <v>15013.934406151149</v>
      </c>
      <c r="AS286" s="54">
        <f t="shared" si="409"/>
        <v>1696664.8558442097</v>
      </c>
      <c r="AT286" s="54">
        <f t="shared" si="482"/>
        <v>182679.03967469797</v>
      </c>
      <c r="AU286" s="54">
        <v>3100</v>
      </c>
      <c r="AV286" s="54">
        <f t="shared" si="405"/>
        <v>277783.22316772107</v>
      </c>
      <c r="AW286" s="11">
        <v>0</v>
      </c>
      <c r="AX286" s="52">
        <f t="shared" si="429"/>
        <v>330755.05105687468</v>
      </c>
      <c r="AY286" s="54">
        <f>'Mortgage and Loans'!U247</f>
        <v>180000</v>
      </c>
      <c r="AZ286" s="12">
        <f t="shared" si="475"/>
        <v>3167799.670470194</v>
      </c>
      <c r="BA286" s="52">
        <f t="shared" si="461"/>
        <v>750</v>
      </c>
      <c r="BB286" s="52">
        <f t="shared" si="461"/>
        <v>750</v>
      </c>
      <c r="BC286" s="52">
        <f t="shared" si="461"/>
        <v>750</v>
      </c>
      <c r="BD286" s="52">
        <f t="shared" si="461"/>
        <v>750</v>
      </c>
      <c r="BE286" s="52">
        <f t="shared" si="400"/>
        <v>261.43961538461554</v>
      </c>
      <c r="BF286" s="52">
        <f t="shared" si="461"/>
        <v>750</v>
      </c>
      <c r="BG286" s="52">
        <f>'Mortgage and Loans'!AF248</f>
        <v>0</v>
      </c>
      <c r="BH286" s="52">
        <f>'Mortgage and Loans'!AQ248</f>
        <v>0</v>
      </c>
      <c r="BI286" s="52">
        <f>'Mortgage and Loans'!BB248</f>
        <v>0</v>
      </c>
      <c r="BJ286" s="52">
        <f>'Mortgage and Loans'!BM248</f>
        <v>0</v>
      </c>
      <c r="BK286" s="52">
        <f>'Mortgage and Loans'!T247</f>
        <v>0</v>
      </c>
      <c r="BL286" s="12">
        <f t="shared" si="473"/>
        <v>-4011.4396153846155</v>
      </c>
      <c r="BM286" s="69">
        <f t="shared" si="103"/>
        <v>3163788.2308548093</v>
      </c>
      <c r="BN286" s="88">
        <f t="shared" si="411"/>
        <v>0</v>
      </c>
      <c r="BO286" s="88">
        <f t="shared" si="412"/>
        <v>0</v>
      </c>
      <c r="BP286" s="79">
        <f>'Mortgage and Loans'!G248</f>
        <v>0</v>
      </c>
      <c r="BQ286" s="73">
        <f t="shared" si="430"/>
        <v>2055.3430333333336</v>
      </c>
      <c r="BR286" s="80"/>
      <c r="BS286" s="20">
        <f t="shared" si="431"/>
        <v>4011.4396153846155</v>
      </c>
      <c r="BT286" s="20">
        <v>750</v>
      </c>
      <c r="BU286" s="20">
        <v>0</v>
      </c>
      <c r="BV286" s="20">
        <f t="shared" si="432"/>
        <v>4761.4396153846155</v>
      </c>
      <c r="BW286" s="20">
        <f t="shared" si="433"/>
        <v>4761.4396153846155</v>
      </c>
      <c r="BX286" s="47">
        <f>IF(D286=0,0,IF(MONTH($D286)=1,1,0))</f>
        <v>0</v>
      </c>
      <c r="BY286" s="47">
        <f t="shared" si="462"/>
        <v>0</v>
      </c>
      <c r="BZ286" s="47">
        <f t="shared" si="463"/>
        <v>0</v>
      </c>
      <c r="CA286" s="47">
        <f t="shared" si="464"/>
        <v>0</v>
      </c>
      <c r="CB286" s="47">
        <f t="shared" si="465"/>
        <v>0</v>
      </c>
      <c r="CC286" s="47">
        <f t="shared" si="466"/>
        <v>0</v>
      </c>
      <c r="CD286" s="47">
        <f t="shared" si="467"/>
        <v>0</v>
      </c>
      <c r="CE286" s="47">
        <f t="shared" si="468"/>
        <v>0</v>
      </c>
      <c r="CF286" s="47">
        <f t="shared" si="469"/>
        <v>0</v>
      </c>
      <c r="CG286" s="47">
        <f t="shared" si="470"/>
        <v>0</v>
      </c>
      <c r="CH286" s="47">
        <f t="shared" si="471"/>
        <v>0</v>
      </c>
      <c r="CI286" s="47">
        <f t="shared" si="472"/>
        <v>0</v>
      </c>
      <c r="CJ286" s="47">
        <f t="shared" si="434"/>
        <v>0</v>
      </c>
      <c r="CK286" s="47">
        <f t="shared" si="435"/>
        <v>0</v>
      </c>
      <c r="CL286" s="47">
        <f t="shared" si="436"/>
        <v>0</v>
      </c>
      <c r="CM286" s="47">
        <f t="shared" si="437"/>
        <v>0</v>
      </c>
      <c r="CN286" s="47">
        <f t="shared" si="438"/>
        <v>0</v>
      </c>
      <c r="CO286" s="47">
        <f t="shared" si="439"/>
        <v>0</v>
      </c>
      <c r="CP286" s="47">
        <f t="shared" si="440"/>
        <v>0</v>
      </c>
      <c r="CQ286" s="47">
        <f t="shared" si="441"/>
        <v>0</v>
      </c>
      <c r="CR286" s="47">
        <f t="shared" si="442"/>
        <v>0</v>
      </c>
      <c r="CS286" s="47">
        <f t="shared" si="443"/>
        <v>0</v>
      </c>
      <c r="CT286" s="47">
        <f t="shared" si="444"/>
        <v>0</v>
      </c>
      <c r="CU286" s="47">
        <f t="shared" si="445"/>
        <v>0</v>
      </c>
      <c r="CV286" s="20">
        <f t="shared" si="446"/>
        <v>4761.4396153846155</v>
      </c>
      <c r="CW286" s="20">
        <f t="shared" si="447"/>
        <v>4761.4396153846164</v>
      </c>
      <c r="CX286" s="20">
        <f t="shared" si="448"/>
        <v>57137.275384615386</v>
      </c>
      <c r="CY286" s="20">
        <f t="shared" si="449"/>
        <v>57137.275384615386</v>
      </c>
      <c r="CZ286" s="20">
        <f t="shared" si="450"/>
        <v>57137.275384615394</v>
      </c>
      <c r="DA286" s="21">
        <f t="shared" si="451"/>
        <v>57137.275384615386</v>
      </c>
      <c r="DB286" s="19">
        <f t="shared" si="474"/>
        <v>1428431.8846153847</v>
      </c>
      <c r="DC286" s="20">
        <f t="shared" si="452"/>
        <v>1428431.8846153847</v>
      </c>
      <c r="DD286" s="20">
        <f t="shared" si="453"/>
        <v>1428431.8846153843</v>
      </c>
      <c r="DE286" s="20">
        <f>DC286*G286</f>
        <v>0</v>
      </c>
      <c r="DF286" s="20">
        <f t="shared" si="481"/>
        <v>1500000</v>
      </c>
      <c r="DG286" s="20">
        <f t="shared" si="476"/>
        <v>2962588.742900006</v>
      </c>
      <c r="DH286" s="20">
        <f t="shared" si="454"/>
        <v>118503.54971600024</v>
      </c>
      <c r="DI286" s="20">
        <f t="shared" si="477"/>
        <v>9875.2958096666862</v>
      </c>
      <c r="DJ286" s="20">
        <f t="shared" si="455"/>
        <v>2939901.3949398976</v>
      </c>
      <c r="DK286" s="24">
        <f t="shared" si="456"/>
        <v>2.0740147113824077</v>
      </c>
      <c r="DL286" s="124">
        <f t="shared" si="478"/>
        <v>0</v>
      </c>
      <c r="DM286" s="27">
        <f t="shared" si="479"/>
        <v>0</v>
      </c>
      <c r="DN286" s="27">
        <f t="shared" si="480"/>
        <v>0</v>
      </c>
      <c r="DO286" s="20">
        <f t="shared" si="414"/>
        <v>0</v>
      </c>
      <c r="DP286" s="20">
        <f t="shared" si="415"/>
        <v>-107080.47102891949</v>
      </c>
      <c r="DQ286" s="21">
        <f t="shared" si="416"/>
        <v>-122361.74658200482</v>
      </c>
      <c r="DR286" s="17"/>
      <c r="DS286" s="17"/>
      <c r="DT286" s="17"/>
      <c r="DU286" s="17"/>
      <c r="DV286" s="17"/>
      <c r="DW286" s="17"/>
      <c r="DX286" s="17"/>
      <c r="DY286" s="17"/>
      <c r="DZ286" s="17"/>
      <c r="EA286" s="17"/>
      <c r="EB286" s="28">
        <v>0</v>
      </c>
      <c r="EC286" s="17"/>
      <c r="ED286" s="17"/>
      <c r="EE286" s="17"/>
      <c r="EF286" s="17"/>
      <c r="EG286" s="17"/>
    </row>
    <row r="287" spans="1:137" ht="15.75" thickBot="1" x14ac:dyDescent="0.3">
      <c r="A287" s="5">
        <f t="shared" si="483"/>
        <v>47</v>
      </c>
      <c r="B287" s="5">
        <f t="shared" si="483"/>
        <v>45</v>
      </c>
      <c r="C287" s="1">
        <v>50922</v>
      </c>
      <c r="D287" s="4"/>
      <c r="E287" s="28"/>
      <c r="F287" s="28"/>
      <c r="G287" s="28">
        <f t="shared" si="418"/>
        <v>0</v>
      </c>
      <c r="H287" s="28"/>
      <c r="I287" s="10">
        <v>0</v>
      </c>
      <c r="J287" s="10">
        <v>69430.399999999994</v>
      </c>
      <c r="K287" s="94"/>
      <c r="L287" s="11">
        <f t="shared" si="421"/>
        <v>1541.6666666666667</v>
      </c>
      <c r="M287" s="11">
        <f t="shared" si="422"/>
        <v>458.33333333333331</v>
      </c>
      <c r="N287" s="11">
        <f t="shared" si="423"/>
        <v>575</v>
      </c>
      <c r="O287" s="11">
        <f t="shared" si="419"/>
        <v>552.97666666666669</v>
      </c>
      <c r="P287" s="11">
        <f t="shared" si="457"/>
        <v>2657.8899999999994</v>
      </c>
      <c r="Q287" s="11">
        <v>100000</v>
      </c>
      <c r="R287" s="94">
        <v>1</v>
      </c>
      <c r="S287" s="11">
        <f t="shared" si="424"/>
        <v>1541.6666666666667</v>
      </c>
      <c r="T287" s="11">
        <f t="shared" si="425"/>
        <v>458.33333333333331</v>
      </c>
      <c r="U287" s="11">
        <f t="shared" si="458"/>
        <v>833.33333333333348</v>
      </c>
      <c r="V287" s="11">
        <f t="shared" si="459"/>
        <v>5500</v>
      </c>
      <c r="W287" s="11">
        <f t="shared" si="460"/>
        <v>8157.8899999999994</v>
      </c>
      <c r="X287" s="11">
        <f t="shared" si="426"/>
        <v>97894.68</v>
      </c>
      <c r="Y287" s="110">
        <f t="shared" si="417"/>
        <v>0.22</v>
      </c>
      <c r="Z287" s="11">
        <f t="shared" si="401"/>
        <v>13415.829599999997</v>
      </c>
      <c r="AA287" s="11">
        <f t="shared" si="402"/>
        <v>4814.7339999999995</v>
      </c>
      <c r="AB287" s="11">
        <v>0</v>
      </c>
      <c r="AC287" s="11">
        <f t="shared" si="408"/>
        <v>79664.116399999999</v>
      </c>
      <c r="AD287" s="11">
        <f t="shared" si="403"/>
        <v>6638.6763666666666</v>
      </c>
      <c r="AE287" s="11">
        <v>55000</v>
      </c>
      <c r="AF287" s="11">
        <f t="shared" si="427"/>
        <v>2055.3430333333336</v>
      </c>
      <c r="AG287" s="11"/>
      <c r="AH287" s="92"/>
      <c r="AI287" s="91">
        <v>9000</v>
      </c>
      <c r="AJ287" s="11">
        <v>550</v>
      </c>
      <c r="AK287" s="54">
        <f t="shared" ref="AK287:AK315" si="484">AK286*(1+(0.0145/12))</f>
        <v>12270.736816001756</v>
      </c>
      <c r="AL287" s="11">
        <v>305</v>
      </c>
      <c r="AM287" s="54">
        <v>0</v>
      </c>
      <c r="AN287" s="11">
        <v>0</v>
      </c>
      <c r="AO287" s="11">
        <v>0</v>
      </c>
      <c r="AP287" s="52">
        <f t="shared" si="428"/>
        <v>445712.47316575836</v>
      </c>
      <c r="AQ287" s="54">
        <f t="shared" si="413"/>
        <v>17386.83404449085</v>
      </c>
      <c r="AR287" s="54">
        <f t="shared" si="404"/>
        <v>15095.259884184468</v>
      </c>
      <c r="AS287" s="54">
        <f t="shared" si="409"/>
        <v>1709112.0331466992</v>
      </c>
      <c r="AT287" s="54">
        <f t="shared" si="482"/>
        <v>183668.55113960258</v>
      </c>
      <c r="AU287" s="54">
        <v>3100</v>
      </c>
      <c r="AV287" s="54">
        <f t="shared" si="405"/>
        <v>279862.88229321287</v>
      </c>
      <c r="AW287" s="11">
        <v>0</v>
      </c>
      <c r="AX287" s="52">
        <f t="shared" si="429"/>
        <v>334601.98395009938</v>
      </c>
      <c r="AY287" s="54">
        <f>'Mortgage and Loans'!U248</f>
        <v>180000</v>
      </c>
      <c r="AZ287" s="12">
        <f t="shared" si="475"/>
        <v>3190665.7544400492</v>
      </c>
      <c r="BA287" s="52">
        <f t="shared" si="461"/>
        <v>750</v>
      </c>
      <c r="BB287" s="52">
        <f t="shared" si="461"/>
        <v>750</v>
      </c>
      <c r="BC287" s="52">
        <f t="shared" si="461"/>
        <v>750</v>
      </c>
      <c r="BD287" s="52">
        <f t="shared" si="461"/>
        <v>750</v>
      </c>
      <c r="BE287" s="52">
        <f t="shared" si="400"/>
        <v>261.43961538461554</v>
      </c>
      <c r="BF287" s="52">
        <f t="shared" si="461"/>
        <v>750</v>
      </c>
      <c r="BG287" s="52">
        <f>'Mortgage and Loans'!AF249</f>
        <v>0</v>
      </c>
      <c r="BH287" s="52">
        <f>'Mortgage and Loans'!AQ249</f>
        <v>0</v>
      </c>
      <c r="BI287" s="52">
        <f>'Mortgage and Loans'!BB249</f>
        <v>0</v>
      </c>
      <c r="BJ287" s="52">
        <f>'Mortgage and Loans'!BM249</f>
        <v>0</v>
      </c>
      <c r="BK287" s="52">
        <f>'Mortgage and Loans'!T248</f>
        <v>0</v>
      </c>
      <c r="BL287" s="12">
        <f t="shared" si="473"/>
        <v>-4011.4396153846155</v>
      </c>
      <c r="BM287" s="69">
        <f t="shared" ref="BM287:BM313" si="485">AZ287+BL287</f>
        <v>3186654.3148246645</v>
      </c>
      <c r="BN287" s="88">
        <f t="shared" si="411"/>
        <v>0</v>
      </c>
      <c r="BO287" s="88">
        <f t="shared" si="412"/>
        <v>0</v>
      </c>
      <c r="BP287" s="79">
        <f>'Mortgage and Loans'!G249</f>
        <v>0</v>
      </c>
      <c r="BQ287" s="73">
        <f t="shared" si="430"/>
        <v>2055.3430333333336</v>
      </c>
      <c r="BR287" s="80"/>
      <c r="BS287" s="20">
        <f t="shared" si="431"/>
        <v>4011.4396153846155</v>
      </c>
      <c r="BT287" s="20">
        <v>750</v>
      </c>
      <c r="BU287" s="20">
        <v>0</v>
      </c>
      <c r="BV287" s="20">
        <f t="shared" si="432"/>
        <v>4761.4396153846155</v>
      </c>
      <c r="BW287" s="20">
        <f t="shared" si="433"/>
        <v>4761.4396153846155</v>
      </c>
      <c r="BX287" s="47">
        <f>IF(D287=0,0,IF(MONTH($D287)=1,1,0))</f>
        <v>0</v>
      </c>
      <c r="BY287" s="47">
        <f t="shared" si="462"/>
        <v>0</v>
      </c>
      <c r="BZ287" s="47">
        <f t="shared" si="463"/>
        <v>0</v>
      </c>
      <c r="CA287" s="47">
        <f t="shared" si="464"/>
        <v>0</v>
      </c>
      <c r="CB287" s="47">
        <f t="shared" si="465"/>
        <v>0</v>
      </c>
      <c r="CC287" s="47">
        <f t="shared" si="466"/>
        <v>0</v>
      </c>
      <c r="CD287" s="47">
        <f t="shared" si="467"/>
        <v>0</v>
      </c>
      <c r="CE287" s="47">
        <f t="shared" si="468"/>
        <v>0</v>
      </c>
      <c r="CF287" s="47">
        <f t="shared" si="469"/>
        <v>0</v>
      </c>
      <c r="CG287" s="47">
        <f t="shared" si="470"/>
        <v>0</v>
      </c>
      <c r="CH287" s="47">
        <f t="shared" si="471"/>
        <v>0</v>
      </c>
      <c r="CI287" s="47">
        <f t="shared" si="472"/>
        <v>0</v>
      </c>
      <c r="CJ287" s="47">
        <f t="shared" si="434"/>
        <v>0</v>
      </c>
      <c r="CK287" s="47">
        <f t="shared" si="435"/>
        <v>0</v>
      </c>
      <c r="CL287" s="47">
        <f t="shared" si="436"/>
        <v>0</v>
      </c>
      <c r="CM287" s="47">
        <f t="shared" si="437"/>
        <v>0</v>
      </c>
      <c r="CN287" s="47">
        <f t="shared" si="438"/>
        <v>0</v>
      </c>
      <c r="CO287" s="47">
        <f t="shared" si="439"/>
        <v>0</v>
      </c>
      <c r="CP287" s="47">
        <f t="shared" si="440"/>
        <v>0</v>
      </c>
      <c r="CQ287" s="47">
        <f t="shared" si="441"/>
        <v>0</v>
      </c>
      <c r="CR287" s="47">
        <f t="shared" si="442"/>
        <v>0</v>
      </c>
      <c r="CS287" s="47">
        <f t="shared" si="443"/>
        <v>0</v>
      </c>
      <c r="CT287" s="47">
        <f t="shared" si="444"/>
        <v>0</v>
      </c>
      <c r="CU287" s="47">
        <f t="shared" si="445"/>
        <v>0</v>
      </c>
      <c r="CV287" s="20">
        <f t="shared" si="446"/>
        <v>4761.4396153846155</v>
      </c>
      <c r="CW287" s="20">
        <f t="shared" si="447"/>
        <v>4761.4396153846164</v>
      </c>
      <c r="CX287" s="20">
        <f t="shared" si="448"/>
        <v>57137.275384615386</v>
      </c>
      <c r="CY287" s="20">
        <f t="shared" si="449"/>
        <v>57137.275384615386</v>
      </c>
      <c r="CZ287" s="20">
        <f t="shared" si="450"/>
        <v>57137.275384615394</v>
      </c>
      <c r="DA287" s="21">
        <f t="shared" si="451"/>
        <v>57137.275384615386</v>
      </c>
      <c r="DB287" s="19">
        <f t="shared" si="474"/>
        <v>1428431.8846153847</v>
      </c>
      <c r="DC287" s="20">
        <f t="shared" si="452"/>
        <v>1428431.8846153847</v>
      </c>
      <c r="DD287" s="20">
        <f t="shared" si="453"/>
        <v>1428431.8846153843</v>
      </c>
      <c r="DE287" s="20">
        <f>DC287*G287</f>
        <v>0</v>
      </c>
      <c r="DF287" s="20">
        <f t="shared" si="481"/>
        <v>1500000</v>
      </c>
      <c r="DG287" s="20">
        <f t="shared" si="476"/>
        <v>2985440.0176240476</v>
      </c>
      <c r="DH287" s="20">
        <f t="shared" si="454"/>
        <v>119417.60070496191</v>
      </c>
      <c r="DI287" s="20">
        <f t="shared" si="477"/>
        <v>9951.4667254134929</v>
      </c>
      <c r="DJ287" s="20">
        <f t="shared" si="455"/>
        <v>2962629.7798624882</v>
      </c>
      <c r="DK287" s="24">
        <f t="shared" si="456"/>
        <v>2.0900121663329423</v>
      </c>
      <c r="DL287" s="124">
        <f t="shared" si="478"/>
        <v>0</v>
      </c>
      <c r="DM287" s="27">
        <f t="shared" si="479"/>
        <v>0</v>
      </c>
      <c r="DN287" s="27">
        <f t="shared" si="480"/>
        <v>0</v>
      </c>
      <c r="DO287" s="20">
        <f t="shared" si="414"/>
        <v>0</v>
      </c>
      <c r="DP287" s="20">
        <f t="shared" si="415"/>
        <v>-103660.49024699281</v>
      </c>
      <c r="DQ287" s="21">
        <f t="shared" si="416"/>
        <v>-118453.70604265734</v>
      </c>
      <c r="DR287" s="17"/>
      <c r="DS287" s="17"/>
      <c r="DT287" s="17"/>
      <c r="DU287" s="17"/>
      <c r="DV287" s="17"/>
      <c r="DW287" s="17"/>
      <c r="DX287" s="17"/>
      <c r="DY287" s="17"/>
      <c r="DZ287" s="17"/>
      <c r="EA287" s="17"/>
      <c r="EB287" s="28">
        <v>0</v>
      </c>
      <c r="EC287" s="17"/>
      <c r="ED287" s="17"/>
      <c r="EE287" s="17"/>
      <c r="EF287" s="17"/>
      <c r="EG287" s="17"/>
    </row>
    <row r="288" spans="1:137" ht="15.75" thickBot="1" x14ac:dyDescent="0.3">
      <c r="A288" s="5">
        <f t="shared" si="483"/>
        <v>47</v>
      </c>
      <c r="B288" s="5">
        <f t="shared" si="483"/>
        <v>45</v>
      </c>
      <c r="C288" s="1">
        <v>50952</v>
      </c>
      <c r="D288" s="4"/>
      <c r="E288" s="28"/>
      <c r="F288" s="28"/>
      <c r="G288" s="28">
        <f t="shared" si="418"/>
        <v>0</v>
      </c>
      <c r="H288" s="28"/>
      <c r="I288" s="10">
        <v>0</v>
      </c>
      <c r="J288" s="10">
        <v>69430.399999999994</v>
      </c>
      <c r="K288" s="94"/>
      <c r="L288" s="11">
        <f t="shared" si="421"/>
        <v>1541.6666666666667</v>
      </c>
      <c r="M288" s="11">
        <f t="shared" si="422"/>
        <v>458.33333333333331</v>
      </c>
      <c r="N288" s="11">
        <f t="shared" si="423"/>
        <v>575</v>
      </c>
      <c r="O288" s="11">
        <f t="shared" si="419"/>
        <v>552.97666666666669</v>
      </c>
      <c r="P288" s="11">
        <f t="shared" si="457"/>
        <v>2657.8899999999994</v>
      </c>
      <c r="Q288" s="11">
        <v>100000</v>
      </c>
      <c r="R288" s="94">
        <v>1</v>
      </c>
      <c r="S288" s="11">
        <f t="shared" si="424"/>
        <v>1541.6666666666667</v>
      </c>
      <c r="T288" s="11">
        <f t="shared" si="425"/>
        <v>458.33333333333331</v>
      </c>
      <c r="U288" s="11">
        <f t="shared" si="458"/>
        <v>833.33333333333348</v>
      </c>
      <c r="V288" s="11">
        <f t="shared" si="459"/>
        <v>5500</v>
      </c>
      <c r="W288" s="11">
        <f t="shared" si="460"/>
        <v>8157.8899999999994</v>
      </c>
      <c r="X288" s="11">
        <f t="shared" si="426"/>
        <v>97894.68</v>
      </c>
      <c r="Y288" s="110">
        <f t="shared" si="417"/>
        <v>0.22</v>
      </c>
      <c r="Z288" s="11">
        <f t="shared" si="401"/>
        <v>13415.829599999997</v>
      </c>
      <c r="AA288" s="11">
        <f t="shared" si="402"/>
        <v>4814.7339999999995</v>
      </c>
      <c r="AB288" s="11">
        <v>0</v>
      </c>
      <c r="AC288" s="11">
        <f t="shared" si="408"/>
        <v>79664.116399999999</v>
      </c>
      <c r="AD288" s="11">
        <f t="shared" si="403"/>
        <v>6638.6763666666666</v>
      </c>
      <c r="AE288" s="11">
        <v>55000</v>
      </c>
      <c r="AF288" s="11">
        <f t="shared" si="427"/>
        <v>2055.3430333333336</v>
      </c>
      <c r="AG288" s="11"/>
      <c r="AH288" s="92"/>
      <c r="AI288" s="91">
        <v>9000</v>
      </c>
      <c r="AJ288" s="11">
        <v>550</v>
      </c>
      <c r="AK288" s="54">
        <f t="shared" si="484"/>
        <v>12285.56395632109</v>
      </c>
      <c r="AL288" s="11">
        <v>305</v>
      </c>
      <c r="AM288" s="54">
        <v>0</v>
      </c>
      <c r="AN288" s="11">
        <v>0</v>
      </c>
      <c r="AO288" s="11">
        <v>0</v>
      </c>
      <c r="AP288" s="52">
        <f t="shared" si="428"/>
        <v>449043.41572873952</v>
      </c>
      <c r="AQ288" s="54">
        <f t="shared" si="413"/>
        <v>17481.01272889851</v>
      </c>
      <c r="AR288" s="54">
        <f t="shared" si="404"/>
        <v>15177.025875223801</v>
      </c>
      <c r="AS288" s="54">
        <f t="shared" si="409"/>
        <v>1721626.6326595773</v>
      </c>
      <c r="AT288" s="54">
        <f t="shared" si="482"/>
        <v>184663.42245827543</v>
      </c>
      <c r="AU288" s="54">
        <v>3100</v>
      </c>
      <c r="AV288" s="54">
        <f t="shared" si="405"/>
        <v>281953.80623896775</v>
      </c>
      <c r="AW288" s="11">
        <v>0</v>
      </c>
      <c r="AX288" s="52">
        <f t="shared" si="429"/>
        <v>338469.75439649576</v>
      </c>
      <c r="AY288" s="54">
        <f>'Mortgage and Loans'!U249</f>
        <v>180000</v>
      </c>
      <c r="AZ288" s="12">
        <f t="shared" si="475"/>
        <v>3213655.6340424991</v>
      </c>
      <c r="BA288" s="52">
        <f t="shared" si="461"/>
        <v>750</v>
      </c>
      <c r="BB288" s="52">
        <f t="shared" si="461"/>
        <v>750</v>
      </c>
      <c r="BC288" s="52">
        <f t="shared" si="461"/>
        <v>750</v>
      </c>
      <c r="BD288" s="52">
        <f t="shared" si="461"/>
        <v>750</v>
      </c>
      <c r="BE288" s="52">
        <f t="shared" si="400"/>
        <v>261.43961538461554</v>
      </c>
      <c r="BF288" s="52">
        <f t="shared" si="461"/>
        <v>750</v>
      </c>
      <c r="BG288" s="52">
        <f>'Mortgage and Loans'!AF250</f>
        <v>0</v>
      </c>
      <c r="BH288" s="52">
        <f>'Mortgage and Loans'!AQ250</f>
        <v>0</v>
      </c>
      <c r="BI288" s="52">
        <f>'Mortgage and Loans'!BB250</f>
        <v>0</v>
      </c>
      <c r="BJ288" s="52">
        <f>'Mortgage and Loans'!BM250</f>
        <v>0</v>
      </c>
      <c r="BK288" s="52">
        <f>'Mortgage and Loans'!T249</f>
        <v>0</v>
      </c>
      <c r="BL288" s="12">
        <f t="shared" si="473"/>
        <v>-4011.4396153846155</v>
      </c>
      <c r="BM288" s="69">
        <f t="shared" si="485"/>
        <v>3209644.1944271144</v>
      </c>
      <c r="BN288" s="88">
        <f t="shared" si="411"/>
        <v>0</v>
      </c>
      <c r="BO288" s="88">
        <f t="shared" si="412"/>
        <v>0</v>
      </c>
      <c r="BP288" s="79">
        <f>'Mortgage and Loans'!G250</f>
        <v>0</v>
      </c>
      <c r="BQ288" s="73">
        <f t="shared" si="430"/>
        <v>2055.3430333333336</v>
      </c>
      <c r="BR288" s="80"/>
      <c r="BS288" s="20">
        <f t="shared" si="431"/>
        <v>4011.4396153846155</v>
      </c>
      <c r="BT288" s="20">
        <v>750</v>
      </c>
      <c r="BU288" s="20">
        <v>0</v>
      </c>
      <c r="BV288" s="20">
        <f t="shared" si="432"/>
        <v>4761.4396153846155</v>
      </c>
      <c r="BW288" s="20">
        <f t="shared" si="433"/>
        <v>4761.4396153846155</v>
      </c>
      <c r="BX288" s="47">
        <f>IF(D288=0,0,IF(MONTH($D288)=1,1,0))</f>
        <v>0</v>
      </c>
      <c r="BY288" s="47">
        <f t="shared" si="462"/>
        <v>0</v>
      </c>
      <c r="BZ288" s="47">
        <f t="shared" si="463"/>
        <v>0</v>
      </c>
      <c r="CA288" s="47">
        <f t="shared" si="464"/>
        <v>0</v>
      </c>
      <c r="CB288" s="47">
        <f t="shared" si="465"/>
        <v>0</v>
      </c>
      <c r="CC288" s="47">
        <f t="shared" si="466"/>
        <v>0</v>
      </c>
      <c r="CD288" s="47">
        <f t="shared" si="467"/>
        <v>0</v>
      </c>
      <c r="CE288" s="47">
        <f t="shared" si="468"/>
        <v>0</v>
      </c>
      <c r="CF288" s="47">
        <f t="shared" si="469"/>
        <v>0</v>
      </c>
      <c r="CG288" s="47">
        <f t="shared" si="470"/>
        <v>0</v>
      </c>
      <c r="CH288" s="47">
        <f t="shared" si="471"/>
        <v>0</v>
      </c>
      <c r="CI288" s="47">
        <f t="shared" si="472"/>
        <v>0</v>
      </c>
      <c r="CJ288" s="47">
        <f t="shared" si="434"/>
        <v>0</v>
      </c>
      <c r="CK288" s="47">
        <f t="shared" si="435"/>
        <v>0</v>
      </c>
      <c r="CL288" s="47">
        <f t="shared" si="436"/>
        <v>0</v>
      </c>
      <c r="CM288" s="47">
        <f t="shared" si="437"/>
        <v>0</v>
      </c>
      <c r="CN288" s="47">
        <f t="shared" si="438"/>
        <v>0</v>
      </c>
      <c r="CO288" s="47">
        <f t="shared" si="439"/>
        <v>0</v>
      </c>
      <c r="CP288" s="47">
        <f t="shared" si="440"/>
        <v>0</v>
      </c>
      <c r="CQ288" s="47">
        <f t="shared" si="441"/>
        <v>0</v>
      </c>
      <c r="CR288" s="47">
        <f t="shared" si="442"/>
        <v>0</v>
      </c>
      <c r="CS288" s="47">
        <f t="shared" si="443"/>
        <v>0</v>
      </c>
      <c r="CT288" s="47">
        <f t="shared" si="444"/>
        <v>0</v>
      </c>
      <c r="CU288" s="47">
        <f t="shared" si="445"/>
        <v>0</v>
      </c>
      <c r="CV288" s="20">
        <f t="shared" si="446"/>
        <v>4761.4396153846155</v>
      </c>
      <c r="CW288" s="20">
        <f t="shared" si="447"/>
        <v>4761.4396153846164</v>
      </c>
      <c r="CX288" s="20">
        <f t="shared" si="448"/>
        <v>57137.275384615386</v>
      </c>
      <c r="CY288" s="20">
        <f t="shared" si="449"/>
        <v>57137.275384615386</v>
      </c>
      <c r="CZ288" s="20">
        <f t="shared" si="450"/>
        <v>57137.275384615394</v>
      </c>
      <c r="DA288" s="21">
        <f t="shared" si="451"/>
        <v>57137.275384615386</v>
      </c>
      <c r="DB288" s="19">
        <f t="shared" si="474"/>
        <v>1428431.8846153847</v>
      </c>
      <c r="DC288" s="20">
        <f t="shared" si="452"/>
        <v>1428431.8846153847</v>
      </c>
      <c r="DD288" s="20">
        <f t="shared" si="453"/>
        <v>1428431.8846153843</v>
      </c>
      <c r="DE288" s="20">
        <f>DC288*G288</f>
        <v>0</v>
      </c>
      <c r="DF288" s="20">
        <f t="shared" si="481"/>
        <v>1500000</v>
      </c>
      <c r="DG288" s="20">
        <f t="shared" si="476"/>
        <v>3008415.0700861779</v>
      </c>
      <c r="DH288" s="20">
        <f t="shared" si="454"/>
        <v>120336.60280344712</v>
      </c>
      <c r="DI288" s="20">
        <f t="shared" si="477"/>
        <v>10028.050233620594</v>
      </c>
      <c r="DJ288" s="20">
        <f t="shared" si="455"/>
        <v>2985481.276870077</v>
      </c>
      <c r="DK288" s="24">
        <f t="shared" si="456"/>
        <v>2.1060962741644587</v>
      </c>
      <c r="DL288" s="124">
        <f t="shared" si="478"/>
        <v>0</v>
      </c>
      <c r="DM288" s="27">
        <f t="shared" si="479"/>
        <v>0</v>
      </c>
      <c r="DN288" s="27">
        <f t="shared" si="480"/>
        <v>0</v>
      </c>
      <c r="DO288" s="20">
        <f t="shared" si="414"/>
        <v>0</v>
      </c>
      <c r="DP288" s="20">
        <f t="shared" si="415"/>
        <v>-100221.98456916401</v>
      </c>
      <c r="DQ288" s="21">
        <f t="shared" si="416"/>
        <v>-114524.49695038841</v>
      </c>
      <c r="DR288" s="17"/>
      <c r="DS288" s="17"/>
      <c r="DT288" s="17"/>
      <c r="DU288" s="17"/>
      <c r="DV288" s="17"/>
      <c r="DW288" s="17"/>
      <c r="DX288" s="17"/>
      <c r="DY288" s="17"/>
      <c r="DZ288" s="17"/>
      <c r="EA288" s="17"/>
      <c r="EB288" s="28">
        <v>0</v>
      </c>
      <c r="EC288" s="17"/>
      <c r="ED288" s="17"/>
      <c r="EE288" s="17"/>
      <c r="EF288" s="17"/>
      <c r="EG288" s="17"/>
    </row>
    <row r="289" spans="1:137" ht="15.75" thickBot="1" x14ac:dyDescent="0.3">
      <c r="A289" s="5">
        <f t="shared" si="483"/>
        <v>47</v>
      </c>
      <c r="B289" s="5">
        <f t="shared" si="483"/>
        <v>45</v>
      </c>
      <c r="C289" s="1">
        <v>50983</v>
      </c>
      <c r="D289" s="4"/>
      <c r="E289" s="28"/>
      <c r="F289" s="28"/>
      <c r="G289" s="28">
        <f t="shared" si="418"/>
        <v>0</v>
      </c>
      <c r="H289" s="28"/>
      <c r="I289" s="10">
        <v>0</v>
      </c>
      <c r="J289" s="10">
        <v>69430.399999999994</v>
      </c>
      <c r="K289" s="94"/>
      <c r="L289" s="11">
        <f t="shared" si="421"/>
        <v>1541.6666666666667</v>
      </c>
      <c r="M289" s="11">
        <f t="shared" si="422"/>
        <v>458.33333333333331</v>
      </c>
      <c r="N289" s="11">
        <f t="shared" si="423"/>
        <v>575</v>
      </c>
      <c r="O289" s="11">
        <f t="shared" si="419"/>
        <v>552.97666666666669</v>
      </c>
      <c r="P289" s="11">
        <f t="shared" si="457"/>
        <v>2657.8899999999994</v>
      </c>
      <c r="Q289" s="11">
        <v>100000</v>
      </c>
      <c r="R289" s="94">
        <v>1</v>
      </c>
      <c r="S289" s="11">
        <f t="shared" si="424"/>
        <v>1541.6666666666667</v>
      </c>
      <c r="T289" s="11">
        <f t="shared" si="425"/>
        <v>458.33333333333331</v>
      </c>
      <c r="U289" s="11">
        <f t="shared" si="458"/>
        <v>833.33333333333348</v>
      </c>
      <c r="V289" s="11">
        <f t="shared" si="459"/>
        <v>5500</v>
      </c>
      <c r="W289" s="11">
        <f t="shared" si="460"/>
        <v>8157.8899999999994</v>
      </c>
      <c r="X289" s="11">
        <f t="shared" si="426"/>
        <v>97894.68</v>
      </c>
      <c r="Y289" s="110">
        <f t="shared" si="417"/>
        <v>0.22</v>
      </c>
      <c r="Z289" s="11">
        <f t="shared" si="401"/>
        <v>13415.829599999997</v>
      </c>
      <c r="AA289" s="11">
        <f t="shared" si="402"/>
        <v>4814.7339999999995</v>
      </c>
      <c r="AB289" s="11">
        <v>0</v>
      </c>
      <c r="AC289" s="11">
        <f t="shared" si="408"/>
        <v>79664.116399999999</v>
      </c>
      <c r="AD289" s="11">
        <f t="shared" si="403"/>
        <v>6638.6763666666666</v>
      </c>
      <c r="AE289" s="11">
        <v>55000</v>
      </c>
      <c r="AF289" s="11">
        <f t="shared" si="427"/>
        <v>2055.3430333333336</v>
      </c>
      <c r="AG289" s="11"/>
      <c r="AH289" s="92"/>
      <c r="AI289" s="91">
        <v>9000</v>
      </c>
      <c r="AJ289" s="11">
        <v>550</v>
      </c>
      <c r="AK289" s="54">
        <f t="shared" si="484"/>
        <v>12300.40901276831</v>
      </c>
      <c r="AL289" s="11">
        <v>305</v>
      </c>
      <c r="AM289" s="54">
        <v>0</v>
      </c>
      <c r="AN289" s="11">
        <v>0</v>
      </c>
      <c r="AO289" s="11">
        <v>0</v>
      </c>
      <c r="AP289" s="52">
        <f t="shared" si="428"/>
        <v>452392.40089727013</v>
      </c>
      <c r="AQ289" s="54">
        <f t="shared" si="413"/>
        <v>17575.701547846711</v>
      </c>
      <c r="AR289" s="54">
        <f t="shared" si="404"/>
        <v>15259.234765381263</v>
      </c>
      <c r="AS289" s="54">
        <f t="shared" si="409"/>
        <v>1734209.0195864835</v>
      </c>
      <c r="AT289" s="54">
        <f t="shared" si="482"/>
        <v>185663.68266325776</v>
      </c>
      <c r="AU289" s="54">
        <v>3100</v>
      </c>
      <c r="AV289" s="54">
        <f t="shared" si="405"/>
        <v>284056.05602276215</v>
      </c>
      <c r="AW289" s="11">
        <v>0</v>
      </c>
      <c r="AX289" s="52">
        <f t="shared" si="429"/>
        <v>342358.47526614345</v>
      </c>
      <c r="AY289" s="54">
        <f>'Mortgage and Loans'!U250</f>
        <v>180000</v>
      </c>
      <c r="AZ289" s="12">
        <f t="shared" si="475"/>
        <v>3236769.9797619134</v>
      </c>
      <c r="BA289" s="52">
        <f t="shared" si="461"/>
        <v>750</v>
      </c>
      <c r="BB289" s="52">
        <f t="shared" si="461"/>
        <v>750</v>
      </c>
      <c r="BC289" s="52">
        <f t="shared" si="461"/>
        <v>750</v>
      </c>
      <c r="BD289" s="52">
        <f t="shared" si="461"/>
        <v>750</v>
      </c>
      <c r="BE289" s="52">
        <f t="shared" ref="BE289:BE315" si="486">AVERAGE(BE277:BE288)</f>
        <v>261.43961538461554</v>
      </c>
      <c r="BF289" s="52">
        <f t="shared" si="461"/>
        <v>750</v>
      </c>
      <c r="BG289" s="52">
        <f>'Mortgage and Loans'!AF251</f>
        <v>0</v>
      </c>
      <c r="BH289" s="52">
        <f>'Mortgage and Loans'!AQ251</f>
        <v>0</v>
      </c>
      <c r="BI289" s="52">
        <f>'Mortgage and Loans'!BB251</f>
        <v>0</v>
      </c>
      <c r="BJ289" s="52">
        <f>'Mortgage and Loans'!BM251</f>
        <v>0</v>
      </c>
      <c r="BK289" s="52">
        <f>'Mortgage and Loans'!T250</f>
        <v>0</v>
      </c>
      <c r="BL289" s="12">
        <f t="shared" si="473"/>
        <v>-4011.4396153846155</v>
      </c>
      <c r="BM289" s="69">
        <f t="shared" si="485"/>
        <v>3232758.5401465287</v>
      </c>
      <c r="BN289" s="88">
        <f t="shared" si="411"/>
        <v>0</v>
      </c>
      <c r="BO289" s="88">
        <f t="shared" si="412"/>
        <v>0</v>
      </c>
      <c r="BP289" s="79">
        <f>'Mortgage and Loans'!G251</f>
        <v>0</v>
      </c>
      <c r="BQ289" s="73">
        <f t="shared" si="430"/>
        <v>2055.3430333333336</v>
      </c>
      <c r="BR289" s="80"/>
      <c r="BS289" s="20">
        <f t="shared" si="431"/>
        <v>4011.4396153846155</v>
      </c>
      <c r="BT289" s="20">
        <v>750</v>
      </c>
      <c r="BU289" s="20">
        <v>0</v>
      </c>
      <c r="BV289" s="20">
        <f t="shared" si="432"/>
        <v>4761.4396153846155</v>
      </c>
      <c r="BW289" s="20">
        <f t="shared" si="433"/>
        <v>4761.4396153846155</v>
      </c>
      <c r="BX289" s="47">
        <f>IF(D289=0,0,IF(MONTH($D289)=1,1,0))</f>
        <v>0</v>
      </c>
      <c r="BY289" s="47">
        <f t="shared" si="462"/>
        <v>0</v>
      </c>
      <c r="BZ289" s="47">
        <f t="shared" si="463"/>
        <v>0</v>
      </c>
      <c r="CA289" s="47">
        <f t="shared" si="464"/>
        <v>0</v>
      </c>
      <c r="CB289" s="47">
        <f t="shared" si="465"/>
        <v>0</v>
      </c>
      <c r="CC289" s="47">
        <f t="shared" si="466"/>
        <v>0</v>
      </c>
      <c r="CD289" s="47">
        <f t="shared" si="467"/>
        <v>0</v>
      </c>
      <c r="CE289" s="47">
        <f t="shared" si="468"/>
        <v>0</v>
      </c>
      <c r="CF289" s="47">
        <f t="shared" si="469"/>
        <v>0</v>
      </c>
      <c r="CG289" s="47">
        <f t="shared" si="470"/>
        <v>0</v>
      </c>
      <c r="CH289" s="47">
        <f t="shared" si="471"/>
        <v>0</v>
      </c>
      <c r="CI289" s="47">
        <f t="shared" si="472"/>
        <v>0</v>
      </c>
      <c r="CJ289" s="47">
        <f t="shared" si="434"/>
        <v>0</v>
      </c>
      <c r="CK289" s="47">
        <f t="shared" si="435"/>
        <v>0</v>
      </c>
      <c r="CL289" s="47">
        <f t="shared" si="436"/>
        <v>0</v>
      </c>
      <c r="CM289" s="47">
        <f t="shared" si="437"/>
        <v>0</v>
      </c>
      <c r="CN289" s="47">
        <f t="shared" si="438"/>
        <v>0</v>
      </c>
      <c r="CO289" s="47">
        <f t="shared" si="439"/>
        <v>0</v>
      </c>
      <c r="CP289" s="47">
        <f t="shared" si="440"/>
        <v>0</v>
      </c>
      <c r="CQ289" s="47">
        <f t="shared" si="441"/>
        <v>0</v>
      </c>
      <c r="CR289" s="47">
        <f t="shared" si="442"/>
        <v>0</v>
      </c>
      <c r="CS289" s="47">
        <f t="shared" si="443"/>
        <v>0</v>
      </c>
      <c r="CT289" s="47">
        <f t="shared" si="444"/>
        <v>0</v>
      </c>
      <c r="CU289" s="47">
        <f t="shared" si="445"/>
        <v>0</v>
      </c>
      <c r="CV289" s="20">
        <f t="shared" si="446"/>
        <v>4761.4396153846155</v>
      </c>
      <c r="CW289" s="20">
        <f t="shared" si="447"/>
        <v>4761.4396153846164</v>
      </c>
      <c r="CX289" s="20">
        <f t="shared" si="448"/>
        <v>57137.275384615386</v>
      </c>
      <c r="CY289" s="20">
        <f t="shared" si="449"/>
        <v>57137.275384615386</v>
      </c>
      <c r="CZ289" s="20">
        <f t="shared" si="450"/>
        <v>57137.275384615394</v>
      </c>
      <c r="DA289" s="21">
        <f t="shared" si="451"/>
        <v>57137.275384615386</v>
      </c>
      <c r="DB289" s="19">
        <f t="shared" si="474"/>
        <v>1428431.8846153847</v>
      </c>
      <c r="DC289" s="20">
        <f t="shared" si="452"/>
        <v>1428431.8846153847</v>
      </c>
      <c r="DD289" s="20">
        <f t="shared" si="453"/>
        <v>1428431.8846153843</v>
      </c>
      <c r="DE289" s="20">
        <f>DC289*G289</f>
        <v>0</v>
      </c>
      <c r="DF289" s="20">
        <f t="shared" si="481"/>
        <v>1500000</v>
      </c>
      <c r="DG289" s="20">
        <f t="shared" si="476"/>
        <v>3031514.5707491455</v>
      </c>
      <c r="DH289" s="20">
        <f t="shared" si="454"/>
        <v>121260.58282996582</v>
      </c>
      <c r="DI289" s="20">
        <f t="shared" si="477"/>
        <v>10105.048569163819</v>
      </c>
      <c r="DJ289" s="20">
        <f t="shared" si="455"/>
        <v>3008456.5528197903</v>
      </c>
      <c r="DK289" s="24">
        <f t="shared" si="456"/>
        <v>2.1222675042467301</v>
      </c>
      <c r="DL289" s="124">
        <f t="shared" si="478"/>
        <v>0</v>
      </c>
      <c r="DM289" s="27">
        <f t="shared" si="479"/>
        <v>0</v>
      </c>
      <c r="DN289" s="27">
        <f t="shared" si="480"/>
        <v>0</v>
      </c>
      <c r="DO289" s="20">
        <f t="shared" si="414"/>
        <v>0</v>
      </c>
      <c r="DP289" s="20">
        <f t="shared" si="415"/>
        <v>-96764.85365224698</v>
      </c>
      <c r="DQ289" s="21">
        <f t="shared" si="416"/>
        <v>-110574.00464220301</v>
      </c>
      <c r="DR289" s="17"/>
      <c r="DS289" s="17"/>
      <c r="DT289" s="17"/>
      <c r="DU289" s="17"/>
      <c r="DV289" s="17"/>
      <c r="DW289" s="17"/>
      <c r="DX289" s="17"/>
      <c r="DY289" s="17"/>
      <c r="DZ289" s="17"/>
      <c r="EA289" s="17"/>
      <c r="EB289" s="28">
        <v>0</v>
      </c>
      <c r="EC289" s="17"/>
      <c r="ED289" s="17"/>
      <c r="EE289" s="17"/>
      <c r="EF289" s="17"/>
      <c r="EG289" s="17"/>
    </row>
    <row r="290" spans="1:137" ht="15.75" thickBot="1" x14ac:dyDescent="0.3">
      <c r="A290" s="5">
        <f t="shared" si="483"/>
        <v>47</v>
      </c>
      <c r="B290" s="5">
        <f t="shared" si="483"/>
        <v>45</v>
      </c>
      <c r="C290" s="1">
        <v>51014</v>
      </c>
      <c r="D290" s="4"/>
      <c r="E290" s="28"/>
      <c r="F290" s="28"/>
      <c r="G290" s="28">
        <f t="shared" si="418"/>
        <v>0</v>
      </c>
      <c r="H290" s="28"/>
      <c r="I290" s="10">
        <v>0</v>
      </c>
      <c r="J290" s="10">
        <v>69430.399999999994</v>
      </c>
      <c r="K290" s="94"/>
      <c r="L290" s="11">
        <f t="shared" si="421"/>
        <v>1541.6666666666667</v>
      </c>
      <c r="M290" s="11">
        <f t="shared" si="422"/>
        <v>458.33333333333331</v>
      </c>
      <c r="N290" s="11">
        <f t="shared" si="423"/>
        <v>575</v>
      </c>
      <c r="O290" s="11">
        <f t="shared" si="419"/>
        <v>552.97666666666669</v>
      </c>
      <c r="P290" s="11">
        <f t="shared" si="457"/>
        <v>2657.8899999999994</v>
      </c>
      <c r="Q290" s="11">
        <v>100000</v>
      </c>
      <c r="R290" s="94">
        <v>1</v>
      </c>
      <c r="S290" s="11">
        <f t="shared" si="424"/>
        <v>1541.6666666666667</v>
      </c>
      <c r="T290" s="11">
        <f t="shared" si="425"/>
        <v>458.33333333333331</v>
      </c>
      <c r="U290" s="11">
        <f t="shared" si="458"/>
        <v>833.33333333333348</v>
      </c>
      <c r="V290" s="11">
        <f t="shared" si="459"/>
        <v>5500</v>
      </c>
      <c r="W290" s="11">
        <f t="shared" si="460"/>
        <v>8157.8899999999994</v>
      </c>
      <c r="X290" s="11">
        <f t="shared" si="426"/>
        <v>97894.68</v>
      </c>
      <c r="Y290" s="110">
        <f t="shared" si="417"/>
        <v>0.22</v>
      </c>
      <c r="Z290" s="11">
        <f t="shared" ref="Z290:Z314" si="487">IF(Y290=10%,Y290*X290,IF(Y290=12%,1905 + Y290*(X290-19050),IF(Y290=22%,8907+Y290*(X290-77400),IF(Y290=24%,28179 + Y290*(X290-165000),IF(Y290=32%,64179 + Y290*(X290-315000),0)))))</f>
        <v>13415.829599999997</v>
      </c>
      <c r="AA290" s="11">
        <f t="shared" ref="AA290:AA314" si="488">(1000*0.02) + (5000*0.04) + ((X290-6000)*0.05)</f>
        <v>4814.7339999999995</v>
      </c>
      <c r="AB290" s="11">
        <v>0</v>
      </c>
      <c r="AC290" s="11">
        <f t="shared" si="408"/>
        <v>79664.116399999999</v>
      </c>
      <c r="AD290" s="11">
        <f t="shared" ref="AD290:AD314" si="489">AC290/12</f>
        <v>6638.6763666666666</v>
      </c>
      <c r="AE290" s="11">
        <v>55000</v>
      </c>
      <c r="AF290" s="11">
        <f t="shared" si="427"/>
        <v>2055.3430333333336</v>
      </c>
      <c r="AG290" s="11"/>
      <c r="AH290" s="92"/>
      <c r="AI290" s="91">
        <v>9000</v>
      </c>
      <c r="AJ290" s="11">
        <v>550</v>
      </c>
      <c r="AK290" s="54">
        <f t="shared" si="484"/>
        <v>12315.272006992071</v>
      </c>
      <c r="AL290" s="11">
        <v>305</v>
      </c>
      <c r="AM290" s="54">
        <v>0</v>
      </c>
      <c r="AN290" s="11">
        <v>0</v>
      </c>
      <c r="AO290" s="11">
        <v>0</v>
      </c>
      <c r="AP290" s="52">
        <f t="shared" si="428"/>
        <v>455759.52640213032</v>
      </c>
      <c r="AQ290" s="54">
        <f t="shared" si="413"/>
        <v>17670.903264564215</v>
      </c>
      <c r="AR290" s="54">
        <f t="shared" ref="AR290:AR315" si="490">(AR289*($AJ$1/12))+AR289</f>
        <v>15341.888953693744</v>
      </c>
      <c r="AS290" s="54">
        <f t="shared" si="409"/>
        <v>1746859.5611092437</v>
      </c>
      <c r="AT290" s="54">
        <f t="shared" si="482"/>
        <v>186669.3609443504</v>
      </c>
      <c r="AU290" s="54">
        <v>3100</v>
      </c>
      <c r="AV290" s="54">
        <f t="shared" ref="AV290:AV315" si="491">(AV289*($AJ$1/12))+AV289+$N290</f>
        <v>286169.69299288542</v>
      </c>
      <c r="AW290" s="11">
        <v>0</v>
      </c>
      <c r="AX290" s="52">
        <f t="shared" si="429"/>
        <v>346268.26004050171</v>
      </c>
      <c r="AY290" s="54">
        <f>'Mortgage and Loans'!U251</f>
        <v>180000</v>
      </c>
      <c r="AZ290" s="12">
        <f t="shared" si="475"/>
        <v>3260009.4657143615</v>
      </c>
      <c r="BA290" s="52">
        <f t="shared" ref="BA290:BF313" si="492">$BB$1/5</f>
        <v>750</v>
      </c>
      <c r="BB290" s="52">
        <f t="shared" si="492"/>
        <v>750</v>
      </c>
      <c r="BC290" s="52">
        <f t="shared" si="492"/>
        <v>750</v>
      </c>
      <c r="BD290" s="52">
        <f t="shared" si="492"/>
        <v>750</v>
      </c>
      <c r="BE290" s="52">
        <f t="shared" si="486"/>
        <v>261.43961538461554</v>
      </c>
      <c r="BF290" s="52">
        <f t="shared" si="492"/>
        <v>750</v>
      </c>
      <c r="BG290" s="52">
        <f>'Mortgage and Loans'!AF252</f>
        <v>0</v>
      </c>
      <c r="BH290" s="52">
        <f>'Mortgage and Loans'!AQ252</f>
        <v>0</v>
      </c>
      <c r="BI290" s="52">
        <f>'Mortgage and Loans'!BB252</f>
        <v>0</v>
      </c>
      <c r="BJ290" s="52">
        <f>'Mortgage and Loans'!BM252</f>
        <v>0</v>
      </c>
      <c r="BK290" s="52">
        <f>'Mortgage and Loans'!T251</f>
        <v>0</v>
      </c>
      <c r="BL290" s="12">
        <f t="shared" si="473"/>
        <v>-4011.4396153846155</v>
      </c>
      <c r="BM290" s="69">
        <f t="shared" si="485"/>
        <v>3255998.0260989768</v>
      </c>
      <c r="BN290" s="88">
        <f t="shared" si="411"/>
        <v>0</v>
      </c>
      <c r="BO290" s="88">
        <f t="shared" si="412"/>
        <v>0</v>
      </c>
      <c r="BP290" s="79">
        <f>'Mortgage and Loans'!G252</f>
        <v>0</v>
      </c>
      <c r="BQ290" s="73">
        <f t="shared" si="430"/>
        <v>2055.3430333333336</v>
      </c>
      <c r="BR290" s="80"/>
      <c r="BS290" s="20">
        <f t="shared" si="431"/>
        <v>4011.4396153846155</v>
      </c>
      <c r="BT290" s="20">
        <v>750</v>
      </c>
      <c r="BU290" s="20">
        <v>0</v>
      </c>
      <c r="BV290" s="20">
        <f t="shared" si="432"/>
        <v>4761.4396153846155</v>
      </c>
      <c r="BW290" s="20">
        <f t="shared" si="433"/>
        <v>4761.4396153846155</v>
      </c>
      <c r="BX290" s="47">
        <f>IF(D290=0,0,IF(MONTH($D290)=1,1,0))</f>
        <v>0</v>
      </c>
      <c r="BY290" s="47">
        <f t="shared" si="462"/>
        <v>0</v>
      </c>
      <c r="BZ290" s="47">
        <f t="shared" si="463"/>
        <v>0</v>
      </c>
      <c r="CA290" s="47">
        <f t="shared" si="464"/>
        <v>0</v>
      </c>
      <c r="CB290" s="47">
        <f t="shared" si="465"/>
        <v>0</v>
      </c>
      <c r="CC290" s="47">
        <f t="shared" si="466"/>
        <v>0</v>
      </c>
      <c r="CD290" s="47">
        <f t="shared" si="467"/>
        <v>0</v>
      </c>
      <c r="CE290" s="47">
        <f t="shared" si="468"/>
        <v>0</v>
      </c>
      <c r="CF290" s="47">
        <f t="shared" si="469"/>
        <v>0</v>
      </c>
      <c r="CG290" s="47">
        <f t="shared" si="470"/>
        <v>0</v>
      </c>
      <c r="CH290" s="47">
        <f t="shared" si="471"/>
        <v>0</v>
      </c>
      <c r="CI290" s="47">
        <f t="shared" si="472"/>
        <v>0</v>
      </c>
      <c r="CJ290" s="47">
        <f t="shared" si="434"/>
        <v>0</v>
      </c>
      <c r="CK290" s="47">
        <f t="shared" si="435"/>
        <v>0</v>
      </c>
      <c r="CL290" s="47">
        <f t="shared" si="436"/>
        <v>0</v>
      </c>
      <c r="CM290" s="47">
        <f t="shared" si="437"/>
        <v>0</v>
      </c>
      <c r="CN290" s="47">
        <f t="shared" si="438"/>
        <v>0</v>
      </c>
      <c r="CO290" s="47">
        <f t="shared" si="439"/>
        <v>0</v>
      </c>
      <c r="CP290" s="47">
        <f t="shared" si="440"/>
        <v>0</v>
      </c>
      <c r="CQ290" s="47">
        <f t="shared" si="441"/>
        <v>0</v>
      </c>
      <c r="CR290" s="47">
        <f t="shared" si="442"/>
        <v>0</v>
      </c>
      <c r="CS290" s="47">
        <f t="shared" si="443"/>
        <v>0</v>
      </c>
      <c r="CT290" s="47">
        <f t="shared" si="444"/>
        <v>0</v>
      </c>
      <c r="CU290" s="47">
        <f t="shared" si="445"/>
        <v>0</v>
      </c>
      <c r="CV290" s="20">
        <f t="shared" si="446"/>
        <v>4761.4396153846155</v>
      </c>
      <c r="CW290" s="20">
        <f t="shared" si="447"/>
        <v>4761.4396153846164</v>
      </c>
      <c r="CX290" s="20">
        <f t="shared" si="448"/>
        <v>57137.275384615386</v>
      </c>
      <c r="CY290" s="20">
        <f t="shared" si="449"/>
        <v>57137.275384615386</v>
      </c>
      <c r="CZ290" s="20">
        <f t="shared" si="450"/>
        <v>57137.275384615394</v>
      </c>
      <c r="DA290" s="21">
        <f t="shared" si="451"/>
        <v>57137.275384615386</v>
      </c>
      <c r="DB290" s="19">
        <f t="shared" si="474"/>
        <v>1428431.8846153847</v>
      </c>
      <c r="DC290" s="20">
        <f t="shared" si="452"/>
        <v>1428431.8846153847</v>
      </c>
      <c r="DD290" s="20">
        <f t="shared" si="453"/>
        <v>1428431.8846153843</v>
      </c>
      <c r="DE290" s="20">
        <f>DC290*G290</f>
        <v>0</v>
      </c>
      <c r="DF290" s="20">
        <f t="shared" si="481"/>
        <v>1500000</v>
      </c>
      <c r="DG290" s="20">
        <f t="shared" si="476"/>
        <v>3054739.1937073693</v>
      </c>
      <c r="DH290" s="20">
        <f t="shared" si="454"/>
        <v>122189.56774829478</v>
      </c>
      <c r="DI290" s="20">
        <f t="shared" si="477"/>
        <v>10182.463979024566</v>
      </c>
      <c r="DJ290" s="20">
        <f t="shared" si="455"/>
        <v>3031556.2781808972</v>
      </c>
      <c r="DK290" s="24">
        <f t="shared" si="456"/>
        <v>2.1385263284919458</v>
      </c>
      <c r="DL290" s="124">
        <f t="shared" si="478"/>
        <v>0</v>
      </c>
      <c r="DM290" s="27">
        <f t="shared" si="479"/>
        <v>0</v>
      </c>
      <c r="DN290" s="27">
        <f t="shared" si="480"/>
        <v>0</v>
      </c>
      <c r="DO290" s="20">
        <f t="shared" si="414"/>
        <v>0</v>
      </c>
      <c r="DP290" s="20">
        <f t="shared" si="415"/>
        <v>-93288.996609529975</v>
      </c>
      <c r="DQ290" s="21">
        <f t="shared" si="416"/>
        <v>-106602.11383401495</v>
      </c>
      <c r="DR290" s="17"/>
      <c r="DS290" s="17"/>
      <c r="DT290" s="17"/>
      <c r="DU290" s="17"/>
      <c r="DV290" s="17"/>
      <c r="DW290" s="17"/>
      <c r="DX290" s="17"/>
      <c r="DY290" s="17"/>
      <c r="DZ290" s="17"/>
      <c r="EA290" s="17"/>
      <c r="EB290" s="28">
        <v>0</v>
      </c>
      <c r="EC290" s="17"/>
      <c r="ED290" s="17"/>
      <c r="EE290" s="17"/>
      <c r="EF290" s="17"/>
      <c r="EG290" s="17"/>
    </row>
    <row r="291" spans="1:137" ht="15.75" thickBot="1" x14ac:dyDescent="0.3">
      <c r="A291" s="5">
        <f t="shared" si="483"/>
        <v>47</v>
      </c>
      <c r="B291" s="5">
        <f t="shared" si="483"/>
        <v>46</v>
      </c>
      <c r="C291" s="1">
        <v>51044</v>
      </c>
      <c r="D291" s="4"/>
      <c r="E291" s="28"/>
      <c r="F291" s="28"/>
      <c r="G291" s="28">
        <f t="shared" si="418"/>
        <v>0</v>
      </c>
      <c r="H291" s="28"/>
      <c r="I291" s="10">
        <v>0</v>
      </c>
      <c r="J291" s="10">
        <v>69430.399999999994</v>
      </c>
      <c r="K291" s="94"/>
      <c r="L291" s="11">
        <f t="shared" si="421"/>
        <v>1541.6666666666667</v>
      </c>
      <c r="M291" s="11">
        <f t="shared" si="422"/>
        <v>458.33333333333331</v>
      </c>
      <c r="N291" s="11">
        <f t="shared" si="423"/>
        <v>575</v>
      </c>
      <c r="O291" s="11">
        <f t="shared" si="419"/>
        <v>552.97666666666669</v>
      </c>
      <c r="P291" s="11">
        <f t="shared" si="457"/>
        <v>2657.8899999999994</v>
      </c>
      <c r="Q291" s="11">
        <v>100000</v>
      </c>
      <c r="R291" s="94">
        <v>1</v>
      </c>
      <c r="S291" s="11">
        <f t="shared" si="424"/>
        <v>1541.6666666666667</v>
      </c>
      <c r="T291" s="11">
        <f t="shared" si="425"/>
        <v>458.33333333333331</v>
      </c>
      <c r="U291" s="11">
        <f t="shared" si="458"/>
        <v>833.33333333333348</v>
      </c>
      <c r="V291" s="11">
        <f t="shared" si="459"/>
        <v>5500</v>
      </c>
      <c r="W291" s="11">
        <f t="shared" si="460"/>
        <v>8157.8899999999994</v>
      </c>
      <c r="X291" s="11">
        <f t="shared" si="426"/>
        <v>97894.68</v>
      </c>
      <c r="Y291" s="110">
        <f t="shared" si="417"/>
        <v>0.22</v>
      </c>
      <c r="Z291" s="11">
        <f t="shared" si="487"/>
        <v>13415.829599999997</v>
      </c>
      <c r="AA291" s="11">
        <f t="shared" si="488"/>
        <v>4814.7339999999995</v>
      </c>
      <c r="AB291" s="11">
        <v>0</v>
      </c>
      <c r="AC291" s="11">
        <f t="shared" ref="AC291:AC314" si="493">X291-Z291-AA291+AB291</f>
        <v>79664.116399999999</v>
      </c>
      <c r="AD291" s="11">
        <f t="shared" si="489"/>
        <v>6638.6763666666666</v>
      </c>
      <c r="AE291" s="11">
        <v>55000</v>
      </c>
      <c r="AF291" s="11">
        <f t="shared" si="427"/>
        <v>2055.3430333333336</v>
      </c>
      <c r="AG291" s="11"/>
      <c r="AH291" s="92"/>
      <c r="AI291" s="91">
        <v>9000</v>
      </c>
      <c r="AJ291" s="11">
        <v>550</v>
      </c>
      <c r="AK291" s="54">
        <f t="shared" si="484"/>
        <v>12330.152960667185</v>
      </c>
      <c r="AL291" s="11">
        <v>305</v>
      </c>
      <c r="AM291" s="54">
        <v>0</v>
      </c>
      <c r="AN291" s="11">
        <v>0</v>
      </c>
      <c r="AO291" s="11">
        <v>0</v>
      </c>
      <c r="AP291" s="52">
        <f t="shared" si="428"/>
        <v>459144.89050347515</v>
      </c>
      <c r="AQ291" s="54">
        <f t="shared" si="413"/>
        <v>17766.620657247269</v>
      </c>
      <c r="AR291" s="54">
        <f t="shared" si="490"/>
        <v>15424.990852192919</v>
      </c>
      <c r="AS291" s="54">
        <f t="shared" ref="AS291:AS315" si="494">(AS290*($AJ$1/12))+AS290+L291 + S291 + ((3%/12)*J291)</f>
        <v>1759578.6263985855</v>
      </c>
      <c r="AT291" s="54">
        <f t="shared" si="482"/>
        <v>187680.48664946563</v>
      </c>
      <c r="AU291" s="54">
        <v>3100</v>
      </c>
      <c r="AV291" s="54">
        <f t="shared" si="491"/>
        <v>288294.77882993023</v>
      </c>
      <c r="AW291" s="11">
        <v>0</v>
      </c>
      <c r="AX291" s="52">
        <f t="shared" si="429"/>
        <v>350199.22281572106</v>
      </c>
      <c r="AY291" s="54">
        <f>'Mortgage and Loans'!U252</f>
        <v>180000</v>
      </c>
      <c r="AZ291" s="12">
        <f t="shared" si="475"/>
        <v>3283374.7696672855</v>
      </c>
      <c r="BA291" s="52">
        <f t="shared" si="492"/>
        <v>750</v>
      </c>
      <c r="BB291" s="52">
        <f t="shared" si="492"/>
        <v>750</v>
      </c>
      <c r="BC291" s="52">
        <f t="shared" si="492"/>
        <v>750</v>
      </c>
      <c r="BD291" s="52">
        <f t="shared" si="492"/>
        <v>750</v>
      </c>
      <c r="BE291" s="52">
        <f t="shared" si="486"/>
        <v>261.43961538461554</v>
      </c>
      <c r="BF291" s="52">
        <f t="shared" si="492"/>
        <v>750</v>
      </c>
      <c r="BG291" s="52">
        <f>'Mortgage and Loans'!AF253</f>
        <v>0</v>
      </c>
      <c r="BH291" s="52">
        <f>'Mortgage and Loans'!AQ253</f>
        <v>0</v>
      </c>
      <c r="BI291" s="52">
        <f>'Mortgage and Loans'!BB253</f>
        <v>0</v>
      </c>
      <c r="BJ291" s="52">
        <f>'Mortgage and Loans'!BM253</f>
        <v>0</v>
      </c>
      <c r="BK291" s="52">
        <f>'Mortgage and Loans'!T252</f>
        <v>0</v>
      </c>
      <c r="BL291" s="12">
        <f t="shared" si="473"/>
        <v>-4011.4396153846155</v>
      </c>
      <c r="BM291" s="69">
        <f t="shared" si="485"/>
        <v>3279363.3300519008</v>
      </c>
      <c r="BN291" s="88">
        <f t="shared" si="411"/>
        <v>0</v>
      </c>
      <c r="BO291" s="88">
        <f t="shared" si="412"/>
        <v>0</v>
      </c>
      <c r="BP291" s="79">
        <f>'Mortgage and Loans'!G253</f>
        <v>0</v>
      </c>
      <c r="BQ291" s="73">
        <f t="shared" si="430"/>
        <v>2055.3430333333336</v>
      </c>
      <c r="BR291" s="80"/>
      <c r="BS291" s="20">
        <f t="shared" si="431"/>
        <v>4011.4396153846155</v>
      </c>
      <c r="BT291" s="20">
        <v>750</v>
      </c>
      <c r="BU291" s="20">
        <v>0</v>
      </c>
      <c r="BV291" s="20">
        <f t="shared" si="432"/>
        <v>4761.4396153846155</v>
      </c>
      <c r="BW291" s="20">
        <f t="shared" si="433"/>
        <v>4761.4396153846155</v>
      </c>
      <c r="BX291" s="47">
        <f>IF(D291=0,0,IF(MONTH($D291)=1,1,0))</f>
        <v>0</v>
      </c>
      <c r="BY291" s="47">
        <f t="shared" si="462"/>
        <v>0</v>
      </c>
      <c r="BZ291" s="47">
        <f t="shared" si="463"/>
        <v>0</v>
      </c>
      <c r="CA291" s="47">
        <f t="shared" si="464"/>
        <v>0</v>
      </c>
      <c r="CB291" s="47">
        <f t="shared" si="465"/>
        <v>0</v>
      </c>
      <c r="CC291" s="47">
        <f t="shared" si="466"/>
        <v>0</v>
      </c>
      <c r="CD291" s="47">
        <f t="shared" si="467"/>
        <v>0</v>
      </c>
      <c r="CE291" s="47">
        <f t="shared" si="468"/>
        <v>0</v>
      </c>
      <c r="CF291" s="47">
        <f t="shared" si="469"/>
        <v>0</v>
      </c>
      <c r="CG291" s="47">
        <f t="shared" si="470"/>
        <v>0</v>
      </c>
      <c r="CH291" s="47">
        <f t="shared" si="471"/>
        <v>0</v>
      </c>
      <c r="CI291" s="47">
        <f t="shared" si="472"/>
        <v>0</v>
      </c>
      <c r="CJ291" s="47">
        <f t="shared" si="434"/>
        <v>0</v>
      </c>
      <c r="CK291" s="47">
        <f t="shared" si="435"/>
        <v>0</v>
      </c>
      <c r="CL291" s="47">
        <f t="shared" si="436"/>
        <v>0</v>
      </c>
      <c r="CM291" s="47">
        <f t="shared" si="437"/>
        <v>0</v>
      </c>
      <c r="CN291" s="47">
        <f t="shared" si="438"/>
        <v>0</v>
      </c>
      <c r="CO291" s="47">
        <f t="shared" si="439"/>
        <v>0</v>
      </c>
      <c r="CP291" s="47">
        <f t="shared" si="440"/>
        <v>0</v>
      </c>
      <c r="CQ291" s="47">
        <f t="shared" si="441"/>
        <v>0</v>
      </c>
      <c r="CR291" s="47">
        <f t="shared" si="442"/>
        <v>0</v>
      </c>
      <c r="CS291" s="47">
        <f t="shared" si="443"/>
        <v>0</v>
      </c>
      <c r="CT291" s="47">
        <f t="shared" si="444"/>
        <v>0</v>
      </c>
      <c r="CU291" s="47">
        <f t="shared" si="445"/>
        <v>0</v>
      </c>
      <c r="CV291" s="20">
        <f t="shared" si="446"/>
        <v>4761.4396153846155</v>
      </c>
      <c r="CW291" s="20">
        <f t="shared" si="447"/>
        <v>4761.4396153846164</v>
      </c>
      <c r="CX291" s="20">
        <f t="shared" si="448"/>
        <v>57137.275384615386</v>
      </c>
      <c r="CY291" s="20">
        <f t="shared" si="449"/>
        <v>57137.275384615386</v>
      </c>
      <c r="CZ291" s="20">
        <f t="shared" si="450"/>
        <v>57137.275384615394</v>
      </c>
      <c r="DA291" s="21">
        <f t="shared" si="451"/>
        <v>57137.275384615386</v>
      </c>
      <c r="DB291" s="19">
        <f t="shared" si="474"/>
        <v>1428431.8846153847</v>
      </c>
      <c r="DC291" s="20">
        <f t="shared" si="452"/>
        <v>1428431.8846153847</v>
      </c>
      <c r="DD291" s="20">
        <f t="shared" si="453"/>
        <v>1428431.8846153843</v>
      </c>
      <c r="DE291" s="20">
        <f>DC291*G291</f>
        <v>0</v>
      </c>
      <c r="DF291" s="20">
        <f t="shared" si="481"/>
        <v>1500000</v>
      </c>
      <c r="DG291" s="20">
        <f t="shared" si="476"/>
        <v>3078089.6167066181</v>
      </c>
      <c r="DH291" s="20">
        <f t="shared" si="454"/>
        <v>123123.58466826472</v>
      </c>
      <c r="DI291" s="20">
        <f t="shared" si="477"/>
        <v>10260.298722355394</v>
      </c>
      <c r="DJ291" s="20">
        <f t="shared" si="455"/>
        <v>3054781.127054377</v>
      </c>
      <c r="DK291" s="24">
        <f t="shared" si="456"/>
        <v>2.1548732213684905</v>
      </c>
      <c r="DL291" s="124">
        <f t="shared" si="478"/>
        <v>0</v>
      </c>
      <c r="DM291" s="27">
        <f t="shared" si="479"/>
        <v>0</v>
      </c>
      <c r="DN291" s="27">
        <f t="shared" si="480"/>
        <v>0</v>
      </c>
      <c r="DO291" s="20">
        <f t="shared" si="414"/>
        <v>0</v>
      </c>
      <c r="DP291" s="20">
        <f t="shared" si="415"/>
        <v>-89794.312007831599</v>
      </c>
      <c r="DQ291" s="21">
        <f t="shared" si="416"/>
        <v>-102608.70861728254</v>
      </c>
      <c r="DR291" s="17"/>
      <c r="DS291" s="17"/>
      <c r="DT291" s="17"/>
      <c r="DU291" s="17"/>
      <c r="DV291" s="17"/>
      <c r="DW291" s="17"/>
      <c r="DX291" s="17"/>
      <c r="DY291" s="17"/>
      <c r="DZ291" s="17"/>
      <c r="EA291" s="17"/>
      <c r="EB291" s="28">
        <v>0</v>
      </c>
      <c r="EC291" s="17"/>
      <c r="ED291" s="17"/>
      <c r="EE291" s="17"/>
      <c r="EF291" s="17"/>
      <c r="EG291" s="17"/>
    </row>
    <row r="292" spans="1:137" ht="15.75" thickBot="1" x14ac:dyDescent="0.3">
      <c r="A292" s="5">
        <f t="shared" si="483"/>
        <v>47</v>
      </c>
      <c r="B292" s="5">
        <f t="shared" si="483"/>
        <v>46</v>
      </c>
      <c r="C292" s="1">
        <v>51075</v>
      </c>
      <c r="D292" s="4"/>
      <c r="E292" s="28"/>
      <c r="F292" s="28"/>
      <c r="G292" s="28">
        <f t="shared" si="418"/>
        <v>0</v>
      </c>
      <c r="H292" s="28"/>
      <c r="I292" s="10">
        <v>0</v>
      </c>
      <c r="J292" s="10">
        <v>69430.399999999994</v>
      </c>
      <c r="K292" s="94"/>
      <c r="L292" s="11">
        <f t="shared" si="421"/>
        <v>1541.6666666666667</v>
      </c>
      <c r="M292" s="11">
        <f t="shared" si="422"/>
        <v>458.33333333333331</v>
      </c>
      <c r="N292" s="11">
        <f t="shared" si="423"/>
        <v>575</v>
      </c>
      <c r="O292" s="11">
        <f t="shared" si="419"/>
        <v>552.97666666666669</v>
      </c>
      <c r="P292" s="11">
        <f t="shared" si="457"/>
        <v>2657.8899999999994</v>
      </c>
      <c r="Q292" s="11">
        <v>100000</v>
      </c>
      <c r="R292" s="94">
        <v>1</v>
      </c>
      <c r="S292" s="11">
        <f t="shared" si="424"/>
        <v>1541.6666666666667</v>
      </c>
      <c r="T292" s="11">
        <f t="shared" si="425"/>
        <v>458.33333333333331</v>
      </c>
      <c r="U292" s="11">
        <f t="shared" si="458"/>
        <v>833.33333333333348</v>
      </c>
      <c r="V292" s="11">
        <f t="shared" si="459"/>
        <v>5500</v>
      </c>
      <c r="W292" s="11">
        <f t="shared" si="460"/>
        <v>8157.8899999999994</v>
      </c>
      <c r="X292" s="11">
        <f t="shared" si="426"/>
        <v>97894.68</v>
      </c>
      <c r="Y292" s="110">
        <f t="shared" si="417"/>
        <v>0.22</v>
      </c>
      <c r="Z292" s="11">
        <f t="shared" si="487"/>
        <v>13415.829599999997</v>
      </c>
      <c r="AA292" s="11">
        <f t="shared" si="488"/>
        <v>4814.7339999999995</v>
      </c>
      <c r="AB292" s="11">
        <v>0</v>
      </c>
      <c r="AC292" s="11">
        <f t="shared" si="493"/>
        <v>79664.116399999999</v>
      </c>
      <c r="AD292" s="11">
        <f t="shared" si="489"/>
        <v>6638.6763666666666</v>
      </c>
      <c r="AE292" s="11">
        <v>55000</v>
      </c>
      <c r="AF292" s="11">
        <f t="shared" si="427"/>
        <v>2055.3430333333336</v>
      </c>
      <c r="AG292" s="11"/>
      <c r="AH292" s="92"/>
      <c r="AI292" s="91">
        <v>9000</v>
      </c>
      <c r="AJ292" s="11">
        <v>550</v>
      </c>
      <c r="AK292" s="54">
        <f t="shared" si="484"/>
        <v>12345.051895494656</v>
      </c>
      <c r="AL292" s="11">
        <v>305</v>
      </c>
      <c r="AM292" s="54">
        <v>0</v>
      </c>
      <c r="AN292" s="11">
        <v>0</v>
      </c>
      <c r="AO292" s="11">
        <v>0</v>
      </c>
      <c r="AP292" s="52">
        <f t="shared" si="428"/>
        <v>462548.59199370228</v>
      </c>
      <c r="AQ292" s="54">
        <f t="shared" si="413"/>
        <v>17862.856519140692</v>
      </c>
      <c r="AR292" s="54">
        <f t="shared" si="490"/>
        <v>15508.54288597563</v>
      </c>
      <c r="AS292" s="54">
        <f t="shared" si="494"/>
        <v>1772366.5866249113</v>
      </c>
      <c r="AT292" s="54">
        <f t="shared" si="482"/>
        <v>188697.08928548358</v>
      </c>
      <c r="AU292" s="54">
        <v>3100</v>
      </c>
      <c r="AV292" s="54">
        <f t="shared" si="491"/>
        <v>290431.37554859236</v>
      </c>
      <c r="AW292" s="11">
        <v>0</v>
      </c>
      <c r="AX292" s="52">
        <f t="shared" si="429"/>
        <v>354151.47830597288</v>
      </c>
      <c r="AY292" s="54">
        <f>'Mortgage and Loans'!U253</f>
        <v>180000</v>
      </c>
      <c r="AZ292" s="12">
        <f t="shared" si="475"/>
        <v>3306866.573059273</v>
      </c>
      <c r="BA292" s="52">
        <f t="shared" si="492"/>
        <v>750</v>
      </c>
      <c r="BB292" s="52">
        <f t="shared" si="492"/>
        <v>750</v>
      </c>
      <c r="BC292" s="52">
        <f t="shared" si="492"/>
        <v>750</v>
      </c>
      <c r="BD292" s="52">
        <f t="shared" si="492"/>
        <v>750</v>
      </c>
      <c r="BE292" s="52">
        <f t="shared" si="486"/>
        <v>261.43961538461554</v>
      </c>
      <c r="BF292" s="52">
        <f t="shared" si="492"/>
        <v>750</v>
      </c>
      <c r="BG292" s="52">
        <f>'Mortgage and Loans'!AF254</f>
        <v>0</v>
      </c>
      <c r="BH292" s="52">
        <f>'Mortgage and Loans'!AQ254</f>
        <v>0</v>
      </c>
      <c r="BI292" s="52">
        <f>'Mortgage and Loans'!BB254</f>
        <v>0</v>
      </c>
      <c r="BJ292" s="52">
        <f>'Mortgage and Loans'!BM254</f>
        <v>0</v>
      </c>
      <c r="BK292" s="52">
        <f>'Mortgage and Loans'!T253</f>
        <v>0</v>
      </c>
      <c r="BL292" s="12">
        <f t="shared" si="473"/>
        <v>-4011.4396153846155</v>
      </c>
      <c r="BM292" s="69">
        <f t="shared" si="485"/>
        <v>3302855.1334438883</v>
      </c>
      <c r="BN292" s="88">
        <f t="shared" si="411"/>
        <v>0</v>
      </c>
      <c r="BO292" s="88">
        <f t="shared" si="412"/>
        <v>0</v>
      </c>
      <c r="BP292" s="79">
        <f>'Mortgage and Loans'!G254</f>
        <v>0</v>
      </c>
      <c r="BQ292" s="73">
        <f t="shared" si="430"/>
        <v>2055.3430333333336</v>
      </c>
      <c r="BR292" s="80"/>
      <c r="BS292" s="20">
        <f t="shared" si="431"/>
        <v>4011.4396153846155</v>
      </c>
      <c r="BT292" s="20">
        <v>750</v>
      </c>
      <c r="BU292" s="20">
        <v>0</v>
      </c>
      <c r="BV292" s="20">
        <f t="shared" si="432"/>
        <v>4761.4396153846155</v>
      </c>
      <c r="BW292" s="20">
        <f t="shared" si="433"/>
        <v>4761.4396153846155</v>
      </c>
      <c r="BX292" s="47">
        <f>IF(D292=0,0,IF(MONTH($D292)=1,1,0))</f>
        <v>0</v>
      </c>
      <c r="BY292" s="47">
        <f t="shared" si="462"/>
        <v>0</v>
      </c>
      <c r="BZ292" s="47">
        <f t="shared" si="463"/>
        <v>0</v>
      </c>
      <c r="CA292" s="47">
        <f t="shared" si="464"/>
        <v>0</v>
      </c>
      <c r="CB292" s="47">
        <f t="shared" si="465"/>
        <v>0</v>
      </c>
      <c r="CC292" s="47">
        <f t="shared" si="466"/>
        <v>0</v>
      </c>
      <c r="CD292" s="47">
        <f t="shared" si="467"/>
        <v>0</v>
      </c>
      <c r="CE292" s="47">
        <f t="shared" si="468"/>
        <v>0</v>
      </c>
      <c r="CF292" s="47">
        <f t="shared" si="469"/>
        <v>0</v>
      </c>
      <c r="CG292" s="47">
        <f t="shared" si="470"/>
        <v>0</v>
      </c>
      <c r="CH292" s="47">
        <f t="shared" si="471"/>
        <v>0</v>
      </c>
      <c r="CI292" s="47">
        <f t="shared" si="472"/>
        <v>0</v>
      </c>
      <c r="CJ292" s="47">
        <f t="shared" si="434"/>
        <v>0</v>
      </c>
      <c r="CK292" s="47">
        <f t="shared" si="435"/>
        <v>0</v>
      </c>
      <c r="CL292" s="47">
        <f t="shared" si="436"/>
        <v>0</v>
      </c>
      <c r="CM292" s="47">
        <f t="shared" si="437"/>
        <v>0</v>
      </c>
      <c r="CN292" s="47">
        <f t="shared" si="438"/>
        <v>0</v>
      </c>
      <c r="CO292" s="47">
        <f t="shared" si="439"/>
        <v>0</v>
      </c>
      <c r="CP292" s="47">
        <f t="shared" si="440"/>
        <v>0</v>
      </c>
      <c r="CQ292" s="47">
        <f t="shared" si="441"/>
        <v>0</v>
      </c>
      <c r="CR292" s="47">
        <f t="shared" si="442"/>
        <v>0</v>
      </c>
      <c r="CS292" s="47">
        <f t="shared" si="443"/>
        <v>0</v>
      </c>
      <c r="CT292" s="47">
        <f t="shared" si="444"/>
        <v>0</v>
      </c>
      <c r="CU292" s="47">
        <f t="shared" si="445"/>
        <v>0</v>
      </c>
      <c r="CV292" s="20">
        <f t="shared" si="446"/>
        <v>4761.4396153846155</v>
      </c>
      <c r="CW292" s="20">
        <f t="shared" si="447"/>
        <v>4761.4396153846164</v>
      </c>
      <c r="CX292" s="20">
        <f t="shared" si="448"/>
        <v>57137.275384615386</v>
      </c>
      <c r="CY292" s="20">
        <f t="shared" si="449"/>
        <v>57137.275384615386</v>
      </c>
      <c r="CZ292" s="20">
        <f t="shared" si="450"/>
        <v>57137.275384615394</v>
      </c>
      <c r="DA292" s="21">
        <f t="shared" si="451"/>
        <v>57137.275384615386</v>
      </c>
      <c r="DB292" s="19">
        <f t="shared" si="474"/>
        <v>1428431.8846153847</v>
      </c>
      <c r="DC292" s="20">
        <f t="shared" si="452"/>
        <v>1428431.8846153847</v>
      </c>
      <c r="DD292" s="20">
        <f t="shared" si="453"/>
        <v>1428431.8846153843</v>
      </c>
      <c r="DE292" s="20">
        <f>DC292*G292</f>
        <v>0</v>
      </c>
      <c r="DF292" s="20">
        <f t="shared" si="481"/>
        <v>1500000</v>
      </c>
      <c r="DG292" s="20">
        <f t="shared" si="476"/>
        <v>3101566.5211637784</v>
      </c>
      <c r="DH292" s="20">
        <f t="shared" si="454"/>
        <v>124062.66084655114</v>
      </c>
      <c r="DI292" s="20">
        <f t="shared" si="477"/>
        <v>10338.555070545928</v>
      </c>
      <c r="DJ292" s="20">
        <f t="shared" si="455"/>
        <v>3078131.7771925889</v>
      </c>
      <c r="DK292" s="24">
        <f t="shared" si="456"/>
        <v>2.1713086599147826</v>
      </c>
      <c r="DL292" s="124">
        <f t="shared" si="478"/>
        <v>0</v>
      </c>
      <c r="DM292" s="27">
        <f t="shared" si="479"/>
        <v>0</v>
      </c>
      <c r="DN292" s="27">
        <f t="shared" si="480"/>
        <v>0</v>
      </c>
      <c r="DO292" s="20">
        <f t="shared" si="414"/>
        <v>0</v>
      </c>
      <c r="DP292" s="20">
        <f t="shared" si="415"/>
        <v>-86280.697864540678</v>
      </c>
      <c r="DQ292" s="21">
        <f t="shared" si="416"/>
        <v>-98593.672455626147</v>
      </c>
      <c r="DR292" s="17"/>
      <c r="DS292" s="17"/>
      <c r="DT292" s="17"/>
      <c r="DU292" s="17"/>
      <c r="DV292" s="17"/>
      <c r="DW292" s="17"/>
      <c r="DX292" s="17"/>
      <c r="DY292" s="17"/>
      <c r="DZ292" s="17"/>
      <c r="EA292" s="17"/>
      <c r="EB292" s="28">
        <v>0</v>
      </c>
      <c r="EC292" s="17"/>
      <c r="ED292" s="17"/>
      <c r="EE292" s="17"/>
      <c r="EF292" s="17"/>
      <c r="EG292" s="17"/>
    </row>
    <row r="293" spans="1:137" ht="15.75" thickBot="1" x14ac:dyDescent="0.3">
      <c r="A293" s="5">
        <f t="shared" si="483"/>
        <v>48</v>
      </c>
      <c r="B293" s="5">
        <f t="shared" si="483"/>
        <v>46</v>
      </c>
      <c r="C293" s="1">
        <v>51105</v>
      </c>
      <c r="D293" s="4"/>
      <c r="E293" s="28"/>
      <c r="F293" s="28"/>
      <c r="G293" s="28">
        <f t="shared" si="418"/>
        <v>0</v>
      </c>
      <c r="H293" s="28"/>
      <c r="I293" s="10">
        <v>0</v>
      </c>
      <c r="J293" s="10">
        <v>69430.399999999994</v>
      </c>
      <c r="K293" s="94"/>
      <c r="L293" s="11">
        <f t="shared" si="421"/>
        <v>1541.6666666666667</v>
      </c>
      <c r="M293" s="11">
        <f t="shared" si="422"/>
        <v>458.33333333333331</v>
      </c>
      <c r="N293" s="11">
        <f t="shared" si="423"/>
        <v>575</v>
      </c>
      <c r="O293" s="11">
        <f t="shared" si="419"/>
        <v>552.97666666666669</v>
      </c>
      <c r="P293" s="11">
        <f t="shared" si="457"/>
        <v>2657.8899999999994</v>
      </c>
      <c r="Q293" s="11">
        <v>100000</v>
      </c>
      <c r="R293" s="94">
        <v>1</v>
      </c>
      <c r="S293" s="11">
        <f t="shared" si="424"/>
        <v>1541.6666666666667</v>
      </c>
      <c r="T293" s="11">
        <f t="shared" si="425"/>
        <v>458.33333333333331</v>
      </c>
      <c r="U293" s="11">
        <f t="shared" si="458"/>
        <v>833.33333333333348</v>
      </c>
      <c r="V293" s="11">
        <f t="shared" si="459"/>
        <v>5500</v>
      </c>
      <c r="W293" s="11">
        <f t="shared" si="460"/>
        <v>8157.8899999999994</v>
      </c>
      <c r="X293" s="11">
        <f t="shared" si="426"/>
        <v>97894.68</v>
      </c>
      <c r="Y293" s="110">
        <f t="shared" si="417"/>
        <v>0.22</v>
      </c>
      <c r="Z293" s="11">
        <f t="shared" si="487"/>
        <v>13415.829599999997</v>
      </c>
      <c r="AA293" s="11">
        <f t="shared" si="488"/>
        <v>4814.7339999999995</v>
      </c>
      <c r="AB293" s="11">
        <v>0</v>
      </c>
      <c r="AC293" s="11">
        <f t="shared" si="493"/>
        <v>79664.116399999999</v>
      </c>
      <c r="AD293" s="11">
        <f t="shared" si="489"/>
        <v>6638.6763666666666</v>
      </c>
      <c r="AE293" s="11">
        <v>55000</v>
      </c>
      <c r="AF293" s="11">
        <f t="shared" si="427"/>
        <v>2055.3430333333336</v>
      </c>
      <c r="AG293" s="11"/>
      <c r="AH293" s="92"/>
      <c r="AI293" s="91">
        <v>9000</v>
      </c>
      <c r="AJ293" s="11">
        <v>550</v>
      </c>
      <c r="AK293" s="54">
        <f t="shared" si="484"/>
        <v>12359.968833201712</v>
      </c>
      <c r="AL293" s="11">
        <v>305</v>
      </c>
      <c r="AM293" s="54">
        <v>0</v>
      </c>
      <c r="AN293" s="11">
        <v>0</v>
      </c>
      <c r="AO293" s="11">
        <v>0</v>
      </c>
      <c r="AP293" s="52">
        <f t="shared" si="428"/>
        <v>465970.7302003348</v>
      </c>
      <c r="AQ293" s="54">
        <f t="shared" si="413"/>
        <v>17959.613658619372</v>
      </c>
      <c r="AR293" s="54">
        <f t="shared" si="490"/>
        <v>15592.547493274666</v>
      </c>
      <c r="AS293" s="54">
        <f t="shared" si="494"/>
        <v>1785223.8149691296</v>
      </c>
      <c r="AT293" s="54">
        <f t="shared" si="482"/>
        <v>189719.1985191133</v>
      </c>
      <c r="AU293" s="54">
        <v>3100</v>
      </c>
      <c r="AV293" s="54">
        <f t="shared" si="491"/>
        <v>292579.54549948056</v>
      </c>
      <c r="AW293" s="11">
        <v>0</v>
      </c>
      <c r="AX293" s="52">
        <f t="shared" si="429"/>
        <v>358125.14184679685</v>
      </c>
      <c r="AY293" s="54">
        <f>'Mortgage and Loans'!U254</f>
        <v>180000</v>
      </c>
      <c r="AZ293" s="12">
        <f t="shared" si="475"/>
        <v>3330485.561019951</v>
      </c>
      <c r="BA293" s="52">
        <f t="shared" si="492"/>
        <v>750</v>
      </c>
      <c r="BB293" s="52">
        <f t="shared" si="492"/>
        <v>750</v>
      </c>
      <c r="BC293" s="52">
        <f t="shared" si="492"/>
        <v>750</v>
      </c>
      <c r="BD293" s="52">
        <f t="shared" si="492"/>
        <v>750</v>
      </c>
      <c r="BE293" s="52">
        <f t="shared" si="486"/>
        <v>261.43961538461554</v>
      </c>
      <c r="BF293" s="52">
        <f t="shared" si="492"/>
        <v>750</v>
      </c>
      <c r="BG293" s="52">
        <f>'Mortgage and Loans'!AF255</f>
        <v>0</v>
      </c>
      <c r="BH293" s="52">
        <f>'Mortgage and Loans'!AQ255</f>
        <v>0</v>
      </c>
      <c r="BI293" s="52">
        <f>'Mortgage and Loans'!BB255</f>
        <v>0</v>
      </c>
      <c r="BJ293" s="52">
        <f>'Mortgage and Loans'!BM255</f>
        <v>0</v>
      </c>
      <c r="BK293" s="52">
        <f>'Mortgage and Loans'!T254</f>
        <v>0</v>
      </c>
      <c r="BL293" s="12">
        <f t="shared" si="473"/>
        <v>-4011.4396153846155</v>
      </c>
      <c r="BM293" s="69">
        <f t="shared" si="485"/>
        <v>3326474.1214045663</v>
      </c>
      <c r="BN293" s="88">
        <f t="shared" si="411"/>
        <v>0</v>
      </c>
      <c r="BO293" s="88">
        <f t="shared" si="412"/>
        <v>0</v>
      </c>
      <c r="BP293" s="79">
        <f>'Mortgage and Loans'!G255</f>
        <v>0</v>
      </c>
      <c r="BQ293" s="73">
        <f t="shared" si="430"/>
        <v>2055.3430333333336</v>
      </c>
      <c r="BR293" s="80"/>
      <c r="BS293" s="20">
        <f t="shared" si="431"/>
        <v>4011.4396153846155</v>
      </c>
      <c r="BT293" s="20">
        <v>750</v>
      </c>
      <c r="BU293" s="20">
        <v>0</v>
      </c>
      <c r="BV293" s="20">
        <f t="shared" si="432"/>
        <v>4761.4396153846155</v>
      </c>
      <c r="BW293" s="20">
        <f t="shared" si="433"/>
        <v>4761.4396153846155</v>
      </c>
      <c r="BX293" s="47">
        <f>IF(D293=0,0,IF(MONTH($D293)=1,1,0))</f>
        <v>0</v>
      </c>
      <c r="BY293" s="47">
        <f t="shared" si="462"/>
        <v>0</v>
      </c>
      <c r="BZ293" s="47">
        <f t="shared" si="463"/>
        <v>0</v>
      </c>
      <c r="CA293" s="47">
        <f t="shared" si="464"/>
        <v>0</v>
      </c>
      <c r="CB293" s="47">
        <f t="shared" si="465"/>
        <v>0</v>
      </c>
      <c r="CC293" s="47">
        <f t="shared" si="466"/>
        <v>0</v>
      </c>
      <c r="CD293" s="47">
        <f t="shared" si="467"/>
        <v>0</v>
      </c>
      <c r="CE293" s="47">
        <f t="shared" si="468"/>
        <v>0</v>
      </c>
      <c r="CF293" s="47">
        <f t="shared" si="469"/>
        <v>0</v>
      </c>
      <c r="CG293" s="47">
        <f t="shared" si="470"/>
        <v>0</v>
      </c>
      <c r="CH293" s="47">
        <f t="shared" si="471"/>
        <v>0</v>
      </c>
      <c r="CI293" s="47">
        <f t="shared" si="472"/>
        <v>0</v>
      </c>
      <c r="CJ293" s="47">
        <f t="shared" si="434"/>
        <v>0</v>
      </c>
      <c r="CK293" s="47">
        <f t="shared" si="435"/>
        <v>0</v>
      </c>
      <c r="CL293" s="47">
        <f t="shared" si="436"/>
        <v>0</v>
      </c>
      <c r="CM293" s="47">
        <f t="shared" si="437"/>
        <v>0</v>
      </c>
      <c r="CN293" s="47">
        <f t="shared" si="438"/>
        <v>0</v>
      </c>
      <c r="CO293" s="47">
        <f t="shared" si="439"/>
        <v>0</v>
      </c>
      <c r="CP293" s="47">
        <f t="shared" si="440"/>
        <v>0</v>
      </c>
      <c r="CQ293" s="47">
        <f t="shared" si="441"/>
        <v>0</v>
      </c>
      <c r="CR293" s="47">
        <f t="shared" si="442"/>
        <v>0</v>
      </c>
      <c r="CS293" s="47">
        <f t="shared" si="443"/>
        <v>0</v>
      </c>
      <c r="CT293" s="47">
        <f t="shared" si="444"/>
        <v>0</v>
      </c>
      <c r="CU293" s="47">
        <f t="shared" si="445"/>
        <v>0</v>
      </c>
      <c r="CV293" s="20">
        <f t="shared" si="446"/>
        <v>4761.4396153846155</v>
      </c>
      <c r="CW293" s="20">
        <f t="shared" si="447"/>
        <v>4761.4396153846164</v>
      </c>
      <c r="CX293" s="20">
        <f t="shared" si="448"/>
        <v>57137.275384615386</v>
      </c>
      <c r="CY293" s="20">
        <f t="shared" si="449"/>
        <v>57137.275384615386</v>
      </c>
      <c r="CZ293" s="20">
        <f t="shared" si="450"/>
        <v>57137.275384615394</v>
      </c>
      <c r="DA293" s="21">
        <f t="shared" si="451"/>
        <v>57137.275384615386</v>
      </c>
      <c r="DB293" s="19">
        <f t="shared" si="474"/>
        <v>1428431.8846153847</v>
      </c>
      <c r="DC293" s="20">
        <f t="shared" si="452"/>
        <v>1428431.8846153847</v>
      </c>
      <c r="DD293" s="20">
        <f t="shared" si="453"/>
        <v>1428431.8846153843</v>
      </c>
      <c r="DE293" s="20">
        <f>DC293*G293</f>
        <v>0</v>
      </c>
      <c r="DF293" s="20">
        <f t="shared" si="481"/>
        <v>1500000</v>
      </c>
      <c r="DG293" s="20">
        <f t="shared" si="476"/>
        <v>3125170.5921867494</v>
      </c>
      <c r="DH293" s="20">
        <f t="shared" si="454"/>
        <v>125006.82368746998</v>
      </c>
      <c r="DI293" s="20">
        <f t="shared" si="477"/>
        <v>10417.235307289166</v>
      </c>
      <c r="DJ293" s="20">
        <f t="shared" si="455"/>
        <v>3101608.910019049</v>
      </c>
      <c r="DK293" s="24">
        <f t="shared" si="456"/>
        <v>2.1878331237532014</v>
      </c>
      <c r="DL293" s="124">
        <f t="shared" si="478"/>
        <v>0</v>
      </c>
      <c r="DM293" s="27">
        <f t="shared" si="479"/>
        <v>0</v>
      </c>
      <c r="DN293" s="27">
        <f t="shared" si="480"/>
        <v>0</v>
      </c>
      <c r="DO293" s="20">
        <f t="shared" si="414"/>
        <v>0</v>
      </c>
      <c r="DP293" s="20">
        <f t="shared" si="415"/>
        <v>-82748.051644640276</v>
      </c>
      <c r="DQ293" s="21">
        <f t="shared" si="416"/>
        <v>-94556.88818142745</v>
      </c>
      <c r="DR293" s="17"/>
      <c r="DS293" s="17"/>
      <c r="DT293" s="17"/>
      <c r="DU293" s="17"/>
      <c r="DV293" s="17"/>
      <c r="DW293" s="17"/>
      <c r="DX293" s="17"/>
      <c r="DY293" s="17"/>
      <c r="DZ293" s="17"/>
      <c r="EA293" s="17"/>
      <c r="EB293" s="28">
        <v>0</v>
      </c>
      <c r="EC293" s="17"/>
      <c r="ED293" s="17"/>
      <c r="EE293" s="17"/>
      <c r="EF293" s="17"/>
      <c r="EG293" s="17"/>
    </row>
    <row r="294" spans="1:137" ht="15.75" thickBot="1" x14ac:dyDescent="0.3">
      <c r="A294" s="5">
        <f t="shared" si="483"/>
        <v>48</v>
      </c>
      <c r="B294" s="5">
        <f t="shared" si="483"/>
        <v>46</v>
      </c>
      <c r="C294" s="1">
        <v>51136</v>
      </c>
      <c r="D294" s="4"/>
      <c r="E294" s="28"/>
      <c r="F294" s="28"/>
      <c r="G294" s="28">
        <f t="shared" si="418"/>
        <v>0</v>
      </c>
      <c r="H294" s="28"/>
      <c r="I294" s="10">
        <v>0</v>
      </c>
      <c r="J294" s="10">
        <v>69430.399999999994</v>
      </c>
      <c r="K294" s="94"/>
      <c r="L294" s="11">
        <f t="shared" si="421"/>
        <v>1541.6666666666667</v>
      </c>
      <c r="M294" s="11">
        <f t="shared" si="422"/>
        <v>458.33333333333331</v>
      </c>
      <c r="N294" s="11">
        <f t="shared" si="423"/>
        <v>575</v>
      </c>
      <c r="O294" s="11">
        <f t="shared" si="419"/>
        <v>552.97666666666669</v>
      </c>
      <c r="P294" s="11">
        <f t="shared" si="457"/>
        <v>2657.8899999999994</v>
      </c>
      <c r="Q294" s="11">
        <v>100000</v>
      </c>
      <c r="R294" s="94">
        <v>1</v>
      </c>
      <c r="S294" s="11">
        <f t="shared" si="424"/>
        <v>1541.6666666666667</v>
      </c>
      <c r="T294" s="11">
        <f t="shared" si="425"/>
        <v>458.33333333333331</v>
      </c>
      <c r="U294" s="11">
        <f t="shared" si="458"/>
        <v>833.33333333333348</v>
      </c>
      <c r="V294" s="11">
        <f t="shared" si="459"/>
        <v>5500</v>
      </c>
      <c r="W294" s="11">
        <f t="shared" si="460"/>
        <v>8157.8899999999994</v>
      </c>
      <c r="X294" s="11">
        <f t="shared" si="426"/>
        <v>97894.68</v>
      </c>
      <c r="Y294" s="110">
        <f t="shared" si="417"/>
        <v>0.22</v>
      </c>
      <c r="Z294" s="11">
        <f t="shared" si="487"/>
        <v>13415.829599999997</v>
      </c>
      <c r="AA294" s="11">
        <f t="shared" si="488"/>
        <v>4814.7339999999995</v>
      </c>
      <c r="AB294" s="11">
        <v>0</v>
      </c>
      <c r="AC294" s="11">
        <f t="shared" si="493"/>
        <v>79664.116399999999</v>
      </c>
      <c r="AD294" s="11">
        <f t="shared" si="489"/>
        <v>6638.6763666666666</v>
      </c>
      <c r="AE294" s="11">
        <v>55000</v>
      </c>
      <c r="AF294" s="11">
        <f t="shared" si="427"/>
        <v>2055.3430333333336</v>
      </c>
      <c r="AG294" s="11"/>
      <c r="AH294" s="92"/>
      <c r="AI294" s="91">
        <v>9000</v>
      </c>
      <c r="AJ294" s="11">
        <v>550</v>
      </c>
      <c r="AK294" s="54">
        <f t="shared" si="484"/>
        <v>12374.90379554183</v>
      </c>
      <c r="AL294" s="11">
        <v>305</v>
      </c>
      <c r="AM294" s="54">
        <v>0</v>
      </c>
      <c r="AN294" s="11">
        <v>0</v>
      </c>
      <c r="AO294" s="11">
        <v>0</v>
      </c>
      <c r="AP294" s="52">
        <f t="shared" si="428"/>
        <v>469411.40498891991</v>
      </c>
      <c r="AQ294" s="54">
        <f t="shared" si="413"/>
        <v>18056.894899270228</v>
      </c>
      <c r="AR294" s="54">
        <f t="shared" si="490"/>
        <v>15677.007125529903</v>
      </c>
      <c r="AS294" s="54">
        <f t="shared" si="494"/>
        <v>1798150.6866335457</v>
      </c>
      <c r="AT294" s="54">
        <f t="shared" si="482"/>
        <v>190746.8441777585</v>
      </c>
      <c r="AU294" s="54">
        <v>3100</v>
      </c>
      <c r="AV294" s="54">
        <f t="shared" si="491"/>
        <v>294739.35137093609</v>
      </c>
      <c r="AW294" s="11">
        <v>0</v>
      </c>
      <c r="AX294" s="52">
        <f t="shared" si="429"/>
        <v>362120.32939846697</v>
      </c>
      <c r="AY294" s="54">
        <f>'Mortgage and Loans'!U255</f>
        <v>180000</v>
      </c>
      <c r="AZ294" s="12">
        <f t="shared" si="475"/>
        <v>3354232.4223899692</v>
      </c>
      <c r="BA294" s="52">
        <f t="shared" si="492"/>
        <v>750</v>
      </c>
      <c r="BB294" s="52">
        <f t="shared" si="492"/>
        <v>750</v>
      </c>
      <c r="BC294" s="52">
        <f t="shared" si="492"/>
        <v>750</v>
      </c>
      <c r="BD294" s="52">
        <f t="shared" si="492"/>
        <v>750</v>
      </c>
      <c r="BE294" s="52">
        <f t="shared" si="486"/>
        <v>261.43961538461554</v>
      </c>
      <c r="BF294" s="52">
        <f t="shared" si="492"/>
        <v>750</v>
      </c>
      <c r="BG294" s="52">
        <f>'Mortgage and Loans'!AF256</f>
        <v>0</v>
      </c>
      <c r="BH294" s="52">
        <f>'Mortgage and Loans'!AQ256</f>
        <v>0</v>
      </c>
      <c r="BI294" s="52">
        <f>'Mortgage and Loans'!BB256</f>
        <v>0</v>
      </c>
      <c r="BJ294" s="52">
        <f>'Mortgage and Loans'!BM256</f>
        <v>0</v>
      </c>
      <c r="BK294" s="52">
        <f>'Mortgage and Loans'!T255</f>
        <v>0</v>
      </c>
      <c r="BL294" s="12">
        <f t="shared" si="473"/>
        <v>-4011.4396153846155</v>
      </c>
      <c r="BM294" s="69">
        <f t="shared" si="485"/>
        <v>3350220.9827745846</v>
      </c>
      <c r="BN294" s="88">
        <f t="shared" si="411"/>
        <v>0</v>
      </c>
      <c r="BO294" s="88">
        <f t="shared" si="412"/>
        <v>0</v>
      </c>
      <c r="BP294" s="79">
        <f>'Mortgage and Loans'!G256</f>
        <v>0</v>
      </c>
      <c r="BQ294" s="73">
        <f t="shared" si="430"/>
        <v>2055.3430333333336</v>
      </c>
      <c r="BR294" s="80"/>
      <c r="BS294" s="20">
        <f t="shared" si="431"/>
        <v>4011.4396153846155</v>
      </c>
      <c r="BT294" s="20">
        <v>750</v>
      </c>
      <c r="BU294" s="20">
        <v>0</v>
      </c>
      <c r="BV294" s="20">
        <f t="shared" si="432"/>
        <v>4761.4396153846155</v>
      </c>
      <c r="BW294" s="20">
        <f t="shared" si="433"/>
        <v>4761.4396153846155</v>
      </c>
      <c r="BX294" s="47">
        <f>IF(D294=0,0,IF(MONTH($D294)=1,1,0))</f>
        <v>0</v>
      </c>
      <c r="BY294" s="47">
        <f t="shared" si="462"/>
        <v>0</v>
      </c>
      <c r="BZ294" s="47">
        <f t="shared" si="463"/>
        <v>0</v>
      </c>
      <c r="CA294" s="47">
        <f t="shared" si="464"/>
        <v>0</v>
      </c>
      <c r="CB294" s="47">
        <f t="shared" si="465"/>
        <v>0</v>
      </c>
      <c r="CC294" s="47">
        <f t="shared" si="466"/>
        <v>0</v>
      </c>
      <c r="CD294" s="47">
        <f t="shared" si="467"/>
        <v>0</v>
      </c>
      <c r="CE294" s="47">
        <f t="shared" si="468"/>
        <v>0</v>
      </c>
      <c r="CF294" s="47">
        <f t="shared" si="469"/>
        <v>0</v>
      </c>
      <c r="CG294" s="47">
        <f t="shared" si="470"/>
        <v>0</v>
      </c>
      <c r="CH294" s="47">
        <f t="shared" si="471"/>
        <v>0</v>
      </c>
      <c r="CI294" s="47">
        <f t="shared" si="472"/>
        <v>0</v>
      </c>
      <c r="CJ294" s="47">
        <f t="shared" si="434"/>
        <v>0</v>
      </c>
      <c r="CK294" s="47">
        <f t="shared" si="435"/>
        <v>0</v>
      </c>
      <c r="CL294" s="47">
        <f t="shared" si="436"/>
        <v>0</v>
      </c>
      <c r="CM294" s="47">
        <f t="shared" si="437"/>
        <v>0</v>
      </c>
      <c r="CN294" s="47">
        <f t="shared" si="438"/>
        <v>0</v>
      </c>
      <c r="CO294" s="47">
        <f t="shared" si="439"/>
        <v>0</v>
      </c>
      <c r="CP294" s="47">
        <f t="shared" si="440"/>
        <v>0</v>
      </c>
      <c r="CQ294" s="47">
        <f t="shared" si="441"/>
        <v>0</v>
      </c>
      <c r="CR294" s="47">
        <f t="shared" si="442"/>
        <v>0</v>
      </c>
      <c r="CS294" s="47">
        <f t="shared" si="443"/>
        <v>0</v>
      </c>
      <c r="CT294" s="47">
        <f t="shared" si="444"/>
        <v>0</v>
      </c>
      <c r="CU294" s="47">
        <f t="shared" si="445"/>
        <v>0</v>
      </c>
      <c r="CV294" s="20">
        <f t="shared" si="446"/>
        <v>4761.4396153846155</v>
      </c>
      <c r="CW294" s="20">
        <f t="shared" si="447"/>
        <v>4761.4396153846164</v>
      </c>
      <c r="CX294" s="20">
        <f t="shared" si="448"/>
        <v>57137.275384615386</v>
      </c>
      <c r="CY294" s="20">
        <f t="shared" si="449"/>
        <v>57137.275384615386</v>
      </c>
      <c r="CZ294" s="20">
        <f t="shared" si="450"/>
        <v>57137.275384615394</v>
      </c>
      <c r="DA294" s="21">
        <f t="shared" si="451"/>
        <v>57137.275384615386</v>
      </c>
      <c r="DB294" s="19">
        <f t="shared" si="474"/>
        <v>1428431.8846153847</v>
      </c>
      <c r="DC294" s="20">
        <f t="shared" si="452"/>
        <v>1428431.8846153847</v>
      </c>
      <c r="DD294" s="20">
        <f t="shared" si="453"/>
        <v>1428431.8846153843</v>
      </c>
      <c r="DE294" s="20">
        <f>DC294*G294</f>
        <v>0</v>
      </c>
      <c r="DF294" s="20">
        <f t="shared" si="481"/>
        <v>1500000</v>
      </c>
      <c r="DG294" s="20">
        <f t="shared" si="476"/>
        <v>3148902.518594427</v>
      </c>
      <c r="DH294" s="20">
        <f t="shared" si="454"/>
        <v>125956.10074377709</v>
      </c>
      <c r="DI294" s="20">
        <f t="shared" si="477"/>
        <v>10496.341728648091</v>
      </c>
      <c r="DJ294" s="20">
        <f t="shared" si="455"/>
        <v>3125213.2106483183</v>
      </c>
      <c r="DK294" s="24">
        <f t="shared" si="456"/>
        <v>2.2044470951040771</v>
      </c>
      <c r="DL294" s="124">
        <f t="shared" si="478"/>
        <v>1</v>
      </c>
      <c r="DM294" s="27">
        <f t="shared" si="479"/>
        <v>0</v>
      </c>
      <c r="DN294" s="27">
        <f t="shared" si="480"/>
        <v>0</v>
      </c>
      <c r="DO294" s="20">
        <f t="shared" si="414"/>
        <v>0</v>
      </c>
      <c r="DP294" s="20">
        <f t="shared" si="415"/>
        <v>-79196.270257715412</v>
      </c>
      <c r="DQ294" s="21">
        <f t="shared" si="416"/>
        <v>-90498.237992410184</v>
      </c>
      <c r="DR294" s="17"/>
      <c r="DS294" s="17"/>
      <c r="DT294" s="17"/>
      <c r="DU294" s="17"/>
      <c r="DV294" s="17"/>
      <c r="DW294" s="17"/>
      <c r="DX294" s="17"/>
      <c r="DY294" s="17"/>
      <c r="DZ294" s="17"/>
      <c r="EA294" s="17"/>
      <c r="EB294" s="28">
        <v>0</v>
      </c>
      <c r="EC294" s="17"/>
      <c r="ED294" s="17"/>
      <c r="EE294" s="17"/>
      <c r="EF294" s="17"/>
      <c r="EG294" s="17"/>
    </row>
    <row r="295" spans="1:137" ht="15.75" thickBot="1" x14ac:dyDescent="0.3">
      <c r="A295" s="5">
        <f t="shared" si="483"/>
        <v>48</v>
      </c>
      <c r="B295" s="5">
        <f t="shared" si="483"/>
        <v>46</v>
      </c>
      <c r="C295" s="1">
        <v>51167</v>
      </c>
      <c r="D295" s="4"/>
      <c r="E295" s="28"/>
      <c r="F295" s="28"/>
      <c r="G295" s="28">
        <f t="shared" si="418"/>
        <v>0</v>
      </c>
      <c r="H295" s="28"/>
      <c r="I295" s="10">
        <v>0</v>
      </c>
      <c r="J295" s="10">
        <v>69430.399999999994</v>
      </c>
      <c r="K295" s="94"/>
      <c r="L295" s="11">
        <f t="shared" si="421"/>
        <v>1541.6666666666667</v>
      </c>
      <c r="M295" s="11">
        <f t="shared" si="422"/>
        <v>458.33333333333331</v>
      </c>
      <c r="N295" s="11">
        <f t="shared" si="423"/>
        <v>575</v>
      </c>
      <c r="O295" s="11">
        <f t="shared" si="419"/>
        <v>552.97666666666669</v>
      </c>
      <c r="P295" s="11">
        <f t="shared" si="457"/>
        <v>2657.8899999999994</v>
      </c>
      <c r="Q295" s="11">
        <v>100000</v>
      </c>
      <c r="R295" s="94">
        <v>1</v>
      </c>
      <c r="S295" s="11">
        <f t="shared" si="424"/>
        <v>1541.6666666666667</v>
      </c>
      <c r="T295" s="11">
        <f t="shared" si="425"/>
        <v>458.33333333333331</v>
      </c>
      <c r="U295" s="11">
        <f t="shared" si="458"/>
        <v>833.33333333333348</v>
      </c>
      <c r="V295" s="11">
        <f t="shared" si="459"/>
        <v>5500</v>
      </c>
      <c r="W295" s="11">
        <f t="shared" si="460"/>
        <v>8157.8899999999994</v>
      </c>
      <c r="X295" s="11">
        <f t="shared" si="426"/>
        <v>97894.68</v>
      </c>
      <c r="Y295" s="110">
        <f t="shared" si="417"/>
        <v>0.22</v>
      </c>
      <c r="Z295" s="11">
        <f t="shared" si="487"/>
        <v>13415.829599999997</v>
      </c>
      <c r="AA295" s="11">
        <f t="shared" si="488"/>
        <v>4814.7339999999995</v>
      </c>
      <c r="AB295" s="11">
        <v>0</v>
      </c>
      <c r="AC295" s="11">
        <f t="shared" si="493"/>
        <v>79664.116399999999</v>
      </c>
      <c r="AD295" s="11">
        <f t="shared" si="489"/>
        <v>6638.6763666666666</v>
      </c>
      <c r="AE295" s="11">
        <v>55000</v>
      </c>
      <c r="AF295" s="11">
        <f t="shared" si="427"/>
        <v>2055.3430333333336</v>
      </c>
      <c r="AG295" s="11"/>
      <c r="AH295" s="92"/>
      <c r="AI295" s="91">
        <v>9000</v>
      </c>
      <c r="AJ295" s="11">
        <v>550</v>
      </c>
      <c r="AK295" s="54">
        <f t="shared" si="484"/>
        <v>12389.856804294775</v>
      </c>
      <c r="AL295" s="11">
        <v>305</v>
      </c>
      <c r="AM295" s="54">
        <v>0</v>
      </c>
      <c r="AN295" s="11">
        <v>0</v>
      </c>
      <c r="AO295" s="11">
        <v>0</v>
      </c>
      <c r="AP295" s="52">
        <f t="shared" si="428"/>
        <v>472870.71676594316</v>
      </c>
      <c r="AQ295" s="54">
        <f t="shared" si="413"/>
        <v>18154.70307997461</v>
      </c>
      <c r="AR295" s="54">
        <f t="shared" si="490"/>
        <v>15761.924247459856</v>
      </c>
      <c r="AS295" s="54">
        <f t="shared" si="494"/>
        <v>1811147.5788528107</v>
      </c>
      <c r="AT295" s="54">
        <f t="shared" si="482"/>
        <v>191780.05625038804</v>
      </c>
      <c r="AU295" s="54">
        <v>3100</v>
      </c>
      <c r="AV295" s="54">
        <f t="shared" si="491"/>
        <v>296910.85619086202</v>
      </c>
      <c r="AW295" s="11">
        <v>0</v>
      </c>
      <c r="AX295" s="52">
        <f t="shared" si="429"/>
        <v>366137.15754937532</v>
      </c>
      <c r="AY295" s="54">
        <f>'Mortgage and Loans'!U256</f>
        <v>180000</v>
      </c>
      <c r="AZ295" s="12">
        <f t="shared" si="475"/>
        <v>3378107.8497411082</v>
      </c>
      <c r="BA295" s="52">
        <f t="shared" si="492"/>
        <v>750</v>
      </c>
      <c r="BB295" s="52">
        <f t="shared" si="492"/>
        <v>750</v>
      </c>
      <c r="BC295" s="52">
        <f t="shared" si="492"/>
        <v>750</v>
      </c>
      <c r="BD295" s="52">
        <f t="shared" si="492"/>
        <v>750</v>
      </c>
      <c r="BE295" s="52">
        <f t="shared" si="486"/>
        <v>261.43961538461554</v>
      </c>
      <c r="BF295" s="52">
        <f t="shared" si="492"/>
        <v>750</v>
      </c>
      <c r="BG295" s="52">
        <f>'Mortgage and Loans'!AF257</f>
        <v>0</v>
      </c>
      <c r="BH295" s="52">
        <f>'Mortgage and Loans'!AQ257</f>
        <v>0</v>
      </c>
      <c r="BI295" s="52">
        <f>'Mortgage and Loans'!BB257</f>
        <v>0</v>
      </c>
      <c r="BJ295" s="52">
        <f>'Mortgage and Loans'!BM257</f>
        <v>0</v>
      </c>
      <c r="BK295" s="52">
        <f>'Mortgage and Loans'!T256</f>
        <v>0</v>
      </c>
      <c r="BL295" s="12">
        <f t="shared" si="473"/>
        <v>-4011.4396153846155</v>
      </c>
      <c r="BM295" s="69">
        <f t="shared" si="485"/>
        <v>3374096.4101257236</v>
      </c>
      <c r="BN295" s="88">
        <f t="shared" ref="BN295:BN315" si="495">IF(BK295&lt;=0,0,1)</f>
        <v>0</v>
      </c>
      <c r="BO295" s="88">
        <f t="shared" si="412"/>
        <v>0</v>
      </c>
      <c r="BP295" s="79">
        <f>'Mortgage and Loans'!G257</f>
        <v>0</v>
      </c>
      <c r="BQ295" s="73">
        <f t="shared" si="430"/>
        <v>2055.3430333333336</v>
      </c>
      <c r="BR295" s="80"/>
      <c r="BS295" s="20">
        <f t="shared" si="431"/>
        <v>4011.4396153846155</v>
      </c>
      <c r="BT295" s="20">
        <v>750</v>
      </c>
      <c r="BU295" s="20">
        <v>0</v>
      </c>
      <c r="BV295" s="20">
        <f t="shared" si="432"/>
        <v>4761.4396153846155</v>
      </c>
      <c r="BW295" s="20">
        <f t="shared" si="433"/>
        <v>4761.4396153846155</v>
      </c>
      <c r="BX295" s="47">
        <f>IF(D295=0,0,IF(MONTH($D295)=1,1,0))</f>
        <v>0</v>
      </c>
      <c r="BY295" s="47">
        <f t="shared" si="462"/>
        <v>0</v>
      </c>
      <c r="BZ295" s="47">
        <f t="shared" si="463"/>
        <v>0</v>
      </c>
      <c r="CA295" s="47">
        <f t="shared" si="464"/>
        <v>0</v>
      </c>
      <c r="CB295" s="47">
        <f t="shared" si="465"/>
        <v>0</v>
      </c>
      <c r="CC295" s="47">
        <f t="shared" si="466"/>
        <v>0</v>
      </c>
      <c r="CD295" s="47">
        <f t="shared" si="467"/>
        <v>0</v>
      </c>
      <c r="CE295" s="47">
        <f t="shared" si="468"/>
        <v>0</v>
      </c>
      <c r="CF295" s="47">
        <f t="shared" si="469"/>
        <v>0</v>
      </c>
      <c r="CG295" s="47">
        <f t="shared" si="470"/>
        <v>0</v>
      </c>
      <c r="CH295" s="47">
        <f t="shared" si="471"/>
        <v>0</v>
      </c>
      <c r="CI295" s="47">
        <f t="shared" si="472"/>
        <v>0</v>
      </c>
      <c r="CJ295" s="47">
        <f t="shared" si="434"/>
        <v>0</v>
      </c>
      <c r="CK295" s="47">
        <f t="shared" si="435"/>
        <v>0</v>
      </c>
      <c r="CL295" s="47">
        <f t="shared" si="436"/>
        <v>0</v>
      </c>
      <c r="CM295" s="47">
        <f t="shared" si="437"/>
        <v>0</v>
      </c>
      <c r="CN295" s="47">
        <f t="shared" si="438"/>
        <v>0</v>
      </c>
      <c r="CO295" s="47">
        <f t="shared" si="439"/>
        <v>0</v>
      </c>
      <c r="CP295" s="47">
        <f t="shared" si="440"/>
        <v>0</v>
      </c>
      <c r="CQ295" s="47">
        <f t="shared" si="441"/>
        <v>0</v>
      </c>
      <c r="CR295" s="47">
        <f t="shared" si="442"/>
        <v>0</v>
      </c>
      <c r="CS295" s="47">
        <f t="shared" si="443"/>
        <v>0</v>
      </c>
      <c r="CT295" s="47">
        <f t="shared" si="444"/>
        <v>0</v>
      </c>
      <c r="CU295" s="47">
        <f t="shared" si="445"/>
        <v>0</v>
      </c>
      <c r="CV295" s="20">
        <f t="shared" si="446"/>
        <v>4761.4396153846155</v>
      </c>
      <c r="CW295" s="20">
        <f t="shared" si="447"/>
        <v>4761.4396153846164</v>
      </c>
      <c r="CX295" s="20">
        <f t="shared" si="448"/>
        <v>57137.275384615386</v>
      </c>
      <c r="CY295" s="20">
        <f t="shared" si="449"/>
        <v>57137.275384615386</v>
      </c>
      <c r="CZ295" s="20">
        <f t="shared" si="450"/>
        <v>57137.275384615394</v>
      </c>
      <c r="DA295" s="21">
        <f t="shared" si="451"/>
        <v>57137.275384615386</v>
      </c>
      <c r="DB295" s="19">
        <f t="shared" si="474"/>
        <v>1428431.8846153847</v>
      </c>
      <c r="DC295" s="20">
        <f t="shared" si="452"/>
        <v>1428431.8846153847</v>
      </c>
      <c r="DD295" s="20">
        <f t="shared" si="453"/>
        <v>1428431.8846153843</v>
      </c>
      <c r="DE295" s="20">
        <f>DC295*G295</f>
        <v>0</v>
      </c>
      <c r="DF295" s="20">
        <f t="shared" si="481"/>
        <v>1500000</v>
      </c>
      <c r="DG295" s="20">
        <f t="shared" si="476"/>
        <v>3172762.9929368133</v>
      </c>
      <c r="DH295" s="20">
        <f t="shared" si="454"/>
        <v>126910.51971747253</v>
      </c>
      <c r="DI295" s="20">
        <f t="shared" si="477"/>
        <v>10575.87664312271</v>
      </c>
      <c r="DJ295" s="20">
        <f t="shared" si="455"/>
        <v>3148945.3679059967</v>
      </c>
      <c r="DK295" s="24">
        <f t="shared" si="456"/>
        <v>2.2211510587997703</v>
      </c>
      <c r="DL295" s="124">
        <f t="shared" si="478"/>
        <v>0</v>
      </c>
      <c r="DM295" s="27">
        <f t="shared" si="479"/>
        <v>0</v>
      </c>
      <c r="DN295" s="27">
        <f t="shared" si="480"/>
        <v>0</v>
      </c>
      <c r="DO295" s="20">
        <f t="shared" si="414"/>
        <v>0</v>
      </c>
      <c r="DP295" s="20">
        <f t="shared" si="415"/>
        <v>-75625.2500549447</v>
      </c>
      <c r="DQ295" s="21">
        <f t="shared" si="416"/>
        <v>-86417.603448202412</v>
      </c>
      <c r="DR295" s="17"/>
      <c r="DS295" s="17"/>
      <c r="DT295" s="17"/>
      <c r="DU295" s="17"/>
      <c r="DV295" s="17"/>
      <c r="DW295" s="17"/>
      <c r="DX295" s="17"/>
      <c r="DY295" s="17"/>
      <c r="DZ295" s="17"/>
      <c r="EA295" s="17"/>
      <c r="EB295" s="28">
        <v>0</v>
      </c>
      <c r="EC295" s="17"/>
      <c r="ED295" s="17"/>
      <c r="EE295" s="17"/>
      <c r="EF295" s="17"/>
      <c r="EG295" s="17"/>
    </row>
    <row r="296" spans="1:137" ht="15.75" thickBot="1" x14ac:dyDescent="0.3">
      <c r="A296" s="5">
        <f t="shared" si="483"/>
        <v>48</v>
      </c>
      <c r="B296" s="5">
        <f t="shared" si="483"/>
        <v>46</v>
      </c>
      <c r="C296" s="1">
        <v>51196</v>
      </c>
      <c r="D296" s="4"/>
      <c r="E296" s="28"/>
      <c r="F296" s="28"/>
      <c r="G296" s="28">
        <f t="shared" si="418"/>
        <v>0</v>
      </c>
      <c r="H296" s="28"/>
      <c r="I296" s="10">
        <v>0</v>
      </c>
      <c r="J296" s="10">
        <v>69430.399999999994</v>
      </c>
      <c r="K296" s="94"/>
      <c r="L296" s="11">
        <f t="shared" si="421"/>
        <v>1541.6666666666667</v>
      </c>
      <c r="M296" s="11">
        <f t="shared" si="422"/>
        <v>458.33333333333331</v>
      </c>
      <c r="N296" s="11">
        <f t="shared" si="423"/>
        <v>575</v>
      </c>
      <c r="O296" s="11">
        <f t="shared" si="419"/>
        <v>552.97666666666669</v>
      </c>
      <c r="P296" s="11">
        <f t="shared" si="457"/>
        <v>2657.8899999999994</v>
      </c>
      <c r="Q296" s="11">
        <v>100000</v>
      </c>
      <c r="R296" s="94">
        <v>1</v>
      </c>
      <c r="S296" s="11">
        <f t="shared" si="424"/>
        <v>1541.6666666666667</v>
      </c>
      <c r="T296" s="11">
        <f t="shared" si="425"/>
        <v>458.33333333333331</v>
      </c>
      <c r="U296" s="11">
        <f t="shared" si="458"/>
        <v>833.33333333333348</v>
      </c>
      <c r="V296" s="11">
        <f t="shared" si="459"/>
        <v>5500</v>
      </c>
      <c r="W296" s="11">
        <f t="shared" si="460"/>
        <v>8157.8899999999994</v>
      </c>
      <c r="X296" s="11">
        <f t="shared" si="426"/>
        <v>97894.68</v>
      </c>
      <c r="Y296" s="110">
        <f t="shared" si="417"/>
        <v>0.22</v>
      </c>
      <c r="Z296" s="11">
        <f t="shared" si="487"/>
        <v>13415.829599999997</v>
      </c>
      <c r="AA296" s="11">
        <f t="shared" si="488"/>
        <v>4814.7339999999995</v>
      </c>
      <c r="AB296" s="11">
        <v>0</v>
      </c>
      <c r="AC296" s="11">
        <f t="shared" si="493"/>
        <v>79664.116399999999</v>
      </c>
      <c r="AD296" s="11">
        <f t="shared" si="489"/>
        <v>6638.6763666666666</v>
      </c>
      <c r="AE296" s="11">
        <v>55000</v>
      </c>
      <c r="AF296" s="11">
        <f t="shared" si="427"/>
        <v>2055.3430333333336</v>
      </c>
      <c r="AG296" s="11"/>
      <c r="AH296" s="92"/>
      <c r="AI296" s="91">
        <v>9000</v>
      </c>
      <c r="AJ296" s="11">
        <v>550</v>
      </c>
      <c r="AK296" s="54">
        <f t="shared" si="484"/>
        <v>12404.82788126663</v>
      </c>
      <c r="AL296" s="11">
        <v>305</v>
      </c>
      <c r="AM296" s="54">
        <v>0</v>
      </c>
      <c r="AN296" s="11">
        <v>0</v>
      </c>
      <c r="AO296" s="11">
        <v>0</v>
      </c>
      <c r="AP296" s="52">
        <f t="shared" si="428"/>
        <v>476348.76648175862</v>
      </c>
      <c r="AQ296" s="54">
        <f t="shared" si="413"/>
        <v>18253.041054991139</v>
      </c>
      <c r="AR296" s="54">
        <f t="shared" si="490"/>
        <v>15847.301337133596</v>
      </c>
      <c r="AS296" s="54">
        <f t="shared" si="494"/>
        <v>1824214.8709049302</v>
      </c>
      <c r="AT296" s="54">
        <f t="shared" si="482"/>
        <v>192818.86488841096</v>
      </c>
      <c r="AU296" s="54">
        <v>3100</v>
      </c>
      <c r="AV296" s="54">
        <f t="shared" si="491"/>
        <v>299094.12332856253</v>
      </c>
      <c r="AW296" s="11">
        <v>0</v>
      </c>
      <c r="AX296" s="52">
        <f t="shared" si="429"/>
        <v>370175.74351943441</v>
      </c>
      <c r="AY296" s="54">
        <f>'Mortgage and Loans'!U257</f>
        <v>180000</v>
      </c>
      <c r="AZ296" s="12">
        <f t="shared" si="475"/>
        <v>3402112.5393964876</v>
      </c>
      <c r="BA296" s="52">
        <f t="shared" si="492"/>
        <v>750</v>
      </c>
      <c r="BB296" s="52">
        <f t="shared" si="492"/>
        <v>750</v>
      </c>
      <c r="BC296" s="52">
        <f t="shared" si="492"/>
        <v>750</v>
      </c>
      <c r="BD296" s="52">
        <f t="shared" si="492"/>
        <v>750</v>
      </c>
      <c r="BE296" s="52">
        <f t="shared" si="486"/>
        <v>261.43961538461554</v>
      </c>
      <c r="BF296" s="52">
        <f t="shared" si="492"/>
        <v>750</v>
      </c>
      <c r="BG296" s="52">
        <f>'Mortgage and Loans'!AF258</f>
        <v>0</v>
      </c>
      <c r="BH296" s="52">
        <f>'Mortgage and Loans'!AQ258</f>
        <v>0</v>
      </c>
      <c r="BI296" s="52">
        <f>'Mortgage and Loans'!BB258</f>
        <v>0</v>
      </c>
      <c r="BJ296" s="52">
        <f>'Mortgage and Loans'!BM258</f>
        <v>0</v>
      </c>
      <c r="BK296" s="52">
        <f>'Mortgage and Loans'!T257</f>
        <v>0</v>
      </c>
      <c r="BL296" s="12">
        <f t="shared" si="473"/>
        <v>-4011.4396153846155</v>
      </c>
      <c r="BM296" s="69">
        <f t="shared" si="485"/>
        <v>3398101.099781103</v>
      </c>
      <c r="BN296" s="88">
        <f t="shared" si="495"/>
        <v>0</v>
      </c>
      <c r="BO296" s="88">
        <f t="shared" si="412"/>
        <v>0</v>
      </c>
      <c r="BP296" s="79">
        <f>'Mortgage and Loans'!G258</f>
        <v>0</v>
      </c>
      <c r="BQ296" s="73">
        <f t="shared" si="430"/>
        <v>2055.3430333333336</v>
      </c>
      <c r="BR296" s="80"/>
      <c r="BS296" s="20">
        <f t="shared" si="431"/>
        <v>4011.4396153846155</v>
      </c>
      <c r="BT296" s="20">
        <v>750</v>
      </c>
      <c r="BU296" s="20">
        <v>0</v>
      </c>
      <c r="BV296" s="20">
        <f t="shared" si="432"/>
        <v>4761.4396153846155</v>
      </c>
      <c r="BW296" s="20">
        <f t="shared" si="433"/>
        <v>4761.4396153846155</v>
      </c>
      <c r="BX296" s="47">
        <f>IF(D296=0,0,IF(MONTH($D296)=1,1,0))</f>
        <v>0</v>
      </c>
      <c r="BY296" s="47">
        <f t="shared" si="462"/>
        <v>0</v>
      </c>
      <c r="BZ296" s="47">
        <f t="shared" si="463"/>
        <v>0</v>
      </c>
      <c r="CA296" s="47">
        <f t="shared" si="464"/>
        <v>0</v>
      </c>
      <c r="CB296" s="47">
        <f t="shared" si="465"/>
        <v>0</v>
      </c>
      <c r="CC296" s="47">
        <f t="shared" si="466"/>
        <v>0</v>
      </c>
      <c r="CD296" s="47">
        <f t="shared" si="467"/>
        <v>0</v>
      </c>
      <c r="CE296" s="47">
        <f t="shared" si="468"/>
        <v>0</v>
      </c>
      <c r="CF296" s="47">
        <f t="shared" si="469"/>
        <v>0</v>
      </c>
      <c r="CG296" s="47">
        <f t="shared" si="470"/>
        <v>0</v>
      </c>
      <c r="CH296" s="47">
        <f t="shared" si="471"/>
        <v>0</v>
      </c>
      <c r="CI296" s="47">
        <f t="shared" si="472"/>
        <v>0</v>
      </c>
      <c r="CJ296" s="47">
        <f t="shared" si="434"/>
        <v>0</v>
      </c>
      <c r="CK296" s="47">
        <f t="shared" si="435"/>
        <v>0</v>
      </c>
      <c r="CL296" s="47">
        <f t="shared" si="436"/>
        <v>0</v>
      </c>
      <c r="CM296" s="47">
        <f t="shared" si="437"/>
        <v>0</v>
      </c>
      <c r="CN296" s="47">
        <f t="shared" si="438"/>
        <v>0</v>
      </c>
      <c r="CO296" s="47">
        <f t="shared" si="439"/>
        <v>0</v>
      </c>
      <c r="CP296" s="47">
        <f t="shared" si="440"/>
        <v>0</v>
      </c>
      <c r="CQ296" s="47">
        <f t="shared" si="441"/>
        <v>0</v>
      </c>
      <c r="CR296" s="47">
        <f t="shared" si="442"/>
        <v>0</v>
      </c>
      <c r="CS296" s="47">
        <f t="shared" si="443"/>
        <v>0</v>
      </c>
      <c r="CT296" s="47">
        <f t="shared" si="444"/>
        <v>0</v>
      </c>
      <c r="CU296" s="47">
        <f t="shared" si="445"/>
        <v>0</v>
      </c>
      <c r="CV296" s="20">
        <f t="shared" si="446"/>
        <v>4761.4396153846155</v>
      </c>
      <c r="CW296" s="20">
        <f t="shared" si="447"/>
        <v>4761.4396153846164</v>
      </c>
      <c r="CX296" s="20">
        <f t="shared" si="448"/>
        <v>57137.275384615386</v>
      </c>
      <c r="CY296" s="20">
        <f t="shared" si="449"/>
        <v>57137.275384615386</v>
      </c>
      <c r="CZ296" s="20">
        <f t="shared" si="450"/>
        <v>57137.275384615394</v>
      </c>
      <c r="DA296" s="21">
        <f t="shared" si="451"/>
        <v>57137.275384615386</v>
      </c>
      <c r="DB296" s="19">
        <f t="shared" si="474"/>
        <v>1428431.8846153847</v>
      </c>
      <c r="DC296" s="20">
        <f t="shared" si="452"/>
        <v>1428431.8846153847</v>
      </c>
      <c r="DD296" s="20">
        <f t="shared" si="453"/>
        <v>1428431.8846153843</v>
      </c>
      <c r="DE296" s="20">
        <f>DC296*G296</f>
        <v>0</v>
      </c>
      <c r="DF296" s="20">
        <f t="shared" si="481"/>
        <v>1500000</v>
      </c>
      <c r="DG296" s="20">
        <f t="shared" si="476"/>
        <v>3196752.7115152213</v>
      </c>
      <c r="DH296" s="20">
        <f t="shared" si="454"/>
        <v>127870.10846060886</v>
      </c>
      <c r="DI296" s="20">
        <f t="shared" si="477"/>
        <v>10655.842371717405</v>
      </c>
      <c r="DJ296" s="20">
        <f t="shared" si="455"/>
        <v>3172806.0743488204</v>
      </c>
      <c r="DK296" s="24">
        <f t="shared" si="456"/>
        <v>2.2379455022988157</v>
      </c>
      <c r="DL296" s="124">
        <f t="shared" si="478"/>
        <v>0</v>
      </c>
      <c r="DM296" s="27">
        <f t="shared" si="479"/>
        <v>0</v>
      </c>
      <c r="DN296" s="27">
        <f t="shared" si="480"/>
        <v>0</v>
      </c>
      <c r="DO296" s="20">
        <f t="shared" si="414"/>
        <v>0</v>
      </c>
      <c r="DP296" s="20">
        <f t="shared" si="415"/>
        <v>-72034.886826075643</v>
      </c>
      <c r="DQ296" s="21">
        <f t="shared" si="416"/>
        <v>-82314.865466880176</v>
      </c>
      <c r="DR296" s="17"/>
      <c r="DS296" s="17"/>
      <c r="DT296" s="17"/>
      <c r="DU296" s="17"/>
      <c r="DV296" s="17"/>
      <c r="DW296" s="17"/>
      <c r="DX296" s="17"/>
      <c r="DY296" s="17"/>
      <c r="DZ296" s="17"/>
      <c r="EA296" s="17"/>
      <c r="EB296" s="28">
        <v>0</v>
      </c>
      <c r="EC296" s="17"/>
      <c r="ED296" s="17"/>
      <c r="EE296" s="17"/>
      <c r="EF296" s="17"/>
      <c r="EG296" s="17"/>
    </row>
    <row r="297" spans="1:137" ht="15.75" thickBot="1" x14ac:dyDescent="0.3">
      <c r="A297" s="5">
        <f t="shared" si="483"/>
        <v>48</v>
      </c>
      <c r="B297" s="5">
        <f t="shared" si="483"/>
        <v>46</v>
      </c>
      <c r="C297" s="1">
        <v>51227</v>
      </c>
      <c r="D297" s="4"/>
      <c r="E297" s="28"/>
      <c r="F297" s="28"/>
      <c r="G297" s="28">
        <f t="shared" si="418"/>
        <v>0</v>
      </c>
      <c r="H297" s="28"/>
      <c r="I297" s="10">
        <v>0</v>
      </c>
      <c r="J297" s="10">
        <v>69430.399999999994</v>
      </c>
      <c r="K297" s="94"/>
      <c r="L297" s="11">
        <f t="shared" si="421"/>
        <v>1541.6666666666667</v>
      </c>
      <c r="M297" s="11">
        <f t="shared" si="422"/>
        <v>458.33333333333331</v>
      </c>
      <c r="N297" s="11">
        <f t="shared" si="423"/>
        <v>575</v>
      </c>
      <c r="O297" s="11">
        <f t="shared" si="419"/>
        <v>552.97666666666669</v>
      </c>
      <c r="P297" s="11">
        <f t="shared" si="457"/>
        <v>2657.8899999999994</v>
      </c>
      <c r="Q297" s="11">
        <v>100000</v>
      </c>
      <c r="R297" s="94">
        <v>1</v>
      </c>
      <c r="S297" s="11">
        <f t="shared" si="424"/>
        <v>1541.6666666666667</v>
      </c>
      <c r="T297" s="11">
        <f t="shared" si="425"/>
        <v>458.33333333333331</v>
      </c>
      <c r="U297" s="11">
        <f t="shared" si="458"/>
        <v>833.33333333333348</v>
      </c>
      <c r="V297" s="11">
        <f t="shared" si="459"/>
        <v>5500</v>
      </c>
      <c r="W297" s="11">
        <f t="shared" si="460"/>
        <v>8157.8899999999994</v>
      </c>
      <c r="X297" s="11">
        <f t="shared" si="426"/>
        <v>97894.68</v>
      </c>
      <c r="Y297" s="110">
        <f t="shared" si="417"/>
        <v>0.22</v>
      </c>
      <c r="Z297" s="11">
        <f t="shared" si="487"/>
        <v>13415.829599999997</v>
      </c>
      <c r="AA297" s="11">
        <f t="shared" si="488"/>
        <v>4814.7339999999995</v>
      </c>
      <c r="AB297" s="11">
        <v>0</v>
      </c>
      <c r="AC297" s="11">
        <f t="shared" si="493"/>
        <v>79664.116399999999</v>
      </c>
      <c r="AD297" s="11">
        <f t="shared" si="489"/>
        <v>6638.6763666666666</v>
      </c>
      <c r="AE297" s="11">
        <v>55000</v>
      </c>
      <c r="AF297" s="11">
        <f t="shared" si="427"/>
        <v>2055.3430333333336</v>
      </c>
      <c r="AG297" s="11"/>
      <c r="AH297" s="92"/>
      <c r="AI297" s="91">
        <v>9000</v>
      </c>
      <c r="AJ297" s="11">
        <v>550</v>
      </c>
      <c r="AK297" s="54">
        <f t="shared" si="484"/>
        <v>12419.817048289826</v>
      </c>
      <c r="AL297" s="11">
        <v>305</v>
      </c>
      <c r="AM297" s="54">
        <v>0</v>
      </c>
      <c r="AN297" s="11">
        <v>0</v>
      </c>
      <c r="AO297" s="11">
        <v>0</v>
      </c>
      <c r="AP297" s="52">
        <f t="shared" si="428"/>
        <v>479845.65563353477</v>
      </c>
      <c r="AQ297" s="54">
        <f t="shared" si="413"/>
        <v>18351.911694039009</v>
      </c>
      <c r="AR297" s="54">
        <f t="shared" si="490"/>
        <v>15933.140886043069</v>
      </c>
      <c r="AS297" s="54">
        <f t="shared" si="494"/>
        <v>1837352.9441223319</v>
      </c>
      <c r="AT297" s="54">
        <f t="shared" si="482"/>
        <v>193863.30040655652</v>
      </c>
      <c r="AU297" s="54">
        <v>3100</v>
      </c>
      <c r="AV297" s="54">
        <f t="shared" si="491"/>
        <v>301289.21649659227</v>
      </c>
      <c r="AW297" s="11">
        <v>0</v>
      </c>
      <c r="AX297" s="52">
        <f t="shared" si="429"/>
        <v>374236.205163498</v>
      </c>
      <c r="AY297" s="54">
        <f>'Mortgage and Loans'!U258</f>
        <v>180000</v>
      </c>
      <c r="AZ297" s="12">
        <f t="shared" si="475"/>
        <v>3426247.1914508855</v>
      </c>
      <c r="BA297" s="52">
        <f t="shared" si="492"/>
        <v>750</v>
      </c>
      <c r="BB297" s="52">
        <f t="shared" si="492"/>
        <v>750</v>
      </c>
      <c r="BC297" s="52">
        <f t="shared" si="492"/>
        <v>750</v>
      </c>
      <c r="BD297" s="52">
        <f t="shared" si="492"/>
        <v>750</v>
      </c>
      <c r="BE297" s="52">
        <f t="shared" si="486"/>
        <v>261.43961538461554</v>
      </c>
      <c r="BF297" s="52">
        <f t="shared" si="492"/>
        <v>750</v>
      </c>
      <c r="BG297" s="52">
        <f>'Mortgage and Loans'!AF259</f>
        <v>0</v>
      </c>
      <c r="BH297" s="52">
        <f>'Mortgage and Loans'!AQ259</f>
        <v>0</v>
      </c>
      <c r="BI297" s="52">
        <f>'Mortgage and Loans'!BB259</f>
        <v>0</v>
      </c>
      <c r="BJ297" s="52">
        <f>'Mortgage and Loans'!BM259</f>
        <v>0</v>
      </c>
      <c r="BK297" s="52">
        <f>'Mortgage and Loans'!T258</f>
        <v>0</v>
      </c>
      <c r="BL297" s="12">
        <f t="shared" si="473"/>
        <v>-4011.4396153846155</v>
      </c>
      <c r="BM297" s="69">
        <f t="shared" si="485"/>
        <v>3422235.7518355008</v>
      </c>
      <c r="BN297" s="88">
        <f t="shared" si="495"/>
        <v>0</v>
      </c>
      <c r="BO297" s="88">
        <f t="shared" si="412"/>
        <v>0</v>
      </c>
      <c r="BP297" s="79">
        <f>'Mortgage and Loans'!G259</f>
        <v>0</v>
      </c>
      <c r="BQ297" s="73">
        <f t="shared" si="430"/>
        <v>2055.3430333333336</v>
      </c>
      <c r="BR297" s="80"/>
      <c r="BS297" s="20">
        <f t="shared" si="431"/>
        <v>4011.4396153846155</v>
      </c>
      <c r="BT297" s="20">
        <v>750</v>
      </c>
      <c r="BU297" s="20">
        <v>0</v>
      </c>
      <c r="BV297" s="20">
        <f t="shared" si="432"/>
        <v>4761.4396153846155</v>
      </c>
      <c r="BW297" s="20">
        <f t="shared" si="433"/>
        <v>4761.4396153846155</v>
      </c>
      <c r="BX297" s="47">
        <f>IF(D297=0,0,IF(MONTH($D297)=1,1,0))</f>
        <v>0</v>
      </c>
      <c r="BY297" s="47">
        <f t="shared" si="462"/>
        <v>0</v>
      </c>
      <c r="BZ297" s="47">
        <f t="shared" si="463"/>
        <v>0</v>
      </c>
      <c r="CA297" s="47">
        <f t="shared" si="464"/>
        <v>0</v>
      </c>
      <c r="CB297" s="47">
        <f t="shared" si="465"/>
        <v>0</v>
      </c>
      <c r="CC297" s="47">
        <f t="shared" si="466"/>
        <v>0</v>
      </c>
      <c r="CD297" s="47">
        <f t="shared" si="467"/>
        <v>0</v>
      </c>
      <c r="CE297" s="47">
        <f t="shared" si="468"/>
        <v>0</v>
      </c>
      <c r="CF297" s="47">
        <f t="shared" si="469"/>
        <v>0</v>
      </c>
      <c r="CG297" s="47">
        <f t="shared" si="470"/>
        <v>0</v>
      </c>
      <c r="CH297" s="47">
        <f t="shared" si="471"/>
        <v>0</v>
      </c>
      <c r="CI297" s="47">
        <f t="shared" si="472"/>
        <v>0</v>
      </c>
      <c r="CJ297" s="47">
        <f t="shared" si="434"/>
        <v>0</v>
      </c>
      <c r="CK297" s="47">
        <f t="shared" si="435"/>
        <v>0</v>
      </c>
      <c r="CL297" s="47">
        <f t="shared" si="436"/>
        <v>0</v>
      </c>
      <c r="CM297" s="47">
        <f t="shared" si="437"/>
        <v>0</v>
      </c>
      <c r="CN297" s="47">
        <f t="shared" si="438"/>
        <v>0</v>
      </c>
      <c r="CO297" s="47">
        <f t="shared" si="439"/>
        <v>0</v>
      </c>
      <c r="CP297" s="47">
        <f t="shared" si="440"/>
        <v>0</v>
      </c>
      <c r="CQ297" s="47">
        <f t="shared" si="441"/>
        <v>0</v>
      </c>
      <c r="CR297" s="47">
        <f t="shared" si="442"/>
        <v>0</v>
      </c>
      <c r="CS297" s="47">
        <f t="shared" si="443"/>
        <v>0</v>
      </c>
      <c r="CT297" s="47">
        <f t="shared" si="444"/>
        <v>0</v>
      </c>
      <c r="CU297" s="47">
        <f t="shared" si="445"/>
        <v>0</v>
      </c>
      <c r="CV297" s="20">
        <f t="shared" si="446"/>
        <v>4761.4396153846155</v>
      </c>
      <c r="CW297" s="20">
        <f t="shared" si="447"/>
        <v>4761.4396153846164</v>
      </c>
      <c r="CX297" s="20">
        <f t="shared" si="448"/>
        <v>57137.275384615386</v>
      </c>
      <c r="CY297" s="20">
        <f t="shared" si="449"/>
        <v>57137.275384615386</v>
      </c>
      <c r="CZ297" s="20">
        <f t="shared" si="450"/>
        <v>57137.275384615394</v>
      </c>
      <c r="DA297" s="21">
        <f t="shared" si="451"/>
        <v>57137.275384615386</v>
      </c>
      <c r="DB297" s="19">
        <f t="shared" si="474"/>
        <v>1428431.8846153847</v>
      </c>
      <c r="DC297" s="20">
        <f t="shared" si="452"/>
        <v>1428431.8846153847</v>
      </c>
      <c r="DD297" s="20">
        <f t="shared" si="453"/>
        <v>1428431.8846153843</v>
      </c>
      <c r="DE297" s="20">
        <f>DC297*G297</f>
        <v>0</v>
      </c>
      <c r="DF297" s="20">
        <f t="shared" si="481"/>
        <v>1500000</v>
      </c>
      <c r="DG297" s="20">
        <f t="shared" si="476"/>
        <v>3220872.3744025957</v>
      </c>
      <c r="DH297" s="20">
        <f t="shared" si="454"/>
        <v>128834.89497610382</v>
      </c>
      <c r="DI297" s="20">
        <f t="shared" si="477"/>
        <v>10736.241248008651</v>
      </c>
      <c r="DJ297" s="20">
        <f t="shared" si="455"/>
        <v>3196796.0262848767</v>
      </c>
      <c r="DK297" s="24">
        <f t="shared" si="456"/>
        <v>2.2548309157001478</v>
      </c>
      <c r="DL297" s="124">
        <f t="shared" si="478"/>
        <v>0</v>
      </c>
      <c r="DM297" s="27">
        <f t="shared" si="479"/>
        <v>0</v>
      </c>
      <c r="DN297" s="27">
        <f t="shared" si="480"/>
        <v>0</v>
      </c>
      <c r="DO297" s="20">
        <f t="shared" si="414"/>
        <v>0</v>
      </c>
      <c r="DP297" s="20">
        <f t="shared" si="415"/>
        <v>-68425.075796383549</v>
      </c>
      <c r="DQ297" s="21">
        <f t="shared" si="416"/>
        <v>-78189.904321492446</v>
      </c>
      <c r="DR297" s="17"/>
      <c r="DS297" s="17"/>
      <c r="DT297" s="17"/>
      <c r="DU297" s="17"/>
      <c r="DV297" s="17"/>
      <c r="DW297" s="17"/>
      <c r="DX297" s="17"/>
      <c r="DY297" s="17"/>
      <c r="DZ297" s="17"/>
      <c r="EA297" s="17"/>
      <c r="EB297" s="28">
        <v>0</v>
      </c>
      <c r="EC297" s="17"/>
      <c r="ED297" s="17"/>
      <c r="EE297" s="17"/>
      <c r="EF297" s="17"/>
      <c r="EG297" s="17"/>
    </row>
    <row r="298" spans="1:137" ht="15.75" thickBot="1" x14ac:dyDescent="0.3">
      <c r="A298" s="5">
        <f t="shared" si="483"/>
        <v>48</v>
      </c>
      <c r="B298" s="5">
        <f t="shared" si="483"/>
        <v>46</v>
      </c>
      <c r="C298" s="1">
        <v>51257</v>
      </c>
      <c r="D298" s="4"/>
      <c r="E298" s="28"/>
      <c r="F298" s="28"/>
      <c r="G298" s="28">
        <f t="shared" si="418"/>
        <v>0</v>
      </c>
      <c r="H298" s="28"/>
      <c r="I298" s="10">
        <v>0</v>
      </c>
      <c r="J298" s="10">
        <v>69430.399999999994</v>
      </c>
      <c r="K298" s="94"/>
      <c r="L298" s="11">
        <f t="shared" si="421"/>
        <v>1541.6666666666667</v>
      </c>
      <c r="M298" s="11">
        <f t="shared" si="422"/>
        <v>458.33333333333331</v>
      </c>
      <c r="N298" s="11">
        <f t="shared" si="423"/>
        <v>575</v>
      </c>
      <c r="O298" s="11">
        <f t="shared" si="419"/>
        <v>552.97666666666669</v>
      </c>
      <c r="P298" s="11">
        <f t="shared" si="457"/>
        <v>2657.8899999999994</v>
      </c>
      <c r="Q298" s="11">
        <v>100000</v>
      </c>
      <c r="R298" s="94">
        <v>1</v>
      </c>
      <c r="S298" s="11">
        <f t="shared" si="424"/>
        <v>1541.6666666666667</v>
      </c>
      <c r="T298" s="11">
        <f t="shared" si="425"/>
        <v>458.33333333333331</v>
      </c>
      <c r="U298" s="11">
        <f t="shared" si="458"/>
        <v>833.33333333333348</v>
      </c>
      <c r="V298" s="11">
        <f t="shared" si="459"/>
        <v>5500</v>
      </c>
      <c r="W298" s="11">
        <f t="shared" si="460"/>
        <v>8157.8899999999994</v>
      </c>
      <c r="X298" s="11">
        <f t="shared" si="426"/>
        <v>97894.68</v>
      </c>
      <c r="Y298" s="110">
        <f t="shared" si="417"/>
        <v>0.22</v>
      </c>
      <c r="Z298" s="11">
        <f t="shared" si="487"/>
        <v>13415.829599999997</v>
      </c>
      <c r="AA298" s="11">
        <f t="shared" si="488"/>
        <v>4814.7339999999995</v>
      </c>
      <c r="AB298" s="11">
        <v>0</v>
      </c>
      <c r="AC298" s="11">
        <f t="shared" si="493"/>
        <v>79664.116399999999</v>
      </c>
      <c r="AD298" s="11">
        <f t="shared" si="489"/>
        <v>6638.6763666666666</v>
      </c>
      <c r="AE298" s="11">
        <v>55000</v>
      </c>
      <c r="AF298" s="11">
        <f t="shared" si="427"/>
        <v>2055.3430333333336</v>
      </c>
      <c r="AG298" s="11"/>
      <c r="AH298" s="92"/>
      <c r="AI298" s="91">
        <v>9000</v>
      </c>
      <c r="AJ298" s="11">
        <v>550</v>
      </c>
      <c r="AK298" s="54">
        <f t="shared" si="484"/>
        <v>12434.824327223176</v>
      </c>
      <c r="AL298" s="11">
        <v>305</v>
      </c>
      <c r="AM298" s="54">
        <v>0</v>
      </c>
      <c r="AN298" s="11">
        <v>0</v>
      </c>
      <c r="AO298" s="11">
        <v>0</v>
      </c>
      <c r="AP298" s="52">
        <f t="shared" si="428"/>
        <v>483361.48626821639</v>
      </c>
      <c r="AQ298" s="54">
        <f t="shared" si="413"/>
        <v>18451.317882381722</v>
      </c>
      <c r="AR298" s="54">
        <f t="shared" si="490"/>
        <v>16019.445399175802</v>
      </c>
      <c r="AS298" s="54">
        <f t="shared" si="494"/>
        <v>1850562.1819029946</v>
      </c>
      <c r="AT298" s="54">
        <f t="shared" si="482"/>
        <v>194913.39328375869</v>
      </c>
      <c r="AU298" s="54">
        <v>3100</v>
      </c>
      <c r="AV298" s="54">
        <f t="shared" si="491"/>
        <v>303496.19975261547</v>
      </c>
      <c r="AW298" s="11">
        <v>0</v>
      </c>
      <c r="AX298" s="52">
        <f t="shared" si="429"/>
        <v>378318.66097480024</v>
      </c>
      <c r="AY298" s="54">
        <f>'Mortgage and Loans'!U259</f>
        <v>180000</v>
      </c>
      <c r="AZ298" s="12">
        <f t="shared" si="475"/>
        <v>3450512.5097911661</v>
      </c>
      <c r="BA298" s="52">
        <f t="shared" si="492"/>
        <v>750</v>
      </c>
      <c r="BB298" s="52">
        <f t="shared" si="492"/>
        <v>750</v>
      </c>
      <c r="BC298" s="52">
        <f t="shared" si="492"/>
        <v>750</v>
      </c>
      <c r="BD298" s="52">
        <f t="shared" si="492"/>
        <v>750</v>
      </c>
      <c r="BE298" s="52">
        <f t="shared" si="486"/>
        <v>261.43961538461554</v>
      </c>
      <c r="BF298" s="52">
        <f t="shared" si="492"/>
        <v>750</v>
      </c>
      <c r="BG298" s="52">
        <f>'Mortgage and Loans'!AF260</f>
        <v>0</v>
      </c>
      <c r="BH298" s="52">
        <f>'Mortgage and Loans'!AQ260</f>
        <v>0</v>
      </c>
      <c r="BI298" s="52">
        <f>'Mortgage and Loans'!BB260</f>
        <v>0</v>
      </c>
      <c r="BJ298" s="52">
        <f>'Mortgage and Loans'!BM260</f>
        <v>0</v>
      </c>
      <c r="BK298" s="52">
        <f>'Mortgage and Loans'!T259</f>
        <v>0</v>
      </c>
      <c r="BL298" s="12">
        <f t="shared" si="473"/>
        <v>-4011.4396153846155</v>
      </c>
      <c r="BM298" s="69">
        <f t="shared" si="485"/>
        <v>3446501.0701757814</v>
      </c>
      <c r="BN298" s="88">
        <f t="shared" si="495"/>
        <v>0</v>
      </c>
      <c r="BO298" s="88">
        <f t="shared" si="412"/>
        <v>0</v>
      </c>
      <c r="BP298" s="79">
        <f>'Mortgage and Loans'!G260</f>
        <v>0</v>
      </c>
      <c r="BQ298" s="73">
        <f t="shared" si="430"/>
        <v>2055.3430333333336</v>
      </c>
      <c r="BR298" s="80"/>
      <c r="BS298" s="20">
        <f t="shared" si="431"/>
        <v>4011.4396153846155</v>
      </c>
      <c r="BT298" s="20">
        <v>750</v>
      </c>
      <c r="BU298" s="20">
        <v>0</v>
      </c>
      <c r="BV298" s="20">
        <f t="shared" si="432"/>
        <v>4761.4396153846155</v>
      </c>
      <c r="BW298" s="20">
        <f t="shared" si="433"/>
        <v>4761.4396153846155</v>
      </c>
      <c r="BX298" s="47">
        <f>IF(D298=0,0,IF(MONTH($D298)=1,1,0))</f>
        <v>0</v>
      </c>
      <c r="BY298" s="47">
        <f t="shared" si="462"/>
        <v>0</v>
      </c>
      <c r="BZ298" s="47">
        <f t="shared" si="463"/>
        <v>0</v>
      </c>
      <c r="CA298" s="47">
        <f t="shared" si="464"/>
        <v>0</v>
      </c>
      <c r="CB298" s="47">
        <f t="shared" si="465"/>
        <v>0</v>
      </c>
      <c r="CC298" s="47">
        <f t="shared" si="466"/>
        <v>0</v>
      </c>
      <c r="CD298" s="47">
        <f t="shared" si="467"/>
        <v>0</v>
      </c>
      <c r="CE298" s="47">
        <f t="shared" si="468"/>
        <v>0</v>
      </c>
      <c r="CF298" s="47">
        <f t="shared" si="469"/>
        <v>0</v>
      </c>
      <c r="CG298" s="47">
        <f t="shared" si="470"/>
        <v>0</v>
      </c>
      <c r="CH298" s="47">
        <f t="shared" si="471"/>
        <v>0</v>
      </c>
      <c r="CI298" s="47">
        <f t="shared" si="472"/>
        <v>0</v>
      </c>
      <c r="CJ298" s="47">
        <f t="shared" si="434"/>
        <v>0</v>
      </c>
      <c r="CK298" s="47">
        <f t="shared" si="435"/>
        <v>0</v>
      </c>
      <c r="CL298" s="47">
        <f t="shared" si="436"/>
        <v>0</v>
      </c>
      <c r="CM298" s="47">
        <f t="shared" si="437"/>
        <v>0</v>
      </c>
      <c r="CN298" s="47">
        <f t="shared" si="438"/>
        <v>0</v>
      </c>
      <c r="CO298" s="47">
        <f t="shared" si="439"/>
        <v>0</v>
      </c>
      <c r="CP298" s="47">
        <f t="shared" si="440"/>
        <v>0</v>
      </c>
      <c r="CQ298" s="47">
        <f t="shared" si="441"/>
        <v>0</v>
      </c>
      <c r="CR298" s="47">
        <f t="shared" si="442"/>
        <v>0</v>
      </c>
      <c r="CS298" s="47">
        <f t="shared" si="443"/>
        <v>0</v>
      </c>
      <c r="CT298" s="47">
        <f t="shared" si="444"/>
        <v>0</v>
      </c>
      <c r="CU298" s="47">
        <f t="shared" si="445"/>
        <v>0</v>
      </c>
      <c r="CV298" s="20">
        <f t="shared" si="446"/>
        <v>4761.4396153846155</v>
      </c>
      <c r="CW298" s="20">
        <f t="shared" si="447"/>
        <v>4761.4396153846164</v>
      </c>
      <c r="CX298" s="20">
        <f t="shared" si="448"/>
        <v>57137.275384615386</v>
      </c>
      <c r="CY298" s="20">
        <f t="shared" si="449"/>
        <v>57137.275384615386</v>
      </c>
      <c r="CZ298" s="20">
        <f t="shared" si="450"/>
        <v>57137.275384615394</v>
      </c>
      <c r="DA298" s="21">
        <f t="shared" si="451"/>
        <v>57137.275384615386</v>
      </c>
      <c r="DB298" s="19">
        <f t="shared" si="474"/>
        <v>1428431.8846153847</v>
      </c>
      <c r="DC298" s="20">
        <f t="shared" si="452"/>
        <v>1428431.8846153847</v>
      </c>
      <c r="DD298" s="20">
        <f t="shared" si="453"/>
        <v>1428431.8846153843</v>
      </c>
      <c r="DE298" s="20">
        <f>DC298*G298</f>
        <v>0</v>
      </c>
      <c r="DF298" s="20">
        <f t="shared" si="481"/>
        <v>1500000</v>
      </c>
      <c r="DG298" s="20">
        <f t="shared" si="476"/>
        <v>3245122.6854639426</v>
      </c>
      <c r="DH298" s="20">
        <f t="shared" si="454"/>
        <v>129804.9074185577</v>
      </c>
      <c r="DI298" s="20">
        <f t="shared" si="477"/>
        <v>10817.075618213143</v>
      </c>
      <c r="DJ298" s="20">
        <f t="shared" si="455"/>
        <v>3220915.9237939199</v>
      </c>
      <c r="DK298" s="24">
        <f t="shared" si="456"/>
        <v>2.2718077917574031</v>
      </c>
      <c r="DL298" s="124">
        <f t="shared" si="478"/>
        <v>0</v>
      </c>
      <c r="DM298" s="27">
        <f t="shared" si="479"/>
        <v>0</v>
      </c>
      <c r="DN298" s="27">
        <f t="shared" si="480"/>
        <v>0</v>
      </c>
      <c r="DO298" s="20">
        <f t="shared" si="414"/>
        <v>0</v>
      </c>
      <c r="DP298" s="20">
        <f t="shared" si="415"/>
        <v>-64795.711623613955</v>
      </c>
      <c r="DQ298" s="21">
        <f t="shared" si="416"/>
        <v>-74042.599636567204</v>
      </c>
      <c r="DR298" s="17"/>
      <c r="DS298" s="17"/>
      <c r="DT298" s="17"/>
      <c r="DU298" s="17"/>
      <c r="DV298" s="17"/>
      <c r="DW298" s="17"/>
      <c r="DX298" s="17"/>
      <c r="DY298" s="17"/>
      <c r="DZ298" s="17"/>
      <c r="EA298" s="17"/>
      <c r="EB298" s="28">
        <v>0</v>
      </c>
      <c r="EC298" s="17"/>
      <c r="ED298" s="17"/>
      <c r="EE298" s="17"/>
      <c r="EF298" s="17"/>
      <c r="EG298" s="17"/>
    </row>
    <row r="299" spans="1:137" ht="15.75" thickBot="1" x14ac:dyDescent="0.3">
      <c r="A299" s="5">
        <f t="shared" si="483"/>
        <v>48</v>
      </c>
      <c r="B299" s="5">
        <f t="shared" si="483"/>
        <v>46</v>
      </c>
      <c r="C299" s="1">
        <v>51288</v>
      </c>
      <c r="D299" s="4"/>
      <c r="E299" s="28"/>
      <c r="F299" s="28"/>
      <c r="G299" s="28">
        <f t="shared" si="418"/>
        <v>0</v>
      </c>
      <c r="H299" s="28"/>
      <c r="I299" s="10">
        <v>0</v>
      </c>
      <c r="J299" s="10">
        <v>69430.399999999994</v>
      </c>
      <c r="K299" s="94"/>
      <c r="L299" s="11">
        <f t="shared" si="421"/>
        <v>1541.6666666666667</v>
      </c>
      <c r="M299" s="11">
        <f t="shared" si="422"/>
        <v>458.33333333333331</v>
      </c>
      <c r="N299" s="11">
        <f t="shared" si="423"/>
        <v>575</v>
      </c>
      <c r="O299" s="11">
        <f t="shared" si="419"/>
        <v>552.97666666666669</v>
      </c>
      <c r="P299" s="11">
        <f t="shared" si="457"/>
        <v>2657.8899999999994</v>
      </c>
      <c r="Q299" s="11">
        <v>100000</v>
      </c>
      <c r="R299" s="94">
        <v>1</v>
      </c>
      <c r="S299" s="11">
        <f t="shared" si="424"/>
        <v>1541.6666666666667</v>
      </c>
      <c r="T299" s="11">
        <f t="shared" si="425"/>
        <v>458.33333333333331</v>
      </c>
      <c r="U299" s="11">
        <f t="shared" si="458"/>
        <v>833.33333333333348</v>
      </c>
      <c r="V299" s="11">
        <f t="shared" si="459"/>
        <v>5500</v>
      </c>
      <c r="W299" s="11">
        <f t="shared" si="460"/>
        <v>8157.8899999999994</v>
      </c>
      <c r="X299" s="11">
        <f t="shared" si="426"/>
        <v>97894.68</v>
      </c>
      <c r="Y299" s="110">
        <f t="shared" si="417"/>
        <v>0.22</v>
      </c>
      <c r="Z299" s="11">
        <f t="shared" si="487"/>
        <v>13415.829599999997</v>
      </c>
      <c r="AA299" s="11">
        <f t="shared" si="488"/>
        <v>4814.7339999999995</v>
      </c>
      <c r="AB299" s="11">
        <v>0</v>
      </c>
      <c r="AC299" s="11">
        <f t="shared" si="493"/>
        <v>79664.116399999999</v>
      </c>
      <c r="AD299" s="11">
        <f t="shared" si="489"/>
        <v>6638.6763666666666</v>
      </c>
      <c r="AE299" s="11">
        <v>55000</v>
      </c>
      <c r="AF299" s="11">
        <f t="shared" si="427"/>
        <v>2055.3430333333336</v>
      </c>
      <c r="AG299" s="11"/>
      <c r="AH299" s="92"/>
      <c r="AI299" s="91">
        <v>9000</v>
      </c>
      <c r="AJ299" s="11">
        <v>550</v>
      </c>
      <c r="AK299" s="54">
        <f t="shared" si="484"/>
        <v>12449.849739951902</v>
      </c>
      <c r="AL299" s="11">
        <v>305</v>
      </c>
      <c r="AM299" s="54">
        <v>0</v>
      </c>
      <c r="AN299" s="11">
        <v>0</v>
      </c>
      <c r="AO299" s="11">
        <v>0</v>
      </c>
      <c r="AP299" s="52">
        <f t="shared" si="428"/>
        <v>486896.36098550254</v>
      </c>
      <c r="AQ299" s="54">
        <f t="shared" si="413"/>
        <v>18551.262520911288</v>
      </c>
      <c r="AR299" s="54">
        <f t="shared" si="490"/>
        <v>16106.217395088004</v>
      </c>
      <c r="AS299" s="54">
        <f t="shared" si="494"/>
        <v>1863842.9697216358</v>
      </c>
      <c r="AT299" s="54">
        <f t="shared" si="482"/>
        <v>195969.17416404572</v>
      </c>
      <c r="AU299" s="54">
        <v>3100</v>
      </c>
      <c r="AV299" s="54">
        <f t="shared" si="491"/>
        <v>305715.13750127546</v>
      </c>
      <c r="AW299" s="11">
        <v>0</v>
      </c>
      <c r="AX299" s="52">
        <f t="shared" si="429"/>
        <v>382423.23008841369</v>
      </c>
      <c r="AY299" s="54">
        <f>'Mortgage and Loans'!U260</f>
        <v>180000</v>
      </c>
      <c r="AZ299" s="12">
        <f t="shared" si="475"/>
        <v>3474909.2021168247</v>
      </c>
      <c r="BA299" s="52">
        <f t="shared" si="492"/>
        <v>750</v>
      </c>
      <c r="BB299" s="52">
        <f t="shared" si="492"/>
        <v>750</v>
      </c>
      <c r="BC299" s="52">
        <f t="shared" si="492"/>
        <v>750</v>
      </c>
      <c r="BD299" s="52">
        <f t="shared" si="492"/>
        <v>750</v>
      </c>
      <c r="BE299" s="52">
        <f t="shared" si="486"/>
        <v>261.43961538461554</v>
      </c>
      <c r="BF299" s="52">
        <f t="shared" si="492"/>
        <v>750</v>
      </c>
      <c r="BG299" s="52">
        <f>'Mortgage and Loans'!AF261</f>
        <v>0</v>
      </c>
      <c r="BH299" s="52">
        <f>'Mortgage and Loans'!AQ261</f>
        <v>0</v>
      </c>
      <c r="BI299" s="52">
        <f>'Mortgage and Loans'!BB261</f>
        <v>0</v>
      </c>
      <c r="BJ299" s="52">
        <f>'Mortgage and Loans'!BM261</f>
        <v>0</v>
      </c>
      <c r="BK299" s="52">
        <f>'Mortgage and Loans'!T260</f>
        <v>0</v>
      </c>
      <c r="BL299" s="12">
        <f t="shared" si="473"/>
        <v>-4011.4396153846155</v>
      </c>
      <c r="BM299" s="69">
        <f t="shared" si="485"/>
        <v>3470897.76250144</v>
      </c>
      <c r="BN299" s="88">
        <f t="shared" si="495"/>
        <v>0</v>
      </c>
      <c r="BO299" s="88">
        <f t="shared" si="412"/>
        <v>0</v>
      </c>
      <c r="BP299" s="79">
        <f>'Mortgage and Loans'!G261</f>
        <v>0</v>
      </c>
      <c r="BQ299" s="73">
        <f t="shared" si="430"/>
        <v>2055.3430333333336</v>
      </c>
      <c r="BR299" s="80"/>
      <c r="BS299" s="20">
        <f t="shared" si="431"/>
        <v>4011.4396153846155</v>
      </c>
      <c r="BT299" s="20">
        <v>750</v>
      </c>
      <c r="BU299" s="20">
        <v>0</v>
      </c>
      <c r="BV299" s="20">
        <f t="shared" si="432"/>
        <v>4761.4396153846155</v>
      </c>
      <c r="BW299" s="20">
        <f t="shared" si="433"/>
        <v>4761.4396153846155</v>
      </c>
      <c r="BX299" s="47">
        <f>IF(D299=0,0,IF(MONTH($D299)=1,1,0))</f>
        <v>0</v>
      </c>
      <c r="BY299" s="47">
        <f t="shared" si="462"/>
        <v>0</v>
      </c>
      <c r="BZ299" s="47">
        <f t="shared" si="463"/>
        <v>0</v>
      </c>
      <c r="CA299" s="47">
        <f t="shared" si="464"/>
        <v>0</v>
      </c>
      <c r="CB299" s="47">
        <f t="shared" si="465"/>
        <v>0</v>
      </c>
      <c r="CC299" s="47">
        <f t="shared" si="466"/>
        <v>0</v>
      </c>
      <c r="CD299" s="47">
        <f t="shared" si="467"/>
        <v>0</v>
      </c>
      <c r="CE299" s="47">
        <f t="shared" si="468"/>
        <v>0</v>
      </c>
      <c r="CF299" s="47">
        <f t="shared" si="469"/>
        <v>0</v>
      </c>
      <c r="CG299" s="47">
        <f t="shared" si="470"/>
        <v>0</v>
      </c>
      <c r="CH299" s="47">
        <f t="shared" si="471"/>
        <v>0</v>
      </c>
      <c r="CI299" s="47">
        <f t="shared" si="472"/>
        <v>0</v>
      </c>
      <c r="CJ299" s="47">
        <f t="shared" si="434"/>
        <v>0</v>
      </c>
      <c r="CK299" s="47">
        <f t="shared" si="435"/>
        <v>0</v>
      </c>
      <c r="CL299" s="47">
        <f t="shared" si="436"/>
        <v>0</v>
      </c>
      <c r="CM299" s="47">
        <f t="shared" si="437"/>
        <v>0</v>
      </c>
      <c r="CN299" s="47">
        <f t="shared" si="438"/>
        <v>0</v>
      </c>
      <c r="CO299" s="47">
        <f t="shared" si="439"/>
        <v>0</v>
      </c>
      <c r="CP299" s="47">
        <f t="shared" si="440"/>
        <v>0</v>
      </c>
      <c r="CQ299" s="47">
        <f t="shared" si="441"/>
        <v>0</v>
      </c>
      <c r="CR299" s="47">
        <f t="shared" si="442"/>
        <v>0</v>
      </c>
      <c r="CS299" s="47">
        <f t="shared" si="443"/>
        <v>0</v>
      </c>
      <c r="CT299" s="47">
        <f t="shared" si="444"/>
        <v>0</v>
      </c>
      <c r="CU299" s="47">
        <f t="shared" si="445"/>
        <v>0</v>
      </c>
      <c r="CV299" s="20">
        <f t="shared" si="446"/>
        <v>4761.4396153846155</v>
      </c>
      <c r="CW299" s="20">
        <f t="shared" si="447"/>
        <v>4761.4396153846164</v>
      </c>
      <c r="CX299" s="20">
        <f t="shared" si="448"/>
        <v>57137.275384615386</v>
      </c>
      <c r="CY299" s="20">
        <f t="shared" si="449"/>
        <v>57137.275384615386</v>
      </c>
      <c r="CZ299" s="20">
        <f t="shared" si="450"/>
        <v>57137.275384615394</v>
      </c>
      <c r="DA299" s="21">
        <f t="shared" si="451"/>
        <v>57137.275384615386</v>
      </c>
      <c r="DB299" s="19">
        <f t="shared" si="474"/>
        <v>1428431.8846153847</v>
      </c>
      <c r="DC299" s="20">
        <f t="shared" si="452"/>
        <v>1428431.8846153847</v>
      </c>
      <c r="DD299" s="20">
        <f t="shared" si="453"/>
        <v>1428431.8846153843</v>
      </c>
      <c r="DE299" s="20">
        <f>DC299*G299</f>
        <v>0</v>
      </c>
      <c r="DF299" s="20">
        <f t="shared" si="481"/>
        <v>1500000</v>
      </c>
      <c r="DG299" s="20">
        <f t="shared" si="476"/>
        <v>3269504.3523768727</v>
      </c>
      <c r="DH299" s="20">
        <f t="shared" si="454"/>
        <v>130780.17409507491</v>
      </c>
      <c r="DI299" s="20">
        <f t="shared" si="477"/>
        <v>10898.347841256242</v>
      </c>
      <c r="DJ299" s="20">
        <f t="shared" si="455"/>
        <v>3245166.4707478038</v>
      </c>
      <c r="DK299" s="24">
        <f t="shared" si="456"/>
        <v>2.2888766258933022</v>
      </c>
      <c r="DL299" s="124">
        <f t="shared" si="478"/>
        <v>0</v>
      </c>
      <c r="DM299" s="27">
        <f t="shared" si="479"/>
        <v>0</v>
      </c>
      <c r="DN299" s="27">
        <f t="shared" si="480"/>
        <v>0</v>
      </c>
      <c r="DO299" s="20">
        <f t="shared" si="414"/>
        <v>0</v>
      </c>
      <c r="DP299" s="20">
        <f t="shared" si="415"/>
        <v>-61146.688394908531</v>
      </c>
      <c r="DQ299" s="21">
        <f t="shared" si="416"/>
        <v>-69872.830384598608</v>
      </c>
      <c r="DR299" s="17"/>
      <c r="DS299" s="17"/>
      <c r="DT299" s="17"/>
      <c r="DU299" s="17"/>
      <c r="DV299" s="17"/>
      <c r="DW299" s="17"/>
      <c r="DX299" s="17"/>
      <c r="DY299" s="17"/>
      <c r="DZ299" s="17"/>
      <c r="EA299" s="17"/>
      <c r="EB299" s="28">
        <v>0</v>
      </c>
      <c r="EC299" s="17"/>
      <c r="ED299" s="17"/>
      <c r="EE299" s="17"/>
      <c r="EF299" s="17"/>
      <c r="EG299" s="17"/>
    </row>
    <row r="300" spans="1:137" ht="15.75" thickBot="1" x14ac:dyDescent="0.3">
      <c r="A300" s="5">
        <f t="shared" si="483"/>
        <v>48</v>
      </c>
      <c r="B300" s="5">
        <f t="shared" si="483"/>
        <v>46</v>
      </c>
      <c r="C300" s="1">
        <v>51318</v>
      </c>
      <c r="D300" s="4"/>
      <c r="E300" s="28"/>
      <c r="F300" s="28"/>
      <c r="G300" s="28">
        <f t="shared" si="418"/>
        <v>0</v>
      </c>
      <c r="H300" s="28"/>
      <c r="I300" s="10">
        <v>0</v>
      </c>
      <c r="J300" s="10">
        <v>69430.399999999994</v>
      </c>
      <c r="K300" s="94"/>
      <c r="L300" s="11">
        <f t="shared" si="421"/>
        <v>1541.6666666666667</v>
      </c>
      <c r="M300" s="11">
        <f t="shared" si="422"/>
        <v>458.33333333333331</v>
      </c>
      <c r="N300" s="11">
        <f t="shared" si="423"/>
        <v>575</v>
      </c>
      <c r="O300" s="11">
        <f t="shared" si="419"/>
        <v>552.97666666666669</v>
      </c>
      <c r="P300" s="11">
        <f t="shared" si="457"/>
        <v>2657.8899999999994</v>
      </c>
      <c r="Q300" s="11">
        <v>100000</v>
      </c>
      <c r="R300" s="94">
        <v>1</v>
      </c>
      <c r="S300" s="11">
        <f t="shared" si="424"/>
        <v>1541.6666666666667</v>
      </c>
      <c r="T300" s="11">
        <f t="shared" si="425"/>
        <v>458.33333333333331</v>
      </c>
      <c r="U300" s="11">
        <f t="shared" si="458"/>
        <v>833.33333333333348</v>
      </c>
      <c r="V300" s="11">
        <f t="shared" si="459"/>
        <v>5500</v>
      </c>
      <c r="W300" s="11">
        <f t="shared" si="460"/>
        <v>8157.8899999999994</v>
      </c>
      <c r="X300" s="11">
        <f t="shared" si="426"/>
        <v>97894.68</v>
      </c>
      <c r="Y300" s="110">
        <f t="shared" si="417"/>
        <v>0.22</v>
      </c>
      <c r="Z300" s="11">
        <f t="shared" si="487"/>
        <v>13415.829599999997</v>
      </c>
      <c r="AA300" s="11">
        <f t="shared" si="488"/>
        <v>4814.7339999999995</v>
      </c>
      <c r="AB300" s="11">
        <v>0</v>
      </c>
      <c r="AC300" s="11">
        <f t="shared" si="493"/>
        <v>79664.116399999999</v>
      </c>
      <c r="AD300" s="11">
        <f t="shared" si="489"/>
        <v>6638.6763666666666</v>
      </c>
      <c r="AE300" s="11">
        <v>55000</v>
      </c>
      <c r="AF300" s="11">
        <f t="shared" si="427"/>
        <v>2055.3430333333336</v>
      </c>
      <c r="AG300" s="11"/>
      <c r="AH300" s="92"/>
      <c r="AI300" s="91">
        <v>9000</v>
      </c>
      <c r="AJ300" s="11">
        <v>550</v>
      </c>
      <c r="AK300" s="54">
        <f t="shared" si="484"/>
        <v>12464.893308387676</v>
      </c>
      <c r="AL300" s="11">
        <v>305</v>
      </c>
      <c r="AM300" s="54">
        <v>0</v>
      </c>
      <c r="AN300" s="11">
        <v>0</v>
      </c>
      <c r="AO300" s="11">
        <v>0</v>
      </c>
      <c r="AP300" s="52">
        <f t="shared" si="428"/>
        <v>490450.38294084062</v>
      </c>
      <c r="AQ300" s="54">
        <f t="shared" si="413"/>
        <v>18651.748526232892</v>
      </c>
      <c r="AR300" s="54">
        <f t="shared" si="490"/>
        <v>16193.459405978065</v>
      </c>
      <c r="AS300" s="54">
        <f t="shared" si="494"/>
        <v>1877195.6951409613</v>
      </c>
      <c r="AT300" s="54">
        <f t="shared" si="482"/>
        <v>197030.6738574343</v>
      </c>
      <c r="AU300" s="54">
        <v>3100</v>
      </c>
      <c r="AV300" s="54">
        <f t="shared" si="491"/>
        <v>307946.09449607402</v>
      </c>
      <c r="AW300" s="11">
        <v>0</v>
      </c>
      <c r="AX300" s="52">
        <f t="shared" si="429"/>
        <v>386550.03228472592</v>
      </c>
      <c r="AY300" s="54">
        <f>'Mortgage and Loans'!U261</f>
        <v>180000</v>
      </c>
      <c r="AZ300" s="12">
        <f t="shared" si="475"/>
        <v>3499437.9799606348</v>
      </c>
      <c r="BA300" s="52">
        <f t="shared" si="492"/>
        <v>750</v>
      </c>
      <c r="BB300" s="52">
        <f t="shared" si="492"/>
        <v>750</v>
      </c>
      <c r="BC300" s="52">
        <f t="shared" si="492"/>
        <v>750</v>
      </c>
      <c r="BD300" s="52">
        <f t="shared" si="492"/>
        <v>750</v>
      </c>
      <c r="BE300" s="52">
        <f t="shared" si="486"/>
        <v>261.43961538461554</v>
      </c>
      <c r="BF300" s="52">
        <f t="shared" si="492"/>
        <v>750</v>
      </c>
      <c r="BG300" s="52">
        <f>'Mortgage and Loans'!AF262</f>
        <v>0</v>
      </c>
      <c r="BH300" s="52">
        <f>'Mortgage and Loans'!AQ262</f>
        <v>0</v>
      </c>
      <c r="BI300" s="52">
        <f>'Mortgage and Loans'!BB262</f>
        <v>0</v>
      </c>
      <c r="BJ300" s="52">
        <f>'Mortgage and Loans'!BM262</f>
        <v>0</v>
      </c>
      <c r="BK300" s="52">
        <f>'Mortgage and Loans'!T261</f>
        <v>0</v>
      </c>
      <c r="BL300" s="12">
        <f t="shared" si="473"/>
        <v>-4011.4396153846155</v>
      </c>
      <c r="BM300" s="69">
        <f t="shared" si="485"/>
        <v>3495426.5403452502</v>
      </c>
      <c r="BN300" s="88">
        <f t="shared" si="495"/>
        <v>0</v>
      </c>
      <c r="BO300" s="88">
        <f t="shared" si="412"/>
        <v>0</v>
      </c>
      <c r="BP300" s="79">
        <f>'Mortgage and Loans'!G262</f>
        <v>0</v>
      </c>
      <c r="BQ300" s="73">
        <f t="shared" si="430"/>
        <v>2055.3430333333336</v>
      </c>
      <c r="BR300" s="80"/>
      <c r="BS300" s="20">
        <f t="shared" si="431"/>
        <v>4011.4396153846155</v>
      </c>
      <c r="BT300" s="20">
        <v>750</v>
      </c>
      <c r="BU300" s="20">
        <v>0</v>
      </c>
      <c r="BV300" s="20">
        <f t="shared" si="432"/>
        <v>4761.4396153846155</v>
      </c>
      <c r="BW300" s="20">
        <f t="shared" si="433"/>
        <v>4761.4396153846155</v>
      </c>
      <c r="BX300" s="47">
        <f>IF(D300=0,0,IF(MONTH($D300)=1,1,0))</f>
        <v>0</v>
      </c>
      <c r="BY300" s="47">
        <f t="shared" si="462"/>
        <v>0</v>
      </c>
      <c r="BZ300" s="47">
        <f t="shared" si="463"/>
        <v>0</v>
      </c>
      <c r="CA300" s="47">
        <f t="shared" si="464"/>
        <v>0</v>
      </c>
      <c r="CB300" s="47">
        <f t="shared" si="465"/>
        <v>0</v>
      </c>
      <c r="CC300" s="47">
        <f t="shared" si="466"/>
        <v>0</v>
      </c>
      <c r="CD300" s="47">
        <f t="shared" si="467"/>
        <v>0</v>
      </c>
      <c r="CE300" s="47">
        <f t="shared" si="468"/>
        <v>0</v>
      </c>
      <c r="CF300" s="47">
        <f t="shared" si="469"/>
        <v>0</v>
      </c>
      <c r="CG300" s="47">
        <f t="shared" si="470"/>
        <v>0</v>
      </c>
      <c r="CH300" s="47">
        <f t="shared" si="471"/>
        <v>0</v>
      </c>
      <c r="CI300" s="47">
        <f t="shared" si="472"/>
        <v>0</v>
      </c>
      <c r="CJ300" s="47">
        <f t="shared" si="434"/>
        <v>0</v>
      </c>
      <c r="CK300" s="47">
        <f t="shared" si="435"/>
        <v>0</v>
      </c>
      <c r="CL300" s="47">
        <f t="shared" si="436"/>
        <v>0</v>
      </c>
      <c r="CM300" s="47">
        <f t="shared" si="437"/>
        <v>0</v>
      </c>
      <c r="CN300" s="47">
        <f t="shared" si="438"/>
        <v>0</v>
      </c>
      <c r="CO300" s="47">
        <f t="shared" si="439"/>
        <v>0</v>
      </c>
      <c r="CP300" s="47">
        <f t="shared" si="440"/>
        <v>0</v>
      </c>
      <c r="CQ300" s="47">
        <f t="shared" si="441"/>
        <v>0</v>
      </c>
      <c r="CR300" s="47">
        <f t="shared" si="442"/>
        <v>0</v>
      </c>
      <c r="CS300" s="47">
        <f t="shared" si="443"/>
        <v>0</v>
      </c>
      <c r="CT300" s="47">
        <f t="shared" si="444"/>
        <v>0</v>
      </c>
      <c r="CU300" s="47">
        <f t="shared" si="445"/>
        <v>0</v>
      </c>
      <c r="CV300" s="20">
        <f t="shared" si="446"/>
        <v>4761.4396153846155</v>
      </c>
      <c r="CW300" s="20">
        <f t="shared" si="447"/>
        <v>4761.4396153846164</v>
      </c>
      <c r="CX300" s="20">
        <f t="shared" si="448"/>
        <v>57137.275384615386</v>
      </c>
      <c r="CY300" s="20">
        <f t="shared" si="449"/>
        <v>57137.275384615386</v>
      </c>
      <c r="CZ300" s="20">
        <f t="shared" si="450"/>
        <v>57137.275384615394</v>
      </c>
      <c r="DA300" s="21">
        <f t="shared" si="451"/>
        <v>57137.275384615386</v>
      </c>
      <c r="DB300" s="19">
        <f t="shared" si="474"/>
        <v>1428431.8846153847</v>
      </c>
      <c r="DC300" s="20">
        <f t="shared" si="452"/>
        <v>1428431.8846153847</v>
      </c>
      <c r="DD300" s="20">
        <f t="shared" si="453"/>
        <v>1428431.8846153843</v>
      </c>
      <c r="DE300" s="20">
        <f>DC300*G300</f>
        <v>0</v>
      </c>
      <c r="DF300" s="20">
        <f t="shared" si="481"/>
        <v>1500000</v>
      </c>
      <c r="DG300" s="20">
        <f t="shared" si="476"/>
        <v>3294018.0866522472</v>
      </c>
      <c r="DH300" s="20">
        <f t="shared" si="454"/>
        <v>131760.7234660899</v>
      </c>
      <c r="DI300" s="20">
        <f t="shared" si="477"/>
        <v>10980.060288840825</v>
      </c>
      <c r="DJ300" s="20">
        <f t="shared" si="455"/>
        <v>3269548.3748310208</v>
      </c>
      <c r="DK300" s="24">
        <f t="shared" si="456"/>
        <v>2.306037916214104</v>
      </c>
      <c r="DL300" s="124">
        <f t="shared" si="478"/>
        <v>0</v>
      </c>
      <c r="DM300" s="27">
        <f t="shared" si="479"/>
        <v>0</v>
      </c>
      <c r="DN300" s="27">
        <f t="shared" si="480"/>
        <v>0</v>
      </c>
      <c r="DO300" s="20">
        <f t="shared" si="414"/>
        <v>0</v>
      </c>
      <c r="DP300" s="20">
        <f t="shared" si="415"/>
        <v>-57477.899623714286</v>
      </c>
      <c r="DQ300" s="21">
        <f t="shared" si="416"/>
        <v>-65680.474882515191</v>
      </c>
      <c r="DR300" s="17"/>
      <c r="DS300" s="17"/>
      <c r="DT300" s="17"/>
      <c r="DU300" s="17"/>
      <c r="DV300" s="17"/>
      <c r="DW300" s="17"/>
      <c r="DX300" s="17"/>
      <c r="DY300" s="17"/>
      <c r="DZ300" s="17"/>
      <c r="EA300" s="17"/>
      <c r="EB300" s="28">
        <v>0</v>
      </c>
      <c r="EC300" s="17"/>
      <c r="ED300" s="17"/>
      <c r="EE300" s="17"/>
      <c r="EF300" s="17"/>
      <c r="EG300" s="17"/>
    </row>
    <row r="301" spans="1:137" ht="15.75" thickBot="1" x14ac:dyDescent="0.3">
      <c r="A301" s="5">
        <f t="shared" si="483"/>
        <v>48</v>
      </c>
      <c r="B301" s="5">
        <f t="shared" si="483"/>
        <v>46</v>
      </c>
      <c r="C301" s="1">
        <v>51349</v>
      </c>
      <c r="D301" s="4"/>
      <c r="E301" s="28"/>
      <c r="F301" s="28"/>
      <c r="G301" s="28">
        <f t="shared" si="418"/>
        <v>0</v>
      </c>
      <c r="H301" s="28"/>
      <c r="I301" s="10">
        <v>0</v>
      </c>
      <c r="J301" s="10">
        <v>69430.399999999994</v>
      </c>
      <c r="K301" s="94"/>
      <c r="L301" s="11">
        <f t="shared" si="421"/>
        <v>1541.6666666666667</v>
      </c>
      <c r="M301" s="11">
        <f t="shared" si="422"/>
        <v>458.33333333333331</v>
      </c>
      <c r="N301" s="11">
        <f t="shared" si="423"/>
        <v>575</v>
      </c>
      <c r="O301" s="11">
        <f t="shared" si="419"/>
        <v>552.97666666666669</v>
      </c>
      <c r="P301" s="11">
        <f t="shared" si="457"/>
        <v>2657.8899999999994</v>
      </c>
      <c r="Q301" s="11">
        <v>100000</v>
      </c>
      <c r="R301" s="94">
        <v>1</v>
      </c>
      <c r="S301" s="11">
        <f t="shared" si="424"/>
        <v>1541.6666666666667</v>
      </c>
      <c r="T301" s="11">
        <f t="shared" si="425"/>
        <v>458.33333333333331</v>
      </c>
      <c r="U301" s="11">
        <f t="shared" si="458"/>
        <v>833.33333333333348</v>
      </c>
      <c r="V301" s="11">
        <f t="shared" si="459"/>
        <v>5500</v>
      </c>
      <c r="W301" s="11">
        <f t="shared" si="460"/>
        <v>8157.8899999999994</v>
      </c>
      <c r="X301" s="11">
        <f t="shared" si="426"/>
        <v>97894.68</v>
      </c>
      <c r="Y301" s="110">
        <f t="shared" si="417"/>
        <v>0.22</v>
      </c>
      <c r="Z301" s="11">
        <f t="shared" si="487"/>
        <v>13415.829599999997</v>
      </c>
      <c r="AA301" s="11">
        <f t="shared" si="488"/>
        <v>4814.7339999999995</v>
      </c>
      <c r="AB301" s="11">
        <v>0</v>
      </c>
      <c r="AC301" s="11">
        <f t="shared" si="493"/>
        <v>79664.116399999999</v>
      </c>
      <c r="AD301" s="11">
        <f t="shared" si="489"/>
        <v>6638.6763666666666</v>
      </c>
      <c r="AE301" s="11">
        <v>55000</v>
      </c>
      <c r="AF301" s="11">
        <f t="shared" si="427"/>
        <v>2055.3430333333336</v>
      </c>
      <c r="AG301" s="11"/>
      <c r="AH301" s="92"/>
      <c r="AI301" s="91">
        <v>9000</v>
      </c>
      <c r="AJ301" s="11">
        <v>550</v>
      </c>
      <c r="AK301" s="54">
        <f t="shared" si="484"/>
        <v>12479.955054468644</v>
      </c>
      <c r="AL301" s="11">
        <v>305</v>
      </c>
      <c r="AM301" s="54">
        <v>0</v>
      </c>
      <c r="AN301" s="11">
        <v>0</v>
      </c>
      <c r="AO301" s="11">
        <v>0</v>
      </c>
      <c r="AP301" s="52">
        <f t="shared" si="428"/>
        <v>494023.65584843681</v>
      </c>
      <c r="AQ301" s="54">
        <f t="shared" si="413"/>
        <v>18752.778830749987</v>
      </c>
      <c r="AR301" s="54">
        <f t="shared" si="490"/>
        <v>16281.173977760445</v>
      </c>
      <c r="AS301" s="54">
        <f t="shared" si="494"/>
        <v>1890620.7478229748</v>
      </c>
      <c r="AT301" s="54">
        <f t="shared" si="482"/>
        <v>198097.92334082874</v>
      </c>
      <c r="AU301" s="54">
        <v>3100</v>
      </c>
      <c r="AV301" s="54">
        <f t="shared" si="491"/>
        <v>310189.13584126107</v>
      </c>
      <c r="AW301" s="11">
        <v>0</v>
      </c>
      <c r="AX301" s="52">
        <f t="shared" si="429"/>
        <v>390699.18799293484</v>
      </c>
      <c r="AY301" s="54">
        <f>'Mortgage and Loans'!U262</f>
        <v>180000</v>
      </c>
      <c r="AZ301" s="12">
        <f t="shared" si="475"/>
        <v>3524099.5587094156</v>
      </c>
      <c r="BA301" s="52">
        <f t="shared" si="492"/>
        <v>750</v>
      </c>
      <c r="BB301" s="52">
        <f t="shared" si="492"/>
        <v>750</v>
      </c>
      <c r="BC301" s="52">
        <f t="shared" si="492"/>
        <v>750</v>
      </c>
      <c r="BD301" s="52">
        <f t="shared" si="492"/>
        <v>750</v>
      </c>
      <c r="BE301" s="52">
        <f t="shared" si="486"/>
        <v>261.43961538461554</v>
      </c>
      <c r="BF301" s="52">
        <f t="shared" si="492"/>
        <v>750</v>
      </c>
      <c r="BG301" s="52">
        <f>'Mortgage and Loans'!AF263</f>
        <v>0</v>
      </c>
      <c r="BH301" s="52">
        <f>'Mortgage and Loans'!AQ263</f>
        <v>0</v>
      </c>
      <c r="BI301" s="52">
        <f>'Mortgage and Loans'!BB263</f>
        <v>0</v>
      </c>
      <c r="BJ301" s="52">
        <f>'Mortgage and Loans'!BM263</f>
        <v>0</v>
      </c>
      <c r="BK301" s="52">
        <f>'Mortgage and Loans'!T262</f>
        <v>0</v>
      </c>
      <c r="BL301" s="12">
        <f t="shared" si="473"/>
        <v>-4011.4396153846155</v>
      </c>
      <c r="BM301" s="69">
        <f t="shared" si="485"/>
        <v>3520088.1190940309</v>
      </c>
      <c r="BN301" s="88">
        <f t="shared" si="495"/>
        <v>0</v>
      </c>
      <c r="BO301" s="88">
        <f t="shared" si="412"/>
        <v>0</v>
      </c>
      <c r="BP301" s="79">
        <f>'Mortgage and Loans'!G263</f>
        <v>0</v>
      </c>
      <c r="BQ301" s="73">
        <f t="shared" si="430"/>
        <v>2055.3430333333336</v>
      </c>
      <c r="BR301" s="80"/>
      <c r="BS301" s="20">
        <f t="shared" si="431"/>
        <v>4011.4396153846155</v>
      </c>
      <c r="BT301" s="20">
        <v>750</v>
      </c>
      <c r="BU301" s="20">
        <v>0</v>
      </c>
      <c r="BV301" s="20">
        <f t="shared" si="432"/>
        <v>4761.4396153846155</v>
      </c>
      <c r="BW301" s="20">
        <f t="shared" si="433"/>
        <v>4761.4396153846155</v>
      </c>
      <c r="BX301" s="47">
        <f>IF(D301=0,0,IF(MONTH($D301)=1,1,0))</f>
        <v>0</v>
      </c>
      <c r="BY301" s="47">
        <f t="shared" si="462"/>
        <v>0</v>
      </c>
      <c r="BZ301" s="47">
        <f t="shared" si="463"/>
        <v>0</v>
      </c>
      <c r="CA301" s="47">
        <f t="shared" si="464"/>
        <v>0</v>
      </c>
      <c r="CB301" s="47">
        <f t="shared" si="465"/>
        <v>0</v>
      </c>
      <c r="CC301" s="47">
        <f t="shared" si="466"/>
        <v>0</v>
      </c>
      <c r="CD301" s="47">
        <f t="shared" si="467"/>
        <v>0</v>
      </c>
      <c r="CE301" s="47">
        <f t="shared" si="468"/>
        <v>0</v>
      </c>
      <c r="CF301" s="47">
        <f t="shared" si="469"/>
        <v>0</v>
      </c>
      <c r="CG301" s="47">
        <f t="shared" si="470"/>
        <v>0</v>
      </c>
      <c r="CH301" s="47">
        <f t="shared" si="471"/>
        <v>0</v>
      </c>
      <c r="CI301" s="47">
        <f t="shared" si="472"/>
        <v>0</v>
      </c>
      <c r="CJ301" s="47">
        <f t="shared" si="434"/>
        <v>0</v>
      </c>
      <c r="CK301" s="47">
        <f t="shared" si="435"/>
        <v>0</v>
      </c>
      <c r="CL301" s="47">
        <f t="shared" si="436"/>
        <v>0</v>
      </c>
      <c r="CM301" s="47">
        <f t="shared" si="437"/>
        <v>0</v>
      </c>
      <c r="CN301" s="47">
        <f t="shared" si="438"/>
        <v>0</v>
      </c>
      <c r="CO301" s="47">
        <f t="shared" si="439"/>
        <v>0</v>
      </c>
      <c r="CP301" s="47">
        <f t="shared" si="440"/>
        <v>0</v>
      </c>
      <c r="CQ301" s="47">
        <f t="shared" si="441"/>
        <v>0</v>
      </c>
      <c r="CR301" s="47">
        <f t="shared" si="442"/>
        <v>0</v>
      </c>
      <c r="CS301" s="47">
        <f t="shared" si="443"/>
        <v>0</v>
      </c>
      <c r="CT301" s="47">
        <f t="shared" si="444"/>
        <v>0</v>
      </c>
      <c r="CU301" s="47">
        <f t="shared" si="445"/>
        <v>0</v>
      </c>
      <c r="CV301" s="20">
        <f t="shared" si="446"/>
        <v>4761.4396153846155</v>
      </c>
      <c r="CW301" s="20">
        <f t="shared" si="447"/>
        <v>4761.4396153846164</v>
      </c>
      <c r="CX301" s="20">
        <f t="shared" si="448"/>
        <v>57137.275384615386</v>
      </c>
      <c r="CY301" s="20">
        <f t="shared" si="449"/>
        <v>57137.275384615386</v>
      </c>
      <c r="CZ301" s="20">
        <f t="shared" si="450"/>
        <v>57137.275384615394</v>
      </c>
      <c r="DA301" s="21">
        <f t="shared" si="451"/>
        <v>57137.275384615386</v>
      </c>
      <c r="DB301" s="19">
        <f t="shared" si="474"/>
        <v>1428431.8846153847</v>
      </c>
      <c r="DC301" s="20">
        <f t="shared" si="452"/>
        <v>1428431.8846153847</v>
      </c>
      <c r="DD301" s="20">
        <f t="shared" si="453"/>
        <v>1428431.8846153843</v>
      </c>
      <c r="DE301" s="20">
        <f>DC301*G301</f>
        <v>0</v>
      </c>
      <c r="DF301" s="20">
        <f t="shared" si="481"/>
        <v>1500000</v>
      </c>
      <c r="DG301" s="20">
        <f t="shared" si="476"/>
        <v>3318664.6036549467</v>
      </c>
      <c r="DH301" s="20">
        <f t="shared" si="454"/>
        <v>132746.58414619786</v>
      </c>
      <c r="DI301" s="20">
        <f t="shared" si="477"/>
        <v>11062.215345516488</v>
      </c>
      <c r="DJ301" s="20">
        <f t="shared" si="455"/>
        <v>3294062.3475613557</v>
      </c>
      <c r="DK301" s="24">
        <f t="shared" si="456"/>
        <v>2.3232921635241435</v>
      </c>
      <c r="DL301" s="124">
        <f t="shared" si="478"/>
        <v>0</v>
      </c>
      <c r="DM301" s="27">
        <f t="shared" si="479"/>
        <v>0</v>
      </c>
      <c r="DN301" s="27">
        <f t="shared" si="480"/>
        <v>0</v>
      </c>
      <c r="DO301" s="20">
        <f t="shared" si="414"/>
        <v>0</v>
      </c>
      <c r="DP301" s="20">
        <f t="shared" si="415"/>
        <v>-53789.238246676068</v>
      </c>
      <c r="DQ301" s="21">
        <f t="shared" si="416"/>
        <v>-61465.410788128815</v>
      </c>
      <c r="DR301" s="17"/>
      <c r="DS301" s="17"/>
      <c r="DT301" s="17"/>
      <c r="DU301" s="17"/>
      <c r="DV301" s="17"/>
      <c r="DW301" s="17"/>
      <c r="DX301" s="17"/>
      <c r="DY301" s="17"/>
      <c r="DZ301" s="17"/>
      <c r="EA301" s="17"/>
      <c r="EB301" s="28">
        <v>0</v>
      </c>
      <c r="EC301" s="17"/>
      <c r="ED301" s="17"/>
      <c r="EE301" s="17"/>
      <c r="EF301" s="17"/>
      <c r="EG301" s="17"/>
    </row>
    <row r="302" spans="1:137" ht="15.75" thickBot="1" x14ac:dyDescent="0.3">
      <c r="A302" s="5">
        <f t="shared" si="483"/>
        <v>48</v>
      </c>
      <c r="B302" s="5">
        <f t="shared" si="483"/>
        <v>46</v>
      </c>
      <c r="C302" s="1">
        <v>51380</v>
      </c>
      <c r="D302" s="4"/>
      <c r="E302" s="28"/>
      <c r="F302" s="28"/>
      <c r="G302" s="28">
        <f t="shared" si="418"/>
        <v>0</v>
      </c>
      <c r="H302" s="28"/>
      <c r="I302" s="10">
        <v>0</v>
      </c>
      <c r="J302" s="10">
        <v>69430.399999999994</v>
      </c>
      <c r="K302" s="94"/>
      <c r="L302" s="11">
        <f t="shared" si="421"/>
        <v>1541.6666666666667</v>
      </c>
      <c r="M302" s="11">
        <f t="shared" si="422"/>
        <v>458.33333333333331</v>
      </c>
      <c r="N302" s="11">
        <f t="shared" si="423"/>
        <v>575</v>
      </c>
      <c r="O302" s="11">
        <f t="shared" si="419"/>
        <v>552.97666666666669</v>
      </c>
      <c r="P302" s="11">
        <f t="shared" si="457"/>
        <v>2657.8899999999994</v>
      </c>
      <c r="Q302" s="11">
        <v>100000</v>
      </c>
      <c r="R302" s="94">
        <v>1</v>
      </c>
      <c r="S302" s="11">
        <f t="shared" si="424"/>
        <v>1541.6666666666667</v>
      </c>
      <c r="T302" s="11">
        <f t="shared" si="425"/>
        <v>458.33333333333331</v>
      </c>
      <c r="U302" s="11">
        <f t="shared" si="458"/>
        <v>833.33333333333348</v>
      </c>
      <c r="V302" s="11">
        <f t="shared" si="459"/>
        <v>5500</v>
      </c>
      <c r="W302" s="11">
        <f t="shared" si="460"/>
        <v>8157.8899999999994</v>
      </c>
      <c r="X302" s="11">
        <f t="shared" si="426"/>
        <v>97894.68</v>
      </c>
      <c r="Y302" s="110">
        <f t="shared" si="417"/>
        <v>0.22</v>
      </c>
      <c r="Z302" s="11">
        <f t="shared" si="487"/>
        <v>13415.829599999997</v>
      </c>
      <c r="AA302" s="11">
        <f t="shared" si="488"/>
        <v>4814.7339999999995</v>
      </c>
      <c r="AB302" s="11">
        <v>0</v>
      </c>
      <c r="AC302" s="11">
        <f t="shared" si="493"/>
        <v>79664.116399999999</v>
      </c>
      <c r="AD302" s="11">
        <f t="shared" si="489"/>
        <v>6638.6763666666666</v>
      </c>
      <c r="AE302" s="11">
        <v>55000</v>
      </c>
      <c r="AF302" s="11">
        <f t="shared" si="427"/>
        <v>2055.3430333333336</v>
      </c>
      <c r="AG302" s="11"/>
      <c r="AH302" s="92"/>
      <c r="AI302" s="91">
        <v>9000</v>
      </c>
      <c r="AJ302" s="11">
        <v>550</v>
      </c>
      <c r="AK302" s="54">
        <f t="shared" si="484"/>
        <v>12495.03500015946</v>
      </c>
      <c r="AL302" s="11">
        <v>305</v>
      </c>
      <c r="AM302" s="54">
        <v>0</v>
      </c>
      <c r="AN302" s="11">
        <v>0</v>
      </c>
      <c r="AO302" s="11">
        <v>0</v>
      </c>
      <c r="AP302" s="52">
        <f t="shared" si="428"/>
        <v>497616.28398428246</v>
      </c>
      <c r="AQ302" s="54">
        <f t="shared" si="413"/>
        <v>18854.356382749884</v>
      </c>
      <c r="AR302" s="54">
        <f t="shared" si="490"/>
        <v>16369.363670139981</v>
      </c>
      <c r="AS302" s="54">
        <f t="shared" si="494"/>
        <v>1904118.5195403493</v>
      </c>
      <c r="AT302" s="54">
        <f t="shared" si="482"/>
        <v>199170.95375892491</v>
      </c>
      <c r="AU302" s="54">
        <v>3100</v>
      </c>
      <c r="AV302" s="54">
        <f t="shared" si="491"/>
        <v>312444.32699373458</v>
      </c>
      <c r="AW302" s="11">
        <v>0</v>
      </c>
      <c r="AX302" s="52">
        <f t="shared" si="429"/>
        <v>394870.81829456321</v>
      </c>
      <c r="AY302" s="54">
        <f>'Mortgage and Loans'!U263</f>
        <v>180000</v>
      </c>
      <c r="AZ302" s="12">
        <f t="shared" si="475"/>
        <v>3548894.6576249036</v>
      </c>
      <c r="BA302" s="52">
        <f t="shared" si="492"/>
        <v>750</v>
      </c>
      <c r="BB302" s="52">
        <f t="shared" si="492"/>
        <v>750</v>
      </c>
      <c r="BC302" s="52">
        <f t="shared" si="492"/>
        <v>750</v>
      </c>
      <c r="BD302" s="52">
        <f t="shared" si="492"/>
        <v>750</v>
      </c>
      <c r="BE302" s="52">
        <f t="shared" si="486"/>
        <v>261.43961538461554</v>
      </c>
      <c r="BF302" s="52">
        <f t="shared" si="492"/>
        <v>750</v>
      </c>
      <c r="BG302" s="52">
        <f>'Mortgage and Loans'!AF264</f>
        <v>0</v>
      </c>
      <c r="BH302" s="52">
        <f>'Mortgage and Loans'!AQ264</f>
        <v>0</v>
      </c>
      <c r="BI302" s="52">
        <f>'Mortgage and Loans'!BB264</f>
        <v>0</v>
      </c>
      <c r="BJ302" s="52">
        <f>'Mortgage and Loans'!BM264</f>
        <v>0</v>
      </c>
      <c r="BK302" s="52">
        <f>'Mortgage and Loans'!T263</f>
        <v>0</v>
      </c>
      <c r="BL302" s="12">
        <f t="shared" si="473"/>
        <v>-4011.4396153846155</v>
      </c>
      <c r="BM302" s="69">
        <f t="shared" si="485"/>
        <v>3544883.2180095189</v>
      </c>
      <c r="BN302" s="88">
        <f t="shared" si="495"/>
        <v>0</v>
      </c>
      <c r="BO302" s="88">
        <f t="shared" si="412"/>
        <v>0</v>
      </c>
      <c r="BP302" s="79">
        <f>'Mortgage and Loans'!G264</f>
        <v>0</v>
      </c>
      <c r="BQ302" s="73">
        <f t="shared" si="430"/>
        <v>2055.3430333333336</v>
      </c>
      <c r="BR302" s="80"/>
      <c r="BS302" s="20">
        <f t="shared" si="431"/>
        <v>4011.4396153846155</v>
      </c>
      <c r="BT302" s="20">
        <v>750</v>
      </c>
      <c r="BU302" s="20">
        <v>0</v>
      </c>
      <c r="BV302" s="20">
        <f t="shared" si="432"/>
        <v>4761.4396153846155</v>
      </c>
      <c r="BW302" s="20">
        <f t="shared" si="433"/>
        <v>4761.4396153846155</v>
      </c>
      <c r="BX302" s="47">
        <f>IF(D302=0,0,IF(MONTH($D302)=1,1,0))</f>
        <v>0</v>
      </c>
      <c r="BY302" s="47">
        <f t="shared" si="462"/>
        <v>0</v>
      </c>
      <c r="BZ302" s="47">
        <f t="shared" si="463"/>
        <v>0</v>
      </c>
      <c r="CA302" s="47">
        <f t="shared" si="464"/>
        <v>0</v>
      </c>
      <c r="CB302" s="47">
        <f t="shared" si="465"/>
        <v>0</v>
      </c>
      <c r="CC302" s="47">
        <f t="shared" si="466"/>
        <v>0</v>
      </c>
      <c r="CD302" s="47">
        <f t="shared" si="467"/>
        <v>0</v>
      </c>
      <c r="CE302" s="47">
        <f t="shared" si="468"/>
        <v>0</v>
      </c>
      <c r="CF302" s="47">
        <f t="shared" si="469"/>
        <v>0</v>
      </c>
      <c r="CG302" s="47">
        <f t="shared" si="470"/>
        <v>0</v>
      </c>
      <c r="CH302" s="47">
        <f t="shared" si="471"/>
        <v>0</v>
      </c>
      <c r="CI302" s="47">
        <f t="shared" si="472"/>
        <v>0</v>
      </c>
      <c r="CJ302" s="47">
        <f t="shared" si="434"/>
        <v>0</v>
      </c>
      <c r="CK302" s="47">
        <f t="shared" si="435"/>
        <v>0</v>
      </c>
      <c r="CL302" s="47">
        <f t="shared" si="436"/>
        <v>0</v>
      </c>
      <c r="CM302" s="47">
        <f t="shared" si="437"/>
        <v>0</v>
      </c>
      <c r="CN302" s="47">
        <f t="shared" si="438"/>
        <v>0</v>
      </c>
      <c r="CO302" s="47">
        <f t="shared" si="439"/>
        <v>0</v>
      </c>
      <c r="CP302" s="47">
        <f t="shared" si="440"/>
        <v>0</v>
      </c>
      <c r="CQ302" s="47">
        <f t="shared" si="441"/>
        <v>0</v>
      </c>
      <c r="CR302" s="47">
        <f t="shared" si="442"/>
        <v>0</v>
      </c>
      <c r="CS302" s="47">
        <f t="shared" si="443"/>
        <v>0</v>
      </c>
      <c r="CT302" s="47">
        <f t="shared" si="444"/>
        <v>0</v>
      </c>
      <c r="CU302" s="47">
        <f t="shared" si="445"/>
        <v>0</v>
      </c>
      <c r="CV302" s="20">
        <f t="shared" si="446"/>
        <v>4761.4396153846155</v>
      </c>
      <c r="CW302" s="20">
        <f t="shared" si="447"/>
        <v>4761.4396153846164</v>
      </c>
      <c r="CX302" s="20">
        <f t="shared" si="448"/>
        <v>57137.275384615386</v>
      </c>
      <c r="CY302" s="20">
        <f t="shared" si="449"/>
        <v>57137.275384615386</v>
      </c>
      <c r="CZ302" s="20">
        <f t="shared" si="450"/>
        <v>57137.275384615394</v>
      </c>
      <c r="DA302" s="21">
        <f t="shared" si="451"/>
        <v>57137.275384615386</v>
      </c>
      <c r="DB302" s="19">
        <f t="shared" si="474"/>
        <v>1428431.8846153847</v>
      </c>
      <c r="DC302" s="20">
        <f t="shared" si="452"/>
        <v>1428431.8846153847</v>
      </c>
      <c r="DD302" s="20">
        <f t="shared" si="453"/>
        <v>1428431.8846153843</v>
      </c>
      <c r="DE302" s="20">
        <f>DC302*G302</f>
        <v>0</v>
      </c>
      <c r="DF302" s="20">
        <f t="shared" si="481"/>
        <v>1500000</v>
      </c>
      <c r="DG302" s="20">
        <f t="shared" si="476"/>
        <v>3343444.6226247442</v>
      </c>
      <c r="DH302" s="20">
        <f t="shared" si="454"/>
        <v>133737.78490498976</v>
      </c>
      <c r="DI302" s="20">
        <f t="shared" si="477"/>
        <v>11144.815408749148</v>
      </c>
      <c r="DJ302" s="20">
        <f t="shared" si="455"/>
        <v>3318709.1043106462</v>
      </c>
      <c r="DK302" s="24">
        <f t="shared" si="456"/>
        <v>2.3406398713404455</v>
      </c>
      <c r="DL302" s="124">
        <f t="shared" si="478"/>
        <v>0</v>
      </c>
      <c r="DM302" s="27">
        <f t="shared" si="479"/>
        <v>0</v>
      </c>
      <c r="DN302" s="27">
        <f t="shared" si="480"/>
        <v>0</v>
      </c>
      <c r="DO302" s="20">
        <f t="shared" si="414"/>
        <v>0</v>
      </c>
      <c r="DP302" s="20">
        <f t="shared" si="415"/>
        <v>-50080.596620512231</v>
      </c>
      <c r="DQ302" s="21">
        <f t="shared" si="416"/>
        <v>-57227.515096564508</v>
      </c>
      <c r="DR302" s="17"/>
      <c r="DS302" s="17"/>
      <c r="DT302" s="17"/>
      <c r="DU302" s="17"/>
      <c r="DV302" s="17"/>
      <c r="DW302" s="17"/>
      <c r="DX302" s="17"/>
      <c r="DY302" s="17"/>
      <c r="DZ302" s="17"/>
      <c r="EA302" s="17"/>
      <c r="EB302" s="28">
        <v>0</v>
      </c>
      <c r="EC302" s="17"/>
      <c r="ED302" s="17"/>
      <c r="EE302" s="17"/>
      <c r="EF302" s="17"/>
      <c r="EG302" s="17"/>
    </row>
    <row r="303" spans="1:137" ht="15.75" thickBot="1" x14ac:dyDescent="0.3">
      <c r="A303" s="5">
        <f t="shared" si="483"/>
        <v>48</v>
      </c>
      <c r="B303" s="5">
        <f t="shared" si="483"/>
        <v>47</v>
      </c>
      <c r="C303" s="1">
        <v>51410</v>
      </c>
      <c r="D303" s="4"/>
      <c r="E303" s="28"/>
      <c r="F303" s="28"/>
      <c r="G303" s="28">
        <f t="shared" si="418"/>
        <v>0</v>
      </c>
      <c r="H303" s="28"/>
      <c r="I303" s="10">
        <v>0</v>
      </c>
      <c r="J303" s="10">
        <v>69430.399999999994</v>
      </c>
      <c r="K303" s="94"/>
      <c r="L303" s="11">
        <f t="shared" si="421"/>
        <v>1541.6666666666667</v>
      </c>
      <c r="M303" s="11">
        <f t="shared" si="422"/>
        <v>458.33333333333331</v>
      </c>
      <c r="N303" s="11">
        <f t="shared" si="423"/>
        <v>575</v>
      </c>
      <c r="O303" s="11">
        <f t="shared" si="419"/>
        <v>552.97666666666669</v>
      </c>
      <c r="P303" s="11">
        <f t="shared" si="457"/>
        <v>2657.8899999999994</v>
      </c>
      <c r="Q303" s="11">
        <v>100000</v>
      </c>
      <c r="R303" s="94">
        <v>1</v>
      </c>
      <c r="S303" s="11">
        <f t="shared" si="424"/>
        <v>1541.6666666666667</v>
      </c>
      <c r="T303" s="11">
        <f t="shared" si="425"/>
        <v>458.33333333333331</v>
      </c>
      <c r="U303" s="11">
        <f t="shared" si="458"/>
        <v>833.33333333333348</v>
      </c>
      <c r="V303" s="11">
        <f t="shared" si="459"/>
        <v>5500</v>
      </c>
      <c r="W303" s="11">
        <f t="shared" si="460"/>
        <v>8157.8899999999994</v>
      </c>
      <c r="X303" s="11">
        <f t="shared" si="426"/>
        <v>97894.68</v>
      </c>
      <c r="Y303" s="110">
        <f t="shared" si="417"/>
        <v>0.22</v>
      </c>
      <c r="Z303" s="11">
        <f t="shared" si="487"/>
        <v>13415.829599999997</v>
      </c>
      <c r="AA303" s="11">
        <f t="shared" si="488"/>
        <v>4814.7339999999995</v>
      </c>
      <c r="AB303" s="11">
        <v>0</v>
      </c>
      <c r="AC303" s="11">
        <f t="shared" si="493"/>
        <v>79664.116399999999</v>
      </c>
      <c r="AD303" s="11">
        <f t="shared" si="489"/>
        <v>6638.6763666666666</v>
      </c>
      <c r="AE303" s="11">
        <v>55000</v>
      </c>
      <c r="AF303" s="11">
        <f t="shared" si="427"/>
        <v>2055.3430333333336</v>
      </c>
      <c r="AG303" s="11"/>
      <c r="AH303" s="92"/>
      <c r="AI303" s="91">
        <v>9000</v>
      </c>
      <c r="AJ303" s="11">
        <v>550</v>
      </c>
      <c r="AK303" s="54">
        <f t="shared" si="484"/>
        <v>12510.133167451319</v>
      </c>
      <c r="AL303" s="11">
        <v>305</v>
      </c>
      <c r="AM303" s="54">
        <v>0</v>
      </c>
      <c r="AN303" s="11">
        <v>0</v>
      </c>
      <c r="AO303" s="11">
        <v>0</v>
      </c>
      <c r="AP303" s="52">
        <f t="shared" si="428"/>
        <v>501228.37218919728</v>
      </c>
      <c r="AQ303" s="54">
        <f t="shared" si="413"/>
        <v>18956.48414648978</v>
      </c>
      <c r="AR303" s="54">
        <f t="shared" si="490"/>
        <v>16458.031056686574</v>
      </c>
      <c r="AS303" s="54">
        <f t="shared" si="494"/>
        <v>1917689.4041878595</v>
      </c>
      <c r="AT303" s="54">
        <f t="shared" si="482"/>
        <v>200249.79642511907</v>
      </c>
      <c r="AU303" s="54">
        <v>3100</v>
      </c>
      <c r="AV303" s="54">
        <f t="shared" si="491"/>
        <v>314711.73376495065</v>
      </c>
      <c r="AW303" s="11">
        <v>0</v>
      </c>
      <c r="AX303" s="52">
        <f t="shared" si="429"/>
        <v>399065.04492699209</v>
      </c>
      <c r="AY303" s="54">
        <f>'Mortgage and Loans'!U264</f>
        <v>180000</v>
      </c>
      <c r="AZ303" s="12">
        <f t="shared" si="475"/>
        <v>3573823.9998647464</v>
      </c>
      <c r="BA303" s="52">
        <f t="shared" si="492"/>
        <v>750</v>
      </c>
      <c r="BB303" s="52">
        <f t="shared" si="492"/>
        <v>750</v>
      </c>
      <c r="BC303" s="52">
        <f t="shared" si="492"/>
        <v>750</v>
      </c>
      <c r="BD303" s="52">
        <f t="shared" si="492"/>
        <v>750</v>
      </c>
      <c r="BE303" s="52">
        <f t="shared" si="486"/>
        <v>261.43961538461554</v>
      </c>
      <c r="BF303" s="52">
        <f t="shared" si="492"/>
        <v>750</v>
      </c>
      <c r="BG303" s="52">
        <f>'Mortgage and Loans'!AF265</f>
        <v>0</v>
      </c>
      <c r="BH303" s="52">
        <f>'Mortgage and Loans'!AQ265</f>
        <v>0</v>
      </c>
      <c r="BI303" s="52">
        <f>'Mortgage and Loans'!BB265</f>
        <v>0</v>
      </c>
      <c r="BJ303" s="52">
        <f>'Mortgage and Loans'!BM265</f>
        <v>0</v>
      </c>
      <c r="BK303" s="52">
        <f>'Mortgage and Loans'!T264</f>
        <v>0</v>
      </c>
      <c r="BL303" s="12">
        <f t="shared" si="473"/>
        <v>-4011.4396153846155</v>
      </c>
      <c r="BM303" s="69">
        <f t="shared" si="485"/>
        <v>3569812.5602493617</v>
      </c>
      <c r="BN303" s="88">
        <f t="shared" si="495"/>
        <v>0</v>
      </c>
      <c r="BO303" s="88">
        <f t="shared" si="412"/>
        <v>0</v>
      </c>
      <c r="BP303" s="79">
        <f>'Mortgage and Loans'!G265</f>
        <v>0</v>
      </c>
      <c r="BQ303" s="73">
        <f t="shared" si="430"/>
        <v>2055.3430333333336</v>
      </c>
      <c r="BR303" s="80"/>
      <c r="BS303" s="20">
        <f t="shared" si="431"/>
        <v>4011.4396153846155</v>
      </c>
      <c r="BT303" s="20">
        <v>750</v>
      </c>
      <c r="BU303" s="20">
        <v>0</v>
      </c>
      <c r="BV303" s="20">
        <f t="shared" si="432"/>
        <v>4761.4396153846155</v>
      </c>
      <c r="BW303" s="20">
        <f t="shared" si="433"/>
        <v>4761.4396153846155</v>
      </c>
      <c r="BX303" s="47">
        <f>IF(D303=0,0,IF(MONTH($D303)=1,1,0))</f>
        <v>0</v>
      </c>
      <c r="BY303" s="47">
        <f t="shared" si="462"/>
        <v>0</v>
      </c>
      <c r="BZ303" s="47">
        <f t="shared" si="463"/>
        <v>0</v>
      </c>
      <c r="CA303" s="47">
        <f t="shared" si="464"/>
        <v>0</v>
      </c>
      <c r="CB303" s="47">
        <f t="shared" si="465"/>
        <v>0</v>
      </c>
      <c r="CC303" s="47">
        <f t="shared" si="466"/>
        <v>0</v>
      </c>
      <c r="CD303" s="47">
        <f t="shared" si="467"/>
        <v>0</v>
      </c>
      <c r="CE303" s="47">
        <f t="shared" si="468"/>
        <v>0</v>
      </c>
      <c r="CF303" s="47">
        <f t="shared" si="469"/>
        <v>0</v>
      </c>
      <c r="CG303" s="47">
        <f t="shared" si="470"/>
        <v>0</v>
      </c>
      <c r="CH303" s="47">
        <f t="shared" si="471"/>
        <v>0</v>
      </c>
      <c r="CI303" s="47">
        <f t="shared" si="472"/>
        <v>0</v>
      </c>
      <c r="CJ303" s="47">
        <f t="shared" si="434"/>
        <v>0</v>
      </c>
      <c r="CK303" s="47">
        <f t="shared" si="435"/>
        <v>0</v>
      </c>
      <c r="CL303" s="47">
        <f t="shared" si="436"/>
        <v>0</v>
      </c>
      <c r="CM303" s="47">
        <f t="shared" si="437"/>
        <v>0</v>
      </c>
      <c r="CN303" s="47">
        <f t="shared" si="438"/>
        <v>0</v>
      </c>
      <c r="CO303" s="47">
        <f t="shared" si="439"/>
        <v>0</v>
      </c>
      <c r="CP303" s="47">
        <f t="shared" si="440"/>
        <v>0</v>
      </c>
      <c r="CQ303" s="47">
        <f t="shared" si="441"/>
        <v>0</v>
      </c>
      <c r="CR303" s="47">
        <f t="shared" si="442"/>
        <v>0</v>
      </c>
      <c r="CS303" s="47">
        <f t="shared" si="443"/>
        <v>0</v>
      </c>
      <c r="CT303" s="47">
        <f t="shared" si="444"/>
        <v>0</v>
      </c>
      <c r="CU303" s="47">
        <f t="shared" si="445"/>
        <v>0</v>
      </c>
      <c r="CV303" s="20">
        <f t="shared" si="446"/>
        <v>4761.4396153846155</v>
      </c>
      <c r="CW303" s="20">
        <f t="shared" si="447"/>
        <v>4761.4396153846164</v>
      </c>
      <c r="CX303" s="20">
        <f t="shared" si="448"/>
        <v>57137.275384615386</v>
      </c>
      <c r="CY303" s="20">
        <f t="shared" si="449"/>
        <v>57137.275384615386</v>
      </c>
      <c r="CZ303" s="20">
        <f t="shared" si="450"/>
        <v>57137.275384615394</v>
      </c>
      <c r="DA303" s="21">
        <f t="shared" si="451"/>
        <v>57137.275384615386</v>
      </c>
      <c r="DB303" s="19">
        <f t="shared" si="474"/>
        <v>1428431.8846153847</v>
      </c>
      <c r="DC303" s="20">
        <f t="shared" si="452"/>
        <v>1428431.8846153847</v>
      </c>
      <c r="DD303" s="20">
        <f t="shared" si="453"/>
        <v>1428431.8846153843</v>
      </c>
      <c r="DE303" s="20">
        <f>DC303*G303</f>
        <v>0</v>
      </c>
      <c r="DF303" s="20">
        <f t="shared" si="481"/>
        <v>1500000</v>
      </c>
      <c r="DG303" s="20">
        <f t="shared" si="476"/>
        <v>3368358.8666972951</v>
      </c>
      <c r="DH303" s="20">
        <f t="shared" si="454"/>
        <v>134734.35466789181</v>
      </c>
      <c r="DI303" s="20">
        <f t="shared" si="477"/>
        <v>11227.862888990983</v>
      </c>
      <c r="DJ303" s="20">
        <f t="shared" si="455"/>
        <v>3343489.3643256617</v>
      </c>
      <c r="DK303" s="24">
        <f t="shared" si="456"/>
        <v>2.3580815459074196</v>
      </c>
      <c r="DL303" s="124">
        <f t="shared" si="478"/>
        <v>0</v>
      </c>
      <c r="DM303" s="27">
        <f t="shared" si="479"/>
        <v>0</v>
      </c>
      <c r="DN303" s="27">
        <f t="shared" si="480"/>
        <v>0</v>
      </c>
      <c r="DO303" s="20">
        <f t="shared" si="414"/>
        <v>0</v>
      </c>
      <c r="DP303" s="20">
        <f t="shared" si="415"/>
        <v>-46351.866518873336</v>
      </c>
      <c r="DQ303" s="21">
        <f t="shared" si="416"/>
        <v>-52966.664136670894</v>
      </c>
      <c r="DR303" s="17"/>
      <c r="DS303" s="17"/>
      <c r="DT303" s="17"/>
      <c r="DU303" s="17"/>
      <c r="DV303" s="17"/>
      <c r="DW303" s="17"/>
      <c r="DX303" s="17"/>
      <c r="DY303" s="17"/>
      <c r="DZ303" s="17"/>
      <c r="EA303" s="17"/>
      <c r="EB303" s="28">
        <v>0</v>
      </c>
      <c r="EC303" s="17"/>
      <c r="ED303" s="17"/>
      <c r="EE303" s="17"/>
      <c r="EF303" s="17"/>
      <c r="EG303" s="17"/>
    </row>
    <row r="304" spans="1:137" ht="15.75" thickBot="1" x14ac:dyDescent="0.3">
      <c r="A304" s="5">
        <f t="shared" si="483"/>
        <v>48</v>
      </c>
      <c r="B304" s="5">
        <f t="shared" si="483"/>
        <v>47</v>
      </c>
      <c r="C304" s="1">
        <v>51441</v>
      </c>
      <c r="D304" s="4"/>
      <c r="E304" s="28"/>
      <c r="F304" s="28"/>
      <c r="G304" s="28">
        <f t="shared" si="418"/>
        <v>0</v>
      </c>
      <c r="H304" s="28"/>
      <c r="I304" s="10">
        <v>0</v>
      </c>
      <c r="J304" s="10">
        <v>69430.399999999994</v>
      </c>
      <c r="K304" s="94"/>
      <c r="L304" s="11">
        <f t="shared" si="421"/>
        <v>1541.6666666666667</v>
      </c>
      <c r="M304" s="11">
        <f t="shared" si="422"/>
        <v>458.33333333333331</v>
      </c>
      <c r="N304" s="11">
        <f t="shared" si="423"/>
        <v>575</v>
      </c>
      <c r="O304" s="11">
        <f t="shared" si="419"/>
        <v>552.97666666666669</v>
      </c>
      <c r="P304" s="11">
        <f t="shared" si="457"/>
        <v>2657.8899999999994</v>
      </c>
      <c r="Q304" s="11">
        <v>100000</v>
      </c>
      <c r="R304" s="94">
        <v>1</v>
      </c>
      <c r="S304" s="11">
        <f t="shared" si="424"/>
        <v>1541.6666666666667</v>
      </c>
      <c r="T304" s="11">
        <f t="shared" si="425"/>
        <v>458.33333333333331</v>
      </c>
      <c r="U304" s="11">
        <f t="shared" si="458"/>
        <v>833.33333333333348</v>
      </c>
      <c r="V304" s="11">
        <f t="shared" si="459"/>
        <v>5500</v>
      </c>
      <c r="W304" s="11">
        <f t="shared" si="460"/>
        <v>8157.8899999999994</v>
      </c>
      <c r="X304" s="11">
        <f t="shared" si="426"/>
        <v>97894.68</v>
      </c>
      <c r="Y304" s="110">
        <f t="shared" si="417"/>
        <v>0.22</v>
      </c>
      <c r="Z304" s="11">
        <f t="shared" si="487"/>
        <v>13415.829599999997</v>
      </c>
      <c r="AA304" s="11">
        <f t="shared" si="488"/>
        <v>4814.7339999999995</v>
      </c>
      <c r="AB304" s="11">
        <v>0</v>
      </c>
      <c r="AC304" s="11">
        <f t="shared" si="493"/>
        <v>79664.116399999999</v>
      </c>
      <c r="AD304" s="11">
        <f t="shared" si="489"/>
        <v>6638.6763666666666</v>
      </c>
      <c r="AE304" s="11">
        <v>55000</v>
      </c>
      <c r="AF304" s="11">
        <f t="shared" si="427"/>
        <v>2055.3430333333336</v>
      </c>
      <c r="AG304" s="11"/>
      <c r="AH304" s="92"/>
      <c r="AI304" s="91">
        <v>9000</v>
      </c>
      <c r="AJ304" s="11">
        <v>550</v>
      </c>
      <c r="AK304" s="54">
        <f t="shared" si="484"/>
        <v>12525.249578361987</v>
      </c>
      <c r="AL304" s="11">
        <v>305</v>
      </c>
      <c r="AM304" s="54">
        <v>0</v>
      </c>
      <c r="AN304" s="11">
        <v>0</v>
      </c>
      <c r="AO304" s="11">
        <v>0</v>
      </c>
      <c r="AP304" s="52">
        <f t="shared" si="428"/>
        <v>504860.02587188873</v>
      </c>
      <c r="AQ304" s="54">
        <f t="shared" si="413"/>
        <v>19059.165102283267</v>
      </c>
      <c r="AR304" s="54">
        <f t="shared" si="490"/>
        <v>16547.178724910293</v>
      </c>
      <c r="AS304" s="54">
        <f t="shared" si="494"/>
        <v>1931333.7977938771</v>
      </c>
      <c r="AT304" s="54">
        <f t="shared" si="482"/>
        <v>201334.48282242179</v>
      </c>
      <c r="AU304" s="54">
        <v>3100</v>
      </c>
      <c r="AV304" s="54">
        <f t="shared" si="491"/>
        <v>316991.42232284416</v>
      </c>
      <c r="AW304" s="11">
        <v>0</v>
      </c>
      <c r="AX304" s="52">
        <f t="shared" si="429"/>
        <v>403281.99028701329</v>
      </c>
      <c r="AY304" s="54">
        <f>'Mortgage and Loans'!U265</f>
        <v>180000</v>
      </c>
      <c r="AZ304" s="12">
        <f t="shared" si="475"/>
        <v>3598888.3125036005</v>
      </c>
      <c r="BA304" s="52">
        <f t="shared" si="492"/>
        <v>750</v>
      </c>
      <c r="BB304" s="52">
        <f t="shared" si="492"/>
        <v>750</v>
      </c>
      <c r="BC304" s="52">
        <f t="shared" si="492"/>
        <v>750</v>
      </c>
      <c r="BD304" s="52">
        <f t="shared" si="492"/>
        <v>750</v>
      </c>
      <c r="BE304" s="52">
        <f t="shared" si="486"/>
        <v>261.43961538461554</v>
      </c>
      <c r="BF304" s="52">
        <f t="shared" si="492"/>
        <v>750</v>
      </c>
      <c r="BG304" s="52">
        <f>'Mortgage and Loans'!AF266</f>
        <v>0</v>
      </c>
      <c r="BH304" s="52">
        <f>'Mortgage and Loans'!AQ266</f>
        <v>0</v>
      </c>
      <c r="BI304" s="52">
        <f>'Mortgage and Loans'!BB266</f>
        <v>0</v>
      </c>
      <c r="BJ304" s="52">
        <f>'Mortgage and Loans'!BM266</f>
        <v>0</v>
      </c>
      <c r="BK304" s="52">
        <f>'Mortgage and Loans'!T265</f>
        <v>0</v>
      </c>
      <c r="BL304" s="12">
        <f t="shared" si="473"/>
        <v>-4011.4396153846155</v>
      </c>
      <c r="BM304" s="69">
        <f t="shared" si="485"/>
        <v>3594876.8728882158</v>
      </c>
      <c r="BN304" s="88">
        <f t="shared" si="495"/>
        <v>0</v>
      </c>
      <c r="BO304" s="88">
        <f t="shared" si="412"/>
        <v>0</v>
      </c>
      <c r="BP304" s="79">
        <f>'Mortgage and Loans'!G266</f>
        <v>0</v>
      </c>
      <c r="BQ304" s="73">
        <f t="shared" si="430"/>
        <v>2055.3430333333336</v>
      </c>
      <c r="BR304" s="80"/>
      <c r="BS304" s="20">
        <f t="shared" si="431"/>
        <v>4011.4396153846155</v>
      </c>
      <c r="BT304" s="20">
        <v>750</v>
      </c>
      <c r="BU304" s="20">
        <v>0</v>
      </c>
      <c r="BV304" s="20">
        <f t="shared" si="432"/>
        <v>4761.4396153846155</v>
      </c>
      <c r="BW304" s="20">
        <f t="shared" si="433"/>
        <v>4761.4396153846155</v>
      </c>
      <c r="BX304" s="47">
        <f>IF(D304=0,0,IF(MONTH($D304)=1,1,0))</f>
        <v>0</v>
      </c>
      <c r="BY304" s="47">
        <f t="shared" si="462"/>
        <v>0</v>
      </c>
      <c r="BZ304" s="47">
        <f t="shared" si="463"/>
        <v>0</v>
      </c>
      <c r="CA304" s="47">
        <f t="shared" si="464"/>
        <v>0</v>
      </c>
      <c r="CB304" s="47">
        <f t="shared" si="465"/>
        <v>0</v>
      </c>
      <c r="CC304" s="47">
        <f t="shared" si="466"/>
        <v>0</v>
      </c>
      <c r="CD304" s="47">
        <f t="shared" si="467"/>
        <v>0</v>
      </c>
      <c r="CE304" s="47">
        <f t="shared" si="468"/>
        <v>0</v>
      </c>
      <c r="CF304" s="47">
        <f t="shared" si="469"/>
        <v>0</v>
      </c>
      <c r="CG304" s="47">
        <f t="shared" si="470"/>
        <v>0</v>
      </c>
      <c r="CH304" s="47">
        <f t="shared" si="471"/>
        <v>0</v>
      </c>
      <c r="CI304" s="47">
        <f t="shared" si="472"/>
        <v>0</v>
      </c>
      <c r="CJ304" s="47">
        <f t="shared" si="434"/>
        <v>0</v>
      </c>
      <c r="CK304" s="47">
        <f t="shared" si="435"/>
        <v>0</v>
      </c>
      <c r="CL304" s="47">
        <f t="shared" si="436"/>
        <v>0</v>
      </c>
      <c r="CM304" s="47">
        <f t="shared" si="437"/>
        <v>0</v>
      </c>
      <c r="CN304" s="47">
        <f t="shared" si="438"/>
        <v>0</v>
      </c>
      <c r="CO304" s="47">
        <f t="shared" si="439"/>
        <v>0</v>
      </c>
      <c r="CP304" s="47">
        <f t="shared" si="440"/>
        <v>0</v>
      </c>
      <c r="CQ304" s="47">
        <f t="shared" si="441"/>
        <v>0</v>
      </c>
      <c r="CR304" s="47">
        <f t="shared" si="442"/>
        <v>0</v>
      </c>
      <c r="CS304" s="47">
        <f t="shared" si="443"/>
        <v>0</v>
      </c>
      <c r="CT304" s="47">
        <f t="shared" si="444"/>
        <v>0</v>
      </c>
      <c r="CU304" s="47">
        <f t="shared" si="445"/>
        <v>0</v>
      </c>
      <c r="CV304" s="20">
        <f t="shared" si="446"/>
        <v>4761.4396153846155</v>
      </c>
      <c r="CW304" s="20">
        <f t="shared" si="447"/>
        <v>4761.4396153846164</v>
      </c>
      <c r="CX304" s="20">
        <f t="shared" si="448"/>
        <v>57137.275384615386</v>
      </c>
      <c r="CY304" s="20">
        <f t="shared" si="449"/>
        <v>57137.275384615386</v>
      </c>
      <c r="CZ304" s="20">
        <f t="shared" si="450"/>
        <v>57137.275384615394</v>
      </c>
      <c r="DA304" s="21">
        <f t="shared" si="451"/>
        <v>57137.275384615386</v>
      </c>
      <c r="DB304" s="19">
        <f t="shared" si="474"/>
        <v>1428431.8846153847</v>
      </c>
      <c r="DC304" s="20">
        <f t="shared" si="452"/>
        <v>1428431.8846153847</v>
      </c>
      <c r="DD304" s="20">
        <f t="shared" si="453"/>
        <v>1428431.8846153843</v>
      </c>
      <c r="DE304" s="20">
        <f>DC304*G304</f>
        <v>0</v>
      </c>
      <c r="DF304" s="20">
        <f t="shared" si="481"/>
        <v>1500000</v>
      </c>
      <c r="DG304" s="20">
        <f t="shared" si="476"/>
        <v>3393408.0629252386</v>
      </c>
      <c r="DH304" s="20">
        <f t="shared" si="454"/>
        <v>135736.32251700954</v>
      </c>
      <c r="DI304" s="20">
        <f t="shared" si="477"/>
        <v>11311.360209750796</v>
      </c>
      <c r="DJ304" s="20">
        <f t="shared" si="455"/>
        <v>3368403.8507490926</v>
      </c>
      <c r="DK304" s="24">
        <f t="shared" si="456"/>
        <v>2.3756176962116311</v>
      </c>
      <c r="DL304" s="124">
        <f t="shared" si="478"/>
        <v>0</v>
      </c>
      <c r="DM304" s="27">
        <f t="shared" si="479"/>
        <v>0</v>
      </c>
      <c r="DN304" s="27">
        <f t="shared" si="480"/>
        <v>0</v>
      </c>
      <c r="DO304" s="20">
        <f t="shared" si="414"/>
        <v>0</v>
      </c>
      <c r="DP304" s="20">
        <f t="shared" si="415"/>
        <v>-42602.939129183898</v>
      </c>
      <c r="DQ304" s="21">
        <f t="shared" si="416"/>
        <v>-48682.733567411189</v>
      </c>
      <c r="DR304" s="17"/>
      <c r="DS304" s="17"/>
      <c r="DT304" s="17"/>
      <c r="DU304" s="17"/>
      <c r="DV304" s="17"/>
      <c r="DW304" s="17"/>
      <c r="DX304" s="17"/>
      <c r="DY304" s="17"/>
      <c r="DZ304" s="17"/>
      <c r="EA304" s="17"/>
      <c r="EB304" s="28">
        <v>0</v>
      </c>
      <c r="EC304" s="17"/>
      <c r="ED304" s="17"/>
      <c r="EE304" s="17"/>
      <c r="EF304" s="17"/>
      <c r="EG304" s="17"/>
    </row>
    <row r="305" spans="1:137" ht="15.75" thickBot="1" x14ac:dyDescent="0.3">
      <c r="A305" s="5">
        <f t="shared" si="483"/>
        <v>49</v>
      </c>
      <c r="B305" s="5">
        <f t="shared" si="483"/>
        <v>47</v>
      </c>
      <c r="C305" s="1">
        <v>51471</v>
      </c>
      <c r="D305" s="4"/>
      <c r="E305" s="28"/>
      <c r="F305" s="28"/>
      <c r="G305" s="28">
        <f t="shared" si="418"/>
        <v>0</v>
      </c>
      <c r="H305" s="28"/>
      <c r="I305" s="10">
        <v>0</v>
      </c>
      <c r="J305" s="10">
        <v>69430.399999999994</v>
      </c>
      <c r="K305" s="94"/>
      <c r="L305" s="11">
        <f t="shared" si="421"/>
        <v>1541.6666666666667</v>
      </c>
      <c r="M305" s="11">
        <f t="shared" si="422"/>
        <v>458.33333333333331</v>
      </c>
      <c r="N305" s="11">
        <f t="shared" si="423"/>
        <v>575</v>
      </c>
      <c r="O305" s="11">
        <f t="shared" si="419"/>
        <v>552.97666666666669</v>
      </c>
      <c r="P305" s="11">
        <f t="shared" si="457"/>
        <v>2657.8899999999994</v>
      </c>
      <c r="Q305" s="11">
        <v>100000</v>
      </c>
      <c r="R305" s="94">
        <v>1</v>
      </c>
      <c r="S305" s="11">
        <f t="shared" si="424"/>
        <v>1541.6666666666667</v>
      </c>
      <c r="T305" s="11">
        <f t="shared" si="425"/>
        <v>458.33333333333331</v>
      </c>
      <c r="U305" s="11">
        <f t="shared" si="458"/>
        <v>833.33333333333348</v>
      </c>
      <c r="V305" s="11">
        <f t="shared" si="459"/>
        <v>5500</v>
      </c>
      <c r="W305" s="11">
        <f t="shared" si="460"/>
        <v>8157.8899999999994</v>
      </c>
      <c r="X305" s="11">
        <f t="shared" si="426"/>
        <v>97894.68</v>
      </c>
      <c r="Y305" s="110">
        <f t="shared" si="417"/>
        <v>0.22</v>
      </c>
      <c r="Z305" s="11">
        <f t="shared" si="487"/>
        <v>13415.829599999997</v>
      </c>
      <c r="AA305" s="11">
        <f t="shared" si="488"/>
        <v>4814.7339999999995</v>
      </c>
      <c r="AB305" s="11">
        <v>0</v>
      </c>
      <c r="AC305" s="11">
        <f t="shared" si="493"/>
        <v>79664.116399999999</v>
      </c>
      <c r="AD305" s="11">
        <f t="shared" si="489"/>
        <v>6638.6763666666666</v>
      </c>
      <c r="AE305" s="11">
        <v>55000</v>
      </c>
      <c r="AF305" s="11">
        <f t="shared" si="427"/>
        <v>2055.3430333333336</v>
      </c>
      <c r="AG305" s="11"/>
      <c r="AH305" s="92"/>
      <c r="AI305" s="91">
        <v>9000</v>
      </c>
      <c r="AJ305" s="11">
        <v>550</v>
      </c>
      <c r="AK305" s="54">
        <f t="shared" si="484"/>
        <v>12540.38425493584</v>
      </c>
      <c r="AL305" s="11">
        <v>305</v>
      </c>
      <c r="AM305" s="54">
        <v>0</v>
      </c>
      <c r="AN305" s="11">
        <v>0</v>
      </c>
      <c r="AO305" s="11">
        <v>0</v>
      </c>
      <c r="AP305" s="52">
        <f t="shared" si="428"/>
        <v>508511.35101202811</v>
      </c>
      <c r="AQ305" s="54">
        <f t="shared" si="413"/>
        <v>19162.402246587302</v>
      </c>
      <c r="AR305" s="54">
        <f t="shared" si="490"/>
        <v>16636.809276336891</v>
      </c>
      <c r="AS305" s="54">
        <f t="shared" si="494"/>
        <v>1945052.0985319272</v>
      </c>
      <c r="AT305" s="54">
        <f t="shared" si="482"/>
        <v>202425.04460437657</v>
      </c>
      <c r="AU305" s="54">
        <v>3100</v>
      </c>
      <c r="AV305" s="54">
        <f t="shared" si="491"/>
        <v>319283.45919375954</v>
      </c>
      <c r="AW305" s="11">
        <v>0</v>
      </c>
      <c r="AX305" s="52">
        <f t="shared" si="429"/>
        <v>407521.77743440127</v>
      </c>
      <c r="AY305" s="54">
        <f>'Mortgage and Loans'!U266</f>
        <v>180000</v>
      </c>
      <c r="AZ305" s="12">
        <f t="shared" si="475"/>
        <v>3624088.3265543529</v>
      </c>
      <c r="BA305" s="52">
        <f t="shared" si="492"/>
        <v>750</v>
      </c>
      <c r="BB305" s="52">
        <f t="shared" si="492"/>
        <v>750</v>
      </c>
      <c r="BC305" s="52">
        <f t="shared" si="492"/>
        <v>750</v>
      </c>
      <c r="BD305" s="52">
        <f t="shared" si="492"/>
        <v>750</v>
      </c>
      <c r="BE305" s="52">
        <f t="shared" si="486"/>
        <v>261.43961538461554</v>
      </c>
      <c r="BF305" s="52">
        <f t="shared" si="492"/>
        <v>750</v>
      </c>
      <c r="BG305" s="52">
        <f>'Mortgage and Loans'!AF267</f>
        <v>0</v>
      </c>
      <c r="BH305" s="52">
        <f>'Mortgage and Loans'!AQ267</f>
        <v>0</v>
      </c>
      <c r="BI305" s="52">
        <f>'Mortgage and Loans'!BB267</f>
        <v>0</v>
      </c>
      <c r="BJ305" s="52">
        <f>'Mortgage and Loans'!BM267</f>
        <v>0</v>
      </c>
      <c r="BK305" s="52">
        <f>'Mortgage and Loans'!T266</f>
        <v>0</v>
      </c>
      <c r="BL305" s="12">
        <f t="shared" si="473"/>
        <v>-4011.4396153846155</v>
      </c>
      <c r="BM305" s="69">
        <f t="shared" si="485"/>
        <v>3620076.8869389682</v>
      </c>
      <c r="BN305" s="88">
        <f t="shared" si="495"/>
        <v>0</v>
      </c>
      <c r="BO305" s="88">
        <f t="shared" si="412"/>
        <v>0</v>
      </c>
      <c r="BP305" s="79">
        <f>'Mortgage and Loans'!G267</f>
        <v>0</v>
      </c>
      <c r="BQ305" s="73">
        <f t="shared" si="430"/>
        <v>2055.3430333333336</v>
      </c>
      <c r="BR305" s="80"/>
      <c r="BS305" s="20">
        <f t="shared" si="431"/>
        <v>4011.4396153846155</v>
      </c>
      <c r="BT305" s="20">
        <v>750</v>
      </c>
      <c r="BU305" s="20">
        <v>0</v>
      </c>
      <c r="BV305" s="20">
        <f t="shared" si="432"/>
        <v>4761.4396153846155</v>
      </c>
      <c r="BW305" s="20">
        <f t="shared" si="433"/>
        <v>4761.4396153846155</v>
      </c>
      <c r="BX305" s="47">
        <f>IF(D305=0,0,IF(MONTH($D305)=1,1,0))</f>
        <v>0</v>
      </c>
      <c r="BY305" s="47">
        <f t="shared" si="462"/>
        <v>0</v>
      </c>
      <c r="BZ305" s="47">
        <f t="shared" si="463"/>
        <v>0</v>
      </c>
      <c r="CA305" s="47">
        <f t="shared" si="464"/>
        <v>0</v>
      </c>
      <c r="CB305" s="47">
        <f t="shared" si="465"/>
        <v>0</v>
      </c>
      <c r="CC305" s="47">
        <f t="shared" si="466"/>
        <v>0</v>
      </c>
      <c r="CD305" s="47">
        <f t="shared" si="467"/>
        <v>0</v>
      </c>
      <c r="CE305" s="47">
        <f t="shared" si="468"/>
        <v>0</v>
      </c>
      <c r="CF305" s="47">
        <f t="shared" si="469"/>
        <v>0</v>
      </c>
      <c r="CG305" s="47">
        <f t="shared" si="470"/>
        <v>0</v>
      </c>
      <c r="CH305" s="47">
        <f t="shared" si="471"/>
        <v>0</v>
      </c>
      <c r="CI305" s="47">
        <f t="shared" si="472"/>
        <v>0</v>
      </c>
      <c r="CJ305" s="47">
        <f t="shared" si="434"/>
        <v>0</v>
      </c>
      <c r="CK305" s="47">
        <f t="shared" si="435"/>
        <v>0</v>
      </c>
      <c r="CL305" s="47">
        <f t="shared" si="436"/>
        <v>0</v>
      </c>
      <c r="CM305" s="47">
        <f t="shared" si="437"/>
        <v>0</v>
      </c>
      <c r="CN305" s="47">
        <f t="shared" si="438"/>
        <v>0</v>
      </c>
      <c r="CO305" s="47">
        <f t="shared" si="439"/>
        <v>0</v>
      </c>
      <c r="CP305" s="47">
        <f t="shared" si="440"/>
        <v>0</v>
      </c>
      <c r="CQ305" s="47">
        <f t="shared" si="441"/>
        <v>0</v>
      </c>
      <c r="CR305" s="47">
        <f t="shared" si="442"/>
        <v>0</v>
      </c>
      <c r="CS305" s="47">
        <f t="shared" si="443"/>
        <v>0</v>
      </c>
      <c r="CT305" s="47">
        <f t="shared" si="444"/>
        <v>0</v>
      </c>
      <c r="CU305" s="47">
        <f t="shared" si="445"/>
        <v>0</v>
      </c>
      <c r="CV305" s="20">
        <f t="shared" si="446"/>
        <v>4761.4396153846155</v>
      </c>
      <c r="CW305" s="20">
        <f t="shared" si="447"/>
        <v>4761.4396153846164</v>
      </c>
      <c r="CX305" s="20">
        <f t="shared" si="448"/>
        <v>57137.275384615386</v>
      </c>
      <c r="CY305" s="20">
        <f t="shared" si="449"/>
        <v>57137.275384615386</v>
      </c>
      <c r="CZ305" s="20">
        <f t="shared" si="450"/>
        <v>57137.275384615394</v>
      </c>
      <c r="DA305" s="21">
        <f t="shared" si="451"/>
        <v>57137.275384615386</v>
      </c>
      <c r="DB305" s="19">
        <f t="shared" si="474"/>
        <v>1428431.8846153847</v>
      </c>
      <c r="DC305" s="20">
        <f t="shared" si="452"/>
        <v>1428431.8846153847</v>
      </c>
      <c r="DD305" s="20">
        <f t="shared" si="453"/>
        <v>1428431.8846153843</v>
      </c>
      <c r="DE305" s="20">
        <f>DC305*G305</f>
        <v>0</v>
      </c>
      <c r="DF305" s="20">
        <f t="shared" si="481"/>
        <v>1500000</v>
      </c>
      <c r="DG305" s="20">
        <f t="shared" si="476"/>
        <v>3418592.9422994168</v>
      </c>
      <c r="DH305" s="20">
        <f t="shared" si="454"/>
        <v>136743.71769197666</v>
      </c>
      <c r="DI305" s="20">
        <f t="shared" si="477"/>
        <v>11395.309807664722</v>
      </c>
      <c r="DJ305" s="20">
        <f t="shared" si="455"/>
        <v>3393453.2906406503</v>
      </c>
      <c r="DK305" s="24">
        <f t="shared" si="456"/>
        <v>2.3932488339966569</v>
      </c>
      <c r="DL305" s="124">
        <f t="shared" si="478"/>
        <v>0</v>
      </c>
      <c r="DM305" s="27">
        <f t="shared" si="479"/>
        <v>0</v>
      </c>
      <c r="DN305" s="27">
        <f t="shared" si="480"/>
        <v>0</v>
      </c>
      <c r="DO305" s="20">
        <f t="shared" si="414"/>
        <v>0</v>
      </c>
      <c r="DP305" s="20">
        <f t="shared" si="415"/>
        <v>-38833.705049466975</v>
      </c>
      <c r="DQ305" s="21">
        <f t="shared" si="416"/>
        <v>-44375.598374234665</v>
      </c>
      <c r="DR305" s="17"/>
      <c r="DS305" s="17"/>
      <c r="DT305" s="17"/>
      <c r="DU305" s="17"/>
      <c r="DV305" s="17"/>
      <c r="DW305" s="17"/>
      <c r="DX305" s="17"/>
      <c r="DY305" s="17"/>
      <c r="DZ305" s="17"/>
      <c r="EA305" s="17"/>
      <c r="EB305" s="28">
        <v>0</v>
      </c>
      <c r="EC305" s="17"/>
      <c r="ED305" s="17"/>
      <c r="EE305" s="17"/>
      <c r="EF305" s="17"/>
      <c r="EG305" s="17"/>
    </row>
    <row r="306" spans="1:137" ht="15.75" thickBot="1" x14ac:dyDescent="0.3">
      <c r="A306" s="5">
        <f t="shared" si="483"/>
        <v>49</v>
      </c>
      <c r="B306" s="5">
        <f t="shared" si="483"/>
        <v>47</v>
      </c>
      <c r="C306" s="1">
        <v>51502</v>
      </c>
      <c r="D306" s="4"/>
      <c r="E306" s="28"/>
      <c r="F306" s="28"/>
      <c r="G306" s="28">
        <f t="shared" si="418"/>
        <v>0</v>
      </c>
      <c r="H306" s="28"/>
      <c r="I306" s="10">
        <v>0</v>
      </c>
      <c r="J306" s="10">
        <v>69430.399999999994</v>
      </c>
      <c r="K306" s="94"/>
      <c r="L306" s="11">
        <f t="shared" si="421"/>
        <v>1541.6666666666667</v>
      </c>
      <c r="M306" s="11">
        <f t="shared" si="422"/>
        <v>458.33333333333331</v>
      </c>
      <c r="N306" s="11">
        <f t="shared" si="423"/>
        <v>575</v>
      </c>
      <c r="O306" s="11">
        <f t="shared" si="419"/>
        <v>552.97666666666669</v>
      </c>
      <c r="P306" s="11">
        <f t="shared" si="457"/>
        <v>2657.8899999999994</v>
      </c>
      <c r="Q306" s="11">
        <v>100000</v>
      </c>
      <c r="R306" s="94">
        <v>1</v>
      </c>
      <c r="S306" s="11">
        <f t="shared" si="424"/>
        <v>1541.6666666666667</v>
      </c>
      <c r="T306" s="11">
        <f t="shared" si="425"/>
        <v>458.33333333333331</v>
      </c>
      <c r="U306" s="11">
        <f t="shared" si="458"/>
        <v>833.33333333333348</v>
      </c>
      <c r="V306" s="11">
        <f t="shared" si="459"/>
        <v>5500</v>
      </c>
      <c r="W306" s="11">
        <f t="shared" si="460"/>
        <v>8157.8899999999994</v>
      </c>
      <c r="X306" s="11">
        <f t="shared" si="426"/>
        <v>97894.68</v>
      </c>
      <c r="Y306" s="110">
        <f t="shared" si="417"/>
        <v>0.22</v>
      </c>
      <c r="Z306" s="11">
        <f t="shared" si="487"/>
        <v>13415.829599999997</v>
      </c>
      <c r="AA306" s="11">
        <f t="shared" si="488"/>
        <v>4814.7339999999995</v>
      </c>
      <c r="AB306" s="11">
        <v>0</v>
      </c>
      <c r="AC306" s="11">
        <f t="shared" si="493"/>
        <v>79664.116399999999</v>
      </c>
      <c r="AD306" s="11">
        <f t="shared" si="489"/>
        <v>6638.6763666666666</v>
      </c>
      <c r="AE306" s="11">
        <v>55000</v>
      </c>
      <c r="AF306" s="11">
        <f t="shared" si="427"/>
        <v>2055.3430333333336</v>
      </c>
      <c r="AG306" s="11"/>
      <c r="AH306" s="92"/>
      <c r="AI306" s="91">
        <v>9000</v>
      </c>
      <c r="AJ306" s="11">
        <v>550</v>
      </c>
      <c r="AK306" s="54">
        <f t="shared" si="484"/>
        <v>12555.537219243886</v>
      </c>
      <c r="AL306" s="11">
        <v>305</v>
      </c>
      <c r="AM306" s="54">
        <v>0</v>
      </c>
      <c r="AN306" s="11">
        <v>0</v>
      </c>
      <c r="AO306" s="11">
        <v>0</v>
      </c>
      <c r="AP306" s="52">
        <f t="shared" si="428"/>
        <v>512182.45416334324</v>
      </c>
      <c r="AQ306" s="54">
        <f t="shared" si="413"/>
        <v>19266.198592089651</v>
      </c>
      <c r="AR306" s="54">
        <f t="shared" si="490"/>
        <v>16726.925326583718</v>
      </c>
      <c r="AS306" s="54">
        <f t="shared" si="494"/>
        <v>1958844.7067323085</v>
      </c>
      <c r="AT306" s="54">
        <f t="shared" si="482"/>
        <v>203521.51359598362</v>
      </c>
      <c r="AU306" s="54">
        <v>3100</v>
      </c>
      <c r="AV306" s="54">
        <f t="shared" si="491"/>
        <v>321587.91126439243</v>
      </c>
      <c r="AW306" s="11">
        <v>0</v>
      </c>
      <c r="AX306" s="52">
        <f t="shared" si="429"/>
        <v>411784.53009550425</v>
      </c>
      <c r="AY306" s="54">
        <f>'Mortgage and Loans'!U267</f>
        <v>180000</v>
      </c>
      <c r="AZ306" s="12">
        <f t="shared" si="475"/>
        <v>3649424.7769894493</v>
      </c>
      <c r="BA306" s="52">
        <f t="shared" si="492"/>
        <v>750</v>
      </c>
      <c r="BB306" s="52">
        <f t="shared" si="492"/>
        <v>750</v>
      </c>
      <c r="BC306" s="52">
        <f t="shared" si="492"/>
        <v>750</v>
      </c>
      <c r="BD306" s="52">
        <f t="shared" si="492"/>
        <v>750</v>
      </c>
      <c r="BE306" s="52">
        <f t="shared" si="486"/>
        <v>261.43961538461554</v>
      </c>
      <c r="BF306" s="52">
        <f t="shared" si="492"/>
        <v>750</v>
      </c>
      <c r="BG306" s="52">
        <f>'Mortgage and Loans'!AF268</f>
        <v>0</v>
      </c>
      <c r="BH306" s="52">
        <f>'Mortgage and Loans'!AQ268</f>
        <v>0</v>
      </c>
      <c r="BI306" s="52">
        <f>'Mortgage and Loans'!BB268</f>
        <v>0</v>
      </c>
      <c r="BJ306" s="52">
        <f>'Mortgage and Loans'!BM268</f>
        <v>0</v>
      </c>
      <c r="BK306" s="52">
        <f>'Mortgage and Loans'!T267</f>
        <v>0</v>
      </c>
      <c r="BL306" s="12">
        <f t="shared" si="473"/>
        <v>-4011.4396153846155</v>
      </c>
      <c r="BM306" s="69">
        <f t="shared" si="485"/>
        <v>3645413.3373740646</v>
      </c>
      <c r="BN306" s="88">
        <f t="shared" si="495"/>
        <v>0</v>
      </c>
      <c r="BO306" s="88">
        <f t="shared" si="412"/>
        <v>0</v>
      </c>
      <c r="BP306" s="79">
        <f>'Mortgage and Loans'!G268</f>
        <v>0</v>
      </c>
      <c r="BQ306" s="73">
        <f t="shared" si="430"/>
        <v>2055.3430333333336</v>
      </c>
      <c r="BR306" s="80"/>
      <c r="BS306" s="20">
        <f t="shared" si="431"/>
        <v>4011.4396153846155</v>
      </c>
      <c r="BT306" s="20">
        <v>750</v>
      </c>
      <c r="BU306" s="20">
        <v>0</v>
      </c>
      <c r="BV306" s="20">
        <f t="shared" si="432"/>
        <v>4761.4396153846155</v>
      </c>
      <c r="BW306" s="20">
        <f t="shared" si="433"/>
        <v>4761.4396153846155</v>
      </c>
      <c r="BX306" s="47">
        <f>IF(D306=0,0,IF(MONTH($D306)=1,1,0))</f>
        <v>0</v>
      </c>
      <c r="BY306" s="47">
        <f t="shared" si="462"/>
        <v>0</v>
      </c>
      <c r="BZ306" s="47">
        <f t="shared" si="463"/>
        <v>0</v>
      </c>
      <c r="CA306" s="47">
        <f t="shared" si="464"/>
        <v>0</v>
      </c>
      <c r="CB306" s="47">
        <f t="shared" si="465"/>
        <v>0</v>
      </c>
      <c r="CC306" s="47">
        <f t="shared" si="466"/>
        <v>0</v>
      </c>
      <c r="CD306" s="47">
        <f t="shared" si="467"/>
        <v>0</v>
      </c>
      <c r="CE306" s="47">
        <f t="shared" si="468"/>
        <v>0</v>
      </c>
      <c r="CF306" s="47">
        <f t="shared" si="469"/>
        <v>0</v>
      </c>
      <c r="CG306" s="47">
        <f t="shared" si="470"/>
        <v>0</v>
      </c>
      <c r="CH306" s="47">
        <f t="shared" si="471"/>
        <v>0</v>
      </c>
      <c r="CI306" s="47">
        <f t="shared" si="472"/>
        <v>0</v>
      </c>
      <c r="CJ306" s="47">
        <f t="shared" si="434"/>
        <v>0</v>
      </c>
      <c r="CK306" s="47">
        <f t="shared" si="435"/>
        <v>0</v>
      </c>
      <c r="CL306" s="47">
        <f t="shared" si="436"/>
        <v>0</v>
      </c>
      <c r="CM306" s="47">
        <f t="shared" si="437"/>
        <v>0</v>
      </c>
      <c r="CN306" s="47">
        <f t="shared" si="438"/>
        <v>0</v>
      </c>
      <c r="CO306" s="47">
        <f t="shared" si="439"/>
        <v>0</v>
      </c>
      <c r="CP306" s="47">
        <f t="shared" si="440"/>
        <v>0</v>
      </c>
      <c r="CQ306" s="47">
        <f t="shared" si="441"/>
        <v>0</v>
      </c>
      <c r="CR306" s="47">
        <f t="shared" si="442"/>
        <v>0</v>
      </c>
      <c r="CS306" s="47">
        <f t="shared" si="443"/>
        <v>0</v>
      </c>
      <c r="CT306" s="47">
        <f t="shared" si="444"/>
        <v>0</v>
      </c>
      <c r="CU306" s="47">
        <f t="shared" si="445"/>
        <v>0</v>
      </c>
      <c r="CV306" s="20">
        <f t="shared" si="446"/>
        <v>4761.4396153846155</v>
      </c>
      <c r="CW306" s="20">
        <f t="shared" si="447"/>
        <v>4761.4396153846164</v>
      </c>
      <c r="CX306" s="20">
        <f t="shared" si="448"/>
        <v>57137.275384615386</v>
      </c>
      <c r="CY306" s="20">
        <f t="shared" si="449"/>
        <v>57137.275384615386</v>
      </c>
      <c r="CZ306" s="20">
        <f t="shared" si="450"/>
        <v>57137.275384615394</v>
      </c>
      <c r="DA306" s="21">
        <f t="shared" si="451"/>
        <v>57137.275384615386</v>
      </c>
      <c r="DB306" s="19">
        <f t="shared" si="474"/>
        <v>1428431.8846153847</v>
      </c>
      <c r="DC306" s="20">
        <f t="shared" si="452"/>
        <v>1428431.8846153847</v>
      </c>
      <c r="DD306" s="20">
        <f t="shared" si="453"/>
        <v>1428431.8846153843</v>
      </c>
      <c r="DE306" s="20">
        <f>DC306*G306</f>
        <v>0</v>
      </c>
      <c r="DF306" s="20">
        <f t="shared" si="481"/>
        <v>1500000</v>
      </c>
      <c r="DG306" s="20">
        <f t="shared" si="476"/>
        <v>3443914.2397702057</v>
      </c>
      <c r="DH306" s="20">
        <f t="shared" si="454"/>
        <v>137756.56959080824</v>
      </c>
      <c r="DI306" s="20">
        <f t="shared" si="477"/>
        <v>11479.714132567353</v>
      </c>
      <c r="DJ306" s="20">
        <f t="shared" si="455"/>
        <v>3418638.4149982869</v>
      </c>
      <c r="DK306" s="24">
        <f t="shared" si="456"/>
        <v>2.4109754737780191</v>
      </c>
      <c r="DL306" s="124">
        <f t="shared" si="478"/>
        <v>1</v>
      </c>
      <c r="DM306" s="27">
        <f t="shared" si="479"/>
        <v>0</v>
      </c>
      <c r="DN306" s="27">
        <f t="shared" si="480"/>
        <v>0</v>
      </c>
      <c r="DO306" s="20">
        <f t="shared" si="414"/>
        <v>0</v>
      </c>
      <c r="DP306" s="20">
        <f t="shared" si="415"/>
        <v>-35044.054285151586</v>
      </c>
      <c r="DQ306" s="21">
        <f t="shared" si="416"/>
        <v>-40045.13286542843</v>
      </c>
      <c r="DR306" s="17"/>
      <c r="DS306" s="17"/>
      <c r="DT306" s="17"/>
      <c r="DU306" s="17"/>
      <c r="DV306" s="17"/>
      <c r="DW306" s="17"/>
      <c r="DX306" s="17"/>
      <c r="DY306" s="17"/>
      <c r="DZ306" s="17"/>
      <c r="EA306" s="17"/>
      <c r="EB306" s="28">
        <v>0</v>
      </c>
      <c r="EC306" s="17"/>
      <c r="ED306" s="17"/>
      <c r="EE306" s="17"/>
      <c r="EF306" s="17"/>
      <c r="EG306" s="17"/>
    </row>
    <row r="307" spans="1:137" ht="15.75" thickBot="1" x14ac:dyDescent="0.3">
      <c r="A307" s="5">
        <f t="shared" si="483"/>
        <v>49</v>
      </c>
      <c r="B307" s="5">
        <f t="shared" si="483"/>
        <v>47</v>
      </c>
      <c r="C307" s="1">
        <v>51533</v>
      </c>
      <c r="D307" s="4"/>
      <c r="E307" s="28"/>
      <c r="F307" s="28"/>
      <c r="G307" s="28">
        <f t="shared" si="418"/>
        <v>0</v>
      </c>
      <c r="H307" s="28"/>
      <c r="I307" s="10">
        <v>0</v>
      </c>
      <c r="J307" s="10">
        <v>69430.399999999994</v>
      </c>
      <c r="K307" s="94"/>
      <c r="L307" s="11">
        <f t="shared" si="421"/>
        <v>1541.6666666666667</v>
      </c>
      <c r="M307" s="11">
        <f t="shared" si="422"/>
        <v>458.33333333333331</v>
      </c>
      <c r="N307" s="11">
        <f t="shared" si="423"/>
        <v>575</v>
      </c>
      <c r="O307" s="11">
        <f t="shared" si="419"/>
        <v>552.97666666666669</v>
      </c>
      <c r="P307" s="11">
        <f t="shared" si="457"/>
        <v>2657.8899999999994</v>
      </c>
      <c r="Q307" s="11">
        <v>100000</v>
      </c>
      <c r="R307" s="94">
        <v>1</v>
      </c>
      <c r="S307" s="11">
        <f t="shared" si="424"/>
        <v>1541.6666666666667</v>
      </c>
      <c r="T307" s="11">
        <f t="shared" si="425"/>
        <v>458.33333333333331</v>
      </c>
      <c r="U307" s="11">
        <f t="shared" si="458"/>
        <v>833.33333333333348</v>
      </c>
      <c r="V307" s="11">
        <f t="shared" si="459"/>
        <v>5500</v>
      </c>
      <c r="W307" s="11">
        <f t="shared" si="460"/>
        <v>8157.8899999999994</v>
      </c>
      <c r="X307" s="11">
        <f t="shared" si="426"/>
        <v>97894.68</v>
      </c>
      <c r="Y307" s="110">
        <f t="shared" si="417"/>
        <v>0.22</v>
      </c>
      <c r="Z307" s="11">
        <f t="shared" si="487"/>
        <v>13415.829599999997</v>
      </c>
      <c r="AA307" s="11">
        <f t="shared" si="488"/>
        <v>4814.7339999999995</v>
      </c>
      <c r="AB307" s="11">
        <v>0</v>
      </c>
      <c r="AC307" s="11">
        <f t="shared" si="493"/>
        <v>79664.116399999999</v>
      </c>
      <c r="AD307" s="11">
        <f t="shared" si="489"/>
        <v>6638.6763666666666</v>
      </c>
      <c r="AE307" s="11">
        <v>55000</v>
      </c>
      <c r="AF307" s="11">
        <f t="shared" si="427"/>
        <v>2055.3430333333336</v>
      </c>
      <c r="AG307" s="11"/>
      <c r="AH307" s="92"/>
      <c r="AI307" s="91">
        <v>9000</v>
      </c>
      <c r="AJ307" s="11">
        <v>550</v>
      </c>
      <c r="AK307" s="54">
        <f t="shared" si="484"/>
        <v>12570.708493383805</v>
      </c>
      <c r="AL307" s="11">
        <v>305</v>
      </c>
      <c r="AM307" s="54">
        <v>0</v>
      </c>
      <c r="AN307" s="11">
        <v>0</v>
      </c>
      <c r="AO307" s="11">
        <v>0</v>
      </c>
      <c r="AP307" s="52">
        <f t="shared" si="428"/>
        <v>515873.44245672796</v>
      </c>
      <c r="AQ307" s="54">
        <f t="shared" si="413"/>
        <v>19370.557167796804</v>
      </c>
      <c r="AR307" s="54">
        <f t="shared" si="490"/>
        <v>16817.529505436047</v>
      </c>
      <c r="AS307" s="54">
        <f t="shared" si="494"/>
        <v>1972712.0248937751</v>
      </c>
      <c r="AT307" s="54">
        <f t="shared" si="482"/>
        <v>204623.92179462852</v>
      </c>
      <c r="AU307" s="54">
        <v>3100</v>
      </c>
      <c r="AV307" s="54">
        <f t="shared" si="491"/>
        <v>323904.84578374121</v>
      </c>
      <c r="AW307" s="11">
        <v>0</v>
      </c>
      <c r="AX307" s="52">
        <f t="shared" si="429"/>
        <v>416070.37266685488</v>
      </c>
      <c r="AY307" s="54">
        <f>'Mortgage and Loans'!U268</f>
        <v>180000</v>
      </c>
      <c r="AZ307" s="12">
        <f t="shared" si="475"/>
        <v>3674898.4027623446</v>
      </c>
      <c r="BA307" s="52">
        <f t="shared" si="492"/>
        <v>750</v>
      </c>
      <c r="BB307" s="52">
        <f t="shared" si="492"/>
        <v>750</v>
      </c>
      <c r="BC307" s="52">
        <f t="shared" si="492"/>
        <v>750</v>
      </c>
      <c r="BD307" s="52">
        <f t="shared" si="492"/>
        <v>750</v>
      </c>
      <c r="BE307" s="52">
        <f t="shared" si="486"/>
        <v>261.43961538461554</v>
      </c>
      <c r="BF307" s="52">
        <f t="shared" si="492"/>
        <v>750</v>
      </c>
      <c r="BG307" s="52">
        <f>'Mortgage and Loans'!AF269</f>
        <v>0</v>
      </c>
      <c r="BH307" s="52">
        <f>'Mortgage and Loans'!AQ269</f>
        <v>0</v>
      </c>
      <c r="BI307" s="52">
        <f>'Mortgage and Loans'!BB269</f>
        <v>0</v>
      </c>
      <c r="BJ307" s="52">
        <f>'Mortgage and Loans'!BM269</f>
        <v>0</v>
      </c>
      <c r="BK307" s="52">
        <f>'Mortgage and Loans'!T268</f>
        <v>0</v>
      </c>
      <c r="BL307" s="12">
        <f t="shared" si="473"/>
        <v>-4011.4396153846155</v>
      </c>
      <c r="BM307" s="69">
        <f t="shared" si="485"/>
        <v>3670886.9631469599</v>
      </c>
      <c r="BN307" s="88">
        <f t="shared" si="495"/>
        <v>0</v>
      </c>
      <c r="BO307" s="88">
        <f t="shared" si="412"/>
        <v>0</v>
      </c>
      <c r="BP307" s="79">
        <f>'Mortgage and Loans'!G269</f>
        <v>0</v>
      </c>
      <c r="BQ307" s="73">
        <f t="shared" si="430"/>
        <v>2055.3430333333336</v>
      </c>
      <c r="BR307" s="80"/>
      <c r="BS307" s="20">
        <f t="shared" si="431"/>
        <v>4011.4396153846155</v>
      </c>
      <c r="BT307" s="20">
        <v>750</v>
      </c>
      <c r="BU307" s="20">
        <v>0</v>
      </c>
      <c r="BV307" s="20">
        <f t="shared" si="432"/>
        <v>4761.4396153846155</v>
      </c>
      <c r="BW307" s="20">
        <f t="shared" si="433"/>
        <v>4761.4396153846155</v>
      </c>
      <c r="BX307" s="47">
        <f>IF(D307=0,0,IF(MONTH($D307)=1,1,0))</f>
        <v>0</v>
      </c>
      <c r="BY307" s="47">
        <f t="shared" si="462"/>
        <v>0</v>
      </c>
      <c r="BZ307" s="47">
        <f t="shared" si="463"/>
        <v>0</v>
      </c>
      <c r="CA307" s="47">
        <f t="shared" si="464"/>
        <v>0</v>
      </c>
      <c r="CB307" s="47">
        <f t="shared" si="465"/>
        <v>0</v>
      </c>
      <c r="CC307" s="47">
        <f t="shared" si="466"/>
        <v>0</v>
      </c>
      <c r="CD307" s="47">
        <f t="shared" si="467"/>
        <v>0</v>
      </c>
      <c r="CE307" s="47">
        <f t="shared" si="468"/>
        <v>0</v>
      </c>
      <c r="CF307" s="47">
        <f t="shared" si="469"/>
        <v>0</v>
      </c>
      <c r="CG307" s="47">
        <f t="shared" si="470"/>
        <v>0</v>
      </c>
      <c r="CH307" s="47">
        <f t="shared" si="471"/>
        <v>0</v>
      </c>
      <c r="CI307" s="47">
        <f t="shared" si="472"/>
        <v>0</v>
      </c>
      <c r="CJ307" s="47">
        <f t="shared" si="434"/>
        <v>0</v>
      </c>
      <c r="CK307" s="47">
        <f t="shared" si="435"/>
        <v>0</v>
      </c>
      <c r="CL307" s="47">
        <f t="shared" si="436"/>
        <v>0</v>
      </c>
      <c r="CM307" s="47">
        <f t="shared" si="437"/>
        <v>0</v>
      </c>
      <c r="CN307" s="47">
        <f t="shared" si="438"/>
        <v>0</v>
      </c>
      <c r="CO307" s="47">
        <f t="shared" si="439"/>
        <v>0</v>
      </c>
      <c r="CP307" s="47">
        <f t="shared" si="440"/>
        <v>0</v>
      </c>
      <c r="CQ307" s="47">
        <f t="shared" si="441"/>
        <v>0</v>
      </c>
      <c r="CR307" s="47">
        <f t="shared" si="442"/>
        <v>0</v>
      </c>
      <c r="CS307" s="47">
        <f t="shared" si="443"/>
        <v>0</v>
      </c>
      <c r="CT307" s="47">
        <f t="shared" si="444"/>
        <v>0</v>
      </c>
      <c r="CU307" s="47">
        <f t="shared" si="445"/>
        <v>0</v>
      </c>
      <c r="CV307" s="20">
        <f t="shared" si="446"/>
        <v>4761.4396153846155</v>
      </c>
      <c r="CW307" s="20">
        <f t="shared" si="447"/>
        <v>4761.4396153846164</v>
      </c>
      <c r="CX307" s="20">
        <f t="shared" si="448"/>
        <v>57137.275384615386</v>
      </c>
      <c r="CY307" s="20">
        <f t="shared" si="449"/>
        <v>57137.275384615386</v>
      </c>
      <c r="CZ307" s="20">
        <f t="shared" si="450"/>
        <v>57137.275384615394</v>
      </c>
      <c r="DA307" s="21">
        <f t="shared" si="451"/>
        <v>57137.275384615386</v>
      </c>
      <c r="DB307" s="19">
        <f t="shared" si="474"/>
        <v>1428431.8846153847</v>
      </c>
      <c r="DC307" s="20">
        <f t="shared" si="452"/>
        <v>1428431.8846153847</v>
      </c>
      <c r="DD307" s="20">
        <f t="shared" si="453"/>
        <v>1428431.8846153843</v>
      </c>
      <c r="DE307" s="20">
        <f>DC307*G307</f>
        <v>0</v>
      </c>
      <c r="DF307" s="20">
        <f t="shared" si="481"/>
        <v>1500000</v>
      </c>
      <c r="DG307" s="20">
        <f t="shared" si="476"/>
        <v>3469372.694268961</v>
      </c>
      <c r="DH307" s="20">
        <f t="shared" si="454"/>
        <v>138774.90777075844</v>
      </c>
      <c r="DI307" s="20">
        <f t="shared" si="477"/>
        <v>11564.575647563202</v>
      </c>
      <c r="DJ307" s="20">
        <f t="shared" si="455"/>
        <v>3443959.9587795273</v>
      </c>
      <c r="DK307" s="24">
        <f t="shared" si="456"/>
        <v>2.4287981328581965</v>
      </c>
      <c r="DL307" s="124">
        <f t="shared" si="478"/>
        <v>0</v>
      </c>
      <c r="DM307" s="27">
        <f t="shared" si="479"/>
        <v>0</v>
      </c>
      <c r="DN307" s="27">
        <f t="shared" si="480"/>
        <v>0</v>
      </c>
      <c r="DO307" s="20">
        <f t="shared" si="414"/>
        <v>0</v>
      </c>
      <c r="DP307" s="20">
        <f t="shared" si="415"/>
        <v>-31233.876245862823</v>
      </c>
      <c r="DQ307" s="21">
        <f t="shared" si="416"/>
        <v>-35691.210668449494</v>
      </c>
      <c r="DR307" s="17"/>
      <c r="DS307" s="17"/>
      <c r="DT307" s="17"/>
      <c r="DU307" s="17"/>
      <c r="DV307" s="17"/>
      <c r="DW307" s="17"/>
      <c r="DX307" s="17"/>
      <c r="DY307" s="17"/>
      <c r="DZ307" s="17"/>
      <c r="EA307" s="17"/>
      <c r="EB307" s="28">
        <v>0</v>
      </c>
      <c r="EC307" s="17"/>
      <c r="ED307" s="17"/>
      <c r="EE307" s="17"/>
      <c r="EF307" s="17"/>
      <c r="EG307" s="17"/>
    </row>
    <row r="308" spans="1:137" ht="15.75" thickBot="1" x14ac:dyDescent="0.3">
      <c r="A308" s="5">
        <f t="shared" si="483"/>
        <v>49</v>
      </c>
      <c r="B308" s="5">
        <f t="shared" si="483"/>
        <v>47</v>
      </c>
      <c r="C308" s="1">
        <v>51561</v>
      </c>
      <c r="D308" s="4"/>
      <c r="E308" s="28"/>
      <c r="F308" s="28"/>
      <c r="G308" s="28">
        <f t="shared" si="418"/>
        <v>0</v>
      </c>
      <c r="H308" s="28"/>
      <c r="I308" s="10">
        <v>0</v>
      </c>
      <c r="J308" s="10">
        <v>69430.399999999994</v>
      </c>
      <c r="K308" s="94"/>
      <c r="L308" s="11">
        <f t="shared" si="421"/>
        <v>1541.6666666666667</v>
      </c>
      <c r="M308" s="11">
        <f t="shared" si="422"/>
        <v>458.33333333333331</v>
      </c>
      <c r="N308" s="11">
        <f t="shared" si="423"/>
        <v>575</v>
      </c>
      <c r="O308" s="11">
        <f t="shared" si="419"/>
        <v>552.97666666666669</v>
      </c>
      <c r="P308" s="11">
        <f t="shared" si="457"/>
        <v>2657.8899999999994</v>
      </c>
      <c r="Q308" s="11">
        <v>100000</v>
      </c>
      <c r="R308" s="94">
        <v>1</v>
      </c>
      <c r="S308" s="11">
        <f t="shared" si="424"/>
        <v>1541.6666666666667</v>
      </c>
      <c r="T308" s="11">
        <f t="shared" si="425"/>
        <v>458.33333333333331</v>
      </c>
      <c r="U308" s="11">
        <f t="shared" si="458"/>
        <v>833.33333333333348</v>
      </c>
      <c r="V308" s="11">
        <f t="shared" si="459"/>
        <v>5500</v>
      </c>
      <c r="W308" s="11">
        <f t="shared" si="460"/>
        <v>8157.8899999999994</v>
      </c>
      <c r="X308" s="11">
        <f t="shared" si="426"/>
        <v>97894.68</v>
      </c>
      <c r="Y308" s="110">
        <f t="shared" si="417"/>
        <v>0.22</v>
      </c>
      <c r="Z308" s="11">
        <f t="shared" si="487"/>
        <v>13415.829599999997</v>
      </c>
      <c r="AA308" s="11">
        <f t="shared" si="488"/>
        <v>4814.7339999999995</v>
      </c>
      <c r="AB308" s="11">
        <v>0</v>
      </c>
      <c r="AC308" s="11">
        <f t="shared" si="493"/>
        <v>79664.116399999999</v>
      </c>
      <c r="AD308" s="11">
        <f t="shared" si="489"/>
        <v>6638.6763666666666</v>
      </c>
      <c r="AE308" s="11">
        <v>55000</v>
      </c>
      <c r="AF308" s="11">
        <f t="shared" si="427"/>
        <v>2055.3430333333336</v>
      </c>
      <c r="AG308" s="11"/>
      <c r="AH308" s="92"/>
      <c r="AI308" s="91">
        <v>9000</v>
      </c>
      <c r="AJ308" s="11">
        <v>550</v>
      </c>
      <c r="AK308" s="54">
        <f t="shared" si="484"/>
        <v>12585.898099479977</v>
      </c>
      <c r="AL308" s="11">
        <v>305</v>
      </c>
      <c r="AM308" s="54">
        <v>0</v>
      </c>
      <c r="AN308" s="11">
        <v>0</v>
      </c>
      <c r="AO308" s="11">
        <v>0</v>
      </c>
      <c r="AP308" s="52">
        <f t="shared" si="428"/>
        <v>519584.42360336852</v>
      </c>
      <c r="AQ308" s="54">
        <f t="shared" si="413"/>
        <v>19475.48101912237</v>
      </c>
      <c r="AR308" s="54">
        <f t="shared" si="490"/>
        <v>16908.624456923826</v>
      </c>
      <c r="AS308" s="54">
        <f t="shared" si="494"/>
        <v>1986654.457695283</v>
      </c>
      <c r="AT308" s="54">
        <f t="shared" si="482"/>
        <v>205732.3013710161</v>
      </c>
      <c r="AU308" s="54">
        <v>3100</v>
      </c>
      <c r="AV308" s="54">
        <f t="shared" si="491"/>
        <v>326234.33036506979</v>
      </c>
      <c r="AW308" s="11">
        <v>0</v>
      </c>
      <c r="AX308" s="52">
        <f t="shared" si="429"/>
        <v>420379.43021880032</v>
      </c>
      <c r="AY308" s="54">
        <f>'Mortgage and Loans'!U269</f>
        <v>180000</v>
      </c>
      <c r="AZ308" s="12">
        <f t="shared" si="475"/>
        <v>3700509.9468290638</v>
      </c>
      <c r="BA308" s="52">
        <f t="shared" si="492"/>
        <v>750</v>
      </c>
      <c r="BB308" s="52">
        <f t="shared" si="492"/>
        <v>750</v>
      </c>
      <c r="BC308" s="52">
        <f t="shared" si="492"/>
        <v>750</v>
      </c>
      <c r="BD308" s="52">
        <f t="shared" si="492"/>
        <v>750</v>
      </c>
      <c r="BE308" s="52">
        <f t="shared" si="486"/>
        <v>261.43961538461554</v>
      </c>
      <c r="BF308" s="52">
        <f t="shared" si="492"/>
        <v>750</v>
      </c>
      <c r="BG308" s="52">
        <f>'Mortgage and Loans'!AF270</f>
        <v>0</v>
      </c>
      <c r="BH308" s="52">
        <f>'Mortgage and Loans'!AQ270</f>
        <v>0</v>
      </c>
      <c r="BI308" s="52">
        <f>'Mortgage and Loans'!BB270</f>
        <v>0</v>
      </c>
      <c r="BJ308" s="52">
        <f>'Mortgage and Loans'!BM270</f>
        <v>0</v>
      </c>
      <c r="BK308" s="52">
        <f>'Mortgage and Loans'!T269</f>
        <v>0</v>
      </c>
      <c r="BL308" s="12">
        <f t="shared" si="473"/>
        <v>-4011.4396153846155</v>
      </c>
      <c r="BM308" s="69">
        <f t="shared" si="485"/>
        <v>3696498.5072136791</v>
      </c>
      <c r="BN308" s="88">
        <f t="shared" si="495"/>
        <v>0</v>
      </c>
      <c r="BO308" s="88">
        <f t="shared" ref="BO308:BO315" si="496">IF(SUM(BG308,BH308,BI308,BJ308)&lt;=0,0,1)</f>
        <v>0</v>
      </c>
      <c r="BP308" s="79">
        <f>'Mortgage and Loans'!G270</f>
        <v>0</v>
      </c>
      <c r="BQ308" s="73">
        <f t="shared" si="430"/>
        <v>2055.3430333333336</v>
      </c>
      <c r="BR308" s="80"/>
      <c r="BS308" s="20">
        <f t="shared" si="431"/>
        <v>4011.4396153846155</v>
      </c>
      <c r="BT308" s="20">
        <v>750</v>
      </c>
      <c r="BU308" s="20">
        <v>0</v>
      </c>
      <c r="BV308" s="20">
        <f t="shared" si="432"/>
        <v>4761.4396153846155</v>
      </c>
      <c r="BW308" s="20">
        <f t="shared" si="433"/>
        <v>4761.4396153846155</v>
      </c>
      <c r="BX308" s="47">
        <f>IF(D308=0,0,IF(MONTH($D308)=1,1,0))</f>
        <v>0</v>
      </c>
      <c r="BY308" s="47">
        <f t="shared" si="462"/>
        <v>0</v>
      </c>
      <c r="BZ308" s="47">
        <f t="shared" si="463"/>
        <v>0</v>
      </c>
      <c r="CA308" s="47">
        <f t="shared" si="464"/>
        <v>0</v>
      </c>
      <c r="CB308" s="47">
        <f t="shared" si="465"/>
        <v>0</v>
      </c>
      <c r="CC308" s="47">
        <f t="shared" si="466"/>
        <v>0</v>
      </c>
      <c r="CD308" s="47">
        <f t="shared" si="467"/>
        <v>0</v>
      </c>
      <c r="CE308" s="47">
        <f t="shared" si="468"/>
        <v>0</v>
      </c>
      <c r="CF308" s="47">
        <f t="shared" si="469"/>
        <v>0</v>
      </c>
      <c r="CG308" s="47">
        <f t="shared" si="470"/>
        <v>0</v>
      </c>
      <c r="CH308" s="47">
        <f t="shared" si="471"/>
        <v>0</v>
      </c>
      <c r="CI308" s="47">
        <f t="shared" si="472"/>
        <v>0</v>
      </c>
      <c r="CJ308" s="47">
        <f t="shared" si="434"/>
        <v>0</v>
      </c>
      <c r="CK308" s="47">
        <f t="shared" si="435"/>
        <v>0</v>
      </c>
      <c r="CL308" s="47">
        <f t="shared" si="436"/>
        <v>0</v>
      </c>
      <c r="CM308" s="47">
        <f t="shared" si="437"/>
        <v>0</v>
      </c>
      <c r="CN308" s="47">
        <f t="shared" si="438"/>
        <v>0</v>
      </c>
      <c r="CO308" s="47">
        <f t="shared" si="439"/>
        <v>0</v>
      </c>
      <c r="CP308" s="47">
        <f t="shared" si="440"/>
        <v>0</v>
      </c>
      <c r="CQ308" s="47">
        <f t="shared" si="441"/>
        <v>0</v>
      </c>
      <c r="CR308" s="47">
        <f t="shared" si="442"/>
        <v>0</v>
      </c>
      <c r="CS308" s="47">
        <f t="shared" si="443"/>
        <v>0</v>
      </c>
      <c r="CT308" s="47">
        <f t="shared" si="444"/>
        <v>0</v>
      </c>
      <c r="CU308" s="47">
        <f t="shared" si="445"/>
        <v>0</v>
      </c>
      <c r="CV308" s="20">
        <f t="shared" si="446"/>
        <v>4761.4396153846155</v>
      </c>
      <c r="CW308" s="20">
        <f t="shared" si="447"/>
        <v>4761.4396153846164</v>
      </c>
      <c r="CX308" s="20">
        <f t="shared" si="448"/>
        <v>57137.275384615386</v>
      </c>
      <c r="CY308" s="20">
        <f t="shared" si="449"/>
        <v>57137.275384615386</v>
      </c>
      <c r="CZ308" s="20">
        <f t="shared" si="450"/>
        <v>57137.275384615394</v>
      </c>
      <c r="DA308" s="21">
        <f t="shared" si="451"/>
        <v>57137.275384615386</v>
      </c>
      <c r="DB308" s="19">
        <f t="shared" si="474"/>
        <v>1428431.8846153847</v>
      </c>
      <c r="DC308" s="20">
        <f t="shared" si="452"/>
        <v>1428431.8846153847</v>
      </c>
      <c r="DD308" s="20">
        <f t="shared" si="453"/>
        <v>1428431.8846153843</v>
      </c>
      <c r="DE308" s="20">
        <f>DC308*G308</f>
        <v>0</v>
      </c>
      <c r="DF308" s="20">
        <f t="shared" si="481"/>
        <v>1500000</v>
      </c>
      <c r="DG308" s="20">
        <f t="shared" si="476"/>
        <v>3494969.0487295841</v>
      </c>
      <c r="DH308" s="20">
        <f t="shared" si="454"/>
        <v>139798.76194918336</v>
      </c>
      <c r="DI308" s="20">
        <f t="shared" si="477"/>
        <v>11649.896829098614</v>
      </c>
      <c r="DJ308" s="20">
        <f t="shared" si="455"/>
        <v>3469418.6609229166</v>
      </c>
      <c r="DK308" s="24">
        <f t="shared" si="456"/>
        <v>2.4467173313417243</v>
      </c>
      <c r="DL308" s="124">
        <f t="shared" si="478"/>
        <v>0</v>
      </c>
      <c r="DM308" s="27">
        <f t="shared" si="479"/>
        <v>0</v>
      </c>
      <c r="DN308" s="27">
        <f t="shared" si="480"/>
        <v>0</v>
      </c>
      <c r="DO308" s="20">
        <f t="shared" si="414"/>
        <v>0</v>
      </c>
      <c r="DP308" s="20">
        <f t="shared" si="415"/>
        <v>-27403.059742194579</v>
      </c>
      <c r="DQ308" s="21">
        <f t="shared" si="416"/>
        <v>-31313.704726236923</v>
      </c>
      <c r="DR308" s="17"/>
      <c r="DS308" s="17"/>
      <c r="DT308" s="17"/>
      <c r="DU308" s="17"/>
      <c r="DV308" s="17"/>
      <c r="DW308" s="17"/>
      <c r="DX308" s="17"/>
      <c r="DY308" s="17"/>
      <c r="DZ308" s="17"/>
      <c r="EA308" s="17"/>
      <c r="EB308" s="28">
        <v>0</v>
      </c>
      <c r="EC308" s="17"/>
      <c r="ED308" s="17"/>
      <c r="EE308" s="17"/>
      <c r="EF308" s="17"/>
      <c r="EG308" s="17"/>
    </row>
    <row r="309" spans="1:137" ht="15.75" thickBot="1" x14ac:dyDescent="0.3">
      <c r="A309" s="5">
        <f t="shared" si="483"/>
        <v>49</v>
      </c>
      <c r="B309" s="5">
        <f t="shared" si="483"/>
        <v>47</v>
      </c>
      <c r="C309" s="1">
        <v>51592</v>
      </c>
      <c r="D309" s="4"/>
      <c r="E309" s="28"/>
      <c r="F309" s="28"/>
      <c r="G309" s="28">
        <f t="shared" si="418"/>
        <v>0</v>
      </c>
      <c r="H309" s="28"/>
      <c r="I309" s="10">
        <v>0</v>
      </c>
      <c r="J309" s="10">
        <v>69430.399999999994</v>
      </c>
      <c r="K309" s="94"/>
      <c r="L309" s="11">
        <f t="shared" si="421"/>
        <v>1541.6666666666667</v>
      </c>
      <c r="M309" s="11">
        <f t="shared" si="422"/>
        <v>458.33333333333331</v>
      </c>
      <c r="N309" s="11">
        <f t="shared" si="423"/>
        <v>575</v>
      </c>
      <c r="O309" s="11">
        <f t="shared" si="419"/>
        <v>552.97666666666669</v>
      </c>
      <c r="P309" s="11">
        <f t="shared" si="457"/>
        <v>2657.8899999999994</v>
      </c>
      <c r="Q309" s="11">
        <v>100000</v>
      </c>
      <c r="R309" s="94">
        <v>1</v>
      </c>
      <c r="S309" s="11">
        <f t="shared" si="424"/>
        <v>1541.6666666666667</v>
      </c>
      <c r="T309" s="11">
        <f t="shared" si="425"/>
        <v>458.33333333333331</v>
      </c>
      <c r="U309" s="11">
        <f t="shared" si="458"/>
        <v>833.33333333333348</v>
      </c>
      <c r="V309" s="11">
        <f t="shared" si="459"/>
        <v>5500</v>
      </c>
      <c r="W309" s="11">
        <f t="shared" si="460"/>
        <v>8157.8899999999994</v>
      </c>
      <c r="X309" s="11">
        <f t="shared" si="426"/>
        <v>97894.68</v>
      </c>
      <c r="Y309" s="110">
        <f t="shared" si="417"/>
        <v>0.22</v>
      </c>
      <c r="Z309" s="11">
        <f t="shared" si="487"/>
        <v>13415.829599999997</v>
      </c>
      <c r="AA309" s="11">
        <f t="shared" si="488"/>
        <v>4814.7339999999995</v>
      </c>
      <c r="AB309" s="11">
        <v>0</v>
      </c>
      <c r="AC309" s="11">
        <f t="shared" si="493"/>
        <v>79664.116399999999</v>
      </c>
      <c r="AD309" s="11">
        <f t="shared" si="489"/>
        <v>6638.6763666666666</v>
      </c>
      <c r="AE309" s="11">
        <v>55000</v>
      </c>
      <c r="AF309" s="11">
        <f t="shared" si="427"/>
        <v>2055.3430333333336</v>
      </c>
      <c r="AG309" s="11"/>
      <c r="AH309" s="92"/>
      <c r="AI309" s="91">
        <v>9000</v>
      </c>
      <c r="AJ309" s="11">
        <v>550</v>
      </c>
      <c r="AK309" s="54">
        <f t="shared" si="484"/>
        <v>12601.106059683514</v>
      </c>
      <c r="AL309" s="11">
        <v>305</v>
      </c>
      <c r="AM309" s="54">
        <v>0</v>
      </c>
      <c r="AN309" s="11">
        <v>0</v>
      </c>
      <c r="AO309" s="11">
        <v>0</v>
      </c>
      <c r="AP309" s="52">
        <f t="shared" si="428"/>
        <v>523315.5058978867</v>
      </c>
      <c r="AQ309" s="54">
        <f t="shared" si="413"/>
        <v>19580.973207975949</v>
      </c>
      <c r="AR309" s="54">
        <f t="shared" si="490"/>
        <v>17000.212839398831</v>
      </c>
      <c r="AS309" s="54">
        <f t="shared" si="494"/>
        <v>2000672.4120077991</v>
      </c>
      <c r="AT309" s="54">
        <f t="shared" si="482"/>
        <v>206846.6846701091</v>
      </c>
      <c r="AU309" s="54">
        <v>3100</v>
      </c>
      <c r="AV309" s="54">
        <f t="shared" si="491"/>
        <v>328576.4329878806</v>
      </c>
      <c r="AW309" s="11">
        <v>0</v>
      </c>
      <c r="AX309" s="52">
        <f t="shared" si="429"/>
        <v>424711.82849915215</v>
      </c>
      <c r="AY309" s="54">
        <f>'Mortgage and Loans'!U270</f>
        <v>180000</v>
      </c>
      <c r="AZ309" s="12">
        <f t="shared" si="475"/>
        <v>3726260.1561698862</v>
      </c>
      <c r="BA309" s="52">
        <f t="shared" si="492"/>
        <v>750</v>
      </c>
      <c r="BB309" s="52">
        <f t="shared" si="492"/>
        <v>750</v>
      </c>
      <c r="BC309" s="52">
        <f t="shared" si="492"/>
        <v>750</v>
      </c>
      <c r="BD309" s="52">
        <f t="shared" si="492"/>
        <v>750</v>
      </c>
      <c r="BE309" s="52">
        <f t="shared" si="486"/>
        <v>261.43961538461554</v>
      </c>
      <c r="BF309" s="52">
        <f t="shared" si="492"/>
        <v>750</v>
      </c>
      <c r="BG309" s="52">
        <f>'Mortgage and Loans'!AF271</f>
        <v>0</v>
      </c>
      <c r="BH309" s="52">
        <f>'Mortgage and Loans'!AQ271</f>
        <v>0</v>
      </c>
      <c r="BI309" s="52">
        <f>'Mortgage and Loans'!BB271</f>
        <v>0</v>
      </c>
      <c r="BJ309" s="52">
        <f>'Mortgage and Loans'!BM271</f>
        <v>0</v>
      </c>
      <c r="BK309" s="52">
        <f>'Mortgage and Loans'!T270</f>
        <v>0</v>
      </c>
      <c r="BL309" s="12">
        <f t="shared" si="473"/>
        <v>-4011.4396153846155</v>
      </c>
      <c r="BM309" s="69">
        <f t="shared" si="485"/>
        <v>3722248.7165545016</v>
      </c>
      <c r="BN309" s="88">
        <f t="shared" si="495"/>
        <v>0</v>
      </c>
      <c r="BO309" s="88">
        <f t="shared" si="496"/>
        <v>0</v>
      </c>
      <c r="BP309" s="79">
        <f>'Mortgage and Loans'!G271</f>
        <v>0</v>
      </c>
      <c r="BQ309" s="73">
        <f t="shared" si="430"/>
        <v>2055.3430333333336</v>
      </c>
      <c r="BR309" s="80"/>
      <c r="BS309" s="20">
        <f t="shared" si="431"/>
        <v>4011.4396153846155</v>
      </c>
      <c r="BT309" s="20">
        <v>750</v>
      </c>
      <c r="BU309" s="20">
        <v>0</v>
      </c>
      <c r="BV309" s="20">
        <f t="shared" si="432"/>
        <v>4761.4396153846155</v>
      </c>
      <c r="BW309" s="20">
        <f t="shared" si="433"/>
        <v>4761.4396153846155</v>
      </c>
      <c r="BX309" s="47">
        <f>IF(D309=0,0,IF(MONTH($D309)=1,1,0))</f>
        <v>0</v>
      </c>
      <c r="BY309" s="47">
        <f t="shared" si="462"/>
        <v>0</v>
      </c>
      <c r="BZ309" s="47">
        <f t="shared" si="463"/>
        <v>0</v>
      </c>
      <c r="CA309" s="47">
        <f t="shared" si="464"/>
        <v>0</v>
      </c>
      <c r="CB309" s="47">
        <f t="shared" si="465"/>
        <v>0</v>
      </c>
      <c r="CC309" s="47">
        <f t="shared" si="466"/>
        <v>0</v>
      </c>
      <c r="CD309" s="47">
        <f t="shared" si="467"/>
        <v>0</v>
      </c>
      <c r="CE309" s="47">
        <f t="shared" si="468"/>
        <v>0</v>
      </c>
      <c r="CF309" s="47">
        <f t="shared" si="469"/>
        <v>0</v>
      </c>
      <c r="CG309" s="47">
        <f t="shared" si="470"/>
        <v>0</v>
      </c>
      <c r="CH309" s="47">
        <f t="shared" si="471"/>
        <v>0</v>
      </c>
      <c r="CI309" s="47">
        <f t="shared" si="472"/>
        <v>0</v>
      </c>
      <c r="CJ309" s="47">
        <f t="shared" si="434"/>
        <v>0</v>
      </c>
      <c r="CK309" s="47">
        <f t="shared" si="435"/>
        <v>0</v>
      </c>
      <c r="CL309" s="47">
        <f t="shared" si="436"/>
        <v>0</v>
      </c>
      <c r="CM309" s="47">
        <f t="shared" si="437"/>
        <v>0</v>
      </c>
      <c r="CN309" s="47">
        <f t="shared" si="438"/>
        <v>0</v>
      </c>
      <c r="CO309" s="47">
        <f t="shared" si="439"/>
        <v>0</v>
      </c>
      <c r="CP309" s="47">
        <f t="shared" si="440"/>
        <v>0</v>
      </c>
      <c r="CQ309" s="47">
        <f t="shared" si="441"/>
        <v>0</v>
      </c>
      <c r="CR309" s="47">
        <f t="shared" si="442"/>
        <v>0</v>
      </c>
      <c r="CS309" s="47">
        <f t="shared" si="443"/>
        <v>0</v>
      </c>
      <c r="CT309" s="47">
        <f t="shared" si="444"/>
        <v>0</v>
      </c>
      <c r="CU309" s="47">
        <f t="shared" si="445"/>
        <v>0</v>
      </c>
      <c r="CV309" s="20">
        <f t="shared" si="446"/>
        <v>4761.4396153846155</v>
      </c>
      <c r="CW309" s="20">
        <f t="shared" si="447"/>
        <v>4761.4396153846164</v>
      </c>
      <c r="CX309" s="20">
        <f t="shared" si="448"/>
        <v>57137.275384615386</v>
      </c>
      <c r="CY309" s="20">
        <f t="shared" si="449"/>
        <v>57137.275384615386</v>
      </c>
      <c r="CZ309" s="20">
        <f t="shared" si="450"/>
        <v>57137.275384615394</v>
      </c>
      <c r="DA309" s="21">
        <f t="shared" si="451"/>
        <v>57137.275384615386</v>
      </c>
      <c r="DB309" s="19">
        <f t="shared" si="474"/>
        <v>1428431.8846153847</v>
      </c>
      <c r="DC309" s="20">
        <f t="shared" si="452"/>
        <v>1428431.8846153847</v>
      </c>
      <c r="DD309" s="20">
        <f t="shared" si="453"/>
        <v>1428431.8846153843</v>
      </c>
      <c r="DE309" s="20">
        <f>DC309*G309</f>
        <v>0</v>
      </c>
      <c r="DF309" s="20">
        <f t="shared" si="481"/>
        <v>1500000</v>
      </c>
      <c r="DG309" s="20">
        <f t="shared" si="476"/>
        <v>3520704.0501102027</v>
      </c>
      <c r="DH309" s="20">
        <f t="shared" si="454"/>
        <v>140828.16200440811</v>
      </c>
      <c r="DI309" s="20">
        <f t="shared" si="477"/>
        <v>11735.680167034008</v>
      </c>
      <c r="DJ309" s="20">
        <f t="shared" si="455"/>
        <v>3495015.2643695828</v>
      </c>
      <c r="DK309" s="24">
        <f t="shared" si="456"/>
        <v>2.4647335921503717</v>
      </c>
      <c r="DL309" s="124">
        <f t="shared" si="478"/>
        <v>0</v>
      </c>
      <c r="DM309" s="27">
        <f t="shared" si="479"/>
        <v>0</v>
      </c>
      <c r="DN309" s="27">
        <f t="shared" si="480"/>
        <v>0</v>
      </c>
      <c r="DO309" s="20">
        <f t="shared" si="414"/>
        <v>0</v>
      </c>
      <c r="DP309" s="20">
        <f t="shared" si="415"/>
        <v>-23551.492982464799</v>
      </c>
      <c r="DQ309" s="21">
        <f t="shared" si="416"/>
        <v>-26912.48729350404</v>
      </c>
      <c r="DR309" s="17"/>
      <c r="DS309" s="17"/>
      <c r="DT309" s="17"/>
      <c r="DU309" s="17"/>
      <c r="DV309" s="17"/>
      <c r="DW309" s="17"/>
      <c r="DX309" s="17"/>
      <c r="DY309" s="17"/>
      <c r="DZ309" s="17"/>
      <c r="EA309" s="17"/>
      <c r="EB309" s="28">
        <v>0</v>
      </c>
      <c r="EC309" s="17"/>
      <c r="ED309" s="17"/>
      <c r="EE309" s="17"/>
      <c r="EF309" s="17"/>
      <c r="EG309" s="17"/>
    </row>
    <row r="310" spans="1:137" ht="15.75" thickBot="1" x14ac:dyDescent="0.3">
      <c r="A310" s="5">
        <f t="shared" si="483"/>
        <v>49</v>
      </c>
      <c r="B310" s="5">
        <f t="shared" si="483"/>
        <v>47</v>
      </c>
      <c r="C310" s="1">
        <v>51622</v>
      </c>
      <c r="D310" s="4"/>
      <c r="E310" s="28"/>
      <c r="F310" s="28"/>
      <c r="G310" s="28">
        <f t="shared" si="418"/>
        <v>0</v>
      </c>
      <c r="H310" s="28"/>
      <c r="I310" s="10">
        <v>0</v>
      </c>
      <c r="J310" s="10">
        <v>69430.399999999994</v>
      </c>
      <c r="K310" s="94"/>
      <c r="L310" s="11">
        <f t="shared" si="421"/>
        <v>1541.6666666666667</v>
      </c>
      <c r="M310" s="11">
        <f t="shared" si="422"/>
        <v>458.33333333333331</v>
      </c>
      <c r="N310" s="11">
        <f t="shared" si="423"/>
        <v>575</v>
      </c>
      <c r="O310" s="11">
        <f t="shared" si="419"/>
        <v>552.97666666666669</v>
      </c>
      <c r="P310" s="11">
        <f t="shared" si="457"/>
        <v>2657.8899999999994</v>
      </c>
      <c r="Q310" s="11">
        <v>100000</v>
      </c>
      <c r="R310" s="94">
        <v>1</v>
      </c>
      <c r="S310" s="11">
        <f t="shared" si="424"/>
        <v>1541.6666666666667</v>
      </c>
      <c r="T310" s="11">
        <f t="shared" si="425"/>
        <v>458.33333333333331</v>
      </c>
      <c r="U310" s="11">
        <f t="shared" si="458"/>
        <v>833.33333333333348</v>
      </c>
      <c r="V310" s="11">
        <f t="shared" si="459"/>
        <v>5500</v>
      </c>
      <c r="W310" s="11">
        <f t="shared" si="460"/>
        <v>8157.8899999999994</v>
      </c>
      <c r="X310" s="11">
        <f t="shared" si="426"/>
        <v>97894.68</v>
      </c>
      <c r="Y310" s="110">
        <f t="shared" si="417"/>
        <v>0.22</v>
      </c>
      <c r="Z310" s="11">
        <f t="shared" si="487"/>
        <v>13415.829599999997</v>
      </c>
      <c r="AA310" s="11">
        <f t="shared" si="488"/>
        <v>4814.7339999999995</v>
      </c>
      <c r="AB310" s="11">
        <v>0</v>
      </c>
      <c r="AC310" s="11">
        <f t="shared" si="493"/>
        <v>79664.116399999999</v>
      </c>
      <c r="AD310" s="11">
        <f t="shared" si="489"/>
        <v>6638.6763666666666</v>
      </c>
      <c r="AE310" s="11">
        <v>55000</v>
      </c>
      <c r="AF310" s="11">
        <f t="shared" si="427"/>
        <v>2055.3430333333336</v>
      </c>
      <c r="AG310" s="11"/>
      <c r="AH310" s="92"/>
      <c r="AI310" s="91">
        <v>9000</v>
      </c>
      <c r="AJ310" s="11">
        <v>550</v>
      </c>
      <c r="AK310" s="54">
        <f t="shared" si="484"/>
        <v>12616.332396172298</v>
      </c>
      <c r="AL310" s="11">
        <v>305</v>
      </c>
      <c r="AM310" s="54">
        <v>0</v>
      </c>
      <c r="AN310" s="11">
        <v>0</v>
      </c>
      <c r="AO310" s="11">
        <v>0</v>
      </c>
      <c r="AP310" s="52">
        <f t="shared" si="428"/>
        <v>527066.79822150036</v>
      </c>
      <c r="AQ310" s="54">
        <f t="shared" si="413"/>
        <v>19687.036812852486</v>
      </c>
      <c r="AR310" s="54">
        <f t="shared" si="490"/>
        <v>17092.297325612242</v>
      </c>
      <c r="AS310" s="54">
        <f t="shared" si="494"/>
        <v>2014766.2969061749</v>
      </c>
      <c r="AT310" s="54">
        <f t="shared" si="482"/>
        <v>207967.10421207218</v>
      </c>
      <c r="AU310" s="54">
        <v>3100</v>
      </c>
      <c r="AV310" s="54">
        <f t="shared" si="491"/>
        <v>330931.22199989826</v>
      </c>
      <c r="AW310" s="11">
        <v>0</v>
      </c>
      <c r="AX310" s="52">
        <f t="shared" si="429"/>
        <v>429067.69393685588</v>
      </c>
      <c r="AY310" s="54">
        <f>'Mortgage and Loans'!U271</f>
        <v>180000</v>
      </c>
      <c r="AZ310" s="12">
        <f t="shared" si="475"/>
        <v>3752149.7818111386</v>
      </c>
      <c r="BA310" s="52">
        <f t="shared" si="492"/>
        <v>750</v>
      </c>
      <c r="BB310" s="52">
        <f t="shared" si="492"/>
        <v>750</v>
      </c>
      <c r="BC310" s="52">
        <f t="shared" si="492"/>
        <v>750</v>
      </c>
      <c r="BD310" s="52">
        <f t="shared" si="492"/>
        <v>750</v>
      </c>
      <c r="BE310" s="52">
        <f t="shared" si="486"/>
        <v>261.43961538461554</v>
      </c>
      <c r="BF310" s="52">
        <f t="shared" si="492"/>
        <v>750</v>
      </c>
      <c r="BG310" s="52">
        <f>'Mortgage and Loans'!AF272</f>
        <v>0</v>
      </c>
      <c r="BH310" s="52">
        <f>'Mortgage and Loans'!AQ272</f>
        <v>0</v>
      </c>
      <c r="BI310" s="52">
        <f>'Mortgage and Loans'!BB272</f>
        <v>0</v>
      </c>
      <c r="BJ310" s="52">
        <f>'Mortgage and Loans'!BM272</f>
        <v>0</v>
      </c>
      <c r="BK310" s="52">
        <f>'Mortgage and Loans'!T271</f>
        <v>0</v>
      </c>
      <c r="BL310" s="12">
        <f t="shared" si="473"/>
        <v>-4011.4396153846155</v>
      </c>
      <c r="BM310" s="69">
        <f t="shared" si="485"/>
        <v>3748138.3421957539</v>
      </c>
      <c r="BN310" s="88">
        <f t="shared" si="495"/>
        <v>0</v>
      </c>
      <c r="BO310" s="88">
        <f t="shared" si="496"/>
        <v>0</v>
      </c>
      <c r="BP310" s="79">
        <f>'Mortgage and Loans'!G272</f>
        <v>0</v>
      </c>
      <c r="BQ310" s="73">
        <f t="shared" si="430"/>
        <v>2055.3430333333336</v>
      </c>
      <c r="BR310" s="80"/>
      <c r="BS310" s="20">
        <f t="shared" si="431"/>
        <v>4011.4396153846155</v>
      </c>
      <c r="BT310" s="20">
        <v>750</v>
      </c>
      <c r="BU310" s="20">
        <v>0</v>
      </c>
      <c r="BV310" s="20">
        <f t="shared" si="432"/>
        <v>4761.4396153846155</v>
      </c>
      <c r="BW310" s="20">
        <f t="shared" si="433"/>
        <v>4761.4396153846155</v>
      </c>
      <c r="BX310" s="47">
        <f>IF(D310=0,0,IF(MONTH($D310)=1,1,0))</f>
        <v>0</v>
      </c>
      <c r="BY310" s="47">
        <f t="shared" si="462"/>
        <v>0</v>
      </c>
      <c r="BZ310" s="47">
        <f t="shared" si="463"/>
        <v>0</v>
      </c>
      <c r="CA310" s="47">
        <f t="shared" si="464"/>
        <v>0</v>
      </c>
      <c r="CB310" s="47">
        <f t="shared" si="465"/>
        <v>0</v>
      </c>
      <c r="CC310" s="47">
        <f t="shared" si="466"/>
        <v>0</v>
      </c>
      <c r="CD310" s="47">
        <f t="shared" si="467"/>
        <v>0</v>
      </c>
      <c r="CE310" s="47">
        <f t="shared" si="468"/>
        <v>0</v>
      </c>
      <c r="CF310" s="47">
        <f t="shared" si="469"/>
        <v>0</v>
      </c>
      <c r="CG310" s="47">
        <f t="shared" si="470"/>
        <v>0</v>
      </c>
      <c r="CH310" s="47">
        <f t="shared" si="471"/>
        <v>0</v>
      </c>
      <c r="CI310" s="47">
        <f t="shared" si="472"/>
        <v>0</v>
      </c>
      <c r="CJ310" s="47">
        <f t="shared" si="434"/>
        <v>0</v>
      </c>
      <c r="CK310" s="47">
        <f t="shared" si="435"/>
        <v>0</v>
      </c>
      <c r="CL310" s="47">
        <f t="shared" si="436"/>
        <v>0</v>
      </c>
      <c r="CM310" s="47">
        <f t="shared" si="437"/>
        <v>0</v>
      </c>
      <c r="CN310" s="47">
        <f t="shared" si="438"/>
        <v>0</v>
      </c>
      <c r="CO310" s="47">
        <f t="shared" si="439"/>
        <v>0</v>
      </c>
      <c r="CP310" s="47">
        <f t="shared" si="440"/>
        <v>0</v>
      </c>
      <c r="CQ310" s="47">
        <f t="shared" si="441"/>
        <v>0</v>
      </c>
      <c r="CR310" s="47">
        <f t="shared" si="442"/>
        <v>0</v>
      </c>
      <c r="CS310" s="47">
        <f t="shared" si="443"/>
        <v>0</v>
      </c>
      <c r="CT310" s="47">
        <f t="shared" si="444"/>
        <v>0</v>
      </c>
      <c r="CU310" s="47">
        <f t="shared" si="445"/>
        <v>0</v>
      </c>
      <c r="CV310" s="20">
        <f t="shared" si="446"/>
        <v>4761.4396153846155</v>
      </c>
      <c r="CW310" s="20">
        <f t="shared" si="447"/>
        <v>4761.4396153846164</v>
      </c>
      <c r="CX310" s="20">
        <f t="shared" si="448"/>
        <v>57137.275384615386</v>
      </c>
      <c r="CY310" s="20">
        <f t="shared" si="449"/>
        <v>57137.275384615386</v>
      </c>
      <c r="CZ310" s="20">
        <f t="shared" si="450"/>
        <v>57137.275384615394</v>
      </c>
      <c r="DA310" s="21">
        <f t="shared" si="451"/>
        <v>57137.275384615386</v>
      </c>
      <c r="DB310" s="19">
        <f t="shared" si="474"/>
        <v>1428431.8846153847</v>
      </c>
      <c r="DC310" s="20">
        <f t="shared" si="452"/>
        <v>1428431.8846153847</v>
      </c>
      <c r="DD310" s="20">
        <f t="shared" si="453"/>
        <v>1428431.8846153843</v>
      </c>
      <c r="DE310" s="20">
        <f>DC310*G310</f>
        <v>0</v>
      </c>
      <c r="DF310" s="20">
        <f t="shared" si="481"/>
        <v>1500000</v>
      </c>
      <c r="DG310" s="20">
        <f t="shared" si="476"/>
        <v>3546578.4494149662</v>
      </c>
      <c r="DH310" s="20">
        <f t="shared" si="454"/>
        <v>141863.13797659866</v>
      </c>
      <c r="DI310" s="20">
        <f t="shared" si="477"/>
        <v>11821.928164716555</v>
      </c>
      <c r="DJ310" s="20">
        <f t="shared" si="455"/>
        <v>3520750.5160849174</v>
      </c>
      <c r="DK310" s="24">
        <f t="shared" si="456"/>
        <v>2.4828474410383992</v>
      </c>
      <c r="DL310" s="124">
        <f t="shared" si="478"/>
        <v>0</v>
      </c>
      <c r="DM310" s="27">
        <f t="shared" si="479"/>
        <v>0</v>
      </c>
      <c r="DN310" s="27">
        <f t="shared" si="480"/>
        <v>0</v>
      </c>
      <c r="DO310" s="20">
        <f t="shared" si="414"/>
        <v>0</v>
      </c>
      <c r="DP310" s="20">
        <f t="shared" si="415"/>
        <v>-19679.063569453148</v>
      </c>
      <c r="DQ310" s="21">
        <f t="shared" si="416"/>
        <v>-22487.42993301052</v>
      </c>
      <c r="DR310" s="17"/>
      <c r="DS310" s="17"/>
      <c r="DT310" s="17"/>
      <c r="DU310" s="17"/>
      <c r="DV310" s="17"/>
      <c r="DW310" s="17"/>
      <c r="DX310" s="17"/>
      <c r="DY310" s="17"/>
      <c r="DZ310" s="17"/>
      <c r="EA310" s="17"/>
      <c r="EB310" s="28">
        <v>0</v>
      </c>
      <c r="EC310" s="17"/>
      <c r="ED310" s="17"/>
      <c r="EE310" s="17"/>
      <c r="EF310" s="17"/>
      <c r="EG310" s="17"/>
    </row>
    <row r="311" spans="1:137" ht="15.75" thickBot="1" x14ac:dyDescent="0.3">
      <c r="A311" s="5">
        <f t="shared" si="483"/>
        <v>49</v>
      </c>
      <c r="B311" s="5">
        <f t="shared" si="483"/>
        <v>47</v>
      </c>
      <c r="C311" s="1">
        <v>51653</v>
      </c>
      <c r="D311" s="4"/>
      <c r="E311" s="28"/>
      <c r="F311" s="28"/>
      <c r="G311" s="28">
        <f t="shared" si="418"/>
        <v>0</v>
      </c>
      <c r="H311" s="28"/>
      <c r="I311" s="10">
        <v>0</v>
      </c>
      <c r="J311" s="10">
        <v>69430.399999999994</v>
      </c>
      <c r="K311" s="94"/>
      <c r="L311" s="11">
        <f t="shared" si="421"/>
        <v>1541.6666666666667</v>
      </c>
      <c r="M311" s="11">
        <f t="shared" si="422"/>
        <v>458.33333333333331</v>
      </c>
      <c r="N311" s="11">
        <f t="shared" si="423"/>
        <v>575</v>
      </c>
      <c r="O311" s="11">
        <f t="shared" si="419"/>
        <v>552.97666666666669</v>
      </c>
      <c r="P311" s="11">
        <f t="shared" si="457"/>
        <v>2657.8899999999994</v>
      </c>
      <c r="Q311" s="11">
        <v>100000</v>
      </c>
      <c r="R311" s="94">
        <v>1</v>
      </c>
      <c r="S311" s="11">
        <f t="shared" si="424"/>
        <v>1541.6666666666667</v>
      </c>
      <c r="T311" s="11">
        <f t="shared" si="425"/>
        <v>458.33333333333331</v>
      </c>
      <c r="U311" s="11">
        <f t="shared" si="458"/>
        <v>833.33333333333348</v>
      </c>
      <c r="V311" s="11">
        <f t="shared" si="459"/>
        <v>5500</v>
      </c>
      <c r="W311" s="11">
        <f t="shared" si="460"/>
        <v>8157.8899999999994</v>
      </c>
      <c r="X311" s="11">
        <f t="shared" si="426"/>
        <v>97894.68</v>
      </c>
      <c r="Y311" s="110">
        <f t="shared" si="417"/>
        <v>0.22</v>
      </c>
      <c r="Z311" s="11">
        <f t="shared" si="487"/>
        <v>13415.829599999997</v>
      </c>
      <c r="AA311" s="11">
        <f t="shared" si="488"/>
        <v>4814.7339999999995</v>
      </c>
      <c r="AB311" s="11">
        <v>0</v>
      </c>
      <c r="AC311" s="11">
        <f t="shared" si="493"/>
        <v>79664.116399999999</v>
      </c>
      <c r="AD311" s="11">
        <f t="shared" si="489"/>
        <v>6638.6763666666666</v>
      </c>
      <c r="AE311" s="11">
        <v>55000</v>
      </c>
      <c r="AF311" s="11">
        <f t="shared" si="427"/>
        <v>2055.3430333333336</v>
      </c>
      <c r="AG311" s="11"/>
      <c r="AH311" s="92"/>
      <c r="AI311" s="91">
        <v>9000</v>
      </c>
      <c r="AJ311" s="11">
        <v>550</v>
      </c>
      <c r="AK311" s="54">
        <f t="shared" si="484"/>
        <v>12631.577131151005</v>
      </c>
      <c r="AL311" s="11">
        <v>305</v>
      </c>
      <c r="AM311" s="54">
        <v>0</v>
      </c>
      <c r="AN311" s="11">
        <v>0</v>
      </c>
      <c r="AO311" s="11">
        <v>0</v>
      </c>
      <c r="AP311" s="52">
        <f t="shared" si="428"/>
        <v>530838.41004520026</v>
      </c>
      <c r="AQ311" s="54">
        <f t="shared" si="413"/>
        <v>19793.674928922104</v>
      </c>
      <c r="AR311" s="54">
        <f t="shared" si="490"/>
        <v>17184.88060279264</v>
      </c>
      <c r="AS311" s="54">
        <f t="shared" si="494"/>
        <v>2028936.5236810835</v>
      </c>
      <c r="AT311" s="54">
        <f t="shared" si="482"/>
        <v>209093.59269322091</v>
      </c>
      <c r="AU311" s="54">
        <v>3100</v>
      </c>
      <c r="AV311" s="54">
        <f t="shared" si="491"/>
        <v>333298.76611906436</v>
      </c>
      <c r="AW311" s="11">
        <v>0</v>
      </c>
      <c r="AX311" s="52">
        <f t="shared" si="429"/>
        <v>433447.15364568052</v>
      </c>
      <c r="AY311" s="54">
        <f>'Mortgage and Loans'!U272</f>
        <v>180000</v>
      </c>
      <c r="AZ311" s="12">
        <f t="shared" si="475"/>
        <v>3778179.5788471149</v>
      </c>
      <c r="BA311" s="52">
        <f t="shared" si="492"/>
        <v>750</v>
      </c>
      <c r="BB311" s="52">
        <f t="shared" si="492"/>
        <v>750</v>
      </c>
      <c r="BC311" s="52">
        <f t="shared" si="492"/>
        <v>750</v>
      </c>
      <c r="BD311" s="52">
        <f t="shared" si="492"/>
        <v>750</v>
      </c>
      <c r="BE311" s="52">
        <f t="shared" si="486"/>
        <v>261.43961538461554</v>
      </c>
      <c r="BF311" s="52">
        <f t="shared" si="492"/>
        <v>750</v>
      </c>
      <c r="BG311" s="52">
        <f>'Mortgage and Loans'!AF273</f>
        <v>0</v>
      </c>
      <c r="BH311" s="52">
        <f>'Mortgage and Loans'!AQ273</f>
        <v>0</v>
      </c>
      <c r="BI311" s="52">
        <f>'Mortgage and Loans'!BB273</f>
        <v>0</v>
      </c>
      <c r="BJ311" s="52">
        <f>'Mortgage and Loans'!BM273</f>
        <v>0</v>
      </c>
      <c r="BK311" s="52">
        <f>'Mortgage and Loans'!T272</f>
        <v>0</v>
      </c>
      <c r="BL311" s="12">
        <f t="shared" si="473"/>
        <v>-4011.4396153846155</v>
      </c>
      <c r="BM311" s="69">
        <f t="shared" si="485"/>
        <v>3774168.1392317303</v>
      </c>
      <c r="BN311" s="88">
        <f t="shared" si="495"/>
        <v>0</v>
      </c>
      <c r="BO311" s="88">
        <f t="shared" si="496"/>
        <v>0</v>
      </c>
      <c r="BP311" s="79">
        <f>'Mortgage and Loans'!G273</f>
        <v>0</v>
      </c>
      <c r="BQ311" s="73">
        <f t="shared" si="430"/>
        <v>2055.3430333333336</v>
      </c>
      <c r="BR311" s="80"/>
      <c r="BS311" s="20">
        <f t="shared" si="431"/>
        <v>4011.4396153846155</v>
      </c>
      <c r="BT311" s="20">
        <v>750</v>
      </c>
      <c r="BU311" s="20">
        <v>0</v>
      </c>
      <c r="BV311" s="20">
        <f t="shared" si="432"/>
        <v>4761.4396153846155</v>
      </c>
      <c r="BW311" s="20">
        <f t="shared" si="433"/>
        <v>4761.4396153846155</v>
      </c>
      <c r="BX311" s="47">
        <f>IF(D311=0,0,IF(MONTH($D311)=1,1,0))</f>
        <v>0</v>
      </c>
      <c r="BY311" s="47">
        <f t="shared" si="462"/>
        <v>0</v>
      </c>
      <c r="BZ311" s="47">
        <f t="shared" si="463"/>
        <v>0</v>
      </c>
      <c r="CA311" s="47">
        <f t="shared" si="464"/>
        <v>0</v>
      </c>
      <c r="CB311" s="47">
        <f t="shared" si="465"/>
        <v>0</v>
      </c>
      <c r="CC311" s="47">
        <f t="shared" si="466"/>
        <v>0</v>
      </c>
      <c r="CD311" s="47">
        <f t="shared" si="467"/>
        <v>0</v>
      </c>
      <c r="CE311" s="47">
        <f t="shared" si="468"/>
        <v>0</v>
      </c>
      <c r="CF311" s="47">
        <f t="shared" si="469"/>
        <v>0</v>
      </c>
      <c r="CG311" s="47">
        <f t="shared" si="470"/>
        <v>0</v>
      </c>
      <c r="CH311" s="47">
        <f t="shared" si="471"/>
        <v>0</v>
      </c>
      <c r="CI311" s="47">
        <f t="shared" si="472"/>
        <v>0</v>
      </c>
      <c r="CJ311" s="47">
        <f t="shared" si="434"/>
        <v>0</v>
      </c>
      <c r="CK311" s="47">
        <f t="shared" si="435"/>
        <v>0</v>
      </c>
      <c r="CL311" s="47">
        <f t="shared" si="436"/>
        <v>0</v>
      </c>
      <c r="CM311" s="47">
        <f t="shared" si="437"/>
        <v>0</v>
      </c>
      <c r="CN311" s="47">
        <f t="shared" si="438"/>
        <v>0</v>
      </c>
      <c r="CO311" s="47">
        <f t="shared" si="439"/>
        <v>0</v>
      </c>
      <c r="CP311" s="47">
        <f t="shared" si="440"/>
        <v>0</v>
      </c>
      <c r="CQ311" s="47">
        <f t="shared" si="441"/>
        <v>0</v>
      </c>
      <c r="CR311" s="47">
        <f t="shared" si="442"/>
        <v>0</v>
      </c>
      <c r="CS311" s="47">
        <f t="shared" si="443"/>
        <v>0</v>
      </c>
      <c r="CT311" s="47">
        <f t="shared" si="444"/>
        <v>0</v>
      </c>
      <c r="CU311" s="47">
        <f t="shared" si="445"/>
        <v>0</v>
      </c>
      <c r="CV311" s="20">
        <f t="shared" si="446"/>
        <v>4761.4396153846155</v>
      </c>
      <c r="CW311" s="20">
        <f t="shared" si="447"/>
        <v>4761.4396153846164</v>
      </c>
      <c r="CX311" s="20">
        <f t="shared" si="448"/>
        <v>57137.275384615386</v>
      </c>
      <c r="CY311" s="20">
        <f t="shared" si="449"/>
        <v>57137.275384615386</v>
      </c>
      <c r="CZ311" s="20">
        <f t="shared" si="450"/>
        <v>57137.275384615394</v>
      </c>
      <c r="DA311" s="21">
        <f t="shared" si="451"/>
        <v>57137.275384615386</v>
      </c>
      <c r="DB311" s="19">
        <f t="shared" si="474"/>
        <v>1428431.8846153847</v>
      </c>
      <c r="DC311" s="20">
        <f t="shared" si="452"/>
        <v>1428431.8846153847</v>
      </c>
      <c r="DD311" s="20">
        <f t="shared" si="453"/>
        <v>1428431.8846153843</v>
      </c>
      <c r="DE311" s="20">
        <f>DC311*G311</f>
        <v>0</v>
      </c>
      <c r="DF311" s="20">
        <f t="shared" si="481"/>
        <v>1500000</v>
      </c>
      <c r="DG311" s="20">
        <f t="shared" si="476"/>
        <v>3572593.0017159637</v>
      </c>
      <c r="DH311" s="20">
        <f t="shared" si="454"/>
        <v>142903.72006863856</v>
      </c>
      <c r="DI311" s="20">
        <f t="shared" si="477"/>
        <v>11908.643339053213</v>
      </c>
      <c r="DJ311" s="20">
        <f t="shared" si="455"/>
        <v>3546625.1670803777</v>
      </c>
      <c r="DK311" s="24">
        <f t="shared" si="456"/>
        <v>2.5010594066079035</v>
      </c>
      <c r="DL311" s="124">
        <f t="shared" si="478"/>
        <v>0</v>
      </c>
      <c r="DM311" s="27">
        <f t="shared" si="479"/>
        <v>0</v>
      </c>
      <c r="DN311" s="27">
        <f t="shared" si="480"/>
        <v>0</v>
      </c>
      <c r="DO311" s="20">
        <f t="shared" ref="DO311:DO314" si="497">$DN311+DO312/(100%+$AJ$1/12)</f>
        <v>0</v>
      </c>
      <c r="DP311" s="20">
        <f t="shared" ref="DP311:DP314" si="498">IF(DL311*DM311=1,DN311,$DN311+(DP312-(18500+18500+5500+5500)/12)/(100%+$AJ$1/12))</f>
        <v>-15785.658497121018</v>
      </c>
      <c r="DQ311" s="21">
        <f t="shared" ref="DQ311:DQ314" si="499">IF($DL311*$DM311=1,$DN311,$DN311+(DQ312-(18500+18500+5500+5500+6850)/12)/(100%+$AJ$1/12))</f>
        <v>-18038.403511814329</v>
      </c>
      <c r="DR311" s="17"/>
      <c r="DS311" s="17"/>
      <c r="DT311" s="17"/>
      <c r="DU311" s="17"/>
      <c r="DV311" s="17"/>
      <c r="DW311" s="17"/>
      <c r="DX311" s="17"/>
      <c r="DY311" s="17"/>
      <c r="DZ311" s="17"/>
      <c r="EA311" s="17"/>
      <c r="EB311" s="28">
        <v>0</v>
      </c>
      <c r="EC311" s="17"/>
      <c r="ED311" s="17"/>
      <c r="EE311" s="17"/>
      <c r="EF311" s="17"/>
      <c r="EG311" s="17"/>
    </row>
    <row r="312" spans="1:137" ht="15.75" thickBot="1" x14ac:dyDescent="0.3">
      <c r="A312" s="5">
        <f t="shared" si="483"/>
        <v>49</v>
      </c>
      <c r="B312" s="5">
        <f t="shared" si="483"/>
        <v>47</v>
      </c>
      <c r="C312" s="1">
        <v>51683</v>
      </c>
      <c r="D312" s="4"/>
      <c r="E312" s="28"/>
      <c r="F312" s="28"/>
      <c r="G312" s="28">
        <f t="shared" si="418"/>
        <v>0</v>
      </c>
      <c r="H312" s="28"/>
      <c r="I312" s="10">
        <v>0</v>
      </c>
      <c r="J312" s="10">
        <v>69430.399999999994</v>
      </c>
      <c r="K312" s="94"/>
      <c r="L312" s="11">
        <f t="shared" si="421"/>
        <v>1541.6666666666667</v>
      </c>
      <c r="M312" s="11">
        <f t="shared" si="422"/>
        <v>458.33333333333331</v>
      </c>
      <c r="N312" s="11">
        <f t="shared" si="423"/>
        <v>575</v>
      </c>
      <c r="O312" s="11">
        <f t="shared" si="419"/>
        <v>552.97666666666669</v>
      </c>
      <c r="P312" s="11">
        <f t="shared" si="457"/>
        <v>2657.8899999999994</v>
      </c>
      <c r="Q312" s="11">
        <v>100000</v>
      </c>
      <c r="R312" s="94">
        <v>1</v>
      </c>
      <c r="S312" s="11">
        <f t="shared" si="424"/>
        <v>1541.6666666666667</v>
      </c>
      <c r="T312" s="11">
        <f t="shared" si="425"/>
        <v>458.33333333333331</v>
      </c>
      <c r="U312" s="11">
        <f t="shared" si="458"/>
        <v>833.33333333333348</v>
      </c>
      <c r="V312" s="11">
        <f t="shared" si="459"/>
        <v>5500</v>
      </c>
      <c r="W312" s="11">
        <f t="shared" si="460"/>
        <v>8157.8899999999994</v>
      </c>
      <c r="X312" s="11">
        <f t="shared" si="426"/>
        <v>97894.68</v>
      </c>
      <c r="Y312" s="110">
        <f t="shared" si="417"/>
        <v>0.22</v>
      </c>
      <c r="Z312" s="11">
        <f t="shared" si="487"/>
        <v>13415.829599999997</v>
      </c>
      <c r="AA312" s="11">
        <f t="shared" si="488"/>
        <v>4814.7339999999995</v>
      </c>
      <c r="AB312" s="11">
        <v>0</v>
      </c>
      <c r="AC312" s="11">
        <f t="shared" si="493"/>
        <v>79664.116399999999</v>
      </c>
      <c r="AD312" s="11">
        <f t="shared" si="489"/>
        <v>6638.6763666666666</v>
      </c>
      <c r="AE312" s="11">
        <v>55000</v>
      </c>
      <c r="AF312" s="11">
        <f t="shared" si="427"/>
        <v>2055.3430333333336</v>
      </c>
      <c r="AG312" s="11"/>
      <c r="AH312" s="92"/>
      <c r="AI312" s="91">
        <v>9000</v>
      </c>
      <c r="AJ312" s="11">
        <v>550</v>
      </c>
      <c r="AK312" s="54">
        <f t="shared" si="484"/>
        <v>12646.840286851146</v>
      </c>
      <c r="AL312" s="11">
        <v>305</v>
      </c>
      <c r="AM312" s="54">
        <v>0</v>
      </c>
      <c r="AN312" s="11">
        <v>0</v>
      </c>
      <c r="AO312" s="11">
        <v>0</v>
      </c>
      <c r="AP312" s="52">
        <f t="shared" si="428"/>
        <v>534630.45143294521</v>
      </c>
      <c r="AQ312" s="54">
        <f t="shared" si="413"/>
        <v>19900.890668120432</v>
      </c>
      <c r="AR312" s="54">
        <f t="shared" si="490"/>
        <v>17277.965372724433</v>
      </c>
      <c r="AS312" s="54">
        <f t="shared" si="494"/>
        <v>2043183.5058510227</v>
      </c>
      <c r="AT312" s="54">
        <f t="shared" si="482"/>
        <v>210226.18298697585</v>
      </c>
      <c r="AU312" s="54">
        <v>3100</v>
      </c>
      <c r="AV312" s="54">
        <f t="shared" si="491"/>
        <v>335679.13443554263</v>
      </c>
      <c r="AW312" s="11">
        <v>0</v>
      </c>
      <c r="AX312" s="52">
        <f t="shared" si="429"/>
        <v>437850.33542792796</v>
      </c>
      <c r="AY312" s="54">
        <f>'Mortgage and Loans'!U273</f>
        <v>180000</v>
      </c>
      <c r="AZ312" s="12">
        <f t="shared" si="475"/>
        <v>3804350.30646211</v>
      </c>
      <c r="BA312" s="52">
        <f t="shared" si="492"/>
        <v>750</v>
      </c>
      <c r="BB312" s="52">
        <f t="shared" si="492"/>
        <v>750</v>
      </c>
      <c r="BC312" s="52">
        <f t="shared" si="492"/>
        <v>750</v>
      </c>
      <c r="BD312" s="52">
        <f t="shared" si="492"/>
        <v>750</v>
      </c>
      <c r="BE312" s="52">
        <f t="shared" si="486"/>
        <v>261.43961538461554</v>
      </c>
      <c r="BF312" s="52">
        <f t="shared" si="492"/>
        <v>750</v>
      </c>
      <c r="BG312" s="52">
        <f>'Mortgage and Loans'!AF274</f>
        <v>0</v>
      </c>
      <c r="BH312" s="52">
        <f>'Mortgage and Loans'!AQ274</f>
        <v>0</v>
      </c>
      <c r="BI312" s="52">
        <f>'Mortgage and Loans'!BB274</f>
        <v>0</v>
      </c>
      <c r="BJ312" s="52">
        <f>'Mortgage and Loans'!BM274</f>
        <v>0</v>
      </c>
      <c r="BK312" s="52">
        <f>'Mortgage and Loans'!T273</f>
        <v>0</v>
      </c>
      <c r="BL312" s="12">
        <f t="shared" si="473"/>
        <v>-4011.4396153846155</v>
      </c>
      <c r="BM312" s="69">
        <f t="shared" si="485"/>
        <v>3800338.8668467253</v>
      </c>
      <c r="BN312" s="88">
        <f t="shared" si="495"/>
        <v>0</v>
      </c>
      <c r="BO312" s="88">
        <f t="shared" si="496"/>
        <v>0</v>
      </c>
      <c r="BP312" s="79">
        <f>'Mortgage and Loans'!G274</f>
        <v>0</v>
      </c>
      <c r="BQ312" s="73">
        <f t="shared" si="430"/>
        <v>2055.3430333333336</v>
      </c>
      <c r="BR312" s="80"/>
      <c r="BS312" s="20">
        <f t="shared" si="431"/>
        <v>4011.4396153846155</v>
      </c>
      <c r="BT312" s="20">
        <v>750</v>
      </c>
      <c r="BU312" s="20">
        <v>0</v>
      </c>
      <c r="BV312" s="20">
        <f t="shared" si="432"/>
        <v>4761.4396153846155</v>
      </c>
      <c r="BW312" s="20">
        <f t="shared" si="433"/>
        <v>4761.4396153846155</v>
      </c>
      <c r="BX312" s="47">
        <f>IF(D312=0,0,IF(MONTH($D312)=1,1,0))</f>
        <v>0</v>
      </c>
      <c r="BY312" s="47">
        <f t="shared" si="462"/>
        <v>0</v>
      </c>
      <c r="BZ312" s="47">
        <f t="shared" si="463"/>
        <v>0</v>
      </c>
      <c r="CA312" s="47">
        <f t="shared" si="464"/>
        <v>0</v>
      </c>
      <c r="CB312" s="47">
        <f t="shared" si="465"/>
        <v>0</v>
      </c>
      <c r="CC312" s="47">
        <f t="shared" si="466"/>
        <v>0</v>
      </c>
      <c r="CD312" s="47">
        <f t="shared" si="467"/>
        <v>0</v>
      </c>
      <c r="CE312" s="47">
        <f t="shared" si="468"/>
        <v>0</v>
      </c>
      <c r="CF312" s="47">
        <f t="shared" si="469"/>
        <v>0</v>
      </c>
      <c r="CG312" s="47">
        <f t="shared" si="470"/>
        <v>0</v>
      </c>
      <c r="CH312" s="47">
        <f t="shared" si="471"/>
        <v>0</v>
      </c>
      <c r="CI312" s="47">
        <f t="shared" si="472"/>
        <v>0</v>
      </c>
      <c r="CJ312" s="47">
        <f t="shared" si="434"/>
        <v>0</v>
      </c>
      <c r="CK312" s="47">
        <f t="shared" si="435"/>
        <v>0</v>
      </c>
      <c r="CL312" s="47">
        <f t="shared" si="436"/>
        <v>0</v>
      </c>
      <c r="CM312" s="47">
        <f t="shared" si="437"/>
        <v>0</v>
      </c>
      <c r="CN312" s="47">
        <f t="shared" si="438"/>
        <v>0</v>
      </c>
      <c r="CO312" s="47">
        <f t="shared" si="439"/>
        <v>0</v>
      </c>
      <c r="CP312" s="47">
        <f t="shared" si="440"/>
        <v>0</v>
      </c>
      <c r="CQ312" s="47">
        <f t="shared" si="441"/>
        <v>0</v>
      </c>
      <c r="CR312" s="47">
        <f t="shared" si="442"/>
        <v>0</v>
      </c>
      <c r="CS312" s="47">
        <f t="shared" si="443"/>
        <v>0</v>
      </c>
      <c r="CT312" s="47">
        <f t="shared" si="444"/>
        <v>0</v>
      </c>
      <c r="CU312" s="47">
        <f t="shared" si="445"/>
        <v>0</v>
      </c>
      <c r="CV312" s="20">
        <f t="shared" si="446"/>
        <v>4761.4396153846155</v>
      </c>
      <c r="CW312" s="20">
        <f t="shared" si="447"/>
        <v>4761.4396153846164</v>
      </c>
      <c r="CX312" s="20">
        <f t="shared" si="448"/>
        <v>57137.275384615386</v>
      </c>
      <c r="CY312" s="20">
        <f t="shared" si="449"/>
        <v>57137.275384615386</v>
      </c>
      <c r="CZ312" s="20">
        <f t="shared" si="450"/>
        <v>57137.275384615394</v>
      </c>
      <c r="DA312" s="21">
        <f t="shared" si="451"/>
        <v>57137.275384615386</v>
      </c>
      <c r="DB312" s="19">
        <f t="shared" si="474"/>
        <v>1428431.8846153847</v>
      </c>
      <c r="DC312" s="20">
        <f t="shared" si="452"/>
        <v>1428431.8846153847</v>
      </c>
      <c r="DD312" s="20">
        <f t="shared" si="453"/>
        <v>1428431.8846153843</v>
      </c>
      <c r="DE312" s="20">
        <f>DC312*G312</f>
        <v>0</v>
      </c>
      <c r="DF312" s="20">
        <f t="shared" si="481"/>
        <v>1500000</v>
      </c>
      <c r="DG312" s="20">
        <f t="shared" si="476"/>
        <v>3598748.4661752591</v>
      </c>
      <c r="DH312" s="20">
        <f t="shared" si="454"/>
        <v>143949.93864701036</v>
      </c>
      <c r="DI312" s="20">
        <f t="shared" si="477"/>
        <v>11995.828220584197</v>
      </c>
      <c r="DJ312" s="20">
        <f t="shared" si="455"/>
        <v>3572639.9724353962</v>
      </c>
      <c r="DK312" s="24">
        <f t="shared" si="456"/>
        <v>2.5193700203242435</v>
      </c>
      <c r="DL312" s="124">
        <f t="shared" si="478"/>
        <v>0</v>
      </c>
      <c r="DM312" s="27">
        <f t="shared" si="479"/>
        <v>0</v>
      </c>
      <c r="DN312" s="27">
        <f t="shared" si="480"/>
        <v>0</v>
      </c>
      <c r="DO312" s="20">
        <f t="shared" si="497"/>
        <v>0</v>
      </c>
      <c r="DP312" s="20">
        <f t="shared" si="498"/>
        <v>-11871.164147313755</v>
      </c>
      <c r="DQ312" s="21">
        <f t="shared" si="499"/>
        <v>-13565.278197503323</v>
      </c>
      <c r="DR312" s="17"/>
      <c r="DS312" s="17"/>
      <c r="DT312" s="17"/>
      <c r="DU312" s="17"/>
      <c r="DV312" s="17"/>
      <c r="DW312" s="17"/>
      <c r="DX312" s="17"/>
      <c r="DY312" s="17"/>
      <c r="DZ312" s="17"/>
      <c r="EA312" s="17"/>
      <c r="EB312" s="28">
        <v>0</v>
      </c>
      <c r="EC312" s="17"/>
      <c r="ED312" s="17"/>
      <c r="EE312" s="17"/>
      <c r="EF312" s="17"/>
      <c r="EG312" s="17"/>
    </row>
    <row r="313" spans="1:137" ht="15.75" thickBot="1" x14ac:dyDescent="0.3">
      <c r="A313" s="5">
        <f t="shared" si="483"/>
        <v>49</v>
      </c>
      <c r="B313" s="5">
        <f t="shared" si="483"/>
        <v>47</v>
      </c>
      <c r="C313" s="1">
        <v>51714</v>
      </c>
      <c r="D313" s="4"/>
      <c r="E313" s="28"/>
      <c r="F313" s="28"/>
      <c r="G313" s="28">
        <f t="shared" si="418"/>
        <v>0</v>
      </c>
      <c r="H313" s="28"/>
      <c r="I313" s="10">
        <v>0</v>
      </c>
      <c r="J313" s="10">
        <v>69430.399999999994</v>
      </c>
      <c r="K313" s="94"/>
      <c r="L313" s="11">
        <f t="shared" si="421"/>
        <v>1541.6666666666667</v>
      </c>
      <c r="M313" s="11">
        <f t="shared" si="422"/>
        <v>458.33333333333331</v>
      </c>
      <c r="N313" s="11">
        <f t="shared" si="423"/>
        <v>575</v>
      </c>
      <c r="O313" s="11">
        <f t="shared" si="419"/>
        <v>552.97666666666669</v>
      </c>
      <c r="P313" s="11">
        <f t="shared" si="457"/>
        <v>2657.8899999999994</v>
      </c>
      <c r="Q313" s="11">
        <v>100000</v>
      </c>
      <c r="R313" s="94">
        <v>1</v>
      </c>
      <c r="S313" s="11">
        <f t="shared" si="424"/>
        <v>1541.6666666666667</v>
      </c>
      <c r="T313" s="11">
        <f t="shared" si="425"/>
        <v>458.33333333333331</v>
      </c>
      <c r="U313" s="11">
        <f t="shared" si="458"/>
        <v>833.33333333333348</v>
      </c>
      <c r="V313" s="11">
        <f t="shared" si="459"/>
        <v>5500</v>
      </c>
      <c r="W313" s="11">
        <f t="shared" si="460"/>
        <v>8157.8899999999994</v>
      </c>
      <c r="X313" s="11">
        <f t="shared" si="426"/>
        <v>97894.68</v>
      </c>
      <c r="Y313" s="110">
        <f t="shared" si="417"/>
        <v>0.22</v>
      </c>
      <c r="Z313" s="11">
        <f t="shared" si="487"/>
        <v>13415.829599999997</v>
      </c>
      <c r="AA313" s="11">
        <f t="shared" si="488"/>
        <v>4814.7339999999995</v>
      </c>
      <c r="AB313" s="11">
        <v>0</v>
      </c>
      <c r="AC313" s="11">
        <f t="shared" si="493"/>
        <v>79664.116399999999</v>
      </c>
      <c r="AD313" s="11">
        <f t="shared" si="489"/>
        <v>6638.6763666666666</v>
      </c>
      <c r="AE313" s="11">
        <v>55000</v>
      </c>
      <c r="AF313" s="11">
        <f t="shared" si="427"/>
        <v>2055.3430333333336</v>
      </c>
      <c r="AG313" s="11"/>
      <c r="AH313" s="92"/>
      <c r="AI313" s="91">
        <v>9000</v>
      </c>
      <c r="AJ313" s="11">
        <v>550</v>
      </c>
      <c r="AK313" s="54">
        <f t="shared" si="484"/>
        <v>12662.121885531089</v>
      </c>
      <c r="AL313" s="11">
        <v>305</v>
      </c>
      <c r="AM313" s="54">
        <v>0</v>
      </c>
      <c r="AN313" s="11">
        <v>0</v>
      </c>
      <c r="AO313" s="11">
        <v>0</v>
      </c>
      <c r="AP313" s="52">
        <f t="shared" si="428"/>
        <v>538443.03304487374</v>
      </c>
      <c r="AQ313" s="54">
        <f t="shared" si="413"/>
        <v>20008.687159239416</v>
      </c>
      <c r="AR313" s="54">
        <f t="shared" si="490"/>
        <v>17371.55435182669</v>
      </c>
      <c r="AS313" s="54">
        <f t="shared" si="494"/>
        <v>2057507.6591743825</v>
      </c>
      <c r="AT313" s="54">
        <f t="shared" si="482"/>
        <v>211364.90814482197</v>
      </c>
      <c r="AU313" s="54">
        <v>3100</v>
      </c>
      <c r="AV313" s="54">
        <f t="shared" si="491"/>
        <v>338072.39641373517</v>
      </c>
      <c r="AW313" s="11">
        <v>0</v>
      </c>
      <c r="AX313" s="52">
        <f t="shared" si="429"/>
        <v>442277.36777816253</v>
      </c>
      <c r="AY313" s="54">
        <f>'Mortgage and Loans'!U274</f>
        <v>180000</v>
      </c>
      <c r="AZ313" s="12">
        <f t="shared" si="475"/>
        <v>3830662.727952573</v>
      </c>
      <c r="BA313" s="52">
        <f t="shared" si="492"/>
        <v>750</v>
      </c>
      <c r="BB313" s="52">
        <f t="shared" si="492"/>
        <v>750</v>
      </c>
      <c r="BC313" s="52">
        <f t="shared" si="492"/>
        <v>750</v>
      </c>
      <c r="BD313" s="52">
        <f t="shared" si="492"/>
        <v>750</v>
      </c>
      <c r="BE313" s="52">
        <f t="shared" si="486"/>
        <v>261.43961538461554</v>
      </c>
      <c r="BF313" s="52">
        <f t="shared" si="492"/>
        <v>750</v>
      </c>
      <c r="BG313" s="52">
        <f>'Mortgage and Loans'!AF275</f>
        <v>0</v>
      </c>
      <c r="BH313" s="52">
        <f>'Mortgage and Loans'!AQ275</f>
        <v>0</v>
      </c>
      <c r="BI313" s="52">
        <f>'Mortgage and Loans'!BB275</f>
        <v>0</v>
      </c>
      <c r="BJ313" s="52">
        <f>'Mortgage and Loans'!BM275</f>
        <v>0</v>
      </c>
      <c r="BK313" s="52">
        <f>'Mortgage and Loans'!T274</f>
        <v>0</v>
      </c>
      <c r="BL313" s="12">
        <f t="shared" si="473"/>
        <v>-4011.4396153846155</v>
      </c>
      <c r="BM313" s="69">
        <f t="shared" si="485"/>
        <v>3826651.2883371883</v>
      </c>
      <c r="BN313" s="88">
        <f t="shared" si="495"/>
        <v>0</v>
      </c>
      <c r="BO313" s="88">
        <f t="shared" si="496"/>
        <v>0</v>
      </c>
      <c r="BP313" s="79">
        <f>'Mortgage and Loans'!G275</f>
        <v>0</v>
      </c>
      <c r="BQ313" s="73">
        <f t="shared" si="430"/>
        <v>2055.3430333333336</v>
      </c>
      <c r="BR313" s="80"/>
      <c r="BS313" s="20">
        <f t="shared" si="431"/>
        <v>4011.4396153846155</v>
      </c>
      <c r="BT313" s="20">
        <v>750</v>
      </c>
      <c r="BU313" s="20">
        <v>0</v>
      </c>
      <c r="BV313" s="20">
        <f t="shared" si="432"/>
        <v>4761.4396153846155</v>
      </c>
      <c r="BW313" s="20">
        <f t="shared" si="433"/>
        <v>4761.4396153846155</v>
      </c>
      <c r="BX313" s="47">
        <f>IF(D313=0,0,IF(MONTH($D313)=1,1,0))</f>
        <v>0</v>
      </c>
      <c r="BY313" s="47">
        <f t="shared" si="462"/>
        <v>0</v>
      </c>
      <c r="BZ313" s="47">
        <f t="shared" si="463"/>
        <v>0</v>
      </c>
      <c r="CA313" s="47">
        <f t="shared" si="464"/>
        <v>0</v>
      </c>
      <c r="CB313" s="47">
        <f t="shared" si="465"/>
        <v>0</v>
      </c>
      <c r="CC313" s="47">
        <f t="shared" si="466"/>
        <v>0</v>
      </c>
      <c r="CD313" s="47">
        <f t="shared" si="467"/>
        <v>0</v>
      </c>
      <c r="CE313" s="47">
        <f t="shared" si="468"/>
        <v>0</v>
      </c>
      <c r="CF313" s="47">
        <f t="shared" si="469"/>
        <v>0</v>
      </c>
      <c r="CG313" s="47">
        <f t="shared" si="470"/>
        <v>0</v>
      </c>
      <c r="CH313" s="47">
        <f t="shared" si="471"/>
        <v>0</v>
      </c>
      <c r="CI313" s="47">
        <f t="shared" si="472"/>
        <v>0</v>
      </c>
      <c r="CJ313" s="47">
        <f t="shared" si="434"/>
        <v>0</v>
      </c>
      <c r="CK313" s="47">
        <f t="shared" si="435"/>
        <v>0</v>
      </c>
      <c r="CL313" s="47">
        <f t="shared" si="436"/>
        <v>0</v>
      </c>
      <c r="CM313" s="47">
        <f t="shared" si="437"/>
        <v>0</v>
      </c>
      <c r="CN313" s="47">
        <f t="shared" si="438"/>
        <v>0</v>
      </c>
      <c r="CO313" s="47">
        <f t="shared" si="439"/>
        <v>0</v>
      </c>
      <c r="CP313" s="47">
        <f t="shared" si="440"/>
        <v>0</v>
      </c>
      <c r="CQ313" s="47">
        <f t="shared" si="441"/>
        <v>0</v>
      </c>
      <c r="CR313" s="47">
        <f t="shared" si="442"/>
        <v>0</v>
      </c>
      <c r="CS313" s="47">
        <f t="shared" si="443"/>
        <v>0</v>
      </c>
      <c r="CT313" s="47">
        <f t="shared" si="444"/>
        <v>0</v>
      </c>
      <c r="CU313" s="47">
        <f t="shared" si="445"/>
        <v>0</v>
      </c>
      <c r="CV313" s="20">
        <f t="shared" si="446"/>
        <v>4761.4396153846155</v>
      </c>
      <c r="CW313" s="20">
        <f t="shared" si="447"/>
        <v>4761.4396153846164</v>
      </c>
      <c r="CX313" s="20">
        <f t="shared" si="448"/>
        <v>57137.275384615386</v>
      </c>
      <c r="CY313" s="20">
        <f t="shared" si="449"/>
        <v>57137.275384615386</v>
      </c>
      <c r="CZ313" s="20">
        <f t="shared" si="450"/>
        <v>57137.275384615394</v>
      </c>
      <c r="DA313" s="21">
        <f t="shared" si="451"/>
        <v>57137.275384615386</v>
      </c>
      <c r="DB313" s="19">
        <f t="shared" si="474"/>
        <v>1428431.8846153847</v>
      </c>
      <c r="DC313" s="20">
        <f t="shared" si="452"/>
        <v>1428431.8846153847</v>
      </c>
      <c r="DD313" s="20">
        <f t="shared" si="453"/>
        <v>1428431.8846153843</v>
      </c>
      <c r="DE313" s="20">
        <f>DC313*G313</f>
        <v>0</v>
      </c>
      <c r="DF313" s="20">
        <f t="shared" si="481"/>
        <v>1500000</v>
      </c>
      <c r="DG313" s="20">
        <f t="shared" si="476"/>
        <v>3625045.6060670419</v>
      </c>
      <c r="DH313" s="20">
        <f t="shared" si="454"/>
        <v>145001.82424268167</v>
      </c>
      <c r="DI313" s="20">
        <f t="shared" si="477"/>
        <v>12083.485353556805</v>
      </c>
      <c r="DJ313" s="20">
        <f t="shared" si="455"/>
        <v>3598795.6913194214</v>
      </c>
      <c r="DK313" s="24">
        <f t="shared" si="456"/>
        <v>2.5377798165315464</v>
      </c>
      <c r="DL313" s="124">
        <f t="shared" si="478"/>
        <v>0</v>
      </c>
      <c r="DM313" s="27">
        <f t="shared" si="479"/>
        <v>0</v>
      </c>
      <c r="DN313" s="27">
        <f t="shared" si="480"/>
        <v>0</v>
      </c>
      <c r="DO313" s="20">
        <f t="shared" si="497"/>
        <v>0</v>
      </c>
      <c r="DP313" s="20">
        <f t="shared" si="498"/>
        <v>-7935.4662864450383</v>
      </c>
      <c r="DQ313" s="21">
        <f t="shared" si="499"/>
        <v>-9067.9234544064657</v>
      </c>
      <c r="DR313" s="17"/>
      <c r="DS313" s="17"/>
      <c r="DT313" s="17"/>
      <c r="DU313" s="17"/>
      <c r="DV313" s="17"/>
      <c r="DW313" s="17"/>
      <c r="DX313" s="17"/>
      <c r="DY313" s="17"/>
      <c r="DZ313" s="17"/>
      <c r="EA313" s="17"/>
      <c r="EB313" s="28">
        <v>0</v>
      </c>
      <c r="EC313" s="17"/>
      <c r="ED313" s="17"/>
      <c r="EE313" s="17"/>
      <c r="EF313" s="17"/>
      <c r="EG313" s="17"/>
    </row>
    <row r="314" spans="1:137" ht="15.75" thickBot="1" x14ac:dyDescent="0.3">
      <c r="A314" s="5">
        <f t="shared" si="483"/>
        <v>49</v>
      </c>
      <c r="B314" s="5">
        <f t="shared" si="483"/>
        <v>47</v>
      </c>
      <c r="C314" s="1">
        <v>51745</v>
      </c>
      <c r="D314" s="4"/>
      <c r="E314" s="28"/>
      <c r="F314" s="28"/>
      <c r="G314" s="28">
        <f t="shared" si="418"/>
        <v>0</v>
      </c>
      <c r="H314" s="28"/>
      <c r="I314" s="10">
        <v>0</v>
      </c>
      <c r="J314" s="10">
        <v>69430.399999999994</v>
      </c>
      <c r="K314" s="94"/>
      <c r="L314" s="11">
        <f t="shared" si="421"/>
        <v>1541.6666666666667</v>
      </c>
      <c r="M314" s="11">
        <f t="shared" si="422"/>
        <v>458.33333333333331</v>
      </c>
      <c r="N314" s="11">
        <f t="shared" si="423"/>
        <v>575</v>
      </c>
      <c r="O314" s="11">
        <f t="shared" si="419"/>
        <v>552.97666666666669</v>
      </c>
      <c r="P314" s="11">
        <f t="shared" si="457"/>
        <v>2657.8899999999994</v>
      </c>
      <c r="Q314" s="11">
        <v>100000</v>
      </c>
      <c r="R314" s="94">
        <v>1</v>
      </c>
      <c r="S314" s="11">
        <f t="shared" si="424"/>
        <v>1541.6666666666667</v>
      </c>
      <c r="T314" s="11">
        <f t="shared" si="425"/>
        <v>458.33333333333331</v>
      </c>
      <c r="U314" s="11">
        <f t="shared" si="458"/>
        <v>833.33333333333348</v>
      </c>
      <c r="V314" s="11">
        <f t="shared" si="459"/>
        <v>5500</v>
      </c>
      <c r="W314" s="11">
        <f t="shared" si="460"/>
        <v>8157.8899999999994</v>
      </c>
      <c r="X314" s="11">
        <f t="shared" si="426"/>
        <v>97894.68</v>
      </c>
      <c r="Y314" s="110">
        <f t="shared" ref="Y314" si="500">IF(X314&lt;19050,10,IF(X314&lt;77400,12,IF(X314&lt;165000,22,IF(X314&lt;315000,24,IF(X314&lt;400000,32,100)))))/100</f>
        <v>0.22</v>
      </c>
      <c r="Z314" s="11">
        <f t="shared" si="487"/>
        <v>13415.829599999997</v>
      </c>
      <c r="AA314" s="11">
        <f t="shared" si="488"/>
        <v>4814.7339999999995</v>
      </c>
      <c r="AB314" s="11">
        <v>0</v>
      </c>
      <c r="AC314" s="11">
        <f t="shared" si="493"/>
        <v>79664.116399999999</v>
      </c>
      <c r="AD314" s="11">
        <f t="shared" si="489"/>
        <v>6638.6763666666666</v>
      </c>
      <c r="AE314" s="11">
        <v>55000</v>
      </c>
      <c r="AF314" s="11">
        <f t="shared" si="427"/>
        <v>2055.3430333333336</v>
      </c>
      <c r="AG314" s="11"/>
      <c r="AH314" s="92"/>
      <c r="AI314" s="91">
        <v>9000</v>
      </c>
      <c r="AJ314" s="11">
        <v>550</v>
      </c>
      <c r="AK314" s="54">
        <f t="shared" si="484"/>
        <v>12677.421949476106</v>
      </c>
      <c r="AL314" s="11">
        <v>305</v>
      </c>
      <c r="AM314" s="54">
        <v>0</v>
      </c>
      <c r="AN314" s="11">
        <v>0</v>
      </c>
      <c r="AO314" s="11">
        <v>0</v>
      </c>
      <c r="AP314" s="52">
        <f t="shared" si="428"/>
        <v>542276.26614053349</v>
      </c>
      <c r="AQ314" s="54">
        <f t="shared" si="413"/>
        <v>20117.067548018629</v>
      </c>
      <c r="AR314" s="54">
        <f t="shared" si="490"/>
        <v>17465.650271232418</v>
      </c>
      <c r="AS314" s="54">
        <f t="shared" si="494"/>
        <v>2071909.4016615772</v>
      </c>
      <c r="AT314" s="54">
        <f t="shared" si="482"/>
        <v>212509.80139727308</v>
      </c>
      <c r="AU314" s="54">
        <v>3100</v>
      </c>
      <c r="AV314" s="54">
        <f t="shared" si="491"/>
        <v>340478.62189430959</v>
      </c>
      <c r="AW314" s="11">
        <v>0</v>
      </c>
      <c r="AX314" s="52">
        <f t="shared" si="429"/>
        <v>446728.3798869609</v>
      </c>
      <c r="AY314" s="54">
        <f>'Mortgage and Loans'!U275</f>
        <v>180000</v>
      </c>
      <c r="AZ314" s="12">
        <f t="shared" si="475"/>
        <v>3857117.6107493816</v>
      </c>
      <c r="BA314" s="52">
        <f t="shared" ref="BA314:BF315" si="501">$BB$1/5</f>
        <v>750</v>
      </c>
      <c r="BB314" s="52">
        <f t="shared" si="501"/>
        <v>750</v>
      </c>
      <c r="BC314" s="52">
        <f t="shared" si="501"/>
        <v>750</v>
      </c>
      <c r="BD314" s="52">
        <f t="shared" si="501"/>
        <v>750</v>
      </c>
      <c r="BE314" s="52">
        <f t="shared" si="486"/>
        <v>261.43961538461554</v>
      </c>
      <c r="BF314" s="52">
        <f t="shared" si="501"/>
        <v>750</v>
      </c>
      <c r="BG314" s="52">
        <f>'Mortgage and Loans'!AF276</f>
        <v>0</v>
      </c>
      <c r="BH314" s="52">
        <f>'Mortgage and Loans'!AQ276</f>
        <v>0</v>
      </c>
      <c r="BI314" s="52">
        <f>'Mortgage and Loans'!BB276</f>
        <v>0</v>
      </c>
      <c r="BJ314" s="52">
        <f>'Mortgage and Loans'!BM276</f>
        <v>0</v>
      </c>
      <c r="BK314" s="52">
        <f>'Mortgage and Loans'!T275</f>
        <v>0</v>
      </c>
      <c r="BL314" s="12">
        <f t="shared" si="17"/>
        <v>-4011.4396153846155</v>
      </c>
      <c r="BM314" s="69">
        <f t="shared" si="103"/>
        <v>3853106.1711339969</v>
      </c>
      <c r="BN314" s="88">
        <f t="shared" si="495"/>
        <v>0</v>
      </c>
      <c r="BO314" s="88">
        <f t="shared" si="496"/>
        <v>0</v>
      </c>
      <c r="BP314" s="79">
        <f>'Mortgage and Loans'!G276</f>
        <v>0</v>
      </c>
      <c r="BQ314" s="73">
        <f t="shared" si="430"/>
        <v>2055.3430333333336</v>
      </c>
      <c r="BR314" s="80"/>
      <c r="BS314" s="20">
        <f t="shared" si="132"/>
        <v>4011.4396153846155</v>
      </c>
      <c r="BT314" s="20">
        <v>750</v>
      </c>
      <c r="BU314" s="20">
        <v>0</v>
      </c>
      <c r="BV314" s="20">
        <f t="shared" si="133"/>
        <v>4761.4396153846155</v>
      </c>
      <c r="BW314" s="20">
        <f>BV48</f>
        <v>4761.6275286612035</v>
      </c>
      <c r="BX314" s="47">
        <f>IF(D314=0,0,IF(MONTH($D314)=1,1,0))</f>
        <v>0</v>
      </c>
      <c r="BY314" s="47">
        <f t="shared" si="19"/>
        <v>0</v>
      </c>
      <c r="BZ314" s="47">
        <f t="shared" si="20"/>
        <v>0</v>
      </c>
      <c r="CA314" s="47">
        <f t="shared" si="21"/>
        <v>0</v>
      </c>
      <c r="CB314" s="47">
        <f t="shared" si="22"/>
        <v>0</v>
      </c>
      <c r="CC314" s="47">
        <f t="shared" si="23"/>
        <v>0</v>
      </c>
      <c r="CD314" s="47">
        <f t="shared" si="24"/>
        <v>0</v>
      </c>
      <c r="CE314" s="47">
        <f t="shared" si="25"/>
        <v>0</v>
      </c>
      <c r="CF314" s="47">
        <f t="shared" si="26"/>
        <v>0</v>
      </c>
      <c r="CG314" s="47">
        <f t="shared" si="27"/>
        <v>0</v>
      </c>
      <c r="CH314" s="47">
        <f t="shared" si="28"/>
        <v>0</v>
      </c>
      <c r="CI314" s="47">
        <f t="shared" si="29"/>
        <v>0</v>
      </c>
      <c r="CJ314" s="47">
        <f t="shared" si="134"/>
        <v>0</v>
      </c>
      <c r="CK314" s="47">
        <f t="shared" si="135"/>
        <v>0</v>
      </c>
      <c r="CL314" s="47">
        <f t="shared" si="136"/>
        <v>0</v>
      </c>
      <c r="CM314" s="47">
        <f t="shared" si="137"/>
        <v>0</v>
      </c>
      <c r="CN314" s="47">
        <f t="shared" si="138"/>
        <v>0</v>
      </c>
      <c r="CO314" s="47">
        <f t="shared" si="139"/>
        <v>0</v>
      </c>
      <c r="CP314" s="47">
        <f t="shared" si="140"/>
        <v>0</v>
      </c>
      <c r="CQ314" s="47">
        <f t="shared" si="141"/>
        <v>0</v>
      </c>
      <c r="CR314" s="47">
        <f t="shared" si="142"/>
        <v>0</v>
      </c>
      <c r="CS314" s="47">
        <f t="shared" si="143"/>
        <v>0</v>
      </c>
      <c r="CT314" s="47">
        <f t="shared" si="144"/>
        <v>0</v>
      </c>
      <c r="CU314" s="47">
        <f t="shared" si="145"/>
        <v>0</v>
      </c>
      <c r="CV314" s="20">
        <f>AVERAGE(BV58:BV314)</f>
        <v>4761.4409990551821</v>
      </c>
      <c r="CW314" s="20">
        <f>AVERAGE(BV49:BV314)</f>
        <v>4761.4460714094648</v>
      </c>
      <c r="CX314" s="20">
        <f t="shared" si="147"/>
        <v>57137.275384615386</v>
      </c>
      <c r="CY314" s="20">
        <f t="shared" si="148"/>
        <v>57137.291988662182</v>
      </c>
      <c r="CZ314" s="20">
        <f t="shared" si="149"/>
        <v>57137.352856913581</v>
      </c>
      <c r="DA314" s="21">
        <f t="shared" si="150"/>
        <v>57137.30674339705</v>
      </c>
      <c r="DB314" s="19">
        <f>$DA314/DB$11</f>
        <v>1428432.6685849263</v>
      </c>
      <c r="DC314" s="20">
        <f>AVERAGE(DB58:DB314)</f>
        <v>1428432.2307772264</v>
      </c>
      <c r="DD314" s="20">
        <f>AVERAGE(DB49:DB314)</f>
        <v>1428433.5119225907</v>
      </c>
      <c r="DE314" s="20">
        <f>DC314*G314</f>
        <v>0</v>
      </c>
      <c r="DF314" s="20">
        <f>$DD$11</f>
        <v>1500000</v>
      </c>
      <c r="DG314" s="20">
        <f t="shared" si="476"/>
        <v>3651485.1887999056</v>
      </c>
      <c r="DH314" s="20">
        <f>DB$11*DG314</f>
        <v>146059.40755199624</v>
      </c>
      <c r="DI314" s="20">
        <f t="shared" si="477"/>
        <v>12171.617295999686</v>
      </c>
      <c r="DJ314" s="20">
        <f>AVERAGE(DG58:DG314)</f>
        <v>1430321.0264476812</v>
      </c>
      <c r="DK314" s="24">
        <f t="shared" si="164"/>
        <v>2.5562887129850678</v>
      </c>
      <c r="DL314" s="124">
        <f t="shared" si="478"/>
        <v>0</v>
      </c>
      <c r="DM314" s="27">
        <f t="shared" si="479"/>
        <v>0</v>
      </c>
      <c r="DN314" s="27">
        <f t="shared" si="480"/>
        <v>0</v>
      </c>
      <c r="DO314" s="20">
        <f t="shared" si="497"/>
        <v>0</v>
      </c>
      <c r="DP314" s="20">
        <f t="shared" si="498"/>
        <v>-3978.4500621632824</v>
      </c>
      <c r="DQ314" s="21">
        <f t="shared" si="499"/>
        <v>-4546.2080397845002</v>
      </c>
      <c r="DR314" s="17"/>
      <c r="DS314" s="17"/>
      <c r="DT314" s="17"/>
      <c r="DU314" s="17"/>
      <c r="DV314" s="17"/>
      <c r="DW314" s="17"/>
      <c r="DX314" s="17"/>
      <c r="DY314" s="17"/>
      <c r="DZ314" s="17"/>
      <c r="EA314" s="17"/>
      <c r="EB314" s="28">
        <v>0</v>
      </c>
      <c r="EC314" s="17"/>
      <c r="ED314" s="17"/>
      <c r="EE314" s="17"/>
      <c r="EF314" s="17"/>
      <c r="EG314" s="17"/>
    </row>
    <row r="315" spans="1:137" ht="15.75" thickBot="1" x14ac:dyDescent="0.3">
      <c r="A315" s="5">
        <f t="shared" si="483"/>
        <v>49</v>
      </c>
      <c r="B315" s="5">
        <f t="shared" si="483"/>
        <v>48</v>
      </c>
      <c r="C315" s="1">
        <v>51775</v>
      </c>
      <c r="D315" s="4"/>
      <c r="E315" s="28"/>
      <c r="F315" s="28"/>
      <c r="G315" s="28">
        <f t="shared" si="418"/>
        <v>0</v>
      </c>
      <c r="H315" s="28"/>
      <c r="I315" s="10">
        <v>0</v>
      </c>
      <c r="J315" s="10">
        <v>70000</v>
      </c>
      <c r="K315" s="94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0"/>
      <c r="Z315" s="11"/>
      <c r="AA315" s="11"/>
      <c r="AB315" s="11"/>
      <c r="AC315" s="11"/>
      <c r="AD315" s="11"/>
      <c r="AE315" s="11"/>
      <c r="AF315" s="11"/>
      <c r="AG315" s="11"/>
      <c r="AH315" s="92"/>
      <c r="AI315" s="91">
        <v>9000</v>
      </c>
      <c r="AJ315" s="11">
        <v>550</v>
      </c>
      <c r="AK315" s="54">
        <f t="shared" si="484"/>
        <v>12692.740500998389</v>
      </c>
      <c r="AL315" s="11">
        <v>305</v>
      </c>
      <c r="AM315" s="54">
        <v>0</v>
      </c>
      <c r="AN315" s="11">
        <v>0</v>
      </c>
      <c r="AO315" s="11">
        <v>0</v>
      </c>
      <c r="AP315" s="52">
        <f t="shared" si="428"/>
        <v>545213.59591546142</v>
      </c>
      <c r="AQ315" s="54">
        <f t="shared" si="413"/>
        <v>20226.034997237064</v>
      </c>
      <c r="AR315" s="54">
        <f t="shared" si="490"/>
        <v>17560.255876868261</v>
      </c>
      <c r="AS315" s="54">
        <f t="shared" si="494"/>
        <v>2083307.2442539106</v>
      </c>
      <c r="AT315" s="54">
        <f t="shared" si="482"/>
        <v>213660.89615484164</v>
      </c>
      <c r="AU315" s="54">
        <v>3100</v>
      </c>
      <c r="AV315" s="54">
        <f t="shared" si="491"/>
        <v>342322.88109623711</v>
      </c>
      <c r="AW315" s="11">
        <v>0</v>
      </c>
      <c r="AX315" s="54">
        <f>(AX314*($AJ$1/12))+AX314+$AX$8</f>
        <v>446848.1586113486</v>
      </c>
      <c r="AY315" s="54">
        <f>'Mortgage and Loans'!U276</f>
        <v>180000</v>
      </c>
      <c r="AZ315" s="12">
        <f>SUM(I315:AY315)</f>
        <v>3944786.8074069032</v>
      </c>
      <c r="BA315" s="52">
        <f t="shared" si="501"/>
        <v>750</v>
      </c>
      <c r="BB315" s="52">
        <f t="shared" si="501"/>
        <v>750</v>
      </c>
      <c r="BC315" s="52">
        <f t="shared" si="501"/>
        <v>750</v>
      </c>
      <c r="BD315" s="52">
        <f t="shared" si="501"/>
        <v>750</v>
      </c>
      <c r="BE315" s="52">
        <f t="shared" si="486"/>
        <v>261.43961538461554</v>
      </c>
      <c r="BF315" s="52">
        <f t="shared" si="501"/>
        <v>750</v>
      </c>
      <c r="BG315" s="52">
        <f>'Mortgage and Loans'!AF277</f>
        <v>0</v>
      </c>
      <c r="BH315" s="52">
        <f>'Mortgage and Loans'!AQ277</f>
        <v>0</v>
      </c>
      <c r="BI315" s="52">
        <f>'Mortgage and Loans'!BB277</f>
        <v>0</v>
      </c>
      <c r="BJ315" s="52">
        <f>'Mortgage and Loans'!BM277</f>
        <v>0</v>
      </c>
      <c r="BK315" s="52">
        <f>'Mortgage and Loans'!T276</f>
        <v>0</v>
      </c>
      <c r="BL315" s="12">
        <f t="shared" si="17"/>
        <v>-4011.4396153846155</v>
      </c>
      <c r="BM315" s="69">
        <f t="shared" si="103"/>
        <v>3940775.3677915186</v>
      </c>
      <c r="BN315" s="88">
        <f t="shared" si="495"/>
        <v>0</v>
      </c>
      <c r="BO315" s="88">
        <f t="shared" si="496"/>
        <v>0</v>
      </c>
      <c r="BP315" s="79">
        <f>'Mortgage and Loans'!G277</f>
        <v>0</v>
      </c>
      <c r="BQ315" s="73">
        <f t="shared" si="430"/>
        <v>0</v>
      </c>
      <c r="BR315" s="80"/>
      <c r="BS315" s="20">
        <f t="shared" si="132"/>
        <v>4011.4396153846155</v>
      </c>
      <c r="BT315" s="20">
        <v>750</v>
      </c>
      <c r="BU315" s="20">
        <v>0</v>
      </c>
      <c r="BV315" s="20">
        <f t="shared" si="133"/>
        <v>4761.4396153846155</v>
      </c>
      <c r="BW315" s="20">
        <f>BV49</f>
        <v>4762.3040039543812</v>
      </c>
      <c r="BX315" s="47">
        <f>IF(D315=0,0,IF(MONTH($D315)=1,1,0))</f>
        <v>0</v>
      </c>
      <c r="BY315" s="47">
        <f t="shared" si="19"/>
        <v>0</v>
      </c>
      <c r="BZ315" s="47">
        <f t="shared" si="20"/>
        <v>0</v>
      </c>
      <c r="CA315" s="47">
        <f t="shared" si="21"/>
        <v>0</v>
      </c>
      <c r="CB315" s="47">
        <f t="shared" si="22"/>
        <v>0</v>
      </c>
      <c r="CC315" s="47">
        <f t="shared" si="23"/>
        <v>0</v>
      </c>
      <c r="CD315" s="47">
        <f t="shared" si="24"/>
        <v>0</v>
      </c>
      <c r="CE315" s="47">
        <f t="shared" si="25"/>
        <v>0</v>
      </c>
      <c r="CF315" s="47">
        <f t="shared" si="26"/>
        <v>0</v>
      </c>
      <c r="CG315" s="47">
        <f t="shared" si="27"/>
        <v>0</v>
      </c>
      <c r="CH315" s="47">
        <f t="shared" si="28"/>
        <v>0</v>
      </c>
      <c r="CI315" s="47">
        <f t="shared" si="29"/>
        <v>0</v>
      </c>
      <c r="CJ315" s="47">
        <f t="shared" si="134"/>
        <v>0</v>
      </c>
      <c r="CK315" s="47">
        <f t="shared" si="135"/>
        <v>0</v>
      </c>
      <c r="CL315" s="47">
        <f t="shared" si="136"/>
        <v>0</v>
      </c>
      <c r="CM315" s="47">
        <f t="shared" si="137"/>
        <v>0</v>
      </c>
      <c r="CN315" s="47">
        <f t="shared" si="138"/>
        <v>0</v>
      </c>
      <c r="CO315" s="47">
        <f t="shared" si="139"/>
        <v>0</v>
      </c>
      <c r="CP315" s="47">
        <f t="shared" si="140"/>
        <v>0</v>
      </c>
      <c r="CQ315" s="47">
        <f t="shared" si="141"/>
        <v>0</v>
      </c>
      <c r="CR315" s="47">
        <f t="shared" si="142"/>
        <v>0</v>
      </c>
      <c r="CS315" s="47">
        <f t="shared" si="143"/>
        <v>0</v>
      </c>
      <c r="CT315" s="47">
        <f t="shared" si="144"/>
        <v>0</v>
      </c>
      <c r="CU315" s="47">
        <f t="shared" si="145"/>
        <v>0</v>
      </c>
      <c r="CV315" s="20">
        <f>AVERAGE(BV59:BV315)</f>
        <v>4761.440848472098</v>
      </c>
      <c r="CW315" s="20">
        <f>AVERAGE(BV50:BV315)</f>
        <v>4761.4428218283756</v>
      </c>
      <c r="CX315" s="20">
        <f t="shared" si="147"/>
        <v>57137.275384615386</v>
      </c>
      <c r="CY315" s="20">
        <f t="shared" si="148"/>
        <v>57137.290181665172</v>
      </c>
      <c r="CZ315" s="20">
        <f t="shared" si="149"/>
        <v>57137.313861940507</v>
      </c>
      <c r="DA315" s="21">
        <f t="shared" si="150"/>
        <v>57137.29314274036</v>
      </c>
      <c r="DB315" s="19">
        <f>$DA315/DB$11</f>
        <v>1428432.3285685091</v>
      </c>
      <c r="DC315" s="20">
        <f>AVERAGE(DB59:DB315)</f>
        <v>1428432.215940268</v>
      </c>
      <c r="DD315" s="20">
        <f>AVERAGE(DB50:DB315)</f>
        <v>1428432.6718071597</v>
      </c>
      <c r="DE315" s="20">
        <f>DC315*G315</f>
        <v>0</v>
      </c>
      <c r="DF315" s="20">
        <f>$DD$11</f>
        <v>1500000</v>
      </c>
      <c r="DG315" s="20">
        <f t="shared" ref="DG272:DG315" si="502">SUM(AN315, AO315, AP315, AQ315, AR315, AS315, AV315, AW315, AX315,AT315)</f>
        <v>3669139.0669059046</v>
      </c>
      <c r="DH315" s="20">
        <f>DB$11*DG315</f>
        <v>146765.56267623618</v>
      </c>
      <c r="DI315" s="20">
        <f t="shared" si="477"/>
        <v>12230.463556353016</v>
      </c>
      <c r="DJ315" s="20">
        <f>AVERAGE(DG59:DG315)</f>
        <v>1444144.7613488135</v>
      </c>
      <c r="DK315" s="24">
        <f t="shared" si="164"/>
        <v>2.5686476585734854</v>
      </c>
      <c r="DL315" s="19"/>
      <c r="DM315" s="20"/>
      <c r="DN315" s="20"/>
      <c r="DO315" s="20"/>
      <c r="DP315" s="20"/>
      <c r="DQ315" s="21"/>
      <c r="DR315" s="17"/>
      <c r="DS315" s="17"/>
      <c r="DT315" s="17"/>
      <c r="DU315" s="17"/>
      <c r="DV315" s="17"/>
      <c r="DW315" s="17"/>
      <c r="DX315" s="17"/>
      <c r="DY315" s="17"/>
      <c r="DZ315" s="17"/>
      <c r="EA315" s="17"/>
      <c r="EB315" s="28">
        <v>0</v>
      </c>
      <c r="EC315" s="17"/>
      <c r="ED315" s="17"/>
      <c r="EE315" s="17"/>
      <c r="EF315" s="17"/>
      <c r="EG315" s="17"/>
    </row>
    <row r="316" spans="1:137" ht="15.75" thickBot="1" x14ac:dyDescent="0.3">
      <c r="D316" s="4"/>
      <c r="E316" s="28"/>
      <c r="F316" s="28"/>
      <c r="G316" s="28"/>
      <c r="H316" s="28"/>
      <c r="I316" s="14"/>
      <c r="J316" s="14"/>
      <c r="K316" s="9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11"/>
      <c r="Z316" s="15"/>
      <c r="AA316" s="15"/>
      <c r="AB316" s="15"/>
      <c r="AC316" s="15"/>
      <c r="AD316" s="15"/>
      <c r="AE316" s="15"/>
      <c r="AF316" s="15"/>
      <c r="AG316" s="15"/>
      <c r="AH316" s="93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55"/>
      <c r="AY316" s="15"/>
      <c r="AZ316" s="16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6"/>
      <c r="BM316" s="69"/>
      <c r="BN316" s="89"/>
      <c r="BO316" s="89"/>
      <c r="BP316" s="25"/>
      <c r="BQ316" s="22"/>
      <c r="BR316" s="70"/>
      <c r="BS316" s="20"/>
      <c r="BT316" s="20"/>
      <c r="BU316" s="20"/>
      <c r="BV316" s="20"/>
      <c r="BW316" s="20"/>
      <c r="BX316" s="47"/>
      <c r="BY316" s="47"/>
      <c r="BZ316" s="47"/>
      <c r="CA316" s="47"/>
      <c r="CB316" s="47"/>
      <c r="CC316" s="47"/>
      <c r="CD316" s="47"/>
      <c r="CE316" s="47"/>
      <c r="CF316" s="47"/>
      <c r="CG316" s="47"/>
      <c r="CH316" s="47"/>
      <c r="CI316" s="47"/>
      <c r="CJ316" s="47"/>
      <c r="CK316" s="47"/>
      <c r="CL316" s="47"/>
      <c r="CM316" s="47"/>
      <c r="CN316" s="47"/>
      <c r="CO316" s="47"/>
      <c r="CP316" s="47"/>
      <c r="CQ316" s="47"/>
      <c r="CR316" s="47"/>
      <c r="CS316" s="47"/>
      <c r="CT316" s="47"/>
      <c r="CU316" s="47"/>
      <c r="CV316" s="20"/>
      <c r="CW316" s="20"/>
      <c r="CX316" s="20"/>
      <c r="CY316" s="20"/>
      <c r="CZ316" s="20"/>
      <c r="DA316" s="21"/>
      <c r="DB316" s="25"/>
      <c r="DC316" s="22"/>
      <c r="DD316" s="22"/>
      <c r="DE316" s="22"/>
      <c r="DF316" s="22"/>
      <c r="DG316" s="22"/>
      <c r="DH316" s="22"/>
      <c r="DI316" s="22"/>
      <c r="DJ316" s="22"/>
      <c r="DK316" s="26"/>
      <c r="DL316" s="25"/>
      <c r="DM316" s="22"/>
      <c r="DN316" s="22"/>
      <c r="DO316" s="22"/>
      <c r="DP316" s="22"/>
      <c r="DQ316" s="70"/>
      <c r="DR316" s="17"/>
      <c r="DS316" s="17"/>
      <c r="DT316" s="17"/>
      <c r="DU316" s="17"/>
      <c r="DV316" s="17"/>
      <c r="DW316" s="17"/>
      <c r="DX316" s="17"/>
      <c r="DY316" s="17"/>
      <c r="DZ316" s="17"/>
      <c r="EA316" s="17"/>
      <c r="EB316" s="28">
        <v>0</v>
      </c>
      <c r="EC316" s="17"/>
      <c r="ED316" s="17"/>
      <c r="EE316" s="17"/>
      <c r="EF316" s="17"/>
      <c r="EG316" s="17"/>
    </row>
    <row r="317" spans="1:137" s="41" customFormat="1" ht="15.75" thickBot="1" x14ac:dyDescent="0.3">
      <c r="D317" s="29"/>
      <c r="E317" s="29"/>
      <c r="F317" s="30"/>
      <c r="G317" s="30"/>
      <c r="H317" s="30"/>
      <c r="I317" s="31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112"/>
      <c r="Z317" s="32"/>
      <c r="AA317" s="32"/>
      <c r="AB317" s="32"/>
      <c r="AC317" s="32"/>
      <c r="AD317" s="32"/>
      <c r="AE317" s="32"/>
      <c r="AF317" s="32"/>
      <c r="AG317" s="32"/>
      <c r="AH317" s="32"/>
      <c r="AI317" s="32"/>
      <c r="AJ317" s="32"/>
      <c r="AK317" s="32"/>
      <c r="AL317" s="32"/>
      <c r="AM317" s="32"/>
      <c r="AN317" s="32"/>
      <c r="AO317" s="32"/>
      <c r="AP317" s="32"/>
      <c r="AQ317" s="32"/>
      <c r="AR317" s="32"/>
      <c r="AS317" s="32"/>
      <c r="AT317" s="32"/>
      <c r="AU317" s="32"/>
      <c r="AV317" s="32"/>
      <c r="AW317" s="32"/>
      <c r="AX317" s="32"/>
      <c r="AY317" s="32"/>
      <c r="AZ317" s="33"/>
      <c r="BA317" s="31"/>
      <c r="BB317" s="32"/>
      <c r="BC317" s="32"/>
      <c r="BD317" s="32"/>
      <c r="BE317" s="32"/>
      <c r="BF317" s="32"/>
      <c r="BG317" s="32"/>
      <c r="BH317" s="32"/>
      <c r="BI317" s="32"/>
      <c r="BJ317" s="32"/>
      <c r="BK317" s="32"/>
      <c r="BL317" s="34"/>
      <c r="BM317" s="35"/>
      <c r="BN317" s="67"/>
      <c r="BO317" s="67"/>
      <c r="BP317" s="67"/>
      <c r="BQ317" s="67"/>
      <c r="BR317" s="67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7"/>
      <c r="DB317" s="38"/>
      <c r="DC317" s="36"/>
      <c r="DD317" s="36"/>
      <c r="DE317" s="36"/>
      <c r="DF317" s="36"/>
      <c r="DG317" s="36"/>
      <c r="DH317" s="36"/>
      <c r="DI317" s="36"/>
      <c r="DJ317" s="36"/>
      <c r="DK317" s="39"/>
      <c r="DL317" s="40"/>
      <c r="DM317" s="40"/>
      <c r="DN317" s="40"/>
      <c r="DO317" s="40"/>
      <c r="DP317" s="40"/>
      <c r="DQ317" s="40"/>
      <c r="DR317" s="40"/>
      <c r="DS317" s="40"/>
      <c r="DT317" s="40"/>
      <c r="DU317" s="40"/>
      <c r="DV317" s="40"/>
      <c r="DW317" s="40"/>
      <c r="DX317" s="40"/>
      <c r="DY317" s="40"/>
      <c r="DZ317" s="40"/>
      <c r="EA317" s="40"/>
      <c r="EB317" s="30"/>
      <c r="EC317" s="40"/>
      <c r="ED317" s="40"/>
      <c r="EE317" s="40"/>
      <c r="EF317" s="40"/>
      <c r="EG317" s="40"/>
    </row>
    <row r="318" spans="1:137" s="43" customFormat="1" ht="60.75" x14ac:dyDescent="0.25">
      <c r="D318" s="5" t="s">
        <v>108</v>
      </c>
      <c r="E318" s="5"/>
      <c r="F318" s="5"/>
      <c r="G318" s="5"/>
      <c r="H318" s="5"/>
      <c r="I318" s="44" t="s">
        <v>56</v>
      </c>
      <c r="J318" s="44"/>
      <c r="K318" s="44"/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113"/>
      <c r="Z318" s="44"/>
      <c r="AA318" s="44"/>
      <c r="AB318" s="44"/>
      <c r="AC318" s="44"/>
      <c r="AD318" s="44"/>
      <c r="AE318" s="44"/>
      <c r="AF318" s="44"/>
      <c r="AG318" s="44"/>
      <c r="AH318" s="44"/>
      <c r="AI318" s="44" t="s">
        <v>57</v>
      </c>
      <c r="AJ318" s="44" t="s">
        <v>120</v>
      </c>
      <c r="AK318" s="44" t="s">
        <v>52</v>
      </c>
      <c r="AL318" s="44" t="s">
        <v>120</v>
      </c>
      <c r="AM318" s="44" t="s">
        <v>51</v>
      </c>
      <c r="AN318" s="44" t="s">
        <v>56</v>
      </c>
      <c r="AO318" s="44" t="s">
        <v>56</v>
      </c>
      <c r="AP318" s="44"/>
      <c r="AQ318" s="44"/>
      <c r="AR318" s="44"/>
      <c r="AS318" s="44"/>
      <c r="AT318" s="44"/>
      <c r="AU318" s="44"/>
      <c r="AV318" s="44"/>
      <c r="AW318" s="44" t="s">
        <v>56</v>
      </c>
      <c r="AX318" s="44" t="s">
        <v>55</v>
      </c>
      <c r="AY318" s="44"/>
      <c r="AZ318" s="45"/>
      <c r="BA318" s="44" t="s">
        <v>53</v>
      </c>
      <c r="BB318" s="44" t="s">
        <v>53</v>
      </c>
      <c r="BC318" s="44" t="s">
        <v>53</v>
      </c>
      <c r="BD318" s="44" t="s">
        <v>53</v>
      </c>
      <c r="BE318" s="44"/>
      <c r="BF318" s="44" t="s">
        <v>53</v>
      </c>
      <c r="BG318" s="44" t="s">
        <v>54</v>
      </c>
      <c r="BH318" s="44" t="s">
        <v>54</v>
      </c>
      <c r="BI318" s="44" t="s">
        <v>54</v>
      </c>
      <c r="BJ318" s="44" t="s">
        <v>54</v>
      </c>
      <c r="BK318" s="44"/>
      <c r="BL318" s="46"/>
      <c r="BM318" s="46"/>
      <c r="BN318" s="46"/>
      <c r="BO318" s="46"/>
      <c r="BP318" s="46"/>
      <c r="BQ318" s="46"/>
      <c r="BR318" s="46"/>
      <c r="BX318" s="48">
        <f t="shared" ref="BX318:CU318" si="503">SUM(BX15:BX316)</f>
        <v>2</v>
      </c>
      <c r="BY318" s="48">
        <f t="shared" si="503"/>
        <v>2</v>
      </c>
      <c r="BZ318" s="48">
        <f t="shared" si="503"/>
        <v>2</v>
      </c>
      <c r="CA318" s="48">
        <f t="shared" si="503"/>
        <v>1</v>
      </c>
      <c r="CB318" s="48">
        <f t="shared" si="503"/>
        <v>1</v>
      </c>
      <c r="CC318" s="48">
        <f t="shared" si="503"/>
        <v>1</v>
      </c>
      <c r="CD318" s="48">
        <f t="shared" si="503"/>
        <v>1</v>
      </c>
      <c r="CE318" s="48">
        <f t="shared" si="503"/>
        <v>1</v>
      </c>
      <c r="CF318" s="48">
        <f t="shared" si="503"/>
        <v>1</v>
      </c>
      <c r="CG318" s="48">
        <f t="shared" si="503"/>
        <v>2</v>
      </c>
      <c r="CH318" s="48">
        <f t="shared" si="503"/>
        <v>2</v>
      </c>
      <c r="CI318" s="48">
        <f t="shared" si="503"/>
        <v>2</v>
      </c>
      <c r="CJ318" s="48">
        <f t="shared" si="503"/>
        <v>7239.5800000000008</v>
      </c>
      <c r="CK318" s="48">
        <f t="shared" si="503"/>
        <v>8572.0300000000007</v>
      </c>
      <c r="CL318" s="48">
        <f t="shared" si="503"/>
        <v>5483.7641666666668</v>
      </c>
      <c r="CM318" s="48">
        <f t="shared" si="503"/>
        <v>2893.73</v>
      </c>
      <c r="CN318" s="48">
        <f t="shared" si="503"/>
        <v>1973.96</v>
      </c>
      <c r="CO318" s="48">
        <f t="shared" si="503"/>
        <v>3019.61</v>
      </c>
      <c r="CP318" s="48">
        <f t="shared" si="503"/>
        <v>4752.0200000000004</v>
      </c>
      <c r="CQ318" s="48">
        <f t="shared" si="503"/>
        <v>5406.63</v>
      </c>
      <c r="CR318" s="48">
        <f t="shared" si="503"/>
        <v>5955.16</v>
      </c>
      <c r="CS318" s="48">
        <f t="shared" si="503"/>
        <v>9346.89</v>
      </c>
      <c r="CT318" s="48">
        <f t="shared" si="503"/>
        <v>8018.09</v>
      </c>
      <c r="CU318" s="48">
        <f t="shared" si="503"/>
        <v>6760.0099999999993</v>
      </c>
      <c r="EB318" s="5"/>
    </row>
    <row r="319" spans="1:137" x14ac:dyDescent="0.25"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6"/>
      <c r="BA319" s="2" t="s">
        <v>58</v>
      </c>
      <c r="BB319" s="2"/>
      <c r="BC319" s="2"/>
      <c r="BD319" s="2"/>
      <c r="BE319" s="2"/>
      <c r="BF319" s="2"/>
      <c r="BG319" s="2"/>
      <c r="BH319" s="2"/>
      <c r="BX319" s="49">
        <f>CJ318/BX318</f>
        <v>3619.7900000000004</v>
      </c>
      <c r="BY319" s="49">
        <f t="shared" ref="BY319:CI319" si="504">CK318/BY318</f>
        <v>4286.0150000000003</v>
      </c>
      <c r="BZ319" s="49">
        <f t="shared" si="504"/>
        <v>2741.8820833333334</v>
      </c>
      <c r="CA319" s="49">
        <f t="shared" si="504"/>
        <v>2893.73</v>
      </c>
      <c r="CB319" s="49">
        <f t="shared" si="504"/>
        <v>1973.96</v>
      </c>
      <c r="CC319" s="49">
        <f t="shared" si="504"/>
        <v>3019.61</v>
      </c>
      <c r="CD319" s="49">
        <f t="shared" si="504"/>
        <v>4752.0200000000004</v>
      </c>
      <c r="CE319" s="49">
        <f t="shared" si="504"/>
        <v>5406.63</v>
      </c>
      <c r="CF319" s="49">
        <f t="shared" si="504"/>
        <v>5955.16</v>
      </c>
      <c r="CG319" s="49">
        <f t="shared" si="504"/>
        <v>4673.4449999999997</v>
      </c>
      <c r="CH319" s="49">
        <f t="shared" si="504"/>
        <v>4009.0450000000001</v>
      </c>
      <c r="CI319" s="49">
        <f t="shared" si="504"/>
        <v>3380.0049999999997</v>
      </c>
    </row>
    <row r="320" spans="1:137" x14ac:dyDescent="0.25"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6"/>
      <c r="BA320" s="2"/>
      <c r="BB320" s="2"/>
      <c r="BC320" s="2"/>
      <c r="BD320" s="2"/>
      <c r="BE320" s="2"/>
      <c r="BF320" s="2"/>
      <c r="BG320" s="2"/>
      <c r="BH320" s="2"/>
      <c r="BS320" s="50" t="s">
        <v>124</v>
      </c>
    </row>
    <row r="321" spans="4:132" ht="75" x14ac:dyDescent="0.25"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6"/>
      <c r="BA321" s="2"/>
      <c r="BB321" s="2"/>
      <c r="BC321" s="2"/>
      <c r="BD321" s="2"/>
      <c r="BE321" s="2"/>
      <c r="BF321" s="2"/>
      <c r="BG321" s="2"/>
      <c r="BH321" s="2"/>
      <c r="BS321" s="43" t="s">
        <v>104</v>
      </c>
      <c r="BT321" s="43" t="s">
        <v>105</v>
      </c>
      <c r="BU321" s="43" t="s">
        <v>106</v>
      </c>
    </row>
    <row r="322" spans="4:132" x14ac:dyDescent="0.25"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Z322" s="2"/>
      <c r="AA322" s="2"/>
      <c r="AB322" s="2"/>
      <c r="AC322" s="2"/>
      <c r="AD322" s="2"/>
      <c r="AE322" s="2"/>
      <c r="AF322" s="2"/>
      <c r="AG322" s="2"/>
      <c r="AH322" s="2"/>
      <c r="AI322" s="2" t="s">
        <v>59</v>
      </c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6"/>
      <c r="BA322" s="2"/>
      <c r="BB322" s="2"/>
      <c r="BC322" s="2"/>
      <c r="BD322" s="2"/>
      <c r="BE322" s="2"/>
      <c r="BF322" s="2"/>
      <c r="BG322" s="2"/>
      <c r="BH322" s="2"/>
      <c r="BM322" t="s">
        <v>75</v>
      </c>
      <c r="BS322" s="49">
        <f>BX319</f>
        <v>3619.7900000000004</v>
      </c>
      <c r="BT322" s="49">
        <f>SUM(BS$322:BS$333)/12</f>
        <v>3892.6076736111113</v>
      </c>
      <c r="BU322" s="49">
        <f>CX322*2 + (2*CX322)/12 + CX323</f>
        <v>3765.8050000000003</v>
      </c>
      <c r="BV322">
        <f>BU322*12</f>
        <v>45189.66</v>
      </c>
      <c r="BW322">
        <f>BV322*25</f>
        <v>1129741.5</v>
      </c>
      <c r="CW322" t="s">
        <v>107</v>
      </c>
      <c r="CX322">
        <v>1691.91</v>
      </c>
    </row>
    <row r="323" spans="4:132" x14ac:dyDescent="0.25"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Z323" s="2"/>
      <c r="AA323" s="2"/>
      <c r="AB323" s="2"/>
      <c r="AC323" s="2"/>
      <c r="AD323" s="2"/>
      <c r="AE323" s="2"/>
      <c r="AF323" s="2"/>
      <c r="AG323" s="2"/>
      <c r="AH323" s="2"/>
      <c r="AI323" s="2" t="s">
        <v>60</v>
      </c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6"/>
      <c r="BA323" s="2"/>
      <c r="BB323" s="2"/>
      <c r="BC323" s="2"/>
      <c r="BD323" s="2"/>
      <c r="BE323" s="2"/>
      <c r="BF323" s="2"/>
      <c r="BG323" s="2"/>
      <c r="BH323" s="2"/>
      <c r="BM323" t="s">
        <v>76</v>
      </c>
      <c r="BS323" s="49">
        <f>BY319</f>
        <v>4286.0150000000003</v>
      </c>
      <c r="BT323" s="49">
        <f t="shared" ref="BT323:BT345" si="505">SUM(BS$322:BS$333)/12</f>
        <v>3892.6076736111113</v>
      </c>
      <c r="BU323" s="49">
        <f>BU322</f>
        <v>3765.8050000000003</v>
      </c>
      <c r="CW323" t="s">
        <v>110</v>
      </c>
      <c r="CX323">
        <v>100</v>
      </c>
    </row>
    <row r="324" spans="4:132" x14ac:dyDescent="0.25"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Z324" s="2"/>
      <c r="AA324" s="2"/>
      <c r="AB324" s="2"/>
      <c r="AC324" s="2"/>
      <c r="AD324" s="2"/>
      <c r="AE324" s="2"/>
      <c r="AF324" s="2"/>
      <c r="AG324" s="2"/>
      <c r="AH324" s="2"/>
      <c r="AI324" s="2" t="s">
        <v>61</v>
      </c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6"/>
      <c r="BA324" s="2"/>
      <c r="BB324" s="2"/>
      <c r="BC324" s="2"/>
      <c r="BD324" s="2"/>
      <c r="BE324" s="2"/>
      <c r="BF324" s="2"/>
      <c r="BG324" s="2"/>
      <c r="BH324" s="2"/>
      <c r="BM324" t="s">
        <v>77</v>
      </c>
      <c r="BS324" s="49">
        <f>BZ319</f>
        <v>2741.8820833333334</v>
      </c>
      <c r="BT324" s="49">
        <f t="shared" si="505"/>
        <v>3892.6076736111113</v>
      </c>
      <c r="BU324" s="49">
        <f t="shared" ref="BU324:BU345" si="506">BU323</f>
        <v>3765.8050000000003</v>
      </c>
    </row>
    <row r="325" spans="4:132" x14ac:dyDescent="0.25"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Z325" s="2"/>
      <c r="AA325" s="2"/>
      <c r="AB325" s="2"/>
      <c r="AC325" s="2"/>
      <c r="AD325" s="2"/>
      <c r="AE325" s="2"/>
      <c r="AF325" s="2"/>
      <c r="AG325" s="2"/>
      <c r="AH325" s="2"/>
      <c r="AI325" s="2" t="s">
        <v>121</v>
      </c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6"/>
      <c r="BA325" s="2"/>
      <c r="BB325" s="2"/>
      <c r="BC325" s="2"/>
      <c r="BD325" s="2"/>
      <c r="BE325" s="2"/>
      <c r="BF325" s="2"/>
      <c r="BG325" s="2"/>
      <c r="BH325" s="2"/>
      <c r="BM325" t="s">
        <v>78</v>
      </c>
      <c r="BS325" s="49">
        <f>CA319</f>
        <v>2893.73</v>
      </c>
      <c r="BT325" s="49">
        <f t="shared" si="505"/>
        <v>3892.6076736111113</v>
      </c>
      <c r="BU325" s="49">
        <f t="shared" si="506"/>
        <v>3765.8050000000003</v>
      </c>
    </row>
    <row r="326" spans="4:132" x14ac:dyDescent="0.25">
      <c r="D326" s="5"/>
      <c r="E326" s="5"/>
      <c r="F326" s="5"/>
      <c r="G326" s="5"/>
      <c r="H326" s="5"/>
      <c r="AI326" s="2" t="s">
        <v>122</v>
      </c>
      <c r="BM326" t="s">
        <v>79</v>
      </c>
      <c r="BS326" s="49">
        <f>CB319</f>
        <v>1973.96</v>
      </c>
      <c r="BT326" s="49">
        <f t="shared" si="505"/>
        <v>3892.6076736111113</v>
      </c>
      <c r="BU326" s="49">
        <f t="shared" si="506"/>
        <v>3765.8050000000003</v>
      </c>
      <c r="EB326" s="5"/>
    </row>
    <row r="327" spans="4:132" x14ac:dyDescent="0.25">
      <c r="D327" s="4"/>
      <c r="E327" s="4"/>
      <c r="F327" s="4"/>
      <c r="G327" s="4"/>
      <c r="H327" s="4"/>
      <c r="AI327" s="2" t="s">
        <v>123</v>
      </c>
      <c r="BM327" t="s">
        <v>80</v>
      </c>
      <c r="BS327" s="49">
        <f>CC319</f>
        <v>3019.61</v>
      </c>
      <c r="BT327" s="49">
        <f t="shared" si="505"/>
        <v>3892.6076736111113</v>
      </c>
      <c r="BU327" s="49">
        <f t="shared" si="506"/>
        <v>3765.8050000000003</v>
      </c>
      <c r="EB327" s="4"/>
    </row>
    <row r="328" spans="4:132" x14ac:dyDescent="0.25">
      <c r="D328" s="4"/>
      <c r="E328" s="4"/>
      <c r="F328" s="4"/>
      <c r="G328" s="4"/>
      <c r="H328" s="4"/>
      <c r="BM328" t="s">
        <v>81</v>
      </c>
      <c r="BS328" s="49">
        <f>CD319</f>
        <v>4752.0200000000004</v>
      </c>
      <c r="BT328" s="49">
        <f t="shared" si="505"/>
        <v>3892.6076736111113</v>
      </c>
      <c r="BU328" s="49">
        <f t="shared" si="506"/>
        <v>3765.8050000000003</v>
      </c>
      <c r="EB328" s="4"/>
    </row>
    <row r="329" spans="4:132" x14ac:dyDescent="0.25">
      <c r="D329" s="4"/>
      <c r="E329" s="4"/>
      <c r="F329" s="4"/>
      <c r="G329" s="4"/>
      <c r="H329" s="4"/>
      <c r="BM329" t="s">
        <v>82</v>
      </c>
      <c r="BS329" s="49">
        <f>CE319</f>
        <v>5406.63</v>
      </c>
      <c r="BT329" s="49">
        <f t="shared" si="505"/>
        <v>3892.6076736111113</v>
      </c>
      <c r="BU329" s="49">
        <f t="shared" si="506"/>
        <v>3765.8050000000003</v>
      </c>
      <c r="EB329" s="4"/>
    </row>
    <row r="330" spans="4:132" x14ac:dyDescent="0.25">
      <c r="D330" s="4"/>
      <c r="E330" s="4"/>
      <c r="F330" s="4"/>
      <c r="G330" s="4"/>
      <c r="H330" s="4"/>
      <c r="BM330" t="s">
        <v>83</v>
      </c>
      <c r="BS330" s="49">
        <f>CF319</f>
        <v>5955.16</v>
      </c>
      <c r="BT330" s="49">
        <f t="shared" si="505"/>
        <v>3892.6076736111113</v>
      </c>
      <c r="BU330" s="49">
        <f t="shared" si="506"/>
        <v>3765.8050000000003</v>
      </c>
      <c r="EB330" s="4"/>
    </row>
    <row r="331" spans="4:132" x14ac:dyDescent="0.25">
      <c r="D331" s="4"/>
      <c r="E331" s="4"/>
      <c r="F331" s="4"/>
      <c r="G331" s="4"/>
      <c r="H331" s="4"/>
      <c r="AI331" t="s">
        <v>135</v>
      </c>
      <c r="BM331" t="s">
        <v>84</v>
      </c>
      <c r="BS331" s="49">
        <f>CG319</f>
        <v>4673.4449999999997</v>
      </c>
      <c r="BT331" s="49">
        <f t="shared" si="505"/>
        <v>3892.6076736111113</v>
      </c>
      <c r="BU331" s="49">
        <f t="shared" si="506"/>
        <v>3765.8050000000003</v>
      </c>
      <c r="EB331" s="4"/>
    </row>
    <row r="332" spans="4:132" x14ac:dyDescent="0.25">
      <c r="D332" s="4"/>
      <c r="E332" s="4"/>
      <c r="F332" s="4"/>
      <c r="G332" s="4"/>
      <c r="H332" s="4"/>
      <c r="AI332" t="s">
        <v>212</v>
      </c>
      <c r="BM332" t="s">
        <v>85</v>
      </c>
      <c r="BS332" s="49">
        <f>CH319</f>
        <v>4009.0450000000001</v>
      </c>
      <c r="BT332" s="49">
        <f t="shared" si="505"/>
        <v>3892.6076736111113</v>
      </c>
      <c r="BU332" s="49">
        <f t="shared" si="506"/>
        <v>3765.8050000000003</v>
      </c>
      <c r="EB332" s="4"/>
    </row>
    <row r="333" spans="4:132" x14ac:dyDescent="0.25">
      <c r="D333" s="4"/>
      <c r="E333" s="4"/>
      <c r="F333" s="4"/>
      <c r="G333" s="4"/>
      <c r="H333" s="4"/>
      <c r="AI333" t="s">
        <v>213</v>
      </c>
      <c r="BM333" t="s">
        <v>86</v>
      </c>
      <c r="BS333" s="49">
        <f>CI319</f>
        <v>3380.0049999999997</v>
      </c>
      <c r="BT333" s="49">
        <f t="shared" si="505"/>
        <v>3892.6076736111113</v>
      </c>
      <c r="BU333" s="49">
        <f t="shared" si="506"/>
        <v>3765.8050000000003</v>
      </c>
      <c r="EB333" s="4"/>
    </row>
    <row r="334" spans="4:132" x14ac:dyDescent="0.25">
      <c r="D334" s="4"/>
      <c r="E334" s="4"/>
      <c r="F334" s="4"/>
      <c r="G334" s="4"/>
      <c r="H334" s="4"/>
      <c r="BM334" t="s">
        <v>75</v>
      </c>
      <c r="BS334" s="49">
        <f>BS322</f>
        <v>3619.7900000000004</v>
      </c>
      <c r="BT334" s="49">
        <f t="shared" si="505"/>
        <v>3892.6076736111113</v>
      </c>
      <c r="BU334" s="49">
        <f t="shared" si="506"/>
        <v>3765.8050000000003</v>
      </c>
      <c r="EB334" s="4"/>
    </row>
    <row r="335" spans="4:132" x14ac:dyDescent="0.25">
      <c r="D335" s="4"/>
      <c r="E335" s="4"/>
      <c r="F335" s="4"/>
      <c r="G335" s="4"/>
      <c r="H335" s="4"/>
      <c r="BM335" t="s">
        <v>76</v>
      </c>
      <c r="BS335" s="49">
        <f t="shared" ref="BS335:BS345" si="507">BS323</f>
        <v>4286.0150000000003</v>
      </c>
      <c r="BT335" s="49">
        <f t="shared" si="505"/>
        <v>3892.6076736111113</v>
      </c>
      <c r="BU335" s="49">
        <f t="shared" si="506"/>
        <v>3765.8050000000003</v>
      </c>
      <c r="EB335" s="4"/>
    </row>
    <row r="336" spans="4:132" x14ac:dyDescent="0.25">
      <c r="D336" s="4"/>
      <c r="E336" s="4"/>
      <c r="F336" s="4"/>
      <c r="G336" s="4"/>
      <c r="H336" s="4"/>
      <c r="BM336" t="s">
        <v>77</v>
      </c>
      <c r="BS336" s="49">
        <f t="shared" si="507"/>
        <v>2741.8820833333334</v>
      </c>
      <c r="BT336" s="49">
        <f t="shared" si="505"/>
        <v>3892.6076736111113</v>
      </c>
      <c r="BU336" s="49">
        <f t="shared" si="506"/>
        <v>3765.8050000000003</v>
      </c>
      <c r="EB336" s="4"/>
    </row>
    <row r="337" spans="4:132" x14ac:dyDescent="0.25">
      <c r="D337" s="4"/>
      <c r="E337" s="4"/>
      <c r="F337" s="4"/>
      <c r="G337" s="4"/>
      <c r="H337" s="4"/>
      <c r="BM337" t="s">
        <v>78</v>
      </c>
      <c r="BS337" s="49">
        <f t="shared" si="507"/>
        <v>2893.73</v>
      </c>
      <c r="BT337" s="49">
        <f t="shared" si="505"/>
        <v>3892.6076736111113</v>
      </c>
      <c r="BU337" s="49">
        <f t="shared" si="506"/>
        <v>3765.8050000000003</v>
      </c>
      <c r="EB337" s="4"/>
    </row>
    <row r="338" spans="4:132" x14ac:dyDescent="0.25">
      <c r="D338" s="4"/>
      <c r="E338" s="4"/>
      <c r="F338" s="4"/>
      <c r="G338" s="4"/>
      <c r="H338" s="4"/>
      <c r="BM338" t="s">
        <v>79</v>
      </c>
      <c r="BS338" s="49">
        <f t="shared" si="507"/>
        <v>1973.96</v>
      </c>
      <c r="BT338" s="49">
        <f t="shared" si="505"/>
        <v>3892.6076736111113</v>
      </c>
      <c r="BU338" s="49">
        <f t="shared" si="506"/>
        <v>3765.8050000000003</v>
      </c>
      <c r="EB338" s="4"/>
    </row>
    <row r="339" spans="4:132" x14ac:dyDescent="0.25">
      <c r="D339" s="4"/>
      <c r="E339" s="4"/>
      <c r="F339" s="4"/>
      <c r="G339" s="4"/>
      <c r="H339" s="4"/>
      <c r="BM339" t="s">
        <v>80</v>
      </c>
      <c r="BS339" s="49">
        <f t="shared" si="507"/>
        <v>3019.61</v>
      </c>
      <c r="BT339" s="49">
        <f t="shared" si="505"/>
        <v>3892.6076736111113</v>
      </c>
      <c r="BU339" s="49">
        <f t="shared" si="506"/>
        <v>3765.8050000000003</v>
      </c>
      <c r="EB339" s="4"/>
    </row>
    <row r="340" spans="4:132" x14ac:dyDescent="0.25">
      <c r="D340" s="4"/>
      <c r="E340" s="4"/>
      <c r="F340" s="4"/>
      <c r="G340" s="4"/>
      <c r="H340" s="4"/>
      <c r="BM340" t="s">
        <v>81</v>
      </c>
      <c r="BS340" s="49">
        <f t="shared" si="507"/>
        <v>4752.0200000000004</v>
      </c>
      <c r="BT340" s="49">
        <f t="shared" si="505"/>
        <v>3892.6076736111113</v>
      </c>
      <c r="BU340" s="49">
        <f t="shared" si="506"/>
        <v>3765.8050000000003</v>
      </c>
      <c r="EB340" s="4"/>
    </row>
    <row r="341" spans="4:132" x14ac:dyDescent="0.25">
      <c r="D341" s="4"/>
      <c r="E341" s="4"/>
      <c r="F341" s="4"/>
      <c r="G341" s="4"/>
      <c r="H341" s="4"/>
      <c r="BM341" t="s">
        <v>82</v>
      </c>
      <c r="BS341" s="49">
        <f t="shared" si="507"/>
        <v>5406.63</v>
      </c>
      <c r="BT341" s="49">
        <f t="shared" si="505"/>
        <v>3892.6076736111113</v>
      </c>
      <c r="BU341" s="49">
        <f t="shared" si="506"/>
        <v>3765.8050000000003</v>
      </c>
      <c r="EB341" s="4"/>
    </row>
    <row r="342" spans="4:132" x14ac:dyDescent="0.25">
      <c r="D342" s="4"/>
      <c r="E342" s="4"/>
      <c r="F342" s="4"/>
      <c r="G342" s="4"/>
      <c r="H342" s="4"/>
      <c r="BM342" t="s">
        <v>83</v>
      </c>
      <c r="BS342" s="49">
        <f t="shared" si="507"/>
        <v>5955.16</v>
      </c>
      <c r="BT342" s="49">
        <f t="shared" si="505"/>
        <v>3892.6076736111113</v>
      </c>
      <c r="BU342" s="49">
        <f t="shared" si="506"/>
        <v>3765.8050000000003</v>
      </c>
      <c r="EB342" s="4"/>
    </row>
    <row r="343" spans="4:132" x14ac:dyDescent="0.25">
      <c r="D343" s="4"/>
      <c r="E343" s="4"/>
      <c r="F343" s="4"/>
      <c r="G343" s="4"/>
      <c r="H343" s="4"/>
      <c r="BM343" t="s">
        <v>84</v>
      </c>
      <c r="BS343" s="49">
        <f t="shared" si="507"/>
        <v>4673.4449999999997</v>
      </c>
      <c r="BT343" s="49">
        <f t="shared" si="505"/>
        <v>3892.6076736111113</v>
      </c>
      <c r="BU343" s="49">
        <f t="shared" si="506"/>
        <v>3765.8050000000003</v>
      </c>
      <c r="EB343" s="4"/>
    </row>
    <row r="344" spans="4:132" x14ac:dyDescent="0.25"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6"/>
      <c r="BM344" t="s">
        <v>85</v>
      </c>
      <c r="BS344" s="49">
        <f t="shared" si="507"/>
        <v>4009.0450000000001</v>
      </c>
      <c r="BT344" s="49">
        <f t="shared" si="505"/>
        <v>3892.6076736111113</v>
      </c>
      <c r="BU344" s="49">
        <f t="shared" si="506"/>
        <v>3765.8050000000003</v>
      </c>
    </row>
    <row r="345" spans="4:132" x14ac:dyDescent="0.25">
      <c r="BM345" t="s">
        <v>86</v>
      </c>
      <c r="BS345" s="49">
        <f t="shared" si="507"/>
        <v>3380.0049999999997</v>
      </c>
      <c r="BT345" s="49">
        <f t="shared" si="505"/>
        <v>3892.6076736111113</v>
      </c>
      <c r="BU345" s="49">
        <f t="shared" si="506"/>
        <v>3765.8050000000003</v>
      </c>
    </row>
  </sheetData>
  <mergeCells count="10">
    <mergeCell ref="DL12:DQ12"/>
    <mergeCell ref="DB12:DK12"/>
    <mergeCell ref="D5:D10"/>
    <mergeCell ref="BA12:BL12"/>
    <mergeCell ref="BM12:BM14"/>
    <mergeCell ref="BS12:DA12"/>
    <mergeCell ref="AI12:AZ12"/>
    <mergeCell ref="J12:AH12"/>
    <mergeCell ref="J13:P13"/>
    <mergeCell ref="Q13:V13"/>
  </mergeCells>
  <conditionalFormatting sqref="CW21:CX22 CW19:CW20 CZ21:DB22 CZ19:CZ20 CW23:DB23 CV17:CV23 CX15:CX20 CY17:CY22 DA15:DB20 DC17:DC26 DG15:DJ15 DD19:DF32 AM20:AQ20 AM19:AN19 AP19:AQ19 AU19:AU20 AS25:AU26 AS28:AU29 AS22:AU23 CV24:DB26 CV33:DF33 CV27:DC32 BX16:CU33 BW27:BW30 D15:H32 AL35:AL39 AY316:BN316 BI34:BK34 BI35:BM36 BI37:BL37 EB19:EC27 EJ19:XFD27 AL59:AL315 BL38:BL315 AK35:AK315 BS19:BW27 BS28:BV30 BL15:BM34 BS31:BW33 AS31:AU32 AV19:AY33 AY315:AZ315 BS34:DF315 EB28:XFD316 DJ16:DJ33 I19:I32 BA19:BD315 BF19:BK33 BM37:BM225 BN15:BN225 BM226:BN315 E33:I315 Q315:AJ315 M19:P31 D316:AW316 Z24:AU24 AA27:AU27 Z22:AQ23 Z25:AQ25 AA30:AU30 AA28:AQ29 Z21:AU21 Z19:AK20 AA31:AQ32 V15:V58 S59:V59 L15:L58 W58:X59 W15:Y57 M32:O33 AA26:AQ26 AG34:AJ42 AG33:AO33 AF35:AF42 AF43:AJ314 L60:O315 Q59:Q314 S60:X314 Y58:Y314 BI38:BK313 BF34:BH313 BF314:BK315 BR19:BR59 BR15:CU15 BR16:BW18 BP15:BQ59 BP60:BR315 AK34:AO34 AM35:AO44 AQ33:AU33 AP33:AP44 L59:M59 M34:M58 N34:O59 AQ34:AW38 AQ39:AU44 AV39:AW315 AM45:AU315 AX34:AX316 AA33:AF34 AA35:AE314 D30:D315 AY34:AY314 AZ15:AZ314 DK15:DK33 DJ315:EA315 BP316:EA316 DJ34:DK314 DR19:EA245 DO246:EA314 DO15:DQ245 DG16:DI315">
    <cfRule type="expression" dxfId="37" priority="25">
      <formula>$F15&gt;0</formula>
    </cfRule>
  </conditionalFormatting>
  <conditionalFormatting sqref="AL19:AL20">
    <cfRule type="expression" dxfId="36" priority="24">
      <formula>$F19&gt;0</formula>
    </cfRule>
  </conditionalFormatting>
  <conditionalFormatting sqref="AR31:AR32">
    <cfRule type="expression" dxfId="35" priority="14">
      <formula>$F31&gt;0</formula>
    </cfRule>
  </conditionalFormatting>
  <conditionalFormatting sqref="AL16:AL17">
    <cfRule type="expression" dxfId="34" priority="23">
      <formula>$F16&gt;0</formula>
    </cfRule>
  </conditionalFormatting>
  <conditionalFormatting sqref="AN16:AN17">
    <cfRule type="expression" dxfId="33" priority="22">
      <formula>$F16&gt;0</formula>
    </cfRule>
  </conditionalFormatting>
  <conditionalFormatting sqref="AS16:AT17">
    <cfRule type="expression" dxfId="32" priority="21">
      <formula>$F16&gt;0</formula>
    </cfRule>
  </conditionalFormatting>
  <conditionalFormatting sqref="AS19:AT20">
    <cfRule type="expression" dxfId="31" priority="20">
      <formula>$F19&gt;0</formula>
    </cfRule>
  </conditionalFormatting>
  <conditionalFormatting sqref="AR16:AR17">
    <cfRule type="expression" dxfId="30" priority="19">
      <formula>$F16&gt;0</formula>
    </cfRule>
  </conditionalFormatting>
  <conditionalFormatting sqref="AR19:AR20">
    <cfRule type="expression" dxfId="29" priority="18">
      <formula>$F19&gt;0</formula>
    </cfRule>
  </conditionalFormatting>
  <conditionalFormatting sqref="AR22:AR23">
    <cfRule type="expression" dxfId="28" priority="17">
      <formula>$F22&gt;0</formula>
    </cfRule>
  </conditionalFormatting>
  <conditionalFormatting sqref="AR25:AR26">
    <cfRule type="expression" dxfId="27" priority="16">
      <formula>$F25&gt;0</formula>
    </cfRule>
  </conditionalFormatting>
  <conditionalFormatting sqref="AR28:AR29">
    <cfRule type="expression" dxfId="26" priority="15">
      <formula>$F28&gt;0</formula>
    </cfRule>
  </conditionalFormatting>
  <conditionalFormatting sqref="AL40:AL42">
    <cfRule type="expression" dxfId="25" priority="13">
      <formula>$F40&gt;0</formula>
    </cfRule>
  </conditionalFormatting>
  <conditionalFormatting sqref="AL43:AL44">
    <cfRule type="expression" dxfId="24" priority="12">
      <formula>$F43&gt;0</formula>
    </cfRule>
  </conditionalFormatting>
  <conditionalFormatting sqref="AL57:AL58">
    <cfRule type="expression" dxfId="23" priority="11">
      <formula>$F57&gt;0</formula>
    </cfRule>
  </conditionalFormatting>
  <conditionalFormatting sqref="AL47:AL48">
    <cfRule type="expression" dxfId="22" priority="10">
      <formula>$F47&gt;0</formula>
    </cfRule>
  </conditionalFormatting>
  <conditionalFormatting sqref="AL45:AL46">
    <cfRule type="expression" dxfId="21" priority="9">
      <formula>$F45&gt;0</formula>
    </cfRule>
  </conditionalFormatting>
  <conditionalFormatting sqref="AL51:AL52">
    <cfRule type="expression" dxfId="20" priority="8">
      <formula>$F51&gt;0</formula>
    </cfRule>
  </conditionalFormatting>
  <conditionalFormatting sqref="AL49:AL50">
    <cfRule type="expression" dxfId="19" priority="7">
      <formula>$F49&gt;0</formula>
    </cfRule>
  </conditionalFormatting>
  <conditionalFormatting sqref="AL55:AL56">
    <cfRule type="expression" dxfId="18" priority="6">
      <formula>$F55&gt;0</formula>
    </cfRule>
  </conditionalFormatting>
  <conditionalFormatting sqref="AL53:AL54">
    <cfRule type="expression" dxfId="17" priority="5">
      <formula>$F53&gt;0</formula>
    </cfRule>
  </conditionalFormatting>
  <conditionalFormatting sqref="BE24:BE315">
    <cfRule type="expression" dxfId="16" priority="2">
      <formula>$F24&gt;0</formula>
    </cfRule>
  </conditionalFormatting>
  <conditionalFormatting sqref="BO15:BO316">
    <cfRule type="expression" dxfId="15" priority="1">
      <formula>$F15&gt;0</formula>
    </cfRule>
  </conditionalFormatting>
  <conditionalFormatting sqref="P32:P315">
    <cfRule type="expression" dxfId="14" priority="27">
      <formula>$F32&gt;0</formula>
    </cfRule>
  </conditionalFormatting>
  <conditionalFormatting sqref="Z26:Z314">
    <cfRule type="expression" dxfId="13" priority="29">
      <formula>$F33&gt;0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F1:BK22"/>
  <sheetViews>
    <sheetView tabSelected="1" topLeftCell="AE1" zoomScale="85" zoomScaleNormal="85" workbookViewId="0">
      <selection activeCell="BF27" sqref="BF27"/>
    </sheetView>
  </sheetViews>
  <sheetFormatPr defaultRowHeight="15" x14ac:dyDescent="0.25"/>
  <cols>
    <col min="58" max="58" width="12.5703125" bestFit="1" customWidth="1"/>
    <col min="59" max="59" width="9.85546875" bestFit="1" customWidth="1"/>
    <col min="60" max="60" width="12.7109375" bestFit="1" customWidth="1"/>
    <col min="61" max="61" width="10.28515625" bestFit="1" customWidth="1"/>
  </cols>
  <sheetData>
    <row r="1" spans="58:63" x14ac:dyDescent="0.25">
      <c r="BF1">
        <v>1</v>
      </c>
    </row>
    <row r="2" spans="58:63" x14ac:dyDescent="0.25">
      <c r="BF2" t="s">
        <v>198</v>
      </c>
      <c r="BG2" s="1">
        <f ca="1">TODAY()</f>
        <v>43172</v>
      </c>
      <c r="BH2">
        <v>0</v>
      </c>
    </row>
    <row r="3" spans="58:63" x14ac:dyDescent="0.25">
      <c r="BG3" s="1">
        <f ca="1">BG2</f>
        <v>43172</v>
      </c>
      <c r="BH3">
        <v>5000000</v>
      </c>
    </row>
    <row r="7" spans="58:63" x14ac:dyDescent="0.25">
      <c r="BF7" t="s">
        <v>200</v>
      </c>
    </row>
    <row r="8" spans="58:63" x14ac:dyDescent="0.25">
      <c r="BF8" t="s">
        <v>201</v>
      </c>
      <c r="BG8" t="s">
        <v>202</v>
      </c>
      <c r="BH8" t="s">
        <v>42</v>
      </c>
      <c r="BI8" t="s">
        <v>204</v>
      </c>
      <c r="BJ8" t="s">
        <v>203</v>
      </c>
    </row>
    <row r="9" spans="58:63" x14ac:dyDescent="0.25">
      <c r="BF9" s="1">
        <v>43168</v>
      </c>
      <c r="BG9" s="1">
        <v>48030</v>
      </c>
      <c r="BH9" s="53">
        <v>1400000</v>
      </c>
      <c r="BI9" s="53">
        <f>BH9*4%</f>
        <v>56000</v>
      </c>
      <c r="BJ9" t="s">
        <v>205</v>
      </c>
      <c r="BK9" t="s">
        <v>210</v>
      </c>
    </row>
    <row r="10" spans="58:63" x14ac:dyDescent="0.25">
      <c r="BF10" s="1">
        <v>43171</v>
      </c>
      <c r="BG10" s="1">
        <v>48305</v>
      </c>
      <c r="BH10" s="53">
        <v>1400000</v>
      </c>
      <c r="BI10" s="53">
        <f>BH10*4%</f>
        <v>56000</v>
      </c>
      <c r="BJ10" t="s">
        <v>246</v>
      </c>
    </row>
    <row r="11" spans="58:63" x14ac:dyDescent="0.25">
      <c r="BF11" s="1">
        <v>43172</v>
      </c>
      <c r="BG11" s="1">
        <v>48519</v>
      </c>
      <c r="BH11" s="53">
        <v>1500000</v>
      </c>
      <c r="BI11" s="53">
        <f>BH11*4%</f>
        <v>60000</v>
      </c>
    </row>
    <row r="12" spans="58:63" x14ac:dyDescent="0.25">
      <c r="BF12" s="1"/>
      <c r="BG12" s="1"/>
      <c r="BH12" s="53"/>
      <c r="BI12" s="53"/>
    </row>
    <row r="13" spans="58:63" x14ac:dyDescent="0.25">
      <c r="BF13" s="1"/>
      <c r="BG13" s="1"/>
      <c r="BH13" s="53"/>
      <c r="BI13" s="53"/>
    </row>
    <row r="17" spans="59:62" x14ac:dyDescent="0.25">
      <c r="BH17">
        <f>INDEX(LINEST(Data!DG$15:DG$220, Data!D$15:D$220^ {1,2}),1)</f>
        <v>2.0548534301959853E-3</v>
      </c>
      <c r="BI17" t="s">
        <v>208</v>
      </c>
      <c r="BJ17">
        <v>4.3299999999999998E-2</v>
      </c>
    </row>
    <row r="18" spans="59:62" x14ac:dyDescent="0.25">
      <c r="BH18">
        <f>INDEX(LINEST(Data!DG$15:DG$220, Data!D$15:D$220^ {1,2}),1,2)</f>
        <v>-102.20194317082948</v>
      </c>
      <c r="BI18" t="s">
        <v>209</v>
      </c>
      <c r="BJ18">
        <v>-3671.9</v>
      </c>
    </row>
    <row r="19" spans="59:62" x14ac:dyDescent="0.25">
      <c r="BH19">
        <f>INDEX(LINEST(Data!DG$15:DG$220, Data!D$15:D$220^ {1,2}),1,3)</f>
        <v>669154.20213719271</v>
      </c>
      <c r="BI19" t="s">
        <v>127</v>
      </c>
      <c r="BJ19" s="42">
        <v>80000000</v>
      </c>
    </row>
    <row r="21" spans="59:62" x14ac:dyDescent="0.25">
      <c r="BG21" t="s">
        <v>211</v>
      </c>
      <c r="BH21">
        <f>BH17*BH22^2 + BH18*BH22 +BH19</f>
        <v>500697.00206085388</v>
      </c>
      <c r="BJ21">
        <f>BJ17*BJ22^2 + BJ18*BJ22 +BJ19</f>
        <v>3526585.9699999988</v>
      </c>
    </row>
    <row r="22" spans="59:62" x14ac:dyDescent="0.25">
      <c r="BH22" s="1">
        <v>48030</v>
      </c>
      <c r="BJ22" s="1">
        <v>48030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4"/>
  <sheetViews>
    <sheetView topLeftCell="A267" workbookViewId="0">
      <selection activeCell="B38" sqref="B38"/>
    </sheetView>
  </sheetViews>
  <sheetFormatPr defaultRowHeight="15" x14ac:dyDescent="0.25"/>
  <cols>
    <col min="1" max="1" width="9.7109375" bestFit="1" customWidth="1"/>
    <col min="2" max="2" width="11.7109375" bestFit="1" customWidth="1"/>
  </cols>
  <sheetData>
    <row r="1" spans="1:13" s="3" customFormat="1" x14ac:dyDescent="0.25">
      <c r="B1" s="3" t="s">
        <v>287</v>
      </c>
    </row>
    <row r="2" spans="1:13" s="5" customFormat="1" x14ac:dyDescent="0.25">
      <c r="A2" s="5" t="s">
        <v>109</v>
      </c>
      <c r="B2" s="5" t="s">
        <v>275</v>
      </c>
      <c r="C2" s="5" t="s">
        <v>276</v>
      </c>
      <c r="D2" s="5" t="s">
        <v>277</v>
      </c>
      <c r="E2" s="5" t="s">
        <v>278</v>
      </c>
      <c r="F2" s="5" t="s">
        <v>279</v>
      </c>
      <c r="G2" s="5" t="s">
        <v>280</v>
      </c>
      <c r="H2" s="5" t="s">
        <v>281</v>
      </c>
      <c r="I2" s="5" t="s">
        <v>282</v>
      </c>
      <c r="J2" s="5" t="s">
        <v>283</v>
      </c>
      <c r="K2" s="5" t="s">
        <v>284</v>
      </c>
      <c r="L2" s="5" t="s">
        <v>285</v>
      </c>
      <c r="M2" s="5" t="s">
        <v>286</v>
      </c>
    </row>
    <row r="3" spans="1:13" x14ac:dyDescent="0.25">
      <c r="A3" s="1">
        <v>42644</v>
      </c>
      <c r="B3" s="51">
        <v>51888.319999999992</v>
      </c>
    </row>
    <row r="4" spans="1:13" x14ac:dyDescent="0.25">
      <c r="A4" s="1">
        <v>42675</v>
      </c>
      <c r="B4" s="51">
        <v>51955.906666666662</v>
      </c>
    </row>
    <row r="5" spans="1:13" x14ac:dyDescent="0.25">
      <c r="A5" s="1">
        <v>42705</v>
      </c>
      <c r="B5" s="51">
        <v>53555.903333333335</v>
      </c>
    </row>
    <row r="6" spans="1:13" x14ac:dyDescent="0.25">
      <c r="A6" s="1">
        <v>42736</v>
      </c>
      <c r="B6" s="51">
        <v>54308.34</v>
      </c>
    </row>
    <row r="7" spans="1:13" x14ac:dyDescent="0.25">
      <c r="A7" s="1">
        <v>42767</v>
      </c>
      <c r="B7" s="51">
        <v>56007.28833333333</v>
      </c>
    </row>
    <row r="8" spans="1:13" x14ac:dyDescent="0.25">
      <c r="A8" s="1">
        <v>42795</v>
      </c>
      <c r="B8" s="51">
        <v>57705.356666666667</v>
      </c>
    </row>
    <row r="9" spans="1:13" x14ac:dyDescent="0.25">
      <c r="A9" s="1">
        <v>42826</v>
      </c>
      <c r="B9" s="51">
        <v>58545.490000000005</v>
      </c>
    </row>
    <row r="10" spans="1:13" x14ac:dyDescent="0.25">
      <c r="A10" s="1">
        <v>42856</v>
      </c>
      <c r="B10" s="51">
        <v>60912.349999999991</v>
      </c>
    </row>
    <row r="11" spans="1:13" x14ac:dyDescent="0.25">
      <c r="A11" s="1">
        <v>42887</v>
      </c>
      <c r="B11" s="51">
        <v>64034.820000000007</v>
      </c>
    </row>
    <row r="12" spans="1:13" x14ac:dyDescent="0.25">
      <c r="A12" s="1">
        <v>42917</v>
      </c>
      <c r="B12" s="51">
        <v>65811.28</v>
      </c>
    </row>
    <row r="13" spans="1:13" x14ac:dyDescent="0.25">
      <c r="A13" s="1">
        <v>42948</v>
      </c>
      <c r="B13" s="51">
        <v>68943.83</v>
      </c>
    </row>
    <row r="14" spans="1:13" x14ac:dyDescent="0.25">
      <c r="A14" s="1">
        <v>42979</v>
      </c>
      <c r="B14" s="51">
        <v>70637.25</v>
      </c>
    </row>
    <row r="15" spans="1:13" x14ac:dyDescent="0.25">
      <c r="A15" s="1">
        <v>43009</v>
      </c>
      <c r="B15" s="51">
        <v>73822.42</v>
      </c>
    </row>
    <row r="16" spans="1:13" x14ac:dyDescent="0.25">
      <c r="A16" s="1">
        <v>43040</v>
      </c>
      <c r="B16" s="51">
        <v>74525.146666666667</v>
      </c>
    </row>
    <row r="17" spans="1:2" x14ac:dyDescent="0.25">
      <c r="A17" s="1">
        <v>43070</v>
      </c>
      <c r="B17" s="51">
        <v>78676.083333333328</v>
      </c>
    </row>
    <row r="18" spans="1:2" x14ac:dyDescent="0.25">
      <c r="A18" s="1">
        <v>43101</v>
      </c>
      <c r="B18" s="51">
        <v>81831.11</v>
      </c>
    </row>
    <row r="19" spans="1:2" x14ac:dyDescent="0.25">
      <c r="A19" s="1">
        <v>43132</v>
      </c>
      <c r="B19" s="51">
        <v>82562.658629166661</v>
      </c>
    </row>
    <row r="20" spans="1:2" x14ac:dyDescent="0.25">
      <c r="A20" s="1">
        <v>43160</v>
      </c>
      <c r="B20" s="51">
        <v>86426.440057928819</v>
      </c>
    </row>
    <row r="21" spans="1:2" x14ac:dyDescent="0.25">
      <c r="A21" s="1">
        <v>43191</v>
      </c>
      <c r="B21" s="51">
        <v>88366.53882864886</v>
      </c>
    </row>
    <row r="22" spans="1:2" x14ac:dyDescent="0.25">
      <c r="A22" s="1">
        <v>43221</v>
      </c>
      <c r="B22" s="51">
        <v>90274.49691397071</v>
      </c>
    </row>
    <row r="23" spans="1:2" x14ac:dyDescent="0.25">
      <c r="A23" s="1">
        <v>43252</v>
      </c>
      <c r="B23" s="51">
        <v>92192.78977225472</v>
      </c>
    </row>
    <row r="24" spans="1:2" x14ac:dyDescent="0.25">
      <c r="A24" s="1">
        <v>43282</v>
      </c>
      <c r="B24" s="51">
        <v>94121.473383521108</v>
      </c>
    </row>
    <row r="25" spans="1:2" x14ac:dyDescent="0.25">
      <c r="A25" s="1">
        <v>43313</v>
      </c>
      <c r="B25" s="51">
        <v>96468.937364348516</v>
      </c>
    </row>
    <row r="26" spans="1:2" x14ac:dyDescent="0.25">
      <c r="A26" s="1">
        <v>43344</v>
      </c>
      <c r="B26" s="51">
        <v>98829.116775072063</v>
      </c>
    </row>
    <row r="27" spans="1:2" x14ac:dyDescent="0.25">
      <c r="A27" s="1">
        <v>43374</v>
      </c>
      <c r="B27" s="51">
        <v>101202.08049093705</v>
      </c>
    </row>
    <row r="28" spans="1:2" x14ac:dyDescent="0.25">
      <c r="A28" s="1">
        <v>43405</v>
      </c>
      <c r="B28" s="51">
        <v>103587.89776026297</v>
      </c>
    </row>
    <row r="29" spans="1:2" x14ac:dyDescent="0.25">
      <c r="A29" s="1">
        <v>43435</v>
      </c>
      <c r="B29" s="51">
        <v>105986.6382064644</v>
      </c>
    </row>
    <row r="30" spans="1:2" x14ac:dyDescent="0.25">
      <c r="A30" s="1">
        <v>43466</v>
      </c>
      <c r="B30" s="51">
        <v>108398.37183008275</v>
      </c>
    </row>
    <row r="31" spans="1:2" x14ac:dyDescent="0.25">
      <c r="A31" s="1">
        <v>43497</v>
      </c>
      <c r="B31" s="51">
        <v>110823.16901082903</v>
      </c>
    </row>
    <row r="32" spans="1:2" x14ac:dyDescent="0.25">
      <c r="A32" s="1">
        <v>43525</v>
      </c>
      <c r="B32" s="51">
        <v>113261.1005096377</v>
      </c>
    </row>
    <row r="33" spans="1:2" x14ac:dyDescent="0.25">
      <c r="A33" s="1">
        <v>43556</v>
      </c>
      <c r="B33" s="51">
        <v>115712.23747073158</v>
      </c>
    </row>
    <row r="34" spans="1:2" x14ac:dyDescent="0.25">
      <c r="A34" s="1">
        <v>43586</v>
      </c>
      <c r="B34" s="51">
        <v>118176.65142369804</v>
      </c>
    </row>
    <row r="35" spans="1:2" x14ac:dyDescent="0.25">
      <c r="A35" s="1">
        <v>43617</v>
      </c>
      <c r="B35" s="51">
        <v>120654.41428557641</v>
      </c>
    </row>
    <row r="36" spans="1:2" x14ac:dyDescent="0.25">
      <c r="A36" s="1">
        <v>43647</v>
      </c>
      <c r="B36" s="51">
        <v>123145.59836295662</v>
      </c>
    </row>
    <row r="37" spans="1:2" x14ac:dyDescent="0.25">
      <c r="A37" s="1">
        <v>43678</v>
      </c>
      <c r="B37" s="51">
        <v>125650.27635408931</v>
      </c>
    </row>
    <row r="38" spans="1:2" x14ac:dyDescent="0.25">
      <c r="A38" s="1">
        <v>43709</v>
      </c>
      <c r="B38" s="51">
        <v>128168.52135100728</v>
      </c>
    </row>
    <row r="39" spans="1:2" x14ac:dyDescent="0.25">
      <c r="A39" s="1">
        <v>43739</v>
      </c>
      <c r="B39" s="51">
        <v>130700.40684165859</v>
      </c>
    </row>
    <row r="40" spans="1:2" x14ac:dyDescent="0.25">
      <c r="A40" s="1">
        <v>43770</v>
      </c>
      <c r="B40" s="51">
        <v>133246.0067120509</v>
      </c>
    </row>
    <row r="41" spans="1:2" x14ac:dyDescent="0.25">
      <c r="A41" s="1">
        <v>43800</v>
      </c>
      <c r="B41" s="51">
        <v>135805.39524840788</v>
      </c>
    </row>
    <row r="42" spans="1:2" x14ac:dyDescent="0.25">
      <c r="A42" s="1">
        <v>43831</v>
      </c>
      <c r="B42" s="51">
        <v>103664.68904118019</v>
      </c>
    </row>
    <row r="43" spans="1:2" x14ac:dyDescent="0.25">
      <c r="A43" s="1">
        <v>43862</v>
      </c>
      <c r="B43" s="51">
        <v>106063.84544015327</v>
      </c>
    </row>
    <row r="44" spans="1:2" x14ac:dyDescent="0.25">
      <c r="A44" s="1">
        <v>43891</v>
      </c>
      <c r="B44" s="51">
        <v>108475.99726962076</v>
      </c>
    </row>
    <row r="45" spans="1:2" x14ac:dyDescent="0.25">
      <c r="A45" s="1">
        <v>43922</v>
      </c>
      <c r="B45" s="51">
        <v>110901.21492149787</v>
      </c>
    </row>
    <row r="46" spans="1:2" x14ac:dyDescent="0.25">
      <c r="A46" s="1">
        <v>43952</v>
      </c>
      <c r="B46" s="51">
        <v>113339.5691689893</v>
      </c>
    </row>
    <row r="47" spans="1:2" x14ac:dyDescent="0.25">
      <c r="A47" s="1">
        <v>43983</v>
      </c>
      <c r="B47" s="51">
        <v>115791.13116865465</v>
      </c>
    </row>
    <row r="48" spans="1:2" x14ac:dyDescent="0.25">
      <c r="A48" s="1">
        <v>44013</v>
      </c>
      <c r="B48" s="51">
        <v>111818.14975432071</v>
      </c>
    </row>
    <row r="49" spans="1:2" x14ac:dyDescent="0.25">
      <c r="A49" s="1">
        <v>44044</v>
      </c>
      <c r="B49" s="51">
        <v>117580.74073215661</v>
      </c>
    </row>
    <row r="50" spans="1:2" x14ac:dyDescent="0.25">
      <c r="A50" s="1">
        <v>44075</v>
      </c>
      <c r="B50" s="51">
        <v>123374.54574445581</v>
      </c>
    </row>
    <row r="51" spans="1:2" x14ac:dyDescent="0.25">
      <c r="A51" s="1">
        <v>44105</v>
      </c>
      <c r="B51" s="51">
        <v>129199.73386723829</v>
      </c>
    </row>
    <row r="52" spans="1:2" x14ac:dyDescent="0.25">
      <c r="A52" s="1">
        <v>44136</v>
      </c>
      <c r="B52" s="51">
        <v>135056.47509235248</v>
      </c>
    </row>
    <row r="53" spans="1:2" x14ac:dyDescent="0.25">
      <c r="A53" s="1">
        <v>44166</v>
      </c>
      <c r="B53" s="51">
        <v>140944.94033243609</v>
      </c>
    </row>
    <row r="54" spans="1:2" x14ac:dyDescent="0.25">
      <c r="A54" s="1">
        <v>44197</v>
      </c>
      <c r="B54" s="51">
        <v>146865.30142590348</v>
      </c>
    </row>
    <row r="55" spans="1:2" x14ac:dyDescent="0.25">
      <c r="A55" s="1">
        <v>44228</v>
      </c>
      <c r="B55" s="51">
        <v>152817.73114196045</v>
      </c>
    </row>
    <row r="56" spans="1:2" x14ac:dyDescent="0.25">
      <c r="A56" s="1">
        <v>44256</v>
      </c>
      <c r="B56" s="51">
        <v>158802.40318564608</v>
      </c>
    </row>
    <row r="57" spans="1:2" x14ac:dyDescent="0.25">
      <c r="A57" s="1">
        <v>44287</v>
      </c>
      <c r="B57" s="51">
        <v>164819.49220290166</v>
      </c>
    </row>
    <row r="58" spans="1:2" x14ac:dyDescent="0.25">
      <c r="A58" s="1">
        <v>44317</v>
      </c>
      <c r="B58" s="51">
        <v>170869.17378566737</v>
      </c>
    </row>
    <row r="59" spans="1:2" x14ac:dyDescent="0.25">
      <c r="A59" s="1">
        <v>44348</v>
      </c>
      <c r="B59" s="51">
        <v>176951.62447700644</v>
      </c>
    </row>
    <row r="60" spans="1:2" x14ac:dyDescent="0.25">
      <c r="A60" s="1">
        <v>44378</v>
      </c>
      <c r="B60" s="51">
        <v>183067.02177625691</v>
      </c>
    </row>
    <row r="61" spans="1:2" x14ac:dyDescent="0.25">
      <c r="A61" s="1">
        <v>44409</v>
      </c>
      <c r="B61" s="51">
        <v>189215.54414421163</v>
      </c>
    </row>
    <row r="62" spans="1:2" x14ac:dyDescent="0.25">
      <c r="A62" s="1">
        <v>44440</v>
      </c>
      <c r="B62" s="51">
        <v>195397.3710083261</v>
      </c>
    </row>
    <row r="63" spans="1:2" x14ac:dyDescent="0.25">
      <c r="A63" s="1">
        <v>44470</v>
      </c>
      <c r="B63" s="51">
        <v>201612.68276795454</v>
      </c>
    </row>
    <row r="64" spans="1:2" x14ac:dyDescent="0.25">
      <c r="A64" s="1">
        <v>44501</v>
      </c>
      <c r="B64" s="51">
        <v>207861.66079961427</v>
      </c>
    </row>
    <row r="65" spans="1:2" x14ac:dyDescent="0.25">
      <c r="A65" s="1">
        <v>44531</v>
      </c>
      <c r="B65" s="51">
        <v>214144.48746227883</v>
      </c>
    </row>
    <row r="66" spans="1:2" x14ac:dyDescent="0.25">
      <c r="A66" s="1">
        <v>44562</v>
      </c>
      <c r="B66" s="51">
        <v>220461.34610269952</v>
      </c>
    </row>
    <row r="67" spans="1:2" x14ac:dyDescent="0.25">
      <c r="A67" s="1">
        <v>44593</v>
      </c>
      <c r="B67" s="51">
        <v>226812.42106075576</v>
      </c>
    </row>
    <row r="68" spans="1:2" x14ac:dyDescent="0.25">
      <c r="A68" s="1">
        <v>44621</v>
      </c>
      <c r="B68" s="51">
        <v>233197.89767483482</v>
      </c>
    </row>
    <row r="69" spans="1:2" x14ac:dyDescent="0.25">
      <c r="A69" s="1">
        <v>44652</v>
      </c>
      <c r="B69" s="51">
        <v>239617.96228724017</v>
      </c>
    </row>
    <row r="70" spans="1:2" x14ac:dyDescent="0.25">
      <c r="A70" s="1">
        <v>44682</v>
      </c>
      <c r="B70" s="51">
        <v>246072.80224962937</v>
      </c>
    </row>
    <row r="71" spans="1:2" x14ac:dyDescent="0.25">
      <c r="A71" s="1">
        <v>44713</v>
      </c>
      <c r="B71" s="51">
        <v>252562.60592848153</v>
      </c>
    </row>
    <row r="72" spans="1:2" x14ac:dyDescent="0.25">
      <c r="A72" s="1">
        <v>44743</v>
      </c>
      <c r="B72" s="51">
        <v>259087.56271059409</v>
      </c>
    </row>
    <row r="73" spans="1:2" x14ac:dyDescent="0.25">
      <c r="A73" s="1">
        <v>44774</v>
      </c>
      <c r="B73" s="51">
        <v>265647.8630086098</v>
      </c>
    </row>
    <row r="74" spans="1:2" x14ac:dyDescent="0.25">
      <c r="A74" s="1">
        <v>44805</v>
      </c>
      <c r="B74" s="51">
        <v>272243.69826657308</v>
      </c>
    </row>
    <row r="75" spans="1:2" x14ac:dyDescent="0.25">
      <c r="A75" s="1">
        <v>44835</v>
      </c>
      <c r="B75" s="51">
        <v>278875.26096551702</v>
      </c>
    </row>
    <row r="76" spans="1:2" x14ac:dyDescent="0.25">
      <c r="A76" s="1">
        <v>44866</v>
      </c>
      <c r="B76" s="51">
        <v>285542.74462908023</v>
      </c>
    </row>
    <row r="77" spans="1:2" x14ac:dyDescent="0.25">
      <c r="A77" s="1">
        <v>44896</v>
      </c>
      <c r="B77" s="51">
        <v>292246.34382915439</v>
      </c>
    </row>
    <row r="78" spans="1:2" x14ac:dyDescent="0.25">
      <c r="A78" s="1">
        <v>44927</v>
      </c>
      <c r="B78" s="51">
        <v>298986.2541915623</v>
      </c>
    </row>
    <row r="79" spans="1:2" x14ac:dyDescent="0.25">
      <c r="A79" s="1">
        <v>44958</v>
      </c>
      <c r="B79" s="51">
        <v>305762.67240176658</v>
      </c>
    </row>
    <row r="80" spans="1:2" x14ac:dyDescent="0.25">
      <c r="A80" s="1">
        <v>44986</v>
      </c>
      <c r="B80" s="51">
        <v>312575.79621060943</v>
      </c>
    </row>
    <row r="81" spans="1:2" x14ac:dyDescent="0.25">
      <c r="A81" s="1">
        <v>45017</v>
      </c>
      <c r="B81" s="51">
        <v>319425.82444008358</v>
      </c>
    </row>
    <row r="82" spans="1:2" x14ac:dyDescent="0.25">
      <c r="A82" s="1">
        <v>45047</v>
      </c>
      <c r="B82" s="51">
        <v>326312.95698913402</v>
      </c>
    </row>
    <row r="83" spans="1:2" x14ac:dyDescent="0.25">
      <c r="A83" s="1">
        <v>45078</v>
      </c>
      <c r="B83" s="51">
        <v>333237.39483949181</v>
      </c>
    </row>
    <row r="84" spans="1:2" x14ac:dyDescent="0.25">
      <c r="A84" s="1">
        <v>45108</v>
      </c>
      <c r="B84" s="51">
        <v>340199.34006153909</v>
      </c>
    </row>
    <row r="85" spans="1:2" x14ac:dyDescent="0.25">
      <c r="A85" s="1">
        <v>45139</v>
      </c>
      <c r="B85" s="51">
        <v>347198.99582020578</v>
      </c>
    </row>
    <row r="86" spans="1:2" x14ac:dyDescent="0.25">
      <c r="A86" s="1">
        <v>45170</v>
      </c>
      <c r="B86" s="51">
        <v>354236.56638089853</v>
      </c>
    </row>
    <row r="87" spans="1:2" x14ac:dyDescent="0.25">
      <c r="A87" s="1">
        <v>45200</v>
      </c>
      <c r="B87" s="51">
        <v>361312.25711546163</v>
      </c>
    </row>
    <row r="88" spans="1:2" x14ac:dyDescent="0.25">
      <c r="A88" s="1">
        <v>45231</v>
      </c>
      <c r="B88" s="51">
        <v>368426.27450817043</v>
      </c>
    </row>
    <row r="89" spans="1:2" x14ac:dyDescent="0.25">
      <c r="A89" s="1">
        <v>45261</v>
      </c>
      <c r="B89" s="51">
        <v>375578.8261617563</v>
      </c>
    </row>
    <row r="90" spans="1:2" x14ac:dyDescent="0.25">
      <c r="A90" s="1">
        <v>45292</v>
      </c>
      <c r="B90" s="51">
        <v>382770.12080346583</v>
      </c>
    </row>
    <row r="91" spans="1:2" x14ac:dyDescent="0.25">
      <c r="A91" s="1">
        <v>45323</v>
      </c>
      <c r="B91" s="51">
        <v>390000.36829115124</v>
      </c>
    </row>
    <row r="92" spans="1:2" x14ac:dyDescent="0.25">
      <c r="A92" s="1">
        <v>45352</v>
      </c>
      <c r="B92" s="51">
        <v>397269.77961939492</v>
      </c>
    </row>
    <row r="93" spans="1:2" x14ac:dyDescent="0.25">
      <c r="A93" s="1">
        <v>45383</v>
      </c>
      <c r="B93" s="51">
        <v>404578.5669256667</v>
      </c>
    </row>
    <row r="94" spans="1:2" x14ac:dyDescent="0.25">
      <c r="A94" s="1">
        <v>45413</v>
      </c>
      <c r="B94" s="51">
        <v>411926.943496514</v>
      </c>
    </row>
    <row r="95" spans="1:2" x14ac:dyDescent="0.25">
      <c r="A95" s="1">
        <v>45444</v>
      </c>
      <c r="B95" s="51">
        <v>419315.12377378694</v>
      </c>
    </row>
    <row r="96" spans="1:2" x14ac:dyDescent="0.25">
      <c r="A96" s="1">
        <v>45474</v>
      </c>
      <c r="B96" s="51">
        <v>426743.32336089492</v>
      </c>
    </row>
    <row r="97" spans="1:2" x14ac:dyDescent="0.25">
      <c r="A97" s="1">
        <v>45505</v>
      </c>
      <c r="B97" s="51">
        <v>434211.75902909989</v>
      </c>
    </row>
    <row r="98" spans="1:2" x14ac:dyDescent="0.25">
      <c r="A98" s="1">
        <v>45536</v>
      </c>
      <c r="B98" s="51">
        <v>441720.64872384089</v>
      </c>
    </row>
    <row r="99" spans="1:2" x14ac:dyDescent="0.25">
      <c r="A99" s="1">
        <v>45566</v>
      </c>
      <c r="B99" s="51">
        <v>449270.21157109505</v>
      </c>
    </row>
    <row r="100" spans="1:2" x14ac:dyDescent="0.25">
      <c r="A100" s="1">
        <v>45597</v>
      </c>
      <c r="B100" s="51">
        <v>456860.66788377182</v>
      </c>
    </row>
    <row r="101" spans="1:2" x14ac:dyDescent="0.25">
      <c r="A101" s="1">
        <v>45627</v>
      </c>
      <c r="B101" s="51">
        <v>464492.23916814226</v>
      </c>
    </row>
    <row r="102" spans="1:2" x14ac:dyDescent="0.25">
      <c r="A102" s="1">
        <v>45658</v>
      </c>
      <c r="B102" s="51">
        <v>472165.14813030313</v>
      </c>
    </row>
    <row r="103" spans="1:2" x14ac:dyDescent="0.25">
      <c r="A103" s="1">
        <v>45689</v>
      </c>
      <c r="B103" s="51">
        <v>479879.61868267559</v>
      </c>
    </row>
    <row r="104" spans="1:2" x14ac:dyDescent="0.25">
      <c r="A104" s="1">
        <v>45717</v>
      </c>
      <c r="B104" s="51">
        <v>487635.87595054012</v>
      </c>
    </row>
    <row r="105" spans="1:2" x14ac:dyDescent="0.25">
      <c r="A105" s="1">
        <v>45748</v>
      </c>
      <c r="B105" s="51">
        <v>495434.14627860562</v>
      </c>
    </row>
    <row r="106" spans="1:2" x14ac:dyDescent="0.25">
      <c r="A106" s="1">
        <v>45778</v>
      </c>
      <c r="B106" s="51">
        <v>503274.6572376148</v>
      </c>
    </row>
    <row r="107" spans="1:2" x14ac:dyDescent="0.25">
      <c r="A107" s="1">
        <v>45809</v>
      </c>
      <c r="B107" s="51">
        <v>511157.63763098523</v>
      </c>
    </row>
    <row r="108" spans="1:2" x14ac:dyDescent="0.25">
      <c r="A108" s="1">
        <v>45839</v>
      </c>
      <c r="B108" s="51">
        <v>519083.3175014864</v>
      </c>
    </row>
    <row r="109" spans="1:2" x14ac:dyDescent="0.25">
      <c r="A109" s="1">
        <v>45870</v>
      </c>
      <c r="B109" s="51">
        <v>527051.92813795281</v>
      </c>
    </row>
    <row r="110" spans="1:2" x14ac:dyDescent="0.25">
      <c r="A110" s="1">
        <v>45901</v>
      </c>
      <c r="B110" s="51">
        <v>535063.7020820335</v>
      </c>
    </row>
    <row r="111" spans="1:2" x14ac:dyDescent="0.25">
      <c r="A111" s="1">
        <v>45931</v>
      </c>
      <c r="B111" s="51">
        <v>543118.87313497777</v>
      </c>
    </row>
    <row r="112" spans="1:2" x14ac:dyDescent="0.25">
      <c r="A112" s="1">
        <v>45962</v>
      </c>
      <c r="B112" s="51">
        <v>551217.67636445898</v>
      </c>
    </row>
    <row r="113" spans="1:2" x14ac:dyDescent="0.25">
      <c r="A113" s="1">
        <v>45992</v>
      </c>
      <c r="B113" s="51">
        <v>559360.34811143321</v>
      </c>
    </row>
    <row r="114" spans="1:2" x14ac:dyDescent="0.25">
      <c r="A114" s="1">
        <v>46023</v>
      </c>
      <c r="B114" s="51">
        <v>567547.12599703681</v>
      </c>
    </row>
    <row r="115" spans="1:2" x14ac:dyDescent="0.25">
      <c r="A115" s="1">
        <v>46054</v>
      </c>
      <c r="B115" s="51">
        <v>575778.24892952084</v>
      </c>
    </row>
    <row r="116" spans="1:2" x14ac:dyDescent="0.25">
      <c r="A116" s="1">
        <v>46082</v>
      </c>
      <c r="B116" s="51">
        <v>584053.95711122244</v>
      </c>
    </row>
    <row r="117" spans="1:2" x14ac:dyDescent="0.25">
      <c r="A117" s="1">
        <v>46113</v>
      </c>
      <c r="B117" s="51">
        <v>592374.49204557494</v>
      </c>
    </row>
    <row r="118" spans="1:2" x14ac:dyDescent="0.25">
      <c r="A118" s="1">
        <v>46143</v>
      </c>
      <c r="B118" s="51">
        <v>600740.09654415504</v>
      </c>
    </row>
    <row r="119" spans="1:2" x14ac:dyDescent="0.25">
      <c r="A119" s="1">
        <v>46174</v>
      </c>
      <c r="B119" s="51">
        <v>609151.01473376923</v>
      </c>
    </row>
    <row r="120" spans="1:2" x14ac:dyDescent="0.25">
      <c r="A120" s="1">
        <v>46204</v>
      </c>
      <c r="B120" s="51">
        <v>617607.49206357729</v>
      </c>
    </row>
    <row r="121" spans="1:2" x14ac:dyDescent="0.25">
      <c r="A121" s="1">
        <v>46235</v>
      </c>
      <c r="B121" s="51">
        <v>626109.77531225502</v>
      </c>
    </row>
    <row r="122" spans="1:2" x14ac:dyDescent="0.25">
      <c r="A122" s="1">
        <v>46266</v>
      </c>
      <c r="B122" s="51">
        <v>634658.11259519635</v>
      </c>
    </row>
    <row r="123" spans="1:2" x14ac:dyDescent="0.25">
      <c r="A123" s="1">
        <v>46296</v>
      </c>
      <c r="B123" s="51">
        <v>643252.75337175373</v>
      </c>
    </row>
    <row r="124" spans="1:2" x14ac:dyDescent="0.25">
      <c r="A124" s="1">
        <v>46327</v>
      </c>
      <c r="B124" s="51">
        <v>651893.94845251751</v>
      </c>
    </row>
    <row r="125" spans="1:2" x14ac:dyDescent="0.25">
      <c r="A125" s="1">
        <v>46357</v>
      </c>
      <c r="B125" s="51">
        <v>660581.95000663539</v>
      </c>
    </row>
    <row r="126" spans="1:2" x14ac:dyDescent="0.25">
      <c r="A126" s="1">
        <v>46388</v>
      </c>
      <c r="B126" s="51">
        <v>669317.01156917121</v>
      </c>
    </row>
    <row r="127" spans="1:2" x14ac:dyDescent="0.25">
      <c r="A127" s="1">
        <v>46419</v>
      </c>
      <c r="B127" s="51">
        <v>678099.38804850436</v>
      </c>
    </row>
    <row r="128" spans="1:2" x14ac:dyDescent="0.25">
      <c r="A128" s="1">
        <v>46447</v>
      </c>
      <c r="B128" s="51">
        <v>686929.33573376702</v>
      </c>
    </row>
    <row r="129" spans="1:2" x14ac:dyDescent="0.25">
      <c r="A129" s="1">
        <v>46478</v>
      </c>
      <c r="B129" s="51">
        <v>695807.11230232497</v>
      </c>
    </row>
    <row r="130" spans="1:2" x14ac:dyDescent="0.25">
      <c r="A130" s="1">
        <v>46508</v>
      </c>
      <c r="B130" s="51">
        <v>704732.97682729596</v>
      </c>
    </row>
    <row r="131" spans="1:2" x14ac:dyDescent="0.25">
      <c r="A131" s="1">
        <v>46539</v>
      </c>
      <c r="B131" s="51">
        <v>713707.18978511053</v>
      </c>
    </row>
    <row r="132" spans="1:2" x14ac:dyDescent="0.25">
      <c r="A132" s="1">
        <v>46569</v>
      </c>
      <c r="B132" s="51">
        <v>722730.01306311321</v>
      </c>
    </row>
    <row r="133" spans="1:2" x14ac:dyDescent="0.25">
      <c r="A133" s="1">
        <v>46600</v>
      </c>
      <c r="B133" s="51">
        <v>731801.70996720507</v>
      </c>
    </row>
    <row r="134" spans="1:2" x14ac:dyDescent="0.25">
      <c r="A134" s="1">
        <v>46631</v>
      </c>
      <c r="B134" s="51">
        <v>740922.54522952752</v>
      </c>
    </row>
    <row r="135" spans="1:2" x14ac:dyDescent="0.25">
      <c r="A135" s="1">
        <v>46661</v>
      </c>
      <c r="B135" s="51">
        <v>750092.78501618758</v>
      </c>
    </row>
    <row r="136" spans="1:2" x14ac:dyDescent="0.25">
      <c r="A136" s="1">
        <v>46692</v>
      </c>
      <c r="B136" s="51">
        <v>759312.69693502528</v>
      </c>
    </row>
    <row r="137" spans="1:2" x14ac:dyDescent="0.25">
      <c r="A137" s="1">
        <v>46722</v>
      </c>
      <c r="B137" s="51">
        <v>768582.55004342343</v>
      </c>
    </row>
    <row r="138" spans="1:2" x14ac:dyDescent="0.25">
      <c r="A138" s="1">
        <v>46753</v>
      </c>
      <c r="B138" s="51">
        <v>777902.61485615862</v>
      </c>
    </row>
    <row r="139" spans="1:2" x14ac:dyDescent="0.25">
      <c r="A139" s="1">
        <v>46784</v>
      </c>
      <c r="B139" s="51">
        <v>787273.16335329611</v>
      </c>
    </row>
    <row r="140" spans="1:2" x14ac:dyDescent="0.25">
      <c r="A140" s="1">
        <v>46813</v>
      </c>
      <c r="B140" s="51">
        <v>796694.46898812649</v>
      </c>
    </row>
    <row r="141" spans="1:2" x14ac:dyDescent="0.25">
      <c r="A141" s="1">
        <v>46844</v>
      </c>
      <c r="B141" s="51">
        <v>806166.80669514555</v>
      </c>
    </row>
    <row r="142" spans="1:2" x14ac:dyDescent="0.25">
      <c r="A142" s="1">
        <v>46874</v>
      </c>
      <c r="B142" s="51">
        <v>815690.45289807767</v>
      </c>
    </row>
    <row r="143" spans="1:2" x14ac:dyDescent="0.25">
      <c r="A143" s="1">
        <v>46905</v>
      </c>
      <c r="B143" s="51">
        <v>825265.68551794218</v>
      </c>
    </row>
    <row r="144" spans="1:2" x14ac:dyDescent="0.25">
      <c r="A144" s="1">
        <v>46935</v>
      </c>
      <c r="B144" s="51">
        <v>834892.78398116445</v>
      </c>
    </row>
    <row r="145" spans="1:2" x14ac:dyDescent="0.25">
      <c r="A145" s="1">
        <v>46966</v>
      </c>
      <c r="B145" s="51">
        <v>844572.02922772884</v>
      </c>
    </row>
    <row r="146" spans="1:2" x14ac:dyDescent="0.25">
      <c r="A146" s="1">
        <v>46997</v>
      </c>
      <c r="B146" s="51">
        <v>854303.70371937903</v>
      </c>
    </row>
    <row r="147" spans="1:2" x14ac:dyDescent="0.25">
      <c r="A147" s="1">
        <v>47027</v>
      </c>
      <c r="B147" s="51">
        <v>864371.24448119244</v>
      </c>
    </row>
    <row r="148" spans="1:2" x14ac:dyDescent="0.25">
      <c r="A148" s="1">
        <v>47058</v>
      </c>
      <c r="B148" s="51">
        <v>875038.09775546554</v>
      </c>
    </row>
    <row r="149" spans="1:2" x14ac:dyDescent="0.25">
      <c r="A149" s="1">
        <v>47088</v>
      </c>
      <c r="B149" s="51">
        <v>885762.72981830745</v>
      </c>
    </row>
    <row r="150" spans="1:2" x14ac:dyDescent="0.25">
      <c r="A150" s="1">
        <v>47119</v>
      </c>
      <c r="B150" s="51">
        <v>896545.45363815653</v>
      </c>
    </row>
    <row r="151" spans="1:2" x14ac:dyDescent="0.25">
      <c r="A151" s="1">
        <v>47150</v>
      </c>
      <c r="B151" s="51">
        <v>907386.58387869655</v>
      </c>
    </row>
    <row r="152" spans="1:2" x14ac:dyDescent="0.25">
      <c r="A152" s="1">
        <v>47178</v>
      </c>
      <c r="B152" s="51">
        <v>918286.43690803938</v>
      </c>
    </row>
    <row r="153" spans="1:2" x14ac:dyDescent="0.25">
      <c r="A153" s="1">
        <v>47209</v>
      </c>
      <c r="B153" s="51">
        <v>929245.33080795791</v>
      </c>
    </row>
    <row r="154" spans="1:2" x14ac:dyDescent="0.25">
      <c r="A154" s="1">
        <v>47239</v>
      </c>
      <c r="B154" s="51">
        <v>940263.58538316761</v>
      </c>
    </row>
    <row r="155" spans="1:2" x14ac:dyDescent="0.25">
      <c r="A155" s="1">
        <v>47270</v>
      </c>
      <c r="B155" s="51">
        <v>951341.52217065974</v>
      </c>
    </row>
    <row r="156" spans="1:2" x14ac:dyDescent="0.25">
      <c r="A156" s="1">
        <v>47300</v>
      </c>
      <c r="B156" s="51">
        <v>962479.46444908413</v>
      </c>
    </row>
    <row r="157" spans="1:2" x14ac:dyDescent="0.25">
      <c r="A157" s="1">
        <v>47331</v>
      </c>
      <c r="B157" s="51">
        <v>973677.73724818323</v>
      </c>
    </row>
    <row r="158" spans="1:2" x14ac:dyDescent="0.25">
      <c r="A158" s="1">
        <v>47362</v>
      </c>
      <c r="B158" s="51">
        <v>984936.66735827748</v>
      </c>
    </row>
    <row r="159" spans="1:2" x14ac:dyDescent="0.25">
      <c r="A159" s="1">
        <v>47392</v>
      </c>
      <c r="B159" s="51">
        <v>996256.58333980141</v>
      </c>
    </row>
    <row r="160" spans="1:2" x14ac:dyDescent="0.25">
      <c r="A160" s="1">
        <v>47423</v>
      </c>
      <c r="B160" s="51">
        <v>1007637.8155328918</v>
      </c>
    </row>
    <row r="161" spans="1:2" x14ac:dyDescent="0.25">
      <c r="A161" s="1">
        <v>47453</v>
      </c>
      <c r="B161" s="51">
        <v>1019080.6960670283</v>
      </c>
    </row>
    <row r="162" spans="1:2" x14ac:dyDescent="0.25">
      <c r="A162" s="1">
        <v>47484</v>
      </c>
      <c r="B162" s="51">
        <v>1030585.5588707245</v>
      </c>
    </row>
    <row r="163" spans="1:2" x14ac:dyDescent="0.25">
      <c r="A163" s="1">
        <v>47515</v>
      </c>
      <c r="B163" s="51">
        <v>1042152.7396812742</v>
      </c>
    </row>
    <row r="164" spans="1:2" x14ac:dyDescent="0.25">
      <c r="A164" s="1">
        <v>47543</v>
      </c>
      <c r="B164" s="51">
        <v>1053782.5760545477</v>
      </c>
    </row>
    <row r="165" spans="1:2" x14ac:dyDescent="0.25">
      <c r="A165" s="1">
        <v>47574</v>
      </c>
      <c r="B165" s="51">
        <v>1065475.407374843</v>
      </c>
    </row>
    <row r="166" spans="1:2" x14ac:dyDescent="0.25">
      <c r="A166" s="1">
        <v>47604</v>
      </c>
      <c r="B166" s="51">
        <v>1077231.5748647901</v>
      </c>
    </row>
    <row r="167" spans="1:2" x14ac:dyDescent="0.25">
      <c r="A167" s="1">
        <v>47635</v>
      </c>
      <c r="B167" s="51">
        <v>1090278.8315953077</v>
      </c>
    </row>
    <row r="168" spans="1:2" x14ac:dyDescent="0.25">
      <c r="A168" s="1">
        <v>47665</v>
      </c>
      <c r="B168" s="51">
        <v>1103396.7609664486</v>
      </c>
    </row>
    <row r="169" spans="1:2" x14ac:dyDescent="0.25">
      <c r="A169" s="1">
        <v>47696</v>
      </c>
      <c r="B169" s="51">
        <v>1116585.7457883502</v>
      </c>
    </row>
    <row r="170" spans="1:2" x14ac:dyDescent="0.25">
      <c r="A170" s="1">
        <v>47727</v>
      </c>
      <c r="B170" s="51">
        <v>1129846.1709447037</v>
      </c>
    </row>
    <row r="171" spans="1:2" x14ac:dyDescent="0.25">
      <c r="A171" s="1">
        <v>47757</v>
      </c>
      <c r="B171" s="51">
        <v>1143178.4234039877</v>
      </c>
    </row>
    <row r="172" spans="1:2" x14ac:dyDescent="0.25">
      <c r="A172" s="1">
        <v>47788</v>
      </c>
      <c r="B172" s="51">
        <v>1156582.8922307591</v>
      </c>
    </row>
    <row r="173" spans="1:2" x14ac:dyDescent="0.25">
      <c r="A173" s="1">
        <v>47818</v>
      </c>
      <c r="B173" s="51">
        <v>1170059.9685970091</v>
      </c>
    </row>
    <row r="174" spans="1:2" x14ac:dyDescent="0.25">
      <c r="A174" s="1">
        <v>47849</v>
      </c>
      <c r="B174" s="51">
        <v>1183610.0457935762</v>
      </c>
    </row>
    <row r="175" spans="1:2" x14ac:dyDescent="0.25">
      <c r="A175" s="1">
        <v>47880</v>
      </c>
      <c r="B175" s="51">
        <v>1197233.5192416245</v>
      </c>
    </row>
    <row r="176" spans="1:2" x14ac:dyDescent="0.25">
      <c r="A176" s="1">
        <v>47908</v>
      </c>
      <c r="B176" s="51">
        <v>1210930.7865041832</v>
      </c>
    </row>
    <row r="177" spans="1:2" x14ac:dyDescent="0.25">
      <c r="A177" s="1">
        <v>47939</v>
      </c>
      <c r="B177" s="51">
        <v>1224702.2472977475</v>
      </c>
    </row>
    <row r="178" spans="1:2" x14ac:dyDescent="0.25">
      <c r="A178" s="1">
        <v>47969</v>
      </c>
      <c r="B178" s="51">
        <v>1238548.3035039438</v>
      </c>
    </row>
    <row r="179" spans="1:2" x14ac:dyDescent="0.25">
      <c r="A179" s="1">
        <v>48000</v>
      </c>
      <c r="B179" s="51">
        <v>1252469.3591812567</v>
      </c>
    </row>
    <row r="180" spans="1:2" x14ac:dyDescent="0.25">
      <c r="A180" s="1">
        <v>48030</v>
      </c>
      <c r="B180" s="51">
        <v>1266465.8205768217</v>
      </c>
    </row>
    <row r="181" spans="1:2" x14ac:dyDescent="0.25">
      <c r="A181" s="1">
        <v>48061</v>
      </c>
      <c r="B181" s="51">
        <v>1280538.0961382794</v>
      </c>
    </row>
    <row r="182" spans="1:2" x14ac:dyDescent="0.25">
      <c r="A182" s="1">
        <v>48092</v>
      </c>
      <c r="B182" s="51">
        <v>1294686.5965256949</v>
      </c>
    </row>
    <row r="183" spans="1:2" x14ac:dyDescent="0.25">
      <c r="A183" s="1">
        <v>48122</v>
      </c>
      <c r="B183" s="51">
        <v>1308911.7346235425</v>
      </c>
    </row>
    <row r="184" spans="1:2" x14ac:dyDescent="0.25">
      <c r="A184" s="1">
        <v>48153</v>
      </c>
      <c r="B184" s="51">
        <v>1323213.9255527535</v>
      </c>
    </row>
    <row r="185" spans="1:2" x14ac:dyDescent="0.25">
      <c r="A185" s="1">
        <v>48183</v>
      </c>
      <c r="B185" s="51">
        <v>1337593.5866828307</v>
      </c>
    </row>
    <row r="186" spans="1:2" x14ac:dyDescent="0.25">
      <c r="A186" s="1">
        <v>48214</v>
      </c>
      <c r="B186" s="51">
        <v>1352051.1376440292</v>
      </c>
    </row>
    <row r="187" spans="1:2" x14ac:dyDescent="0.25">
      <c r="A187" s="1">
        <v>48245</v>
      </c>
      <c r="B187" s="51">
        <v>1366587.000339601</v>
      </c>
    </row>
    <row r="188" spans="1:2" x14ac:dyDescent="0.25">
      <c r="A188" s="1">
        <v>48274</v>
      </c>
      <c r="B188" s="51">
        <v>1381201.5989581069</v>
      </c>
    </row>
    <row r="189" spans="1:2" x14ac:dyDescent="0.25">
      <c r="A189" s="1">
        <v>48305</v>
      </c>
      <c r="B189" s="51">
        <v>1395895.359985797</v>
      </c>
    </row>
    <row r="190" spans="1:2" x14ac:dyDescent="0.25">
      <c r="A190" s="1">
        <v>48335</v>
      </c>
      <c r="B190" s="51">
        <v>1410668.7122190532</v>
      </c>
    </row>
    <row r="191" spans="1:2" x14ac:dyDescent="0.25">
      <c r="A191" s="1">
        <v>48366</v>
      </c>
      <c r="B191" s="51">
        <v>1425522.0867769066</v>
      </c>
    </row>
    <row r="192" spans="1:2" x14ac:dyDescent="0.25">
      <c r="A192" s="1">
        <v>48396</v>
      </c>
      <c r="B192" s="51">
        <v>1440455.9171136145</v>
      </c>
    </row>
    <row r="193" spans="1:2" x14ac:dyDescent="0.25">
      <c r="A193" s="1">
        <v>48427</v>
      </c>
      <c r="B193" s="51">
        <v>1455470.6390313134</v>
      </c>
    </row>
    <row r="194" spans="1:2" x14ac:dyDescent="0.25">
      <c r="A194" s="1">
        <v>48458</v>
      </c>
      <c r="B194" s="51">
        <v>1470566.6906927328</v>
      </c>
    </row>
    <row r="195" spans="1:2" x14ac:dyDescent="0.25">
      <c r="A195" s="1">
        <v>48488</v>
      </c>
      <c r="B195" s="51">
        <v>1485744.5126339851</v>
      </c>
    </row>
    <row r="196" spans="1:2" x14ac:dyDescent="0.25">
      <c r="A196" s="1">
        <v>48519</v>
      </c>
      <c r="B196" s="51">
        <v>1501004.547777419</v>
      </c>
    </row>
    <row r="197" spans="1:2" x14ac:dyDescent="0.25">
      <c r="A197" s="1">
        <v>48549</v>
      </c>
      <c r="B197" s="51">
        <v>1516347.2414445465</v>
      </c>
    </row>
    <row r="198" spans="1:2" x14ac:dyDescent="0.25">
      <c r="A198" s="1">
        <v>48580</v>
      </c>
      <c r="B198" s="51">
        <v>1531773.0413690375</v>
      </c>
    </row>
    <row r="199" spans="1:2" x14ac:dyDescent="0.25">
      <c r="A199" s="1">
        <v>48611</v>
      </c>
      <c r="B199" s="51">
        <v>1547282.3977097869</v>
      </c>
    </row>
    <row r="200" spans="1:2" x14ac:dyDescent="0.25">
      <c r="A200" s="1">
        <v>48639</v>
      </c>
      <c r="B200" s="51">
        <v>1562875.7630640483</v>
      </c>
    </row>
    <row r="201" spans="1:2" x14ac:dyDescent="0.25">
      <c r="A201" s="1">
        <v>48670</v>
      </c>
      <c r="B201" s="51">
        <v>1578553.592480645</v>
      </c>
    </row>
    <row r="202" spans="1:2" x14ac:dyDescent="0.25">
      <c r="A202" s="1">
        <v>48700</v>
      </c>
      <c r="B202" s="51">
        <v>1594316.3434732484</v>
      </c>
    </row>
    <row r="203" spans="1:2" x14ac:dyDescent="0.25">
      <c r="A203" s="1">
        <v>48731</v>
      </c>
      <c r="B203" s="51">
        <v>1610164.4760337283</v>
      </c>
    </row>
    <row r="204" spans="1:2" x14ac:dyDescent="0.25">
      <c r="A204" s="1">
        <v>48761</v>
      </c>
      <c r="B204" s="51">
        <v>1626098.452645578</v>
      </c>
    </row>
    <row r="205" spans="1:2" x14ac:dyDescent="0.25">
      <c r="A205" s="1">
        <v>48792</v>
      </c>
      <c r="B205" s="51">
        <v>1642118.738297408</v>
      </c>
    </row>
    <row r="206" spans="1:2" x14ac:dyDescent="0.25">
      <c r="A206" s="1">
        <v>48823</v>
      </c>
      <c r="B206" s="51">
        <v>1658225.8004965188</v>
      </c>
    </row>
    <row r="207" spans="1:2" x14ac:dyDescent="0.25">
      <c r="A207" s="1">
        <v>48853</v>
      </c>
      <c r="B207" s="51">
        <v>1674420.1092825418</v>
      </c>
    </row>
    <row r="208" spans="1:2" x14ac:dyDescent="0.25">
      <c r="A208" s="1">
        <v>48884</v>
      </c>
      <c r="B208" s="51">
        <v>1690293.8039078219</v>
      </c>
    </row>
    <row r="209" spans="1:2" x14ac:dyDescent="0.25">
      <c r="A209" s="1">
        <v>48914</v>
      </c>
      <c r="B209" s="51">
        <v>1706253.4810456559</v>
      </c>
    </row>
    <row r="210" spans="1:2" x14ac:dyDescent="0.25">
      <c r="A210" s="1">
        <v>48945</v>
      </c>
      <c r="B210" s="51">
        <v>1722299.6064346533</v>
      </c>
    </row>
    <row r="211" spans="1:2" x14ac:dyDescent="0.25">
      <c r="A211" s="1">
        <v>48976</v>
      </c>
      <c r="B211" s="51">
        <v>1738432.6483361742</v>
      </c>
    </row>
    <row r="212" spans="1:2" x14ac:dyDescent="0.25">
      <c r="A212" s="1">
        <v>49004</v>
      </c>
      <c r="B212" s="51">
        <v>1754653.0775479949</v>
      </c>
    </row>
    <row r="213" spans="1:2" x14ac:dyDescent="0.25">
      <c r="A213" s="1">
        <v>49035</v>
      </c>
      <c r="B213" s="51">
        <v>1770961.3674180463</v>
      </c>
    </row>
    <row r="214" spans="1:2" x14ac:dyDescent="0.25">
      <c r="A214" s="1">
        <v>49065</v>
      </c>
      <c r="B214" s="51">
        <v>1787357.9938582275</v>
      </c>
    </row>
    <row r="215" spans="1:2" x14ac:dyDescent="0.25">
      <c r="A215" s="1">
        <v>49096</v>
      </c>
      <c r="B215" s="51">
        <v>1803843.4353582929</v>
      </c>
    </row>
    <row r="216" spans="1:2" x14ac:dyDescent="0.25">
      <c r="A216" s="1">
        <v>49126</v>
      </c>
      <c r="B216" s="51">
        <v>1820418.1729998172</v>
      </c>
    </row>
    <row r="217" spans="1:2" x14ac:dyDescent="0.25">
      <c r="A217" s="1">
        <v>49157</v>
      </c>
      <c r="B217" s="51">
        <v>1837082.6904702329</v>
      </c>
    </row>
    <row r="218" spans="1:2" x14ac:dyDescent="0.25">
      <c r="A218" s="1">
        <v>49188</v>
      </c>
      <c r="B218" s="51">
        <v>1853837.4740769465</v>
      </c>
    </row>
    <row r="219" spans="1:2" x14ac:dyDescent="0.25">
      <c r="A219" s="1">
        <v>49218</v>
      </c>
      <c r="B219" s="51">
        <v>1870683.0127615298</v>
      </c>
    </row>
    <row r="220" spans="1:2" x14ac:dyDescent="0.25">
      <c r="A220" s="1">
        <v>49249</v>
      </c>
      <c r="B220" s="51">
        <v>1887619.798113988</v>
      </c>
    </row>
    <row r="221" spans="1:2" x14ac:dyDescent="0.25">
      <c r="A221" s="1">
        <v>49279</v>
      </c>
      <c r="B221" s="51">
        <v>1904648.3243871054</v>
      </c>
    </row>
    <row r="222" spans="1:2" x14ac:dyDescent="0.25">
      <c r="A222" s="1">
        <v>49310</v>
      </c>
      <c r="B222" s="51">
        <v>1921769.0885108691</v>
      </c>
    </row>
    <row r="223" spans="1:2" x14ac:dyDescent="0.25">
      <c r="A223" s="1">
        <v>49341</v>
      </c>
      <c r="B223" s="51">
        <v>1938982.5901069697</v>
      </c>
    </row>
    <row r="224" spans="1:2" x14ac:dyDescent="0.25">
      <c r="A224" s="1">
        <v>49369</v>
      </c>
      <c r="B224" s="51">
        <v>1956289.3315033822</v>
      </c>
    </row>
    <row r="225" spans="1:2" x14ac:dyDescent="0.25">
      <c r="A225" s="1">
        <v>49400</v>
      </c>
      <c r="B225" s="51">
        <v>1973689.8177490258</v>
      </c>
    </row>
    <row r="226" spans="1:2" x14ac:dyDescent="0.25">
      <c r="A226" s="1">
        <v>49430</v>
      </c>
      <c r="B226" s="51">
        <v>1991184.5566284996</v>
      </c>
    </row>
    <row r="227" spans="1:2" x14ac:dyDescent="0.25">
      <c r="A227" s="1">
        <v>49461</v>
      </c>
      <c r="B227" s="51">
        <v>2008774.0586769041</v>
      </c>
    </row>
    <row r="228" spans="1:2" x14ac:dyDescent="0.25">
      <c r="A228" s="1">
        <v>49491</v>
      </c>
      <c r="B228" s="51">
        <v>2026458.837194737</v>
      </c>
    </row>
    <row r="229" spans="1:2" x14ac:dyDescent="0.25">
      <c r="A229" s="1">
        <v>49522</v>
      </c>
      <c r="B229" s="51">
        <v>2044239.4082628752</v>
      </c>
    </row>
    <row r="230" spans="1:2" x14ac:dyDescent="0.25">
      <c r="A230" s="1">
        <v>49553</v>
      </c>
      <c r="B230" s="51">
        <v>2062116.2907576326</v>
      </c>
    </row>
    <row r="231" spans="1:2" x14ac:dyDescent="0.25">
      <c r="A231" s="1">
        <v>49583</v>
      </c>
      <c r="B231" s="51">
        <v>2080090.0063659032</v>
      </c>
    </row>
    <row r="232" spans="1:2" x14ac:dyDescent="0.25">
      <c r="A232" s="1">
        <v>49614</v>
      </c>
      <c r="B232" s="51">
        <v>2098161.0796003854</v>
      </c>
    </row>
    <row r="233" spans="1:2" x14ac:dyDescent="0.25">
      <c r="A233" s="1">
        <v>49644</v>
      </c>
      <c r="B233" s="51">
        <v>2116330.0378148872</v>
      </c>
    </row>
    <row r="234" spans="1:2" x14ac:dyDescent="0.25">
      <c r="A234" s="1">
        <v>49675</v>
      </c>
      <c r="B234" s="51">
        <v>2134597.4112197179</v>
      </c>
    </row>
    <row r="235" spans="1:2" x14ac:dyDescent="0.25">
      <c r="A235" s="1">
        <v>49706</v>
      </c>
      <c r="B235" s="51">
        <v>2152963.7328971582</v>
      </c>
    </row>
    <row r="236" spans="1:2" x14ac:dyDescent="0.25">
      <c r="A236" s="1">
        <v>49735</v>
      </c>
      <c r="B236" s="51">
        <v>2171429.5388170173</v>
      </c>
    </row>
    <row r="237" spans="1:2" x14ac:dyDescent="0.25">
      <c r="A237" s="1">
        <v>49766</v>
      </c>
      <c r="B237" s="51">
        <v>2189995.3678522767</v>
      </c>
    </row>
    <row r="238" spans="1:2" x14ac:dyDescent="0.25">
      <c r="A238" s="1">
        <v>49796</v>
      </c>
      <c r="B238" s="51">
        <v>2208661.7617948102</v>
      </c>
    </row>
    <row r="239" spans="1:2" x14ac:dyDescent="0.25">
      <c r="A239" s="1">
        <v>49827</v>
      </c>
      <c r="B239" s="51">
        <v>2227429.2653711983</v>
      </c>
    </row>
    <row r="240" spans="1:2" x14ac:dyDescent="0.25">
      <c r="A240" s="1">
        <v>49857</v>
      </c>
      <c r="B240" s="51">
        <v>2246298.4262586259</v>
      </c>
    </row>
    <row r="241" spans="1:2" x14ac:dyDescent="0.25">
      <c r="A241" s="1">
        <v>49888</v>
      </c>
      <c r="B241" s="51">
        <v>2265269.7951008603</v>
      </c>
    </row>
    <row r="242" spans="1:2" x14ac:dyDescent="0.25">
      <c r="A242" s="1">
        <v>49919</v>
      </c>
      <c r="B242" s="51">
        <v>2284343.9255243232</v>
      </c>
    </row>
    <row r="243" spans="1:2" x14ac:dyDescent="0.25">
      <c r="A243" s="1">
        <v>49949</v>
      </c>
      <c r="B243" s="51">
        <v>2303521.3741542464</v>
      </c>
    </row>
    <row r="244" spans="1:2" x14ac:dyDescent="0.25">
      <c r="A244" s="1">
        <v>49980</v>
      </c>
      <c r="B244" s="51">
        <v>2322802.7006309154</v>
      </c>
    </row>
    <row r="245" spans="1:2" x14ac:dyDescent="0.25">
      <c r="A245" s="1">
        <v>50010</v>
      </c>
      <c r="B245" s="51">
        <v>2342188.4676259998</v>
      </c>
    </row>
    <row r="246" spans="1:2" x14ac:dyDescent="0.25">
      <c r="A246" s="1">
        <v>50041</v>
      </c>
      <c r="B246" s="51">
        <v>2361679.2408589739</v>
      </c>
    </row>
    <row r="247" spans="1:2" x14ac:dyDescent="0.25">
      <c r="A247" s="1">
        <v>50072</v>
      </c>
      <c r="B247" s="51">
        <v>2381275.5891136266</v>
      </c>
    </row>
    <row r="248" spans="1:2" x14ac:dyDescent="0.25">
      <c r="A248" s="1">
        <v>50100</v>
      </c>
      <c r="B248" s="51">
        <v>2400978.0842546588</v>
      </c>
    </row>
    <row r="249" spans="1:2" x14ac:dyDescent="0.25">
      <c r="A249" s="1">
        <v>50131</v>
      </c>
      <c r="B249" s="51">
        <v>2420787.301244372</v>
      </c>
    </row>
    <row r="250" spans="1:2" x14ac:dyDescent="0.25">
      <c r="A250" s="1">
        <v>50161</v>
      </c>
      <c r="B250" s="51">
        <v>2440703.8181594452</v>
      </c>
    </row>
    <row r="251" spans="1:2" x14ac:dyDescent="0.25">
      <c r="A251" s="1">
        <v>50192</v>
      </c>
      <c r="B251" s="51">
        <v>2460728.2162078088</v>
      </c>
    </row>
    <row r="252" spans="1:2" x14ac:dyDescent="0.25">
      <c r="A252" s="1">
        <v>50222</v>
      </c>
      <c r="B252" s="51">
        <v>2480861.0797456009</v>
      </c>
    </row>
    <row r="253" spans="1:2" x14ac:dyDescent="0.25">
      <c r="A253" s="1">
        <v>50253</v>
      </c>
      <c r="B253" s="51">
        <v>2501102.9962942228</v>
      </c>
    </row>
    <row r="254" spans="1:2" x14ac:dyDescent="0.25">
      <c r="A254" s="1">
        <v>50284</v>
      </c>
      <c r="B254" s="51">
        <v>2521454.556557483</v>
      </c>
    </row>
    <row r="255" spans="1:2" x14ac:dyDescent="0.25">
      <c r="A255" s="1">
        <v>50314</v>
      </c>
      <c r="B255" s="51">
        <v>2541916.3544388367</v>
      </c>
    </row>
    <row r="256" spans="1:2" x14ac:dyDescent="0.25">
      <c r="A256" s="1">
        <v>50345</v>
      </c>
      <c r="B256" s="51">
        <v>2562488.9870587136</v>
      </c>
    </row>
    <row r="257" spans="1:2" x14ac:dyDescent="0.25">
      <c r="A257" s="1">
        <v>50375</v>
      </c>
      <c r="B257" s="51">
        <v>2583173.0547719486</v>
      </c>
    </row>
    <row r="258" spans="1:2" x14ac:dyDescent="0.25">
      <c r="A258" s="1">
        <v>50406</v>
      </c>
      <c r="B258" s="51">
        <v>2603969.1611852963</v>
      </c>
    </row>
    <row r="259" spans="1:2" x14ac:dyDescent="0.25">
      <c r="A259" s="1">
        <v>50437</v>
      </c>
      <c r="B259" s="51">
        <v>2624877.9131750497</v>
      </c>
    </row>
    <row r="260" spans="1:2" x14ac:dyDescent="0.25">
      <c r="A260" s="1">
        <v>50465</v>
      </c>
      <c r="B260" s="51">
        <v>2645899.9209047477</v>
      </c>
    </row>
    <row r="261" spans="1:2" x14ac:dyDescent="0.25">
      <c r="A261" s="1">
        <v>50496</v>
      </c>
      <c r="B261" s="51">
        <v>2667035.7978429818</v>
      </c>
    </row>
    <row r="262" spans="1:2" x14ac:dyDescent="0.25">
      <c r="A262" s="1">
        <v>50526</v>
      </c>
      <c r="B262" s="51">
        <v>2688286.1607812983</v>
      </c>
    </row>
    <row r="263" spans="1:2" x14ac:dyDescent="0.25">
      <c r="A263" s="1">
        <v>50557</v>
      </c>
      <c r="B263" s="51">
        <v>2709651.6298521967</v>
      </c>
    </row>
    <row r="264" spans="1:2" x14ac:dyDescent="0.25">
      <c r="A264" s="1">
        <v>50587</v>
      </c>
      <c r="B264" s="51">
        <v>2731132.8285472295</v>
      </c>
    </row>
    <row r="265" spans="1:2" x14ac:dyDescent="0.25">
      <c r="A265" s="1">
        <v>50618</v>
      </c>
      <c r="B265" s="51">
        <v>2752730.3837351934</v>
      </c>
    </row>
    <row r="266" spans="1:2" x14ac:dyDescent="0.25">
      <c r="A266" s="1">
        <v>50649</v>
      </c>
      <c r="B266" s="51">
        <v>2774444.9256804255</v>
      </c>
    </row>
    <row r="267" spans="1:2" x14ac:dyDescent="0.25">
      <c r="A267" s="1">
        <v>50679</v>
      </c>
      <c r="B267" s="51">
        <v>2796277.0880611949</v>
      </c>
    </row>
    <row r="268" spans="1:2" x14ac:dyDescent="0.25">
      <c r="A268" s="1">
        <v>50710</v>
      </c>
      <c r="B268" s="51">
        <v>2818227.5079881931</v>
      </c>
    </row>
    <row r="269" spans="1:2" x14ac:dyDescent="0.25">
      <c r="A269" s="1">
        <v>50740</v>
      </c>
      <c r="B269" s="51">
        <v>2840296.8260231288</v>
      </c>
    </row>
    <row r="270" spans="1:2" x14ac:dyDescent="0.25">
      <c r="A270" s="1">
        <v>50771</v>
      </c>
      <c r="B270" s="51">
        <v>2862485.6861974206</v>
      </c>
    </row>
    <row r="271" spans="1:2" x14ac:dyDescent="0.25">
      <c r="A271" s="1">
        <v>50802</v>
      </c>
      <c r="B271" s="51">
        <v>2884794.7360309903</v>
      </c>
    </row>
    <row r="272" spans="1:2" x14ac:dyDescent="0.25">
      <c r="A272" s="1">
        <v>50830</v>
      </c>
      <c r="B272" s="51">
        <v>2907224.6265511583</v>
      </c>
    </row>
    <row r="273" spans="1:2" x14ac:dyDescent="0.25">
      <c r="A273" s="1">
        <v>50861</v>
      </c>
      <c r="B273" s="51">
        <v>2929776.012311643</v>
      </c>
    </row>
    <row r="274" spans="1:2" x14ac:dyDescent="0.25">
      <c r="A274" s="1">
        <v>50891</v>
      </c>
      <c r="B274" s="51">
        <v>2952449.5514116646</v>
      </c>
    </row>
    <row r="275" spans="1:2" x14ac:dyDescent="0.25">
      <c r="A275" s="1">
        <v>50922</v>
      </c>
      <c r="B275" s="51">
        <v>2975245.9055151446</v>
      </c>
    </row>
    <row r="276" spans="1:2" x14ac:dyDescent="0.25">
      <c r="A276" s="1">
        <v>50952</v>
      </c>
      <c r="B276" s="51">
        <v>2998165.7398700183</v>
      </c>
    </row>
    <row r="277" spans="1:2" x14ac:dyDescent="0.25">
      <c r="A277" s="1">
        <v>50983</v>
      </c>
      <c r="B277" s="51">
        <v>3021209.7233276474</v>
      </c>
    </row>
    <row r="278" spans="1:2" x14ac:dyDescent="0.25">
      <c r="A278" s="1">
        <v>51014</v>
      </c>
      <c r="B278" s="51">
        <v>3044378.5283623389</v>
      </c>
    </row>
    <row r="279" spans="1:2" x14ac:dyDescent="0.25">
      <c r="A279" s="1">
        <v>51044</v>
      </c>
      <c r="B279" s="51">
        <v>3067672.8310909681</v>
      </c>
    </row>
    <row r="280" spans="1:2" x14ac:dyDescent="0.25">
      <c r="A280" s="1">
        <v>51075</v>
      </c>
      <c r="B280" s="51">
        <v>3091093.3112927116</v>
      </c>
    </row>
    <row r="281" spans="1:2" x14ac:dyDescent="0.25">
      <c r="A281" s="1">
        <v>51105</v>
      </c>
      <c r="B281" s="51">
        <v>3114640.6524288803</v>
      </c>
    </row>
    <row r="282" spans="1:2" x14ac:dyDescent="0.25">
      <c r="A282" s="1">
        <v>51136</v>
      </c>
      <c r="B282" s="51">
        <v>3138315.54166287</v>
      </c>
    </row>
    <row r="283" spans="1:2" x14ac:dyDescent="0.25">
      <c r="A283" s="1">
        <v>51167</v>
      </c>
      <c r="B283" s="51">
        <v>3162118.6698802104</v>
      </c>
    </row>
    <row r="284" spans="1:2" x14ac:dyDescent="0.25">
      <c r="A284" s="1">
        <v>51196</v>
      </c>
      <c r="B284" s="51">
        <v>3186050.7317087278</v>
      </c>
    </row>
    <row r="285" spans="1:2" x14ac:dyDescent="0.25">
      <c r="A285" s="1">
        <v>51227</v>
      </c>
      <c r="B285" s="51">
        <v>3210112.425538817</v>
      </c>
    </row>
    <row r="286" spans="1:2" x14ac:dyDescent="0.25">
      <c r="A286" s="1">
        <v>51257</v>
      </c>
      <c r="B286" s="51">
        <v>3234304.4535438186</v>
      </c>
    </row>
    <row r="287" spans="1:2" x14ac:dyDescent="0.25">
      <c r="A287" s="1">
        <v>51288</v>
      </c>
      <c r="B287" s="51">
        <v>3258627.5217005149</v>
      </c>
    </row>
    <row r="288" spans="1:2" x14ac:dyDescent="0.25">
      <c r="A288" s="1">
        <v>51318</v>
      </c>
      <c r="B288" s="51">
        <v>3283082.339809726</v>
      </c>
    </row>
    <row r="289" spans="1:2" x14ac:dyDescent="0.25">
      <c r="A289" s="1">
        <v>51349</v>
      </c>
      <c r="B289" s="51">
        <v>3307669.6215170282</v>
      </c>
    </row>
    <row r="290" spans="1:2" x14ac:dyDescent="0.25">
      <c r="A290" s="1">
        <v>51380</v>
      </c>
      <c r="B290" s="51">
        <v>3332390.0843335786</v>
      </c>
    </row>
    <row r="291" spans="1:2" x14ac:dyDescent="0.25">
      <c r="A291" s="1">
        <v>51410</v>
      </c>
      <c r="B291" s="51">
        <v>3357244.4496570523</v>
      </c>
    </row>
    <row r="292" spans="1:2" x14ac:dyDescent="0.25">
      <c r="A292" s="1">
        <v>51441</v>
      </c>
      <c r="B292" s="51">
        <v>3382233.4427926955</v>
      </c>
    </row>
    <row r="293" spans="1:2" x14ac:dyDescent="0.25">
      <c r="A293" s="1">
        <v>51471</v>
      </c>
      <c r="B293" s="51">
        <v>3407357.7929744888</v>
      </c>
    </row>
    <row r="294" spans="1:2" x14ac:dyDescent="0.25">
      <c r="A294" s="1">
        <v>51502</v>
      </c>
      <c r="B294" s="51">
        <v>3432618.2333864346</v>
      </c>
    </row>
    <row r="295" spans="1:2" x14ac:dyDescent="0.25">
      <c r="A295" s="1">
        <v>51533</v>
      </c>
      <c r="B295" s="51">
        <v>3458015.5011839438</v>
      </c>
    </row>
    <row r="296" spans="1:2" x14ac:dyDescent="0.25">
      <c r="A296" s="1">
        <v>51561</v>
      </c>
      <c r="B296" s="51">
        <v>3483550.3375153565</v>
      </c>
    </row>
    <row r="297" spans="1:2" x14ac:dyDescent="0.25">
      <c r="A297" s="1">
        <v>51592</v>
      </c>
      <c r="B297" s="51">
        <v>3509223.4875435652</v>
      </c>
    </row>
    <row r="298" spans="1:2" x14ac:dyDescent="0.25">
      <c r="A298" s="1">
        <v>51622</v>
      </c>
      <c r="B298" s="51">
        <v>3535035.7004677597</v>
      </c>
    </row>
    <row r="299" spans="1:2" x14ac:dyDescent="0.25">
      <c r="A299" s="1">
        <v>51653</v>
      </c>
      <c r="B299" s="51">
        <v>3560987.7295452934</v>
      </c>
    </row>
    <row r="300" spans="1:2" x14ac:dyDescent="0.25">
      <c r="A300" s="1">
        <v>51683</v>
      </c>
      <c r="B300" s="51">
        <v>3587080.3321136627</v>
      </c>
    </row>
    <row r="301" spans="1:2" x14ac:dyDescent="0.25">
      <c r="A301" s="1">
        <v>51714</v>
      </c>
      <c r="B301" s="51">
        <v>3613314.2696126122</v>
      </c>
    </row>
    <row r="302" spans="1:2" x14ac:dyDescent="0.25">
      <c r="A302" s="1">
        <v>51745</v>
      </c>
      <c r="B302" s="51">
        <v>3639690.3076063478</v>
      </c>
    </row>
    <row r="303" spans="1:2" x14ac:dyDescent="0.25">
      <c r="A303" s="1">
        <v>51775</v>
      </c>
      <c r="B303" s="51">
        <v>3657280.296772548</v>
      </c>
    </row>
    <row r="304" spans="1:2" x14ac:dyDescent="0.25">
      <c r="B304" s="5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55"/>
  <sheetViews>
    <sheetView workbookViewId="0">
      <pane xSplit="1" ySplit="7" topLeftCell="B35" activePane="bottomRight" state="frozen"/>
      <selection pane="topRight" activeCell="B1" sqref="B1"/>
      <selection pane="bottomLeft" activeCell="A8" sqref="A8"/>
      <selection pane="bottomRight" activeCell="N51" sqref="N51"/>
    </sheetView>
  </sheetViews>
  <sheetFormatPr defaultRowHeight="15" x14ac:dyDescent="0.25"/>
  <cols>
    <col min="1" max="1" width="26.28515625" bestFit="1" customWidth="1"/>
    <col min="2" max="2" width="10.7109375" bestFit="1" customWidth="1"/>
    <col min="3" max="3" width="13.42578125" bestFit="1" customWidth="1"/>
    <col min="4" max="4" width="10.140625" bestFit="1" customWidth="1"/>
    <col min="5" max="5" width="11" bestFit="1" customWidth="1"/>
    <col min="6" max="6" width="12.28515625" bestFit="1" customWidth="1"/>
    <col min="7" max="7" width="16.7109375" bestFit="1" customWidth="1"/>
    <col min="8" max="8" width="10.140625" bestFit="1" customWidth="1"/>
    <col min="9" max="9" width="12.5703125" bestFit="1" customWidth="1"/>
    <col min="10" max="10" width="10.28515625" bestFit="1" customWidth="1"/>
  </cols>
  <sheetData>
    <row r="1" spans="1:21" x14ac:dyDescent="0.25">
      <c r="A1" t="s">
        <v>114</v>
      </c>
      <c r="G1" t="s">
        <v>118</v>
      </c>
      <c r="H1" s="23">
        <v>7.4999999999999997E-2</v>
      </c>
    </row>
    <row r="2" spans="1:21" x14ac:dyDescent="0.25">
      <c r="G2" t="s">
        <v>119</v>
      </c>
      <c r="H2" s="23">
        <f>H1/26</f>
        <v>2.8846153846153843E-3</v>
      </c>
    </row>
    <row r="3" spans="1:21" x14ac:dyDescent="0.25">
      <c r="A3" t="s">
        <v>253</v>
      </c>
      <c r="B3" s="115">
        <v>100000</v>
      </c>
      <c r="C3" t="s">
        <v>255</v>
      </c>
      <c r="D3" s="53">
        <f>26*D8</f>
        <v>50000</v>
      </c>
    </row>
    <row r="4" spans="1:21" x14ac:dyDescent="0.25">
      <c r="B4" s="115"/>
      <c r="D4" s="53"/>
    </row>
    <row r="5" spans="1:21" x14ac:dyDescent="0.25">
      <c r="B5" s="115"/>
      <c r="D5" s="53"/>
    </row>
    <row r="7" spans="1:21" s="43" customFormat="1" ht="45" x14ac:dyDescent="0.25">
      <c r="A7" s="43" t="s">
        <v>109</v>
      </c>
      <c r="B7" s="43" t="s">
        <v>252</v>
      </c>
      <c r="C7" s="43" t="s">
        <v>249</v>
      </c>
      <c r="D7" s="43" t="s">
        <v>250</v>
      </c>
      <c r="E7" s="43" t="s">
        <v>251</v>
      </c>
      <c r="F7" s="43" t="s">
        <v>115</v>
      </c>
      <c r="G7" s="43" t="s">
        <v>116</v>
      </c>
      <c r="H7" s="43" t="s">
        <v>117</v>
      </c>
      <c r="I7" s="43" t="s">
        <v>254</v>
      </c>
      <c r="J7" s="43" t="s">
        <v>257</v>
      </c>
      <c r="K7" s="43" t="s">
        <v>256</v>
      </c>
    </row>
    <row r="8" spans="1:21" x14ac:dyDescent="0.25">
      <c r="A8" s="1">
        <v>42650</v>
      </c>
      <c r="B8" s="115">
        <f>B3/26</f>
        <v>3846.1538461538462</v>
      </c>
      <c r="C8" s="56">
        <v>0.5</v>
      </c>
      <c r="D8" s="115">
        <f>(100%-C8)*B8</f>
        <v>1923.0769230769231</v>
      </c>
      <c r="E8" s="116">
        <f>D8</f>
        <v>1923.0769230769231</v>
      </c>
      <c r="F8" s="116">
        <f>C8*B8</f>
        <v>1923.0769230769231</v>
      </c>
      <c r="G8" s="116">
        <f>F8</f>
        <v>1923.0769230769231</v>
      </c>
      <c r="H8" s="116">
        <f>F8</f>
        <v>1923.0769230769231</v>
      </c>
      <c r="I8" s="116">
        <f t="shared" ref="I8:I16" si="0">H8-G8</f>
        <v>0</v>
      </c>
      <c r="J8" s="116">
        <f>0</f>
        <v>0</v>
      </c>
      <c r="K8" s="117">
        <f>IF(J8&gt;D8,1,0)</f>
        <v>0</v>
      </c>
      <c r="L8" s="53"/>
      <c r="M8" s="53"/>
      <c r="N8" s="53"/>
      <c r="O8" s="53"/>
      <c r="P8" s="53"/>
      <c r="Q8" s="53"/>
      <c r="R8" s="53"/>
      <c r="S8" s="53"/>
      <c r="T8" s="53"/>
      <c r="U8" s="53"/>
    </row>
    <row r="9" spans="1:21" x14ac:dyDescent="0.25">
      <c r="A9" s="1">
        <f t="shared" ref="A9:A72" si="1">A8+14</f>
        <v>42664</v>
      </c>
      <c r="B9" s="115">
        <f>B8</f>
        <v>3846.1538461538462</v>
      </c>
      <c r="C9" s="56">
        <f>C8</f>
        <v>0.5</v>
      </c>
      <c r="D9" s="115">
        <f t="shared" ref="D9:D72" si="2">(100%-C9)*B9</f>
        <v>1923.0769230769231</v>
      </c>
      <c r="E9" s="116">
        <f>E8+D9</f>
        <v>3846.1538461538462</v>
      </c>
      <c r="F9" s="116">
        <f t="shared" ref="F9:F16" si="3">C9*B9</f>
        <v>1923.0769230769231</v>
      </c>
      <c r="G9" s="116">
        <f t="shared" ref="G9:G16" si="4">G8+F9</f>
        <v>3846.1538461538462</v>
      </c>
      <c r="H9" s="116">
        <f>H8*(1+$H$2) + F9</f>
        <v>3851.7011834319528</v>
      </c>
      <c r="I9" s="116">
        <f t="shared" si="0"/>
        <v>5.5473372781066246</v>
      </c>
      <c r="J9" s="116">
        <f>I9-I8</f>
        <v>5.5473372781066246</v>
      </c>
      <c r="K9" s="117">
        <f t="shared" ref="K9:K72" si="5">IF(J9&gt;D9,1,0)</f>
        <v>0</v>
      </c>
      <c r="L9" s="53"/>
      <c r="M9" s="53"/>
      <c r="N9" s="53"/>
      <c r="O9" s="53"/>
      <c r="P9" s="53"/>
      <c r="Q9" s="53"/>
      <c r="R9" s="53"/>
      <c r="S9" s="53"/>
      <c r="T9" s="53"/>
      <c r="U9" s="53"/>
    </row>
    <row r="10" spans="1:21" x14ac:dyDescent="0.25">
      <c r="A10" s="1">
        <f t="shared" si="1"/>
        <v>42678</v>
      </c>
      <c r="B10" s="115">
        <f t="shared" ref="B10:B73" si="6">B9</f>
        <v>3846.1538461538462</v>
      </c>
      <c r="C10" s="56">
        <f t="shared" ref="C10:C73" si="7">C9</f>
        <v>0.5</v>
      </c>
      <c r="D10" s="115">
        <f t="shared" si="2"/>
        <v>1923.0769230769231</v>
      </c>
      <c r="E10" s="116">
        <f t="shared" ref="E10:E16" si="8">E9+D10</f>
        <v>5769.2307692307695</v>
      </c>
      <c r="F10" s="116">
        <f t="shared" si="3"/>
        <v>1923.0769230769231</v>
      </c>
      <c r="G10" s="116">
        <f t="shared" si="4"/>
        <v>5769.2307692307695</v>
      </c>
      <c r="H10" s="116">
        <f>H9*(1+$H$2) + F10</f>
        <v>5785.8887829995447</v>
      </c>
      <c r="I10" s="116">
        <f t="shared" si="0"/>
        <v>16.658013768775163</v>
      </c>
      <c r="J10" s="116">
        <f t="shared" ref="J10:J16" si="9">I10-I9</f>
        <v>11.110676490668538</v>
      </c>
      <c r="K10" s="117">
        <f t="shared" si="5"/>
        <v>0</v>
      </c>
      <c r="L10" s="53"/>
      <c r="M10" s="53"/>
      <c r="N10" s="53"/>
      <c r="O10" s="53"/>
      <c r="P10" s="53"/>
      <c r="Q10" s="53"/>
      <c r="R10" s="53"/>
      <c r="S10" s="53"/>
      <c r="T10" s="53"/>
      <c r="U10" s="53"/>
    </row>
    <row r="11" spans="1:21" x14ac:dyDescent="0.25">
      <c r="A11" s="1">
        <f t="shared" si="1"/>
        <v>42692</v>
      </c>
      <c r="B11" s="115">
        <f t="shared" si="6"/>
        <v>3846.1538461538462</v>
      </c>
      <c r="C11" s="56">
        <f t="shared" si="7"/>
        <v>0.5</v>
      </c>
      <c r="D11" s="115">
        <f t="shared" si="2"/>
        <v>1923.0769230769231</v>
      </c>
      <c r="E11" s="116">
        <f t="shared" si="8"/>
        <v>7692.3076923076924</v>
      </c>
      <c r="F11" s="116">
        <f t="shared" si="3"/>
        <v>1923.0769230769231</v>
      </c>
      <c r="G11" s="116">
        <f t="shared" si="4"/>
        <v>7692.3076923076924</v>
      </c>
      <c r="H11" s="116">
        <f>H10*(1+$H$2) + F11</f>
        <v>7725.6557698735814</v>
      </c>
      <c r="I11" s="116">
        <f t="shared" si="0"/>
        <v>33.348077565889071</v>
      </c>
      <c r="J11" s="116">
        <f t="shared" si="9"/>
        <v>16.690063797113908</v>
      </c>
      <c r="K11" s="117">
        <f t="shared" si="5"/>
        <v>0</v>
      </c>
      <c r="L11" s="53"/>
      <c r="M11" s="53"/>
      <c r="N11" s="53"/>
      <c r="O11" s="53"/>
      <c r="P11" s="53"/>
      <c r="Q11" s="53"/>
      <c r="R11" s="53"/>
      <c r="S11" s="53"/>
      <c r="T11" s="53"/>
      <c r="U11" s="53"/>
    </row>
    <row r="12" spans="1:21" x14ac:dyDescent="0.25">
      <c r="A12" s="1">
        <f t="shared" si="1"/>
        <v>42706</v>
      </c>
      <c r="B12" s="115">
        <f t="shared" si="6"/>
        <v>3846.1538461538462</v>
      </c>
      <c r="C12" s="56">
        <f t="shared" si="7"/>
        <v>0.5</v>
      </c>
      <c r="D12" s="115">
        <f t="shared" si="2"/>
        <v>1923.0769230769231</v>
      </c>
      <c r="E12" s="116">
        <f t="shared" si="8"/>
        <v>9615.3846153846152</v>
      </c>
      <c r="F12" s="116">
        <f t="shared" si="3"/>
        <v>1923.0769230769231</v>
      </c>
      <c r="G12" s="116">
        <f t="shared" si="4"/>
        <v>9615.3846153846152</v>
      </c>
      <c r="H12" s="116">
        <f>H11*(1+$H$2) + F12</f>
        <v>9671.0182384405252</v>
      </c>
      <c r="I12" s="116">
        <f t="shared" si="0"/>
        <v>55.633623055909993</v>
      </c>
      <c r="J12" s="116">
        <f t="shared" si="9"/>
        <v>22.285545490020922</v>
      </c>
      <c r="K12" s="117">
        <f t="shared" si="5"/>
        <v>0</v>
      </c>
      <c r="L12" s="53"/>
      <c r="M12" s="53"/>
      <c r="N12" s="53"/>
      <c r="O12" s="53"/>
      <c r="P12" s="53"/>
      <c r="Q12" s="53"/>
      <c r="R12" s="53"/>
      <c r="S12" s="53"/>
      <c r="T12" s="53"/>
      <c r="U12" s="53"/>
    </row>
    <row r="13" spans="1:21" x14ac:dyDescent="0.25">
      <c r="A13" s="1">
        <f t="shared" si="1"/>
        <v>42720</v>
      </c>
      <c r="B13" s="115">
        <f t="shared" si="6"/>
        <v>3846.1538461538462</v>
      </c>
      <c r="C13" s="56">
        <f t="shared" si="7"/>
        <v>0.5</v>
      </c>
      <c r="D13" s="115">
        <f t="shared" si="2"/>
        <v>1923.0769230769231</v>
      </c>
      <c r="E13" s="116">
        <f t="shared" si="8"/>
        <v>11538.461538461539</v>
      </c>
      <c r="F13" s="116">
        <f t="shared" si="3"/>
        <v>1923.0769230769231</v>
      </c>
      <c r="G13" s="116">
        <f t="shared" si="4"/>
        <v>11538.461538461539</v>
      </c>
      <c r="H13" s="116">
        <f>H12*(1+$H$2) + F13</f>
        <v>11621.99232951295</v>
      </c>
      <c r="I13" s="116">
        <f t="shared" si="0"/>
        <v>83.530791051411143</v>
      </c>
      <c r="J13" s="116">
        <f t="shared" si="9"/>
        <v>27.89716799550115</v>
      </c>
      <c r="K13" s="117">
        <f t="shared" si="5"/>
        <v>0</v>
      </c>
      <c r="L13" s="53"/>
      <c r="M13" s="53"/>
      <c r="N13" s="53"/>
      <c r="O13" s="53"/>
      <c r="P13" s="53"/>
      <c r="Q13" s="53"/>
      <c r="R13" s="53"/>
      <c r="S13" s="53"/>
      <c r="T13" s="53"/>
      <c r="U13" s="53"/>
    </row>
    <row r="14" spans="1:21" x14ac:dyDescent="0.25">
      <c r="A14" s="1">
        <f t="shared" si="1"/>
        <v>42734</v>
      </c>
      <c r="B14" s="115">
        <f t="shared" si="6"/>
        <v>3846.1538461538462</v>
      </c>
      <c r="C14" s="56">
        <f t="shared" si="7"/>
        <v>0.5</v>
      </c>
      <c r="D14" s="115">
        <f t="shared" si="2"/>
        <v>1923.0769230769231</v>
      </c>
      <c r="E14" s="116">
        <f t="shared" si="8"/>
        <v>13461.538461538463</v>
      </c>
      <c r="F14" s="116">
        <f t="shared" si="3"/>
        <v>1923.0769230769231</v>
      </c>
      <c r="G14" s="116">
        <f t="shared" si="4"/>
        <v>13461.538461538463</v>
      </c>
      <c r="H14" s="116">
        <f>H13*(1+$H$2) + F14</f>
        <v>13578.594230463468</v>
      </c>
      <c r="I14" s="116">
        <f t="shared" si="0"/>
        <v>117.0557689250054</v>
      </c>
      <c r="J14" s="116">
        <f t="shared" si="9"/>
        <v>33.524977873594253</v>
      </c>
      <c r="K14" s="117">
        <f t="shared" si="5"/>
        <v>0</v>
      </c>
      <c r="L14" s="53"/>
      <c r="M14" s="53"/>
      <c r="N14" s="53"/>
      <c r="O14" s="53"/>
      <c r="P14" s="53"/>
      <c r="Q14" s="53"/>
      <c r="R14" s="53"/>
      <c r="S14" s="53"/>
      <c r="T14" s="53"/>
      <c r="U14" s="53"/>
    </row>
    <row r="15" spans="1:21" x14ac:dyDescent="0.25">
      <c r="A15" s="1">
        <f t="shared" si="1"/>
        <v>42748</v>
      </c>
      <c r="B15" s="115">
        <f t="shared" si="6"/>
        <v>3846.1538461538462</v>
      </c>
      <c r="C15" s="56">
        <f t="shared" si="7"/>
        <v>0.5</v>
      </c>
      <c r="D15" s="115">
        <f t="shared" si="2"/>
        <v>1923.0769230769231</v>
      </c>
      <c r="E15" s="116">
        <f t="shared" si="8"/>
        <v>15384.615384615387</v>
      </c>
      <c r="F15" s="116">
        <f t="shared" si="3"/>
        <v>1923.0769230769231</v>
      </c>
      <c r="G15" s="116">
        <f t="shared" si="4"/>
        <v>15384.615384615387</v>
      </c>
      <c r="H15" s="116">
        <f>H14*(1+$H$2) + F15</f>
        <v>15540.840175359037</v>
      </c>
      <c r="I15" s="116">
        <f t="shared" si="0"/>
        <v>156.22479074365037</v>
      </c>
      <c r="J15" s="116">
        <f t="shared" si="9"/>
        <v>39.169021818644978</v>
      </c>
      <c r="K15" s="117">
        <f t="shared" si="5"/>
        <v>0</v>
      </c>
      <c r="L15" s="53"/>
      <c r="M15" s="53"/>
      <c r="N15" s="53"/>
      <c r="O15" s="53"/>
      <c r="P15" s="53"/>
      <c r="Q15" s="53"/>
      <c r="R15" s="53"/>
      <c r="S15" s="53"/>
      <c r="T15" s="53"/>
      <c r="U15" s="53"/>
    </row>
    <row r="16" spans="1:21" x14ac:dyDescent="0.25">
      <c r="A16" s="1">
        <f t="shared" si="1"/>
        <v>42762</v>
      </c>
      <c r="B16" s="115">
        <f t="shared" si="6"/>
        <v>3846.1538461538462</v>
      </c>
      <c r="C16" s="56">
        <f t="shared" si="7"/>
        <v>0.5</v>
      </c>
      <c r="D16" s="115">
        <f t="shared" si="2"/>
        <v>1923.0769230769231</v>
      </c>
      <c r="E16" s="116">
        <f t="shared" si="8"/>
        <v>17307.692307692309</v>
      </c>
      <c r="F16" s="116">
        <f t="shared" si="3"/>
        <v>1923.0769230769231</v>
      </c>
      <c r="G16" s="116">
        <f t="shared" si="4"/>
        <v>17307.692307692309</v>
      </c>
      <c r="H16" s="116">
        <f>H15*(1+$H$2) + F16</f>
        <v>17508.74644509565</v>
      </c>
      <c r="I16" s="116">
        <f t="shared" si="0"/>
        <v>201.05413740334188</v>
      </c>
      <c r="J16" s="116">
        <f t="shared" si="9"/>
        <v>44.82934665969151</v>
      </c>
      <c r="K16" s="117">
        <f t="shared" si="5"/>
        <v>0</v>
      </c>
      <c r="L16" s="53"/>
      <c r="M16" s="53"/>
      <c r="N16" s="53"/>
      <c r="O16" s="53"/>
      <c r="P16" s="53"/>
      <c r="Q16" s="53"/>
      <c r="R16" s="53"/>
      <c r="S16" s="53"/>
      <c r="T16" s="53"/>
      <c r="U16" s="53"/>
    </row>
    <row r="17" spans="1:21" x14ac:dyDescent="0.25">
      <c r="A17" s="1">
        <f t="shared" si="1"/>
        <v>42776</v>
      </c>
      <c r="B17" s="115">
        <f t="shared" si="6"/>
        <v>3846.1538461538462</v>
      </c>
      <c r="C17" s="56">
        <f t="shared" si="7"/>
        <v>0.5</v>
      </c>
      <c r="D17" s="115">
        <f t="shared" si="2"/>
        <v>1923.0769230769231</v>
      </c>
      <c r="E17" s="116">
        <f t="shared" ref="E17:E80" si="10">E16+D17</f>
        <v>19230.76923076923</v>
      </c>
      <c r="F17" s="116">
        <f t="shared" ref="F17:F80" si="11">C17*B17</f>
        <v>1923.0769230769231</v>
      </c>
      <c r="G17" s="116">
        <f t="shared" ref="G17:G80" si="12">G16+F17</f>
        <v>19230.76923076923</v>
      </c>
      <c r="H17" s="116">
        <f t="shared" ref="H17:H80" si="13">H16*(1+$H$2) + F17</f>
        <v>19482.329367533424</v>
      </c>
      <c r="I17" s="116">
        <f t="shared" ref="I17:I80" si="14">H17-G17</f>
        <v>251.56013676419389</v>
      </c>
      <c r="J17" s="116">
        <f t="shared" ref="J17:J80" si="15">I17-I16</f>
        <v>50.505999360852002</v>
      </c>
      <c r="K17" s="117">
        <f t="shared" si="5"/>
        <v>0</v>
      </c>
      <c r="L17" s="53"/>
      <c r="M17" s="53"/>
      <c r="N17" s="53"/>
      <c r="O17" s="53"/>
      <c r="P17" s="53"/>
      <c r="Q17" s="53"/>
      <c r="R17" s="53"/>
      <c r="S17" s="53"/>
      <c r="T17" s="53"/>
      <c r="U17" s="53"/>
    </row>
    <row r="18" spans="1:21" x14ac:dyDescent="0.25">
      <c r="A18" s="1">
        <f t="shared" si="1"/>
        <v>42790</v>
      </c>
      <c r="B18" s="115">
        <f t="shared" si="6"/>
        <v>3846.1538461538462</v>
      </c>
      <c r="C18" s="56">
        <f t="shared" si="7"/>
        <v>0.5</v>
      </c>
      <c r="D18" s="115">
        <f t="shared" si="2"/>
        <v>1923.0769230769231</v>
      </c>
      <c r="E18" s="116">
        <f t="shared" si="10"/>
        <v>21153.846153846152</v>
      </c>
      <c r="F18" s="116">
        <f t="shared" si="11"/>
        <v>1923.0769230769231</v>
      </c>
      <c r="G18" s="116">
        <f t="shared" si="12"/>
        <v>21153.846153846152</v>
      </c>
      <c r="H18" s="116">
        <f t="shared" si="13"/>
        <v>21461.605317632078</v>
      </c>
      <c r="I18" s="116">
        <f t="shared" si="14"/>
        <v>307.75916378592592</v>
      </c>
      <c r="J18" s="116">
        <f t="shared" si="15"/>
        <v>56.199027021732036</v>
      </c>
      <c r="K18" s="117">
        <f t="shared" si="5"/>
        <v>0</v>
      </c>
      <c r="L18" s="53"/>
      <c r="M18" s="53"/>
      <c r="N18" s="53"/>
      <c r="O18" s="53"/>
      <c r="P18" s="53"/>
      <c r="Q18" s="53"/>
      <c r="R18" s="53"/>
      <c r="S18" s="53"/>
      <c r="T18" s="53"/>
      <c r="U18" s="53"/>
    </row>
    <row r="19" spans="1:21" x14ac:dyDescent="0.25">
      <c r="A19" s="1">
        <f t="shared" si="1"/>
        <v>42804</v>
      </c>
      <c r="B19" s="115">
        <f t="shared" si="6"/>
        <v>3846.1538461538462</v>
      </c>
      <c r="C19" s="56">
        <f t="shared" si="7"/>
        <v>0.5</v>
      </c>
      <c r="D19" s="115">
        <f t="shared" si="2"/>
        <v>1923.0769230769231</v>
      </c>
      <c r="E19" s="116">
        <f t="shared" si="10"/>
        <v>23076.923076923074</v>
      </c>
      <c r="F19" s="116">
        <f t="shared" si="11"/>
        <v>1923.0769230769231</v>
      </c>
      <c r="G19" s="116">
        <f t="shared" si="12"/>
        <v>23076.923076923074</v>
      </c>
      <c r="H19" s="116">
        <f t="shared" si="13"/>
        <v>23446.590717586783</v>
      </c>
      <c r="I19" s="116">
        <f t="shared" si="14"/>
        <v>369.66764066370888</v>
      </c>
      <c r="J19" s="116">
        <f t="shared" si="15"/>
        <v>61.908476877782959</v>
      </c>
      <c r="K19" s="117">
        <f t="shared" si="5"/>
        <v>0</v>
      </c>
      <c r="L19" s="53"/>
      <c r="M19" s="53"/>
      <c r="N19" s="53"/>
      <c r="O19" s="53"/>
      <c r="P19" s="53"/>
      <c r="Q19" s="53"/>
      <c r="R19" s="53"/>
      <c r="S19" s="53"/>
      <c r="T19" s="53"/>
      <c r="U19" s="53"/>
    </row>
    <row r="20" spans="1:21" x14ac:dyDescent="0.25">
      <c r="A20" s="1">
        <f t="shared" si="1"/>
        <v>42818</v>
      </c>
      <c r="B20" s="115">
        <f t="shared" si="6"/>
        <v>3846.1538461538462</v>
      </c>
      <c r="C20" s="56">
        <f t="shared" si="7"/>
        <v>0.5</v>
      </c>
      <c r="D20" s="115">
        <f t="shared" si="2"/>
        <v>1923.0769230769231</v>
      </c>
      <c r="E20" s="116">
        <f t="shared" si="10"/>
        <v>24999.999999999996</v>
      </c>
      <c r="F20" s="116">
        <f t="shared" si="11"/>
        <v>1923.0769230769231</v>
      </c>
      <c r="G20" s="116">
        <f t="shared" si="12"/>
        <v>24999.999999999996</v>
      </c>
      <c r="H20" s="116">
        <f t="shared" si="13"/>
        <v>25437.302036964436</v>
      </c>
      <c r="I20" s="116">
        <f t="shared" si="14"/>
        <v>437.30203696444005</v>
      </c>
      <c r="J20" s="116">
        <f t="shared" si="15"/>
        <v>67.634396300731169</v>
      </c>
      <c r="K20" s="117">
        <f t="shared" si="5"/>
        <v>0</v>
      </c>
      <c r="L20" s="53"/>
      <c r="M20" s="53"/>
      <c r="N20" s="53"/>
      <c r="O20" s="53"/>
      <c r="P20" s="53"/>
      <c r="Q20" s="53"/>
      <c r="R20" s="53"/>
      <c r="S20" s="53"/>
      <c r="T20" s="53"/>
      <c r="U20" s="53"/>
    </row>
    <row r="21" spans="1:21" x14ac:dyDescent="0.25">
      <c r="A21" s="1">
        <f t="shared" si="1"/>
        <v>42832</v>
      </c>
      <c r="B21" s="115">
        <f t="shared" si="6"/>
        <v>3846.1538461538462</v>
      </c>
      <c r="C21" s="56">
        <f t="shared" si="7"/>
        <v>0.5</v>
      </c>
      <c r="D21" s="115">
        <f t="shared" si="2"/>
        <v>1923.0769230769231</v>
      </c>
      <c r="E21" s="116">
        <f t="shared" si="10"/>
        <v>26923.076923076918</v>
      </c>
      <c r="F21" s="116">
        <f t="shared" si="11"/>
        <v>1923.0769230769231</v>
      </c>
      <c r="G21" s="116">
        <f t="shared" si="12"/>
        <v>26923.076923076918</v>
      </c>
      <c r="H21" s="116">
        <f t="shared" si="13"/>
        <v>27433.755792840293</v>
      </c>
      <c r="I21" s="116">
        <f t="shared" si="14"/>
        <v>510.67886976337468</v>
      </c>
      <c r="J21" s="116">
        <f t="shared" si="15"/>
        <v>73.376832798934629</v>
      </c>
      <c r="K21" s="117">
        <f t="shared" si="5"/>
        <v>0</v>
      </c>
      <c r="L21" s="53"/>
      <c r="M21" s="53"/>
      <c r="N21" s="53"/>
      <c r="O21" s="53"/>
      <c r="P21" s="53"/>
      <c r="Q21" s="53"/>
      <c r="R21" s="53"/>
      <c r="S21" s="53"/>
      <c r="T21" s="53"/>
      <c r="U21" s="53"/>
    </row>
    <row r="22" spans="1:21" x14ac:dyDescent="0.25">
      <c r="A22" s="1">
        <f t="shared" si="1"/>
        <v>42846</v>
      </c>
      <c r="B22" s="115">
        <f t="shared" si="6"/>
        <v>3846.1538461538462</v>
      </c>
      <c r="C22" s="56">
        <f t="shared" si="7"/>
        <v>0.5</v>
      </c>
      <c r="D22" s="115">
        <f t="shared" si="2"/>
        <v>1923.0769230769231</v>
      </c>
      <c r="E22" s="116">
        <f t="shared" si="10"/>
        <v>28846.15384615384</v>
      </c>
      <c r="F22" s="116">
        <f t="shared" si="11"/>
        <v>1923.0769230769231</v>
      </c>
      <c r="G22" s="116">
        <f t="shared" si="12"/>
        <v>28846.15384615384</v>
      </c>
      <c r="H22" s="116">
        <f t="shared" si="13"/>
        <v>29435.968549935023</v>
      </c>
      <c r="I22" s="116">
        <f t="shared" si="14"/>
        <v>589.8147037811832</v>
      </c>
      <c r="J22" s="116">
        <f t="shared" si="15"/>
        <v>79.13583401780852</v>
      </c>
      <c r="K22" s="117">
        <f t="shared" si="5"/>
        <v>0</v>
      </c>
      <c r="L22" s="53"/>
      <c r="M22" s="53"/>
      <c r="N22" s="53"/>
      <c r="O22" s="53"/>
      <c r="P22" s="53"/>
      <c r="Q22" s="53"/>
      <c r="R22" s="53"/>
      <c r="S22" s="53"/>
      <c r="T22" s="53"/>
      <c r="U22" s="53"/>
    </row>
    <row r="23" spans="1:21" x14ac:dyDescent="0.25">
      <c r="A23" s="1">
        <f t="shared" si="1"/>
        <v>42860</v>
      </c>
      <c r="B23" s="115">
        <f t="shared" si="6"/>
        <v>3846.1538461538462</v>
      </c>
      <c r="C23" s="56">
        <f t="shared" si="7"/>
        <v>0.5</v>
      </c>
      <c r="D23" s="115">
        <f t="shared" si="2"/>
        <v>1923.0769230769231</v>
      </c>
      <c r="E23" s="116">
        <f t="shared" si="10"/>
        <v>30769.230769230762</v>
      </c>
      <c r="F23" s="116">
        <f t="shared" si="11"/>
        <v>1923.0769230769231</v>
      </c>
      <c r="G23" s="116">
        <f t="shared" si="12"/>
        <v>30769.230769230762</v>
      </c>
      <c r="H23" s="116">
        <f t="shared" si="13"/>
        <v>31443.956920752142</v>
      </c>
      <c r="I23" s="116">
        <f t="shared" si="14"/>
        <v>674.72615152137951</v>
      </c>
      <c r="J23" s="116">
        <f t="shared" si="15"/>
        <v>84.911447740196309</v>
      </c>
      <c r="K23" s="117">
        <f t="shared" si="5"/>
        <v>0</v>
      </c>
      <c r="L23" s="53"/>
      <c r="M23" s="53"/>
      <c r="N23" s="53"/>
      <c r="O23" s="53"/>
      <c r="P23" s="53"/>
      <c r="Q23" s="53"/>
      <c r="R23" s="53"/>
      <c r="S23" s="53"/>
      <c r="T23" s="53"/>
      <c r="U23" s="53"/>
    </row>
    <row r="24" spans="1:21" x14ac:dyDescent="0.25">
      <c r="A24" s="1">
        <f t="shared" si="1"/>
        <v>42874</v>
      </c>
      <c r="B24" s="115">
        <f t="shared" si="6"/>
        <v>3846.1538461538462</v>
      </c>
      <c r="C24" s="56">
        <f t="shared" si="7"/>
        <v>0.5</v>
      </c>
      <c r="D24" s="115">
        <f t="shared" si="2"/>
        <v>1923.0769230769231</v>
      </c>
      <c r="E24" s="116">
        <f t="shared" si="10"/>
        <v>32692.307692307684</v>
      </c>
      <c r="F24" s="116">
        <f t="shared" si="11"/>
        <v>1923.0769230769231</v>
      </c>
      <c r="G24" s="116">
        <f t="shared" si="12"/>
        <v>32692.307692307684</v>
      </c>
      <c r="H24" s="116">
        <f t="shared" si="13"/>
        <v>33457.737565715848</v>
      </c>
      <c r="I24" s="116">
        <f t="shared" si="14"/>
        <v>765.42987340816399</v>
      </c>
      <c r="J24" s="116">
        <f t="shared" si="15"/>
        <v>90.703721886784479</v>
      </c>
      <c r="K24" s="117">
        <f t="shared" si="5"/>
        <v>0</v>
      </c>
      <c r="L24" s="53"/>
      <c r="M24" s="53"/>
      <c r="N24" s="53"/>
      <c r="O24" s="53"/>
      <c r="P24" s="53"/>
      <c r="Q24" s="53"/>
      <c r="R24" s="53"/>
      <c r="S24" s="53"/>
      <c r="T24" s="53"/>
      <c r="U24" s="53"/>
    </row>
    <row r="25" spans="1:21" x14ac:dyDescent="0.25">
      <c r="A25" s="1">
        <f t="shared" si="1"/>
        <v>42888</v>
      </c>
      <c r="B25" s="115">
        <f t="shared" si="6"/>
        <v>3846.1538461538462</v>
      </c>
      <c r="C25" s="56">
        <f t="shared" si="7"/>
        <v>0.5</v>
      </c>
      <c r="D25" s="115">
        <f t="shared" si="2"/>
        <v>1923.0769230769231</v>
      </c>
      <c r="E25" s="116">
        <f t="shared" si="10"/>
        <v>34615.38461538461</v>
      </c>
      <c r="F25" s="116">
        <f t="shared" si="11"/>
        <v>1923.0769230769231</v>
      </c>
      <c r="G25" s="116">
        <f t="shared" si="12"/>
        <v>34615.38461538461</v>
      </c>
      <c r="H25" s="116">
        <f t="shared" si="13"/>
        <v>35477.327193309255</v>
      </c>
      <c r="I25" s="116">
        <f t="shared" si="14"/>
        <v>861.94257792464487</v>
      </c>
      <c r="J25" s="116">
        <f t="shared" si="15"/>
        <v>96.512704516480881</v>
      </c>
      <c r="K25" s="117">
        <f t="shared" si="5"/>
        <v>0</v>
      </c>
      <c r="L25" s="53"/>
      <c r="M25" s="53"/>
      <c r="N25" s="53"/>
      <c r="O25" s="53"/>
      <c r="P25" s="53"/>
      <c r="Q25" s="53"/>
      <c r="R25" s="53"/>
      <c r="S25" s="53"/>
      <c r="T25" s="53"/>
      <c r="U25" s="53"/>
    </row>
    <row r="26" spans="1:21" x14ac:dyDescent="0.25">
      <c r="A26" s="1">
        <f t="shared" si="1"/>
        <v>42902</v>
      </c>
      <c r="B26" s="115">
        <f t="shared" si="6"/>
        <v>3846.1538461538462</v>
      </c>
      <c r="C26" s="56">
        <f t="shared" si="7"/>
        <v>0.5</v>
      </c>
      <c r="D26" s="115">
        <f t="shared" si="2"/>
        <v>1923.0769230769231</v>
      </c>
      <c r="E26" s="116">
        <f t="shared" si="10"/>
        <v>36538.461538461532</v>
      </c>
      <c r="F26" s="116">
        <f t="shared" si="11"/>
        <v>1923.0769230769231</v>
      </c>
      <c r="G26" s="116">
        <f t="shared" si="12"/>
        <v>36538.461538461532</v>
      </c>
      <c r="H26" s="116">
        <f t="shared" si="13"/>
        <v>37502.742560213032</v>
      </c>
      <c r="I26" s="116">
        <f t="shared" si="14"/>
        <v>964.28102175149979</v>
      </c>
      <c r="J26" s="116">
        <f t="shared" si="15"/>
        <v>102.33844382685493</v>
      </c>
      <c r="K26" s="117">
        <f t="shared" si="5"/>
        <v>0</v>
      </c>
      <c r="L26" s="53"/>
      <c r="M26" s="53"/>
      <c r="N26" s="53"/>
      <c r="O26" s="53"/>
      <c r="P26" s="53"/>
      <c r="Q26" s="53"/>
      <c r="R26" s="53"/>
      <c r="S26" s="53"/>
      <c r="T26" s="53"/>
      <c r="U26" s="53"/>
    </row>
    <row r="27" spans="1:21" x14ac:dyDescent="0.25">
      <c r="A27" s="1">
        <f t="shared" si="1"/>
        <v>42916</v>
      </c>
      <c r="B27" s="115">
        <f t="shared" si="6"/>
        <v>3846.1538461538462</v>
      </c>
      <c r="C27" s="56">
        <f t="shared" si="7"/>
        <v>0.5</v>
      </c>
      <c r="D27" s="115">
        <f t="shared" si="2"/>
        <v>1923.0769230769231</v>
      </c>
      <c r="E27" s="116">
        <f t="shared" si="10"/>
        <v>38461.538461538454</v>
      </c>
      <c r="F27" s="116">
        <f t="shared" si="11"/>
        <v>1923.0769230769231</v>
      </c>
      <c r="G27" s="116">
        <f t="shared" si="12"/>
        <v>38461.538461538454</v>
      </c>
      <c r="H27" s="116">
        <f t="shared" si="13"/>
        <v>39534.000471444415</v>
      </c>
      <c r="I27" s="116">
        <f t="shared" si="14"/>
        <v>1072.4620099059612</v>
      </c>
      <c r="J27" s="116">
        <f t="shared" si="15"/>
        <v>108.18098815446137</v>
      </c>
      <c r="K27" s="117">
        <f t="shared" si="5"/>
        <v>0</v>
      </c>
      <c r="L27" s="53"/>
      <c r="M27" s="53"/>
      <c r="N27" s="53"/>
      <c r="O27" s="53"/>
      <c r="P27" s="53"/>
      <c r="Q27" s="53"/>
      <c r="R27" s="53"/>
      <c r="S27" s="53"/>
      <c r="T27" s="53"/>
      <c r="U27" s="53"/>
    </row>
    <row r="28" spans="1:21" x14ac:dyDescent="0.25">
      <c r="A28" s="1">
        <f t="shared" si="1"/>
        <v>42930</v>
      </c>
      <c r="B28" s="115">
        <f t="shared" si="6"/>
        <v>3846.1538461538462</v>
      </c>
      <c r="C28" s="56">
        <f t="shared" si="7"/>
        <v>0.5</v>
      </c>
      <c r="D28" s="115">
        <f t="shared" si="2"/>
        <v>1923.0769230769231</v>
      </c>
      <c r="E28" s="116">
        <f t="shared" si="10"/>
        <v>40384.615384615376</v>
      </c>
      <c r="F28" s="116">
        <f t="shared" si="11"/>
        <v>1923.0769230769231</v>
      </c>
      <c r="G28" s="116">
        <f t="shared" si="12"/>
        <v>40384.615384615376</v>
      </c>
      <c r="H28" s="116">
        <f t="shared" si="13"/>
        <v>41571.117780496657</v>
      </c>
      <c r="I28" s="116">
        <f t="shared" si="14"/>
        <v>1186.5023958812817</v>
      </c>
      <c r="J28" s="116">
        <f t="shared" si="15"/>
        <v>114.04038597532053</v>
      </c>
      <c r="K28" s="117">
        <f t="shared" si="5"/>
        <v>0</v>
      </c>
      <c r="L28" s="53"/>
      <c r="M28" s="53"/>
      <c r="N28" s="53"/>
      <c r="O28" s="53"/>
      <c r="P28" s="53"/>
      <c r="Q28" s="53"/>
      <c r="R28" s="53"/>
      <c r="S28" s="53"/>
      <c r="T28" s="53"/>
      <c r="U28" s="53"/>
    </row>
    <row r="29" spans="1:21" x14ac:dyDescent="0.25">
      <c r="A29" s="1">
        <f t="shared" si="1"/>
        <v>42944</v>
      </c>
      <c r="B29" s="115">
        <f t="shared" si="6"/>
        <v>3846.1538461538462</v>
      </c>
      <c r="C29" s="56">
        <f t="shared" si="7"/>
        <v>0.5</v>
      </c>
      <c r="D29" s="115">
        <f t="shared" si="2"/>
        <v>1923.0769230769231</v>
      </c>
      <c r="E29" s="116">
        <f t="shared" si="10"/>
        <v>42307.692307692298</v>
      </c>
      <c r="F29" s="116">
        <f t="shared" si="11"/>
        <v>1923.0769230769231</v>
      </c>
      <c r="G29" s="116">
        <f t="shared" si="12"/>
        <v>42307.692307692298</v>
      </c>
      <c r="H29" s="116">
        <f t="shared" si="13"/>
        <v>43614.111389478858</v>
      </c>
      <c r="I29" s="116">
        <f t="shared" si="14"/>
        <v>1306.4190817865601</v>
      </c>
      <c r="J29" s="116">
        <f t="shared" si="15"/>
        <v>119.91668590527843</v>
      </c>
      <c r="K29" s="117">
        <f t="shared" si="5"/>
        <v>0</v>
      </c>
      <c r="L29" s="53"/>
      <c r="M29" s="53"/>
      <c r="N29" s="53"/>
      <c r="O29" s="53"/>
      <c r="P29" s="53"/>
      <c r="Q29" s="53"/>
      <c r="R29" s="53"/>
      <c r="S29" s="53"/>
      <c r="T29" s="53"/>
      <c r="U29" s="53"/>
    </row>
    <row r="30" spans="1:21" x14ac:dyDescent="0.25">
      <c r="A30" s="1">
        <f t="shared" si="1"/>
        <v>42958</v>
      </c>
      <c r="B30" s="115">
        <f t="shared" si="6"/>
        <v>3846.1538461538462</v>
      </c>
      <c r="C30" s="56">
        <f t="shared" si="7"/>
        <v>0.5</v>
      </c>
      <c r="D30" s="115">
        <f t="shared" si="2"/>
        <v>1923.0769230769231</v>
      </c>
      <c r="E30" s="116">
        <f t="shared" si="10"/>
        <v>44230.76923076922</v>
      </c>
      <c r="F30" s="116">
        <f t="shared" si="11"/>
        <v>1923.0769230769231</v>
      </c>
      <c r="G30" s="116">
        <f t="shared" si="12"/>
        <v>44230.76923076922</v>
      </c>
      <c r="H30" s="116">
        <f t="shared" si="13"/>
        <v>45662.998249256198</v>
      </c>
      <c r="I30" s="116">
        <f t="shared" si="14"/>
        <v>1432.229018486978</v>
      </c>
      <c r="J30" s="116">
        <f t="shared" si="15"/>
        <v>125.80993670041789</v>
      </c>
      <c r="K30" s="117">
        <f t="shared" si="5"/>
        <v>0</v>
      </c>
      <c r="L30" s="53"/>
      <c r="M30" s="53"/>
      <c r="N30" s="53"/>
      <c r="O30" s="53"/>
      <c r="P30" s="53"/>
      <c r="Q30" s="53"/>
      <c r="R30" s="53"/>
      <c r="S30" s="53"/>
      <c r="T30" s="53"/>
      <c r="U30" s="53"/>
    </row>
    <row r="31" spans="1:21" x14ac:dyDescent="0.25">
      <c r="A31" s="1">
        <f t="shared" si="1"/>
        <v>42972</v>
      </c>
      <c r="B31" s="115">
        <f t="shared" si="6"/>
        <v>3846.1538461538462</v>
      </c>
      <c r="C31" s="56">
        <f t="shared" si="7"/>
        <v>0.5</v>
      </c>
      <c r="D31" s="115">
        <f t="shared" si="2"/>
        <v>1923.0769230769231</v>
      </c>
      <c r="E31" s="116">
        <f t="shared" si="10"/>
        <v>46153.846153846142</v>
      </c>
      <c r="F31" s="116">
        <f t="shared" si="11"/>
        <v>1923.0769230769231</v>
      </c>
      <c r="G31" s="116">
        <f t="shared" si="12"/>
        <v>46153.846153846142</v>
      </c>
      <c r="H31" s="116">
        <f t="shared" si="13"/>
        <v>47717.795359590586</v>
      </c>
      <c r="I31" s="116">
        <f t="shared" si="14"/>
        <v>1563.949205744444</v>
      </c>
      <c r="J31" s="116">
        <f t="shared" si="15"/>
        <v>131.72018725746602</v>
      </c>
      <c r="K31" s="117">
        <f t="shared" si="5"/>
        <v>0</v>
      </c>
      <c r="L31" s="53"/>
      <c r="M31" s="53"/>
      <c r="N31" s="53"/>
      <c r="O31" s="53"/>
      <c r="P31" s="53"/>
      <c r="Q31" s="53"/>
      <c r="R31" s="53"/>
      <c r="S31" s="53"/>
      <c r="T31" s="53"/>
      <c r="U31" s="53"/>
    </row>
    <row r="32" spans="1:21" x14ac:dyDescent="0.25">
      <c r="A32" s="1">
        <f t="shared" si="1"/>
        <v>42986</v>
      </c>
      <c r="B32" s="115">
        <f t="shared" si="6"/>
        <v>3846.1538461538462</v>
      </c>
      <c r="C32" s="56">
        <f t="shared" si="7"/>
        <v>0.5</v>
      </c>
      <c r="D32" s="115">
        <f t="shared" si="2"/>
        <v>1923.0769230769231</v>
      </c>
      <c r="E32" s="116">
        <f t="shared" si="10"/>
        <v>48076.923076923063</v>
      </c>
      <c r="F32" s="116">
        <f t="shared" si="11"/>
        <v>1923.0769230769231</v>
      </c>
      <c r="G32" s="116">
        <f t="shared" si="12"/>
        <v>48076.923076923063</v>
      </c>
      <c r="H32" s="116">
        <f t="shared" si="13"/>
        <v>49778.519769281709</v>
      </c>
      <c r="I32" s="116">
        <f t="shared" si="14"/>
        <v>1701.5966923586457</v>
      </c>
      <c r="J32" s="116">
        <f t="shared" si="15"/>
        <v>137.64748661420163</v>
      </c>
      <c r="K32" s="117">
        <f t="shared" si="5"/>
        <v>0</v>
      </c>
      <c r="L32" s="53"/>
      <c r="M32" s="53"/>
      <c r="N32" s="53"/>
      <c r="O32" s="53"/>
      <c r="P32" s="53"/>
      <c r="Q32" s="53"/>
      <c r="R32" s="53"/>
      <c r="S32" s="53"/>
      <c r="T32" s="53"/>
      <c r="U32" s="53"/>
    </row>
    <row r="33" spans="1:21" x14ac:dyDescent="0.25">
      <c r="A33" s="1">
        <f t="shared" si="1"/>
        <v>43000</v>
      </c>
      <c r="B33" s="115">
        <f t="shared" si="6"/>
        <v>3846.1538461538462</v>
      </c>
      <c r="C33" s="56">
        <f t="shared" si="7"/>
        <v>0.5</v>
      </c>
      <c r="D33" s="115">
        <f t="shared" si="2"/>
        <v>1923.0769230769231</v>
      </c>
      <c r="E33" s="116">
        <f t="shared" si="10"/>
        <v>49999.999999999985</v>
      </c>
      <c r="F33" s="116">
        <f t="shared" si="11"/>
        <v>1923.0769230769231</v>
      </c>
      <c r="G33" s="116">
        <f t="shared" si="12"/>
        <v>49999.999999999985</v>
      </c>
      <c r="H33" s="116">
        <f t="shared" si="13"/>
        <v>51845.188576308479</v>
      </c>
      <c r="I33" s="116">
        <f t="shared" si="14"/>
        <v>1845.1885763084938</v>
      </c>
      <c r="J33" s="116">
        <f t="shared" si="15"/>
        <v>143.59188394984812</v>
      </c>
      <c r="K33" s="117">
        <f t="shared" si="5"/>
        <v>0</v>
      </c>
      <c r="L33" s="53"/>
      <c r="M33" s="53"/>
      <c r="N33" s="53"/>
      <c r="O33" s="53"/>
      <c r="P33" s="53"/>
      <c r="Q33" s="53"/>
      <c r="R33" s="53"/>
      <c r="S33" s="53"/>
      <c r="T33" s="53"/>
      <c r="U33" s="53"/>
    </row>
    <row r="34" spans="1:21" x14ac:dyDescent="0.25">
      <c r="A34" s="1">
        <f t="shared" si="1"/>
        <v>43014</v>
      </c>
      <c r="B34" s="115">
        <f t="shared" si="6"/>
        <v>3846.1538461538462</v>
      </c>
      <c r="C34" s="56">
        <f t="shared" si="7"/>
        <v>0.5</v>
      </c>
      <c r="D34" s="115">
        <f t="shared" si="2"/>
        <v>1923.0769230769231</v>
      </c>
      <c r="E34" s="116">
        <f t="shared" si="10"/>
        <v>51923.076923076907</v>
      </c>
      <c r="F34" s="116">
        <f t="shared" si="11"/>
        <v>1923.0769230769231</v>
      </c>
      <c r="G34" s="116">
        <f t="shared" si="12"/>
        <v>51923.076923076907</v>
      </c>
      <c r="H34" s="116">
        <f t="shared" si="13"/>
        <v>53917.818927970904</v>
      </c>
      <c r="I34" s="116">
        <f t="shared" si="14"/>
        <v>1994.7420048939966</v>
      </c>
      <c r="J34" s="116">
        <f t="shared" si="15"/>
        <v>149.55342858550284</v>
      </c>
      <c r="K34" s="117">
        <f t="shared" si="5"/>
        <v>0</v>
      </c>
      <c r="L34" s="53"/>
      <c r="M34" s="53"/>
      <c r="N34" s="53"/>
      <c r="O34" s="53"/>
      <c r="P34" s="53"/>
      <c r="Q34" s="53"/>
      <c r="R34" s="53"/>
      <c r="S34" s="53"/>
      <c r="T34" s="53"/>
      <c r="U34" s="53"/>
    </row>
    <row r="35" spans="1:21" x14ac:dyDescent="0.25">
      <c r="A35" s="1">
        <f t="shared" si="1"/>
        <v>43028</v>
      </c>
      <c r="B35" s="115">
        <f t="shared" si="6"/>
        <v>3846.1538461538462</v>
      </c>
      <c r="C35" s="56">
        <f t="shared" si="7"/>
        <v>0.5</v>
      </c>
      <c r="D35" s="115">
        <f t="shared" si="2"/>
        <v>1923.0769230769231</v>
      </c>
      <c r="E35" s="116">
        <f t="shared" si="10"/>
        <v>53846.153846153829</v>
      </c>
      <c r="F35" s="116">
        <f t="shared" si="11"/>
        <v>1923.0769230769231</v>
      </c>
      <c r="G35" s="116">
        <f t="shared" si="12"/>
        <v>53846.153846153829</v>
      </c>
      <c r="H35" s="116">
        <f t="shared" si="13"/>
        <v>55996.428021032356</v>
      </c>
      <c r="I35" s="116">
        <f t="shared" si="14"/>
        <v>2150.2741748785265</v>
      </c>
      <c r="J35" s="116">
        <f t="shared" si="15"/>
        <v>155.5321699845299</v>
      </c>
      <c r="K35" s="117">
        <f t="shared" si="5"/>
        <v>0</v>
      </c>
      <c r="L35" s="53"/>
      <c r="M35" s="53"/>
      <c r="N35" s="53"/>
      <c r="O35" s="53"/>
      <c r="P35" s="53"/>
      <c r="Q35" s="53"/>
      <c r="R35" s="53"/>
      <c r="S35" s="53"/>
      <c r="T35" s="53"/>
      <c r="U35" s="53"/>
    </row>
    <row r="36" spans="1:21" x14ac:dyDescent="0.25">
      <c r="A36" s="1">
        <f t="shared" si="1"/>
        <v>43042</v>
      </c>
      <c r="B36" s="115">
        <f t="shared" si="6"/>
        <v>3846.1538461538462</v>
      </c>
      <c r="C36" s="56">
        <f t="shared" si="7"/>
        <v>0.5</v>
      </c>
      <c r="D36" s="115">
        <f t="shared" si="2"/>
        <v>1923.0769230769231</v>
      </c>
      <c r="E36" s="116">
        <f t="shared" si="10"/>
        <v>55769.230769230751</v>
      </c>
      <c r="F36" s="116">
        <f t="shared" si="11"/>
        <v>1923.0769230769231</v>
      </c>
      <c r="G36" s="116">
        <f t="shared" si="12"/>
        <v>55769.230769230751</v>
      </c>
      <c r="H36" s="116">
        <f t="shared" si="13"/>
        <v>58081.033101862253</v>
      </c>
      <c r="I36" s="116">
        <f t="shared" si="14"/>
        <v>2311.8023326315015</v>
      </c>
      <c r="J36" s="116">
        <f t="shared" si="15"/>
        <v>161.52815775297495</v>
      </c>
      <c r="K36" s="117">
        <f t="shared" si="5"/>
        <v>0</v>
      </c>
      <c r="L36" s="53"/>
      <c r="M36" s="53"/>
      <c r="N36" s="53"/>
      <c r="O36" s="53"/>
      <c r="P36" s="53"/>
      <c r="Q36" s="53"/>
      <c r="R36" s="53"/>
      <c r="S36" s="53"/>
      <c r="T36" s="53"/>
      <c r="U36" s="53"/>
    </row>
    <row r="37" spans="1:21" x14ac:dyDescent="0.25">
      <c r="A37" s="1">
        <f t="shared" si="1"/>
        <v>43056</v>
      </c>
      <c r="B37" s="115">
        <f t="shared" si="6"/>
        <v>3846.1538461538462</v>
      </c>
      <c r="C37" s="56">
        <f t="shared" si="7"/>
        <v>0.5</v>
      </c>
      <c r="D37" s="115">
        <f t="shared" si="2"/>
        <v>1923.0769230769231</v>
      </c>
      <c r="E37" s="116">
        <f t="shared" si="10"/>
        <v>57692.307692307673</v>
      </c>
      <c r="F37" s="116">
        <f t="shared" si="11"/>
        <v>1923.0769230769231</v>
      </c>
      <c r="G37" s="116">
        <f t="shared" si="12"/>
        <v>57692.307692307673</v>
      </c>
      <c r="H37" s="116">
        <f t="shared" si="13"/>
        <v>60171.651466579162</v>
      </c>
      <c r="I37" s="116">
        <f t="shared" si="14"/>
        <v>2479.3437742714887</v>
      </c>
      <c r="J37" s="116">
        <f t="shared" si="15"/>
        <v>167.54144163998717</v>
      </c>
      <c r="K37" s="117">
        <f t="shared" si="5"/>
        <v>0</v>
      </c>
      <c r="L37" s="53"/>
      <c r="M37" s="53"/>
      <c r="N37" s="53"/>
      <c r="O37" s="53"/>
      <c r="P37" s="53"/>
      <c r="Q37" s="53"/>
      <c r="R37" s="53"/>
      <c r="S37" s="53"/>
      <c r="T37" s="53"/>
      <c r="U37" s="53"/>
    </row>
    <row r="38" spans="1:21" x14ac:dyDescent="0.25">
      <c r="A38" s="1">
        <f t="shared" si="1"/>
        <v>43070</v>
      </c>
      <c r="B38" s="115">
        <f t="shared" si="6"/>
        <v>3846.1538461538462</v>
      </c>
      <c r="C38" s="56">
        <f t="shared" si="7"/>
        <v>0.5</v>
      </c>
      <c r="D38" s="115">
        <f t="shared" si="2"/>
        <v>1923.0769230769231</v>
      </c>
      <c r="E38" s="116">
        <f t="shared" si="10"/>
        <v>59615.384615384595</v>
      </c>
      <c r="F38" s="116">
        <f t="shared" si="11"/>
        <v>1923.0769230769231</v>
      </c>
      <c r="G38" s="116">
        <f t="shared" si="12"/>
        <v>59615.384615384595</v>
      </c>
      <c r="H38" s="116">
        <f t="shared" si="13"/>
        <v>62268.300461194289</v>
      </c>
      <c r="I38" s="116">
        <f t="shared" si="14"/>
        <v>2652.9158458096936</v>
      </c>
      <c r="J38" s="116">
        <f t="shared" si="15"/>
        <v>173.57207153820491</v>
      </c>
      <c r="K38" s="117">
        <f t="shared" si="5"/>
        <v>0</v>
      </c>
      <c r="L38" s="53"/>
      <c r="M38" s="53"/>
      <c r="N38" s="53"/>
      <c r="O38" s="53"/>
      <c r="P38" s="53"/>
      <c r="Q38" s="53"/>
      <c r="R38" s="53"/>
      <c r="S38" s="53"/>
      <c r="T38" s="53"/>
      <c r="U38" s="53"/>
    </row>
    <row r="39" spans="1:21" x14ac:dyDescent="0.25">
      <c r="A39" s="1">
        <f t="shared" si="1"/>
        <v>43084</v>
      </c>
      <c r="B39" s="115">
        <f t="shared" si="6"/>
        <v>3846.1538461538462</v>
      </c>
      <c r="C39" s="56">
        <f t="shared" si="7"/>
        <v>0.5</v>
      </c>
      <c r="D39" s="115">
        <f t="shared" si="2"/>
        <v>1923.0769230769231</v>
      </c>
      <c r="E39" s="116">
        <f t="shared" si="10"/>
        <v>61538.461538461517</v>
      </c>
      <c r="F39" s="116">
        <f t="shared" si="11"/>
        <v>1923.0769230769231</v>
      </c>
      <c r="G39" s="116">
        <f t="shared" si="12"/>
        <v>61538.461538461517</v>
      </c>
      <c r="H39" s="116">
        <f t="shared" si="13"/>
        <v>64370.997481755425</v>
      </c>
      <c r="I39" s="116">
        <f t="shared" si="14"/>
        <v>2832.5359432939076</v>
      </c>
      <c r="J39" s="116">
        <f t="shared" si="15"/>
        <v>179.62009748421406</v>
      </c>
      <c r="K39" s="117">
        <f t="shared" si="5"/>
        <v>0</v>
      </c>
      <c r="L39" s="53"/>
      <c r="M39" s="53"/>
      <c r="N39" s="53"/>
      <c r="O39" s="53"/>
      <c r="P39" s="53"/>
      <c r="Q39" s="53"/>
      <c r="R39" s="53"/>
      <c r="S39" s="53"/>
      <c r="T39" s="53"/>
      <c r="U39" s="53"/>
    </row>
    <row r="40" spans="1:21" x14ac:dyDescent="0.25">
      <c r="A40" s="1">
        <f t="shared" si="1"/>
        <v>43098</v>
      </c>
      <c r="B40" s="115">
        <f t="shared" si="6"/>
        <v>3846.1538461538462</v>
      </c>
      <c r="C40" s="56">
        <f t="shared" si="7"/>
        <v>0.5</v>
      </c>
      <c r="D40" s="115">
        <f t="shared" si="2"/>
        <v>1923.0769230769231</v>
      </c>
      <c r="E40" s="116">
        <f t="shared" si="10"/>
        <v>63461.538461538439</v>
      </c>
      <c r="F40" s="116">
        <f t="shared" si="11"/>
        <v>1923.0769230769231</v>
      </c>
      <c r="G40" s="116">
        <f t="shared" si="12"/>
        <v>63461.538461538439</v>
      </c>
      <c r="H40" s="116">
        <f t="shared" si="13"/>
        <v>66479.759974491259</v>
      </c>
      <c r="I40" s="116">
        <f t="shared" si="14"/>
        <v>3018.2215129528195</v>
      </c>
      <c r="J40" s="116">
        <f t="shared" si="15"/>
        <v>185.68556965891185</v>
      </c>
      <c r="K40" s="117">
        <f t="shared" si="5"/>
        <v>0</v>
      </c>
      <c r="L40" s="53"/>
      <c r="M40" s="53"/>
      <c r="N40" s="53"/>
      <c r="O40" s="53"/>
      <c r="P40" s="53"/>
      <c r="Q40" s="53"/>
      <c r="R40" s="53"/>
      <c r="S40" s="53"/>
      <c r="T40" s="53"/>
      <c r="U40" s="53"/>
    </row>
    <row r="41" spans="1:21" x14ac:dyDescent="0.25">
      <c r="A41" s="1">
        <f t="shared" si="1"/>
        <v>43112</v>
      </c>
      <c r="B41" s="115">
        <f t="shared" si="6"/>
        <v>3846.1538461538462</v>
      </c>
      <c r="C41" s="56">
        <f t="shared" si="7"/>
        <v>0.5</v>
      </c>
      <c r="D41" s="115">
        <f t="shared" si="2"/>
        <v>1923.0769230769231</v>
      </c>
      <c r="E41" s="116">
        <f t="shared" si="10"/>
        <v>65384.615384615361</v>
      </c>
      <c r="F41" s="116">
        <f t="shared" si="11"/>
        <v>1923.0769230769231</v>
      </c>
      <c r="G41" s="116">
        <f t="shared" si="12"/>
        <v>65384.615384615361</v>
      </c>
      <c r="H41" s="116">
        <f t="shared" si="13"/>
        <v>68594.605435956139</v>
      </c>
      <c r="I41" s="116">
        <f t="shared" si="14"/>
        <v>3209.9900513407774</v>
      </c>
      <c r="J41" s="116">
        <f t="shared" si="15"/>
        <v>191.76853838795796</v>
      </c>
      <c r="K41" s="117">
        <f t="shared" si="5"/>
        <v>0</v>
      </c>
      <c r="L41" s="53"/>
      <c r="M41" s="53"/>
      <c r="N41" s="53"/>
      <c r="O41" s="53"/>
      <c r="P41" s="53"/>
      <c r="Q41" s="53"/>
      <c r="R41" s="53"/>
      <c r="S41" s="53"/>
      <c r="T41" s="53"/>
      <c r="U41" s="53"/>
    </row>
    <row r="42" spans="1:21" x14ac:dyDescent="0.25">
      <c r="A42" s="1">
        <f t="shared" si="1"/>
        <v>43126</v>
      </c>
      <c r="B42" s="115">
        <f t="shared" si="6"/>
        <v>3846.1538461538462</v>
      </c>
      <c r="C42" s="56">
        <f t="shared" si="7"/>
        <v>0.5</v>
      </c>
      <c r="D42" s="115">
        <f t="shared" si="2"/>
        <v>1923.0769230769231</v>
      </c>
      <c r="E42" s="116">
        <f t="shared" si="10"/>
        <v>67307.692307692283</v>
      </c>
      <c r="F42" s="116">
        <f t="shared" si="11"/>
        <v>1923.0769230769231</v>
      </c>
      <c r="G42" s="116">
        <f t="shared" si="12"/>
        <v>67307.692307692283</v>
      </c>
      <c r="H42" s="116">
        <f t="shared" si="13"/>
        <v>70715.551413175242</v>
      </c>
      <c r="I42" s="116">
        <f t="shared" si="14"/>
        <v>3407.8591054829594</v>
      </c>
      <c r="J42" s="116">
        <f t="shared" si="15"/>
        <v>197.86905414218199</v>
      </c>
      <c r="K42" s="117">
        <f t="shared" si="5"/>
        <v>0</v>
      </c>
      <c r="L42" s="53"/>
      <c r="M42" s="53"/>
      <c r="N42" s="53"/>
      <c r="O42" s="53"/>
      <c r="P42" s="53"/>
      <c r="Q42" s="53"/>
      <c r="R42" s="53"/>
      <c r="S42" s="53"/>
      <c r="T42" s="53"/>
      <c r="U42" s="53"/>
    </row>
    <row r="43" spans="1:21" x14ac:dyDescent="0.25">
      <c r="A43" s="1">
        <f t="shared" si="1"/>
        <v>43140</v>
      </c>
      <c r="B43" s="115">
        <f t="shared" si="6"/>
        <v>3846.1538461538462</v>
      </c>
      <c r="C43" s="56">
        <f t="shared" si="7"/>
        <v>0.5</v>
      </c>
      <c r="D43" s="115">
        <f t="shared" si="2"/>
        <v>1923.0769230769231</v>
      </c>
      <c r="E43" s="116">
        <f t="shared" si="10"/>
        <v>69230.769230769205</v>
      </c>
      <c r="F43" s="116">
        <f t="shared" si="11"/>
        <v>1923.0769230769231</v>
      </c>
      <c r="G43" s="116">
        <f t="shared" si="12"/>
        <v>69230.769230769205</v>
      </c>
      <c r="H43" s="116">
        <f t="shared" si="13"/>
        <v>72842.615503790163</v>
      </c>
      <c r="I43" s="116">
        <f t="shared" si="14"/>
        <v>3611.8462730209576</v>
      </c>
      <c r="J43" s="116">
        <f t="shared" si="15"/>
        <v>203.98716753799818</v>
      </c>
      <c r="K43" s="117">
        <f t="shared" si="5"/>
        <v>0</v>
      </c>
      <c r="L43" s="53"/>
      <c r="M43" s="53"/>
      <c r="N43" s="53"/>
      <c r="O43" s="53"/>
      <c r="P43" s="53"/>
      <c r="Q43" s="53"/>
      <c r="R43" s="53"/>
      <c r="S43" s="53"/>
      <c r="T43" s="53"/>
      <c r="U43" s="53"/>
    </row>
    <row r="44" spans="1:21" x14ac:dyDescent="0.25">
      <c r="A44" s="1">
        <f t="shared" si="1"/>
        <v>43154</v>
      </c>
      <c r="B44" s="115">
        <f t="shared" si="6"/>
        <v>3846.1538461538462</v>
      </c>
      <c r="C44" s="56">
        <f t="shared" si="7"/>
        <v>0.5</v>
      </c>
      <c r="D44" s="115">
        <f t="shared" si="2"/>
        <v>1923.0769230769231</v>
      </c>
      <c r="E44" s="116">
        <f t="shared" si="10"/>
        <v>71153.846153846127</v>
      </c>
      <c r="F44" s="116">
        <f t="shared" si="11"/>
        <v>1923.0769230769231</v>
      </c>
      <c r="G44" s="116">
        <f t="shared" si="12"/>
        <v>71153.846153846127</v>
      </c>
      <c r="H44" s="116">
        <f t="shared" si="13"/>
        <v>74975.815356204941</v>
      </c>
      <c r="I44" s="116">
        <f t="shared" si="14"/>
        <v>3821.9692023588141</v>
      </c>
      <c r="J44" s="116">
        <f t="shared" si="15"/>
        <v>210.12292933785648</v>
      </c>
      <c r="K44" s="117">
        <f t="shared" si="5"/>
        <v>0</v>
      </c>
      <c r="L44" s="53"/>
      <c r="M44" s="53"/>
      <c r="N44" s="53"/>
      <c r="O44" s="53"/>
      <c r="P44" s="53"/>
      <c r="Q44" s="53"/>
      <c r="R44" s="53"/>
      <c r="S44" s="53"/>
      <c r="T44" s="53"/>
      <c r="U44" s="53"/>
    </row>
    <row r="45" spans="1:21" x14ac:dyDescent="0.25">
      <c r="A45" s="1">
        <f t="shared" si="1"/>
        <v>43168</v>
      </c>
      <c r="B45" s="115">
        <f t="shared" si="6"/>
        <v>3846.1538461538462</v>
      </c>
      <c r="C45" s="56">
        <f t="shared" si="7"/>
        <v>0.5</v>
      </c>
      <c r="D45" s="115">
        <f t="shared" si="2"/>
        <v>1923.0769230769231</v>
      </c>
      <c r="E45" s="116">
        <f t="shared" si="10"/>
        <v>73076.923076923049</v>
      </c>
      <c r="F45" s="116">
        <f t="shared" si="11"/>
        <v>1923.0769230769231</v>
      </c>
      <c r="G45" s="116">
        <f t="shared" si="12"/>
        <v>73076.923076923049</v>
      </c>
      <c r="H45" s="116">
        <f t="shared" si="13"/>
        <v>77115.168669732448</v>
      </c>
      <c r="I45" s="116">
        <f t="shared" si="14"/>
        <v>4038.2455928093987</v>
      </c>
      <c r="J45" s="116">
        <f t="shared" si="15"/>
        <v>216.27639045058459</v>
      </c>
      <c r="K45" s="117">
        <f t="shared" si="5"/>
        <v>0</v>
      </c>
      <c r="L45" s="53"/>
      <c r="M45" s="53"/>
      <c r="N45" s="53"/>
      <c r="O45" s="53"/>
      <c r="P45" s="53"/>
      <c r="Q45" s="53"/>
      <c r="R45" s="53"/>
      <c r="S45" s="53"/>
      <c r="T45" s="53"/>
      <c r="U45" s="53"/>
    </row>
    <row r="46" spans="1:21" x14ac:dyDescent="0.25">
      <c r="A46" s="1">
        <f t="shared" si="1"/>
        <v>43182</v>
      </c>
      <c r="B46" s="115">
        <f t="shared" si="6"/>
        <v>3846.1538461538462</v>
      </c>
      <c r="C46" s="56">
        <f t="shared" si="7"/>
        <v>0.5</v>
      </c>
      <c r="D46" s="115">
        <f t="shared" si="2"/>
        <v>1923.0769230769231</v>
      </c>
      <c r="E46" s="116">
        <f t="shared" si="10"/>
        <v>74999.999999999971</v>
      </c>
      <c r="F46" s="116">
        <f t="shared" si="11"/>
        <v>1923.0769230769231</v>
      </c>
      <c r="G46" s="116">
        <f t="shared" si="12"/>
        <v>74999.999999999971</v>
      </c>
      <c r="H46" s="116">
        <f t="shared" si="13"/>
        <v>79260.693194741296</v>
      </c>
      <c r="I46" s="116">
        <f t="shared" si="14"/>
        <v>4260.693194741325</v>
      </c>
      <c r="J46" s="116">
        <f t="shared" si="15"/>
        <v>222.44760193192633</v>
      </c>
      <c r="K46" s="117">
        <f t="shared" si="5"/>
        <v>0</v>
      </c>
      <c r="L46" s="53"/>
      <c r="M46" s="53"/>
      <c r="N46" s="53"/>
      <c r="O46" s="53"/>
      <c r="P46" s="53"/>
      <c r="Q46" s="53"/>
      <c r="R46" s="53"/>
      <c r="S46" s="53"/>
      <c r="T46" s="53"/>
      <c r="U46" s="53"/>
    </row>
    <row r="47" spans="1:21" x14ac:dyDescent="0.25">
      <c r="A47" s="1">
        <f t="shared" si="1"/>
        <v>43196</v>
      </c>
      <c r="B47" s="115">
        <f t="shared" si="6"/>
        <v>3846.1538461538462</v>
      </c>
      <c r="C47" s="56">
        <f t="shared" si="7"/>
        <v>0.5</v>
      </c>
      <c r="D47" s="115">
        <f t="shared" si="2"/>
        <v>1923.0769230769231</v>
      </c>
      <c r="E47" s="116">
        <f t="shared" si="10"/>
        <v>76923.076923076893</v>
      </c>
      <c r="F47" s="116">
        <f t="shared" si="11"/>
        <v>1923.0769230769231</v>
      </c>
      <c r="G47" s="116">
        <f t="shared" si="12"/>
        <v>76923.076923076893</v>
      </c>
      <c r="H47" s="116">
        <f t="shared" si="13"/>
        <v>81412.406732803051</v>
      </c>
      <c r="I47" s="116">
        <f t="shared" si="14"/>
        <v>4489.3298097261577</v>
      </c>
      <c r="J47" s="116">
        <f t="shared" si="15"/>
        <v>228.6366149848327</v>
      </c>
      <c r="K47" s="117">
        <f t="shared" si="5"/>
        <v>0</v>
      </c>
      <c r="L47" s="53"/>
      <c r="M47" s="53"/>
      <c r="N47" s="53"/>
      <c r="O47" s="53"/>
      <c r="P47" s="53"/>
      <c r="Q47" s="53"/>
      <c r="R47" s="53"/>
      <c r="S47" s="53"/>
      <c r="T47" s="53"/>
      <c r="U47" s="53"/>
    </row>
    <row r="48" spans="1:21" x14ac:dyDescent="0.25">
      <c r="A48" s="1">
        <f t="shared" si="1"/>
        <v>43210</v>
      </c>
      <c r="B48" s="115">
        <f t="shared" si="6"/>
        <v>3846.1538461538462</v>
      </c>
      <c r="C48" s="56">
        <f t="shared" si="7"/>
        <v>0.5</v>
      </c>
      <c r="D48" s="115">
        <f t="shared" si="2"/>
        <v>1923.0769230769231</v>
      </c>
      <c r="E48" s="116">
        <f t="shared" si="10"/>
        <v>78846.153846153815</v>
      </c>
      <c r="F48" s="116">
        <f t="shared" si="11"/>
        <v>1923.0769230769231</v>
      </c>
      <c r="G48" s="116">
        <f t="shared" si="12"/>
        <v>78846.153846153815</v>
      </c>
      <c r="H48" s="116">
        <f t="shared" si="13"/>
        <v>83570.327136839987</v>
      </c>
      <c r="I48" s="116">
        <f t="shared" si="14"/>
        <v>4724.1732906861725</v>
      </c>
      <c r="J48" s="116">
        <f t="shared" si="15"/>
        <v>234.84348096001486</v>
      </c>
      <c r="K48" s="117">
        <f t="shared" si="5"/>
        <v>0</v>
      </c>
      <c r="L48" s="53"/>
      <c r="M48" s="53"/>
      <c r="N48" s="53"/>
      <c r="O48" s="53"/>
      <c r="P48" s="53"/>
      <c r="Q48" s="53"/>
      <c r="R48" s="53"/>
      <c r="S48" s="53"/>
      <c r="T48" s="53"/>
      <c r="U48" s="53"/>
    </row>
    <row r="49" spans="1:21" x14ac:dyDescent="0.25">
      <c r="A49" s="1">
        <f t="shared" si="1"/>
        <v>43224</v>
      </c>
      <c r="B49" s="115">
        <f t="shared" si="6"/>
        <v>3846.1538461538462</v>
      </c>
      <c r="C49" s="56">
        <f t="shared" si="7"/>
        <v>0.5</v>
      </c>
      <c r="D49" s="115">
        <f t="shared" si="2"/>
        <v>1923.0769230769231</v>
      </c>
      <c r="E49" s="116">
        <f t="shared" si="10"/>
        <v>80769.230769230737</v>
      </c>
      <c r="F49" s="116">
        <f t="shared" si="11"/>
        <v>1923.0769230769231</v>
      </c>
      <c r="G49" s="116">
        <f t="shared" si="12"/>
        <v>80769.230769230737</v>
      </c>
      <c r="H49" s="116">
        <f t="shared" si="13"/>
        <v>85734.472311273174</v>
      </c>
      <c r="I49" s="116">
        <f t="shared" si="14"/>
        <v>4965.2415420424368</v>
      </c>
      <c r="J49" s="116">
        <f t="shared" si="15"/>
        <v>241.06825135626423</v>
      </c>
      <c r="K49" s="117">
        <f t="shared" si="5"/>
        <v>0</v>
      </c>
      <c r="L49" s="53"/>
      <c r="M49" s="53"/>
      <c r="N49" s="53"/>
      <c r="O49" s="53"/>
      <c r="P49" s="53"/>
      <c r="Q49" s="53"/>
      <c r="R49" s="53"/>
      <c r="S49" s="53"/>
      <c r="T49" s="53"/>
      <c r="U49" s="53"/>
    </row>
    <row r="50" spans="1:21" x14ac:dyDescent="0.25">
      <c r="A50" s="1">
        <f t="shared" si="1"/>
        <v>43238</v>
      </c>
      <c r="B50" s="115">
        <f t="shared" si="6"/>
        <v>3846.1538461538462</v>
      </c>
      <c r="C50" s="56">
        <f t="shared" si="7"/>
        <v>0.5</v>
      </c>
      <c r="D50" s="115">
        <f t="shared" si="2"/>
        <v>1923.0769230769231</v>
      </c>
      <c r="E50" s="116">
        <f t="shared" si="10"/>
        <v>82692.307692307659</v>
      </c>
      <c r="F50" s="116">
        <f t="shared" si="11"/>
        <v>1923.0769230769231</v>
      </c>
      <c r="G50" s="116">
        <f t="shared" si="12"/>
        <v>82692.307692307659</v>
      </c>
      <c r="H50" s="116">
        <f t="shared" si="13"/>
        <v>87904.860212171072</v>
      </c>
      <c r="I50" s="116">
        <f t="shared" si="14"/>
        <v>5212.5525198634132</v>
      </c>
      <c r="J50" s="116">
        <f t="shared" si="15"/>
        <v>247.3109778209764</v>
      </c>
      <c r="K50" s="117">
        <f t="shared" si="5"/>
        <v>0</v>
      </c>
      <c r="L50" s="53"/>
      <c r="M50" s="53"/>
      <c r="N50" s="53"/>
      <c r="O50" s="53"/>
      <c r="P50" s="53"/>
      <c r="Q50" s="53"/>
      <c r="R50" s="53"/>
      <c r="S50" s="53"/>
      <c r="T50" s="53"/>
      <c r="U50" s="53"/>
    </row>
    <row r="51" spans="1:21" x14ac:dyDescent="0.25">
      <c r="A51" s="1">
        <f t="shared" si="1"/>
        <v>43252</v>
      </c>
      <c r="B51" s="115">
        <f t="shared" si="6"/>
        <v>3846.1538461538462</v>
      </c>
      <c r="C51" s="56">
        <f t="shared" si="7"/>
        <v>0.5</v>
      </c>
      <c r="D51" s="115">
        <f t="shared" si="2"/>
        <v>1923.0769230769231</v>
      </c>
      <c r="E51" s="116">
        <f t="shared" si="10"/>
        <v>84615.384615384581</v>
      </c>
      <c r="F51" s="116">
        <f t="shared" si="11"/>
        <v>1923.0769230769231</v>
      </c>
      <c r="G51" s="116">
        <f t="shared" si="12"/>
        <v>84615.384615384581</v>
      </c>
      <c r="H51" s="116">
        <f t="shared" si="13"/>
        <v>90081.50884739848</v>
      </c>
      <c r="I51" s="116">
        <f t="shared" si="14"/>
        <v>5466.124232013899</v>
      </c>
      <c r="J51" s="116">
        <f t="shared" si="15"/>
        <v>253.57171215048584</v>
      </c>
      <c r="K51" s="117">
        <f t="shared" si="5"/>
        <v>0</v>
      </c>
      <c r="L51" s="53"/>
      <c r="M51" s="53"/>
      <c r="N51" s="53"/>
      <c r="O51" s="53"/>
      <c r="P51" s="53"/>
      <c r="Q51" s="53"/>
      <c r="R51" s="53"/>
      <c r="S51" s="53"/>
      <c r="T51" s="53"/>
      <c r="U51" s="53"/>
    </row>
    <row r="52" spans="1:21" x14ac:dyDescent="0.25">
      <c r="A52" s="1">
        <f t="shared" si="1"/>
        <v>43266</v>
      </c>
      <c r="B52" s="115">
        <f t="shared" si="6"/>
        <v>3846.1538461538462</v>
      </c>
      <c r="C52" s="56">
        <f t="shared" si="7"/>
        <v>0.5</v>
      </c>
      <c r="D52" s="115">
        <f t="shared" si="2"/>
        <v>1923.0769230769231</v>
      </c>
      <c r="E52" s="116">
        <f t="shared" si="10"/>
        <v>86538.461538461503</v>
      </c>
      <c r="F52" s="116">
        <f t="shared" si="11"/>
        <v>1923.0769230769231</v>
      </c>
      <c r="G52" s="116">
        <f t="shared" si="12"/>
        <v>86538.461538461503</v>
      </c>
      <c r="H52" s="116">
        <f t="shared" si="13"/>
        <v>92264.436276765977</v>
      </c>
      <c r="I52" s="116">
        <f t="shared" si="14"/>
        <v>5725.9747383044742</v>
      </c>
      <c r="J52" s="116">
        <f t="shared" si="15"/>
        <v>259.85050629057514</v>
      </c>
      <c r="K52" s="117">
        <f t="shared" si="5"/>
        <v>0</v>
      </c>
      <c r="L52" s="53"/>
      <c r="M52" s="53"/>
      <c r="N52" s="53"/>
      <c r="O52" s="53"/>
      <c r="P52" s="53"/>
      <c r="Q52" s="53"/>
      <c r="R52" s="53"/>
      <c r="S52" s="53"/>
      <c r="T52" s="53"/>
      <c r="U52" s="53"/>
    </row>
    <row r="53" spans="1:21" x14ac:dyDescent="0.25">
      <c r="A53" s="1">
        <f t="shared" si="1"/>
        <v>43280</v>
      </c>
      <c r="B53" s="115">
        <f t="shared" si="6"/>
        <v>3846.1538461538462</v>
      </c>
      <c r="C53" s="56">
        <f t="shared" si="7"/>
        <v>0.5</v>
      </c>
      <c r="D53" s="115">
        <f t="shared" si="2"/>
        <v>1923.0769230769231</v>
      </c>
      <c r="E53" s="116">
        <f t="shared" si="10"/>
        <v>88461.538461538425</v>
      </c>
      <c r="F53" s="116">
        <f t="shared" si="11"/>
        <v>1923.0769230769231</v>
      </c>
      <c r="G53" s="116">
        <f t="shared" si="12"/>
        <v>88461.538461538425</v>
      </c>
      <c r="H53" s="116">
        <f t="shared" si="13"/>
        <v>94453.660612179723</v>
      </c>
      <c r="I53" s="116">
        <f t="shared" si="14"/>
        <v>5992.1221506412985</v>
      </c>
      <c r="J53" s="116">
        <f t="shared" si="15"/>
        <v>266.14741233682435</v>
      </c>
      <c r="K53" s="117">
        <f t="shared" si="5"/>
        <v>0</v>
      </c>
      <c r="L53" s="53"/>
      <c r="M53" s="53"/>
      <c r="N53" s="53"/>
      <c r="O53" s="53"/>
      <c r="P53" s="53"/>
      <c r="Q53" s="53"/>
      <c r="R53" s="53"/>
      <c r="S53" s="53"/>
      <c r="T53" s="53"/>
      <c r="U53" s="53"/>
    </row>
    <row r="54" spans="1:21" x14ac:dyDescent="0.25">
      <c r="A54" s="1">
        <f t="shared" si="1"/>
        <v>43294</v>
      </c>
      <c r="B54" s="115">
        <f t="shared" si="6"/>
        <v>3846.1538461538462</v>
      </c>
      <c r="C54" s="56">
        <f t="shared" si="7"/>
        <v>0.5</v>
      </c>
      <c r="D54" s="115">
        <f t="shared" si="2"/>
        <v>1923.0769230769231</v>
      </c>
      <c r="E54" s="116">
        <f t="shared" si="10"/>
        <v>90384.615384615347</v>
      </c>
      <c r="F54" s="116">
        <f t="shared" si="11"/>
        <v>1923.0769230769231</v>
      </c>
      <c r="G54" s="116">
        <f t="shared" si="12"/>
        <v>90384.615384615347</v>
      </c>
      <c r="H54" s="116">
        <f t="shared" si="13"/>
        <v>96649.20001779178</v>
      </c>
      <c r="I54" s="116">
        <f t="shared" si="14"/>
        <v>6264.5846331764333</v>
      </c>
      <c r="J54" s="116">
        <f t="shared" si="15"/>
        <v>272.46248253513477</v>
      </c>
      <c r="K54" s="117">
        <f t="shared" si="5"/>
        <v>0</v>
      </c>
      <c r="L54" s="53"/>
      <c r="M54" s="53"/>
      <c r="N54" s="53"/>
      <c r="O54" s="53"/>
      <c r="P54" s="53"/>
      <c r="Q54" s="53"/>
      <c r="R54" s="53"/>
      <c r="S54" s="53"/>
      <c r="T54" s="53"/>
      <c r="U54" s="53"/>
    </row>
    <row r="55" spans="1:21" x14ac:dyDescent="0.25">
      <c r="A55" s="1">
        <f t="shared" si="1"/>
        <v>43308</v>
      </c>
      <c r="B55" s="115">
        <f t="shared" si="6"/>
        <v>3846.1538461538462</v>
      </c>
      <c r="C55" s="56">
        <f t="shared" si="7"/>
        <v>0.5</v>
      </c>
      <c r="D55" s="115">
        <f t="shared" si="2"/>
        <v>1923.0769230769231</v>
      </c>
      <c r="E55" s="116">
        <f t="shared" si="10"/>
        <v>92307.692307692269</v>
      </c>
      <c r="F55" s="116">
        <f t="shared" si="11"/>
        <v>1923.0769230769231</v>
      </c>
      <c r="G55" s="116">
        <f t="shared" si="12"/>
        <v>92307.692307692269</v>
      </c>
      <c r="H55" s="116">
        <f t="shared" si="13"/>
        <v>98851.072710150795</v>
      </c>
      <c r="I55" s="116">
        <f t="shared" si="14"/>
        <v>6543.3804024585261</v>
      </c>
      <c r="J55" s="116">
        <f t="shared" si="15"/>
        <v>278.79576928209281</v>
      </c>
      <c r="K55" s="117">
        <f t="shared" si="5"/>
        <v>0</v>
      </c>
      <c r="L55" s="53"/>
      <c r="M55" s="53"/>
      <c r="N55" s="53"/>
      <c r="O55" s="53"/>
      <c r="P55" s="53"/>
      <c r="Q55" s="53"/>
      <c r="R55" s="53"/>
      <c r="S55" s="53"/>
      <c r="T55" s="53"/>
      <c r="U55" s="53"/>
    </row>
    <row r="56" spans="1:21" x14ac:dyDescent="0.25">
      <c r="A56" s="1">
        <f t="shared" si="1"/>
        <v>43322</v>
      </c>
      <c r="B56" s="115">
        <f t="shared" si="6"/>
        <v>3846.1538461538462</v>
      </c>
      <c r="C56" s="56">
        <f t="shared" si="7"/>
        <v>0.5</v>
      </c>
      <c r="D56" s="115">
        <f t="shared" si="2"/>
        <v>1923.0769230769231</v>
      </c>
      <c r="E56" s="116">
        <f t="shared" si="10"/>
        <v>94230.76923076919</v>
      </c>
      <c r="F56" s="116">
        <f t="shared" si="11"/>
        <v>1923.0769230769231</v>
      </c>
      <c r="G56" s="116">
        <f t="shared" si="12"/>
        <v>94230.76923076919</v>
      </c>
      <c r="H56" s="116">
        <f t="shared" si="13"/>
        <v>101059.29695835315</v>
      </c>
      <c r="I56" s="116">
        <f t="shared" si="14"/>
        <v>6828.5277275839617</v>
      </c>
      <c r="J56" s="116">
        <f t="shared" si="15"/>
        <v>285.1473251254356</v>
      </c>
      <c r="K56" s="117">
        <f t="shared" si="5"/>
        <v>0</v>
      </c>
      <c r="L56" s="53"/>
      <c r="M56" s="53"/>
      <c r="N56" s="53"/>
      <c r="O56" s="53"/>
      <c r="P56" s="53"/>
      <c r="Q56" s="53"/>
      <c r="R56" s="53"/>
      <c r="S56" s="53"/>
      <c r="T56" s="53"/>
      <c r="U56" s="53"/>
    </row>
    <row r="57" spans="1:21" x14ac:dyDescent="0.25">
      <c r="A57" s="1">
        <f t="shared" si="1"/>
        <v>43336</v>
      </c>
      <c r="B57" s="115">
        <f t="shared" si="6"/>
        <v>3846.1538461538462</v>
      </c>
      <c r="C57" s="56">
        <f t="shared" si="7"/>
        <v>0.5</v>
      </c>
      <c r="D57" s="115">
        <f t="shared" si="2"/>
        <v>1923.0769230769231</v>
      </c>
      <c r="E57" s="116">
        <f t="shared" si="10"/>
        <v>96153.846153846112</v>
      </c>
      <c r="F57" s="116">
        <f t="shared" si="11"/>
        <v>1923.0769230769231</v>
      </c>
      <c r="G57" s="116">
        <f t="shared" si="12"/>
        <v>96153.846153846112</v>
      </c>
      <c r="H57" s="116">
        <f t="shared" si="13"/>
        <v>103273.89108419455</v>
      </c>
      <c r="I57" s="116">
        <f t="shared" si="14"/>
        <v>7120.0449303484347</v>
      </c>
      <c r="J57" s="116">
        <f t="shared" si="15"/>
        <v>291.51720276447304</v>
      </c>
      <c r="K57" s="117">
        <f t="shared" si="5"/>
        <v>0</v>
      </c>
      <c r="L57" s="53"/>
      <c r="M57" s="53"/>
      <c r="N57" s="53"/>
      <c r="O57" s="53"/>
      <c r="P57" s="53"/>
      <c r="Q57" s="53"/>
      <c r="R57" s="53"/>
      <c r="S57" s="53"/>
      <c r="T57" s="53"/>
      <c r="U57" s="53"/>
    </row>
    <row r="58" spans="1:21" x14ac:dyDescent="0.25">
      <c r="A58" s="1">
        <f t="shared" si="1"/>
        <v>43350</v>
      </c>
      <c r="B58" s="115">
        <f t="shared" si="6"/>
        <v>3846.1538461538462</v>
      </c>
      <c r="C58" s="56">
        <f t="shared" si="7"/>
        <v>0.5</v>
      </c>
      <c r="D58" s="115">
        <f t="shared" si="2"/>
        <v>1923.0769230769231</v>
      </c>
      <c r="E58" s="116">
        <f t="shared" si="10"/>
        <v>98076.923076923034</v>
      </c>
      <c r="F58" s="116">
        <f t="shared" si="11"/>
        <v>1923.0769230769231</v>
      </c>
      <c r="G58" s="116">
        <f t="shared" si="12"/>
        <v>98076.923076923034</v>
      </c>
      <c r="H58" s="116">
        <f t="shared" si="13"/>
        <v>105494.87346232202</v>
      </c>
      <c r="I58" s="116">
        <f t="shared" si="14"/>
        <v>7417.9503853989881</v>
      </c>
      <c r="J58" s="116">
        <f t="shared" si="15"/>
        <v>297.90545505055343</v>
      </c>
      <c r="K58" s="117">
        <f t="shared" si="5"/>
        <v>0</v>
      </c>
      <c r="L58" s="53"/>
      <c r="M58" s="53"/>
      <c r="N58" s="53"/>
      <c r="O58" s="53"/>
      <c r="P58" s="53"/>
      <c r="Q58" s="53"/>
      <c r="R58" s="53"/>
      <c r="S58" s="53"/>
      <c r="T58" s="53"/>
      <c r="U58" s="53"/>
    </row>
    <row r="59" spans="1:21" x14ac:dyDescent="0.25">
      <c r="A59" s="1">
        <f t="shared" si="1"/>
        <v>43364</v>
      </c>
      <c r="B59" s="115">
        <f t="shared" si="6"/>
        <v>3846.1538461538462</v>
      </c>
      <c r="C59" s="56">
        <f t="shared" si="7"/>
        <v>0.5</v>
      </c>
      <c r="D59" s="115">
        <f t="shared" si="2"/>
        <v>1923.0769230769231</v>
      </c>
      <c r="E59" s="116">
        <f t="shared" si="10"/>
        <v>99999.999999999956</v>
      </c>
      <c r="F59" s="116">
        <f t="shared" si="11"/>
        <v>1923.0769230769231</v>
      </c>
      <c r="G59" s="116">
        <f t="shared" si="12"/>
        <v>99999.999999999956</v>
      </c>
      <c r="H59" s="116">
        <f t="shared" si="13"/>
        <v>107722.26252038642</v>
      </c>
      <c r="I59" s="116">
        <f t="shared" si="14"/>
        <v>7722.2625203864591</v>
      </c>
      <c r="J59" s="116">
        <f t="shared" si="15"/>
        <v>304.31213498747093</v>
      </c>
      <c r="K59" s="117">
        <f t="shared" si="5"/>
        <v>0</v>
      </c>
      <c r="L59" s="53"/>
      <c r="M59" s="53"/>
      <c r="N59" s="53"/>
      <c r="O59" s="53"/>
      <c r="P59" s="53"/>
      <c r="Q59" s="53"/>
      <c r="R59" s="53"/>
      <c r="S59" s="53"/>
      <c r="T59" s="53"/>
      <c r="U59" s="53"/>
    </row>
    <row r="60" spans="1:21" x14ac:dyDescent="0.25">
      <c r="A60" s="1">
        <f t="shared" si="1"/>
        <v>43378</v>
      </c>
      <c r="B60" s="115">
        <f t="shared" si="6"/>
        <v>3846.1538461538462</v>
      </c>
      <c r="C60" s="56">
        <f t="shared" si="7"/>
        <v>0.5</v>
      </c>
      <c r="D60" s="115">
        <f t="shared" si="2"/>
        <v>1923.0769230769231</v>
      </c>
      <c r="E60" s="116">
        <f t="shared" si="10"/>
        <v>101923.07692307688</v>
      </c>
      <c r="F60" s="116">
        <f t="shared" si="11"/>
        <v>1923.0769230769231</v>
      </c>
      <c r="G60" s="116">
        <f t="shared" si="12"/>
        <v>101923.07692307688</v>
      </c>
      <c r="H60" s="116">
        <f t="shared" si="13"/>
        <v>109956.07673919522</v>
      </c>
      <c r="I60" s="116">
        <f t="shared" si="14"/>
        <v>8032.9998161183466</v>
      </c>
      <c r="J60" s="116">
        <f t="shared" si="15"/>
        <v>310.73729573188757</v>
      </c>
      <c r="K60" s="117">
        <f t="shared" si="5"/>
        <v>0</v>
      </c>
      <c r="L60" s="53"/>
      <c r="M60" s="53"/>
      <c r="N60" s="53"/>
      <c r="O60" s="53"/>
      <c r="P60" s="53"/>
      <c r="Q60" s="53"/>
      <c r="R60" s="53"/>
      <c r="S60" s="53"/>
      <c r="T60" s="53"/>
      <c r="U60" s="53"/>
    </row>
    <row r="61" spans="1:21" x14ac:dyDescent="0.25">
      <c r="A61" s="1">
        <f t="shared" si="1"/>
        <v>43392</v>
      </c>
      <c r="B61" s="115">
        <f t="shared" si="6"/>
        <v>3846.1538461538462</v>
      </c>
      <c r="C61" s="56">
        <f t="shared" si="7"/>
        <v>0.5</v>
      </c>
      <c r="D61" s="115">
        <f t="shared" si="2"/>
        <v>1923.0769230769231</v>
      </c>
      <c r="E61" s="116">
        <f t="shared" si="10"/>
        <v>103846.1538461538</v>
      </c>
      <c r="F61" s="116">
        <f t="shared" si="11"/>
        <v>1923.0769230769231</v>
      </c>
      <c r="G61" s="116">
        <f t="shared" si="12"/>
        <v>103846.1538461538</v>
      </c>
      <c r="H61" s="116">
        <f t="shared" si="13"/>
        <v>112196.33465286597</v>
      </c>
      <c r="I61" s="116">
        <f t="shared" si="14"/>
        <v>8350.1808067121747</v>
      </c>
      <c r="J61" s="116">
        <f t="shared" si="15"/>
        <v>317.18099059382803</v>
      </c>
      <c r="K61" s="117">
        <f t="shared" si="5"/>
        <v>0</v>
      </c>
      <c r="L61" s="53"/>
      <c r="M61" s="53"/>
      <c r="N61" s="53"/>
      <c r="O61" s="53"/>
      <c r="P61" s="53"/>
      <c r="Q61" s="53"/>
      <c r="R61" s="53"/>
      <c r="S61" s="53"/>
      <c r="T61" s="53"/>
      <c r="U61" s="53"/>
    </row>
    <row r="62" spans="1:21" x14ac:dyDescent="0.25">
      <c r="A62" s="1">
        <f t="shared" si="1"/>
        <v>43406</v>
      </c>
      <c r="B62" s="115">
        <f t="shared" si="6"/>
        <v>3846.1538461538462</v>
      </c>
      <c r="C62" s="56">
        <f t="shared" si="7"/>
        <v>0.5</v>
      </c>
      <c r="D62" s="115">
        <f t="shared" si="2"/>
        <v>1923.0769230769231</v>
      </c>
      <c r="E62" s="116">
        <f t="shared" si="10"/>
        <v>105769.23076923072</v>
      </c>
      <c r="F62" s="116">
        <f t="shared" si="11"/>
        <v>1923.0769230769231</v>
      </c>
      <c r="G62" s="116">
        <f t="shared" si="12"/>
        <v>105769.23076923072</v>
      </c>
      <c r="H62" s="116">
        <f t="shared" si="13"/>
        <v>114443.05484898001</v>
      </c>
      <c r="I62" s="116">
        <f t="shared" si="14"/>
        <v>8673.8240797492908</v>
      </c>
      <c r="J62" s="116">
        <f t="shared" si="15"/>
        <v>323.64327303711616</v>
      </c>
      <c r="K62" s="117">
        <f t="shared" si="5"/>
        <v>0</v>
      </c>
      <c r="L62" s="53"/>
      <c r="M62" s="53"/>
      <c r="N62" s="53"/>
      <c r="O62" s="53"/>
      <c r="P62" s="53"/>
      <c r="Q62" s="53"/>
      <c r="R62" s="53"/>
      <c r="S62" s="53"/>
      <c r="T62" s="53"/>
      <c r="U62" s="53"/>
    </row>
    <row r="63" spans="1:21" x14ac:dyDescent="0.25">
      <c r="A63" s="1">
        <f t="shared" si="1"/>
        <v>43420</v>
      </c>
      <c r="B63" s="115">
        <f t="shared" si="6"/>
        <v>3846.1538461538462</v>
      </c>
      <c r="C63" s="56">
        <f t="shared" si="7"/>
        <v>0.5</v>
      </c>
      <c r="D63" s="115">
        <f t="shared" si="2"/>
        <v>1923.0769230769231</v>
      </c>
      <c r="E63" s="116">
        <f t="shared" si="10"/>
        <v>107692.30769230764</v>
      </c>
      <c r="F63" s="116">
        <f t="shared" si="11"/>
        <v>1923.0769230769231</v>
      </c>
      <c r="G63" s="116">
        <f t="shared" si="12"/>
        <v>107692.30769230764</v>
      </c>
      <c r="H63" s="116">
        <f t="shared" si="13"/>
        <v>116696.25596873669</v>
      </c>
      <c r="I63" s="116">
        <f t="shared" si="14"/>
        <v>9003.9482764290442</v>
      </c>
      <c r="J63" s="116">
        <f t="shared" si="15"/>
        <v>330.12419667975337</v>
      </c>
      <c r="K63" s="117">
        <f t="shared" si="5"/>
        <v>0</v>
      </c>
      <c r="L63" s="53"/>
      <c r="M63" s="53"/>
      <c r="N63" s="53"/>
      <c r="O63" s="53"/>
      <c r="P63" s="53"/>
      <c r="Q63" s="53"/>
      <c r="R63" s="53"/>
      <c r="S63" s="53"/>
      <c r="T63" s="53"/>
      <c r="U63" s="53"/>
    </row>
    <row r="64" spans="1:21" x14ac:dyDescent="0.25">
      <c r="A64" s="1">
        <f t="shared" si="1"/>
        <v>43434</v>
      </c>
      <c r="B64" s="115">
        <f t="shared" si="6"/>
        <v>3846.1538461538462</v>
      </c>
      <c r="C64" s="56">
        <f t="shared" si="7"/>
        <v>0.5</v>
      </c>
      <c r="D64" s="115">
        <f t="shared" si="2"/>
        <v>1923.0769230769231</v>
      </c>
      <c r="E64" s="116">
        <f t="shared" si="10"/>
        <v>109615.38461538457</v>
      </c>
      <c r="F64" s="116">
        <f t="shared" si="11"/>
        <v>1923.0769230769231</v>
      </c>
      <c r="G64" s="116">
        <f t="shared" si="12"/>
        <v>109615.38461538457</v>
      </c>
      <c r="H64" s="116">
        <f t="shared" si="13"/>
        <v>118955.95670710804</v>
      </c>
      <c r="I64" s="116">
        <f t="shared" si="14"/>
        <v>9340.5720917234721</v>
      </c>
      <c r="J64" s="116">
        <f t="shared" si="15"/>
        <v>336.62381529442791</v>
      </c>
      <c r="K64" s="117">
        <f t="shared" si="5"/>
        <v>0</v>
      </c>
      <c r="L64" s="53"/>
      <c r="M64" s="53"/>
      <c r="N64" s="53"/>
      <c r="O64" s="53"/>
      <c r="P64" s="53"/>
      <c r="Q64" s="53"/>
      <c r="R64" s="53"/>
      <c r="S64" s="53"/>
      <c r="T64" s="53"/>
      <c r="U64" s="53"/>
    </row>
    <row r="65" spans="1:21" x14ac:dyDescent="0.25">
      <c r="A65" s="1">
        <f t="shared" si="1"/>
        <v>43448</v>
      </c>
      <c r="B65" s="115">
        <f t="shared" si="6"/>
        <v>3846.1538461538462</v>
      </c>
      <c r="C65" s="56">
        <f t="shared" si="7"/>
        <v>0.5</v>
      </c>
      <c r="D65" s="115">
        <f t="shared" si="2"/>
        <v>1923.0769230769231</v>
      </c>
      <c r="E65" s="116">
        <f t="shared" si="10"/>
        <v>111538.46153846149</v>
      </c>
      <c r="F65" s="116">
        <f t="shared" si="11"/>
        <v>1923.0769230769231</v>
      </c>
      <c r="G65" s="116">
        <f t="shared" si="12"/>
        <v>111538.46153846149</v>
      </c>
      <c r="H65" s="116">
        <f t="shared" si="13"/>
        <v>121222.17581299393</v>
      </c>
      <c r="I65" s="116">
        <f t="shared" si="14"/>
        <v>9683.7142745324381</v>
      </c>
      <c r="J65" s="116">
        <f t="shared" si="15"/>
        <v>343.14218280896603</v>
      </c>
      <c r="K65" s="117">
        <f t="shared" si="5"/>
        <v>0</v>
      </c>
      <c r="L65" s="53"/>
      <c r="M65" s="53"/>
      <c r="N65" s="53"/>
      <c r="O65" s="53"/>
      <c r="P65" s="53"/>
      <c r="Q65" s="53"/>
      <c r="R65" s="53"/>
      <c r="S65" s="53"/>
      <c r="T65" s="53"/>
      <c r="U65" s="53"/>
    </row>
    <row r="66" spans="1:21" x14ac:dyDescent="0.25">
      <c r="A66" s="1">
        <f t="shared" si="1"/>
        <v>43462</v>
      </c>
      <c r="B66" s="115">
        <f t="shared" si="6"/>
        <v>3846.1538461538462</v>
      </c>
      <c r="C66" s="56">
        <f t="shared" si="7"/>
        <v>0.5</v>
      </c>
      <c r="D66" s="115">
        <f t="shared" si="2"/>
        <v>1923.0769230769231</v>
      </c>
      <c r="E66" s="116">
        <f t="shared" si="10"/>
        <v>113461.53846153841</v>
      </c>
      <c r="F66" s="116">
        <f t="shared" si="11"/>
        <v>1923.0769230769231</v>
      </c>
      <c r="G66" s="116">
        <f t="shared" si="12"/>
        <v>113461.53846153841</v>
      </c>
      <c r="H66" s="116">
        <f t="shared" si="13"/>
        <v>123494.93208937756</v>
      </c>
      <c r="I66" s="116">
        <f t="shared" si="14"/>
        <v>10033.393627839148</v>
      </c>
      <c r="J66" s="116">
        <f t="shared" si="15"/>
        <v>349.67935330671025</v>
      </c>
      <c r="K66" s="117">
        <f t="shared" si="5"/>
        <v>0</v>
      </c>
      <c r="L66" s="53"/>
      <c r="M66" s="53"/>
      <c r="N66" s="53"/>
      <c r="O66" s="53"/>
      <c r="P66" s="53"/>
      <c r="Q66" s="53"/>
      <c r="R66" s="53"/>
      <c r="S66" s="53"/>
      <c r="T66" s="53"/>
      <c r="U66" s="53"/>
    </row>
    <row r="67" spans="1:21" x14ac:dyDescent="0.25">
      <c r="A67" s="1">
        <f t="shared" si="1"/>
        <v>43476</v>
      </c>
      <c r="B67" s="115">
        <f t="shared" si="6"/>
        <v>3846.1538461538462</v>
      </c>
      <c r="C67" s="56">
        <f t="shared" si="7"/>
        <v>0.5</v>
      </c>
      <c r="D67" s="115">
        <f t="shared" si="2"/>
        <v>1923.0769230769231</v>
      </c>
      <c r="E67" s="116">
        <f t="shared" si="10"/>
        <v>115384.61538461533</v>
      </c>
      <c r="F67" s="116">
        <f t="shared" si="11"/>
        <v>1923.0769230769231</v>
      </c>
      <c r="G67" s="116">
        <f t="shared" si="12"/>
        <v>115384.61538461533</v>
      </c>
      <c r="H67" s="116">
        <f t="shared" si="13"/>
        <v>125774.24439348152</v>
      </c>
      <c r="I67" s="116">
        <f t="shared" si="14"/>
        <v>10389.629008866192</v>
      </c>
      <c r="J67" s="116">
        <f t="shared" si="15"/>
        <v>356.23538102704333</v>
      </c>
      <c r="K67" s="117">
        <f t="shared" si="5"/>
        <v>0</v>
      </c>
      <c r="L67" s="53"/>
      <c r="M67" s="53"/>
      <c r="N67" s="53"/>
      <c r="O67" s="53"/>
      <c r="P67" s="53"/>
      <c r="Q67" s="53"/>
      <c r="R67" s="53"/>
      <c r="S67" s="53"/>
      <c r="T67" s="53"/>
      <c r="U67" s="53"/>
    </row>
    <row r="68" spans="1:21" x14ac:dyDescent="0.25">
      <c r="A68" s="1">
        <f t="shared" si="1"/>
        <v>43490</v>
      </c>
      <c r="B68" s="115">
        <f t="shared" si="6"/>
        <v>3846.1538461538462</v>
      </c>
      <c r="C68" s="56">
        <f t="shared" si="7"/>
        <v>0.5</v>
      </c>
      <c r="D68" s="115">
        <f t="shared" si="2"/>
        <v>1923.0769230769231</v>
      </c>
      <c r="E68" s="116">
        <f t="shared" si="10"/>
        <v>117307.69230769225</v>
      </c>
      <c r="F68" s="116">
        <f t="shared" si="11"/>
        <v>1923.0769230769231</v>
      </c>
      <c r="G68" s="116">
        <f t="shared" si="12"/>
        <v>117307.69230769225</v>
      </c>
      <c r="H68" s="116">
        <f t="shared" si="13"/>
        <v>128060.13163692426</v>
      </c>
      <c r="I68" s="116">
        <f t="shared" si="14"/>
        <v>10752.439329232002</v>
      </c>
      <c r="J68" s="116">
        <f t="shared" si="15"/>
        <v>362.81032036581018</v>
      </c>
      <c r="K68" s="117">
        <f t="shared" si="5"/>
        <v>0</v>
      </c>
      <c r="L68" s="53"/>
      <c r="M68" s="53"/>
      <c r="N68" s="53"/>
      <c r="O68" s="53"/>
      <c r="P68" s="53"/>
      <c r="Q68" s="53"/>
      <c r="R68" s="53"/>
      <c r="S68" s="53"/>
      <c r="T68" s="53"/>
      <c r="U68" s="53"/>
    </row>
    <row r="69" spans="1:21" x14ac:dyDescent="0.25">
      <c r="A69" s="1">
        <f t="shared" si="1"/>
        <v>43504</v>
      </c>
      <c r="B69" s="115">
        <f t="shared" si="6"/>
        <v>3846.1538461538462</v>
      </c>
      <c r="C69" s="56">
        <f t="shared" si="7"/>
        <v>0.5</v>
      </c>
      <c r="D69" s="115">
        <f t="shared" si="2"/>
        <v>1923.0769230769231</v>
      </c>
      <c r="E69" s="116">
        <f t="shared" si="10"/>
        <v>119230.76923076918</v>
      </c>
      <c r="F69" s="116">
        <f t="shared" si="11"/>
        <v>1923.0769230769231</v>
      </c>
      <c r="G69" s="116">
        <f t="shared" si="12"/>
        <v>119230.76923076918</v>
      </c>
      <c r="H69" s="116">
        <f t="shared" si="13"/>
        <v>130352.61278587692</v>
      </c>
      <c r="I69" s="116">
        <f t="shared" si="14"/>
        <v>11121.843555107742</v>
      </c>
      <c r="J69" s="116">
        <f t="shared" si="15"/>
        <v>369.40422587573994</v>
      </c>
      <c r="K69" s="117">
        <f t="shared" si="5"/>
        <v>0</v>
      </c>
      <c r="L69" s="53"/>
      <c r="M69" s="53"/>
      <c r="N69" s="53"/>
      <c r="O69" s="53"/>
      <c r="P69" s="53"/>
      <c r="Q69" s="53"/>
      <c r="R69" s="53"/>
      <c r="S69" s="53"/>
      <c r="T69" s="53"/>
      <c r="U69" s="53"/>
    </row>
    <row r="70" spans="1:21" x14ac:dyDescent="0.25">
      <c r="A70" s="1">
        <f t="shared" si="1"/>
        <v>43518</v>
      </c>
      <c r="B70" s="115">
        <f t="shared" si="6"/>
        <v>3846.1538461538462</v>
      </c>
      <c r="C70" s="56">
        <f t="shared" si="7"/>
        <v>0.5</v>
      </c>
      <c r="D70" s="115">
        <f t="shared" si="2"/>
        <v>1923.0769230769231</v>
      </c>
      <c r="E70" s="116">
        <f t="shared" si="10"/>
        <v>121153.8461538461</v>
      </c>
      <c r="F70" s="116">
        <f t="shared" si="11"/>
        <v>1923.0769230769231</v>
      </c>
      <c r="G70" s="116">
        <f t="shared" si="12"/>
        <v>121153.8461538461</v>
      </c>
      <c r="H70" s="116">
        <f t="shared" si="13"/>
        <v>132651.70686122079</v>
      </c>
      <c r="I70" s="116">
        <f t="shared" si="14"/>
        <v>11497.860707374697</v>
      </c>
      <c r="J70" s="116">
        <f t="shared" si="15"/>
        <v>376.01715226695524</v>
      </c>
      <c r="K70" s="117">
        <f t="shared" si="5"/>
        <v>0</v>
      </c>
      <c r="L70" s="53"/>
      <c r="M70" s="53"/>
      <c r="N70" s="53"/>
      <c r="O70" s="53"/>
      <c r="P70" s="53"/>
      <c r="Q70" s="53"/>
      <c r="R70" s="53"/>
      <c r="S70" s="53"/>
      <c r="T70" s="53"/>
      <c r="U70" s="53"/>
    </row>
    <row r="71" spans="1:21" x14ac:dyDescent="0.25">
      <c r="A71" s="1">
        <f t="shared" si="1"/>
        <v>43532</v>
      </c>
      <c r="B71" s="115">
        <f t="shared" si="6"/>
        <v>3846.1538461538462</v>
      </c>
      <c r="C71" s="56">
        <f t="shared" si="7"/>
        <v>0.5</v>
      </c>
      <c r="D71" s="115">
        <f t="shared" si="2"/>
        <v>1923.0769230769231</v>
      </c>
      <c r="E71" s="116">
        <f t="shared" si="10"/>
        <v>123076.92307692302</v>
      </c>
      <c r="F71" s="116">
        <f t="shared" si="11"/>
        <v>1923.0769230769231</v>
      </c>
      <c r="G71" s="116">
        <f t="shared" si="12"/>
        <v>123076.92307692302</v>
      </c>
      <c r="H71" s="116">
        <f t="shared" si="13"/>
        <v>134957.43293870511</v>
      </c>
      <c r="I71" s="116">
        <f t="shared" si="14"/>
        <v>11880.509861782091</v>
      </c>
      <c r="J71" s="116">
        <f t="shared" si="15"/>
        <v>382.64915440739424</v>
      </c>
      <c r="K71" s="117">
        <f t="shared" si="5"/>
        <v>0</v>
      </c>
      <c r="L71" s="53"/>
      <c r="M71" s="53"/>
      <c r="N71" s="53"/>
      <c r="O71" s="53"/>
      <c r="P71" s="53"/>
      <c r="Q71" s="53"/>
      <c r="R71" s="53"/>
      <c r="S71" s="53"/>
      <c r="T71" s="53"/>
      <c r="U71" s="53"/>
    </row>
    <row r="72" spans="1:21" x14ac:dyDescent="0.25">
      <c r="A72" s="1">
        <f t="shared" si="1"/>
        <v>43546</v>
      </c>
      <c r="B72" s="115">
        <f t="shared" si="6"/>
        <v>3846.1538461538462</v>
      </c>
      <c r="C72" s="56">
        <f t="shared" si="7"/>
        <v>0.5</v>
      </c>
      <c r="D72" s="115">
        <f t="shared" si="2"/>
        <v>1923.0769230769231</v>
      </c>
      <c r="E72" s="116">
        <f t="shared" si="10"/>
        <v>124999.99999999994</v>
      </c>
      <c r="F72" s="116">
        <f t="shared" si="11"/>
        <v>1923.0769230769231</v>
      </c>
      <c r="G72" s="116">
        <f t="shared" si="12"/>
        <v>124999.99999999994</v>
      </c>
      <c r="H72" s="116">
        <f t="shared" si="13"/>
        <v>137269.81014910524</v>
      </c>
      <c r="I72" s="116">
        <f t="shared" si="14"/>
        <v>12269.810149105295</v>
      </c>
      <c r="J72" s="116">
        <f t="shared" si="15"/>
        <v>389.30028732320352</v>
      </c>
      <c r="K72" s="117">
        <f t="shared" si="5"/>
        <v>0</v>
      </c>
      <c r="L72" s="53"/>
      <c r="M72" s="53"/>
      <c r="N72" s="53"/>
      <c r="O72" s="53"/>
      <c r="P72" s="53"/>
      <c r="Q72" s="53"/>
      <c r="R72" s="53"/>
      <c r="S72" s="53"/>
      <c r="T72" s="53"/>
      <c r="U72" s="53"/>
    </row>
    <row r="73" spans="1:21" x14ac:dyDescent="0.25">
      <c r="A73" s="1">
        <f t="shared" ref="A73:A136" si="16">A72+14</f>
        <v>43560</v>
      </c>
      <c r="B73" s="115">
        <f t="shared" si="6"/>
        <v>3846.1538461538462</v>
      </c>
      <c r="C73" s="56">
        <f t="shared" si="7"/>
        <v>0.5</v>
      </c>
      <c r="D73" s="115">
        <f t="shared" ref="D73:D136" si="17">(100%-C73)*B73</f>
        <v>1923.0769230769231</v>
      </c>
      <c r="E73" s="116">
        <f t="shared" si="10"/>
        <v>126923.07692307686</v>
      </c>
      <c r="F73" s="116">
        <f t="shared" si="11"/>
        <v>1923.0769230769231</v>
      </c>
      <c r="G73" s="116">
        <f t="shared" si="12"/>
        <v>126923.07692307686</v>
      </c>
      <c r="H73" s="116">
        <f t="shared" si="13"/>
        <v>139588.85767838152</v>
      </c>
      <c r="I73" s="116">
        <f t="shared" si="14"/>
        <v>12665.780755304659</v>
      </c>
      <c r="J73" s="116">
        <f t="shared" si="15"/>
        <v>395.97060619936383</v>
      </c>
      <c r="K73" s="117">
        <f t="shared" ref="K73:K136" si="18">IF(J73&gt;D73,1,0)</f>
        <v>0</v>
      </c>
      <c r="L73" s="53"/>
      <c r="M73" s="53"/>
      <c r="N73" s="53"/>
      <c r="O73" s="53"/>
      <c r="P73" s="53"/>
      <c r="Q73" s="53"/>
      <c r="R73" s="53"/>
      <c r="S73" s="53"/>
      <c r="T73" s="53"/>
      <c r="U73" s="53"/>
    </row>
    <row r="74" spans="1:21" x14ac:dyDescent="0.25">
      <c r="A74" s="1">
        <f t="shared" si="16"/>
        <v>43574</v>
      </c>
      <c r="B74" s="115">
        <f t="shared" ref="B74:B137" si="19">B73</f>
        <v>3846.1538461538462</v>
      </c>
      <c r="C74" s="56">
        <f t="shared" ref="C74:C137" si="20">C73</f>
        <v>0.5</v>
      </c>
      <c r="D74" s="115">
        <f t="shared" si="17"/>
        <v>1923.0769230769231</v>
      </c>
      <c r="E74" s="116">
        <f t="shared" si="10"/>
        <v>128846.15384615379</v>
      </c>
      <c r="F74" s="116">
        <f t="shared" si="11"/>
        <v>1923.0769230769231</v>
      </c>
      <c r="G74" s="116">
        <f t="shared" si="12"/>
        <v>128846.15384615379</v>
      </c>
      <c r="H74" s="116">
        <f t="shared" si="13"/>
        <v>141914.5947678384</v>
      </c>
      <c r="I74" s="116">
        <f t="shared" si="14"/>
        <v>13068.440921684611</v>
      </c>
      <c r="J74" s="116">
        <f t="shared" si="15"/>
        <v>402.66016637995199</v>
      </c>
      <c r="K74" s="117">
        <f t="shared" si="18"/>
        <v>0</v>
      </c>
      <c r="L74" s="53"/>
      <c r="M74" s="53"/>
      <c r="N74" s="53"/>
      <c r="O74" s="53"/>
      <c r="P74" s="53"/>
      <c r="Q74" s="53"/>
      <c r="R74" s="53"/>
      <c r="S74" s="53"/>
      <c r="T74" s="53"/>
      <c r="U74" s="53"/>
    </row>
    <row r="75" spans="1:21" x14ac:dyDescent="0.25">
      <c r="A75" s="1">
        <f t="shared" si="16"/>
        <v>43588</v>
      </c>
      <c r="B75" s="115">
        <f t="shared" si="19"/>
        <v>3846.1538461538462</v>
      </c>
      <c r="C75" s="56">
        <f t="shared" si="20"/>
        <v>0.5</v>
      </c>
      <c r="D75" s="115">
        <f t="shared" si="17"/>
        <v>1923.0769230769231</v>
      </c>
      <c r="E75" s="116">
        <f t="shared" si="10"/>
        <v>130769.23076923071</v>
      </c>
      <c r="F75" s="116">
        <f t="shared" si="11"/>
        <v>1923.0769230769231</v>
      </c>
      <c r="G75" s="116">
        <f t="shared" si="12"/>
        <v>130769.23076923071</v>
      </c>
      <c r="H75" s="116">
        <f t="shared" si="13"/>
        <v>144247.04071428408</v>
      </c>
      <c r="I75" s="116">
        <f t="shared" si="14"/>
        <v>13477.809945053377</v>
      </c>
      <c r="J75" s="116">
        <f t="shared" si="15"/>
        <v>409.36902336876665</v>
      </c>
      <c r="K75" s="117">
        <f t="shared" si="18"/>
        <v>0</v>
      </c>
      <c r="L75" s="53"/>
      <c r="M75" s="53"/>
      <c r="N75" s="53"/>
      <c r="O75" s="53"/>
      <c r="P75" s="53"/>
      <c r="Q75" s="53"/>
      <c r="R75" s="53"/>
      <c r="S75" s="53"/>
      <c r="T75" s="53"/>
      <c r="U75" s="53"/>
    </row>
    <row r="76" spans="1:21" x14ac:dyDescent="0.25">
      <c r="A76" s="1">
        <f t="shared" si="16"/>
        <v>43602</v>
      </c>
      <c r="B76" s="115">
        <f t="shared" si="19"/>
        <v>3846.1538461538462</v>
      </c>
      <c r="C76" s="56">
        <f t="shared" si="20"/>
        <v>0.5</v>
      </c>
      <c r="D76" s="115">
        <f t="shared" si="17"/>
        <v>1923.0769230769231</v>
      </c>
      <c r="E76" s="116">
        <f t="shared" si="10"/>
        <v>132692.30769230763</v>
      </c>
      <c r="F76" s="116">
        <f t="shared" si="11"/>
        <v>1923.0769230769231</v>
      </c>
      <c r="G76" s="116">
        <f t="shared" si="12"/>
        <v>132692.30769230763</v>
      </c>
      <c r="H76" s="116">
        <f t="shared" si="13"/>
        <v>146586.21487019068</v>
      </c>
      <c r="I76" s="116">
        <f t="shared" si="14"/>
        <v>13893.907177883055</v>
      </c>
      <c r="J76" s="116">
        <f t="shared" si="15"/>
        <v>416.09723282967752</v>
      </c>
      <c r="K76" s="117">
        <f t="shared" si="18"/>
        <v>0</v>
      </c>
      <c r="L76" s="53"/>
      <c r="M76" s="53"/>
      <c r="N76" s="53"/>
      <c r="O76" s="53"/>
      <c r="P76" s="53"/>
      <c r="Q76" s="53"/>
      <c r="R76" s="53"/>
      <c r="S76" s="53"/>
      <c r="T76" s="53"/>
      <c r="U76" s="53"/>
    </row>
    <row r="77" spans="1:21" x14ac:dyDescent="0.25">
      <c r="A77" s="1">
        <f t="shared" si="16"/>
        <v>43616</v>
      </c>
      <c r="B77" s="115">
        <f t="shared" si="19"/>
        <v>3846.1538461538462</v>
      </c>
      <c r="C77" s="56">
        <f t="shared" si="20"/>
        <v>0.5</v>
      </c>
      <c r="D77" s="115">
        <f t="shared" si="17"/>
        <v>1923.0769230769231</v>
      </c>
      <c r="E77" s="116">
        <f t="shared" si="10"/>
        <v>134615.38461538457</v>
      </c>
      <c r="F77" s="116">
        <f t="shared" si="11"/>
        <v>1923.0769230769231</v>
      </c>
      <c r="G77" s="116">
        <f t="shared" si="12"/>
        <v>134615.38461538457</v>
      </c>
      <c r="H77" s="116">
        <f t="shared" si="13"/>
        <v>148932.1366438547</v>
      </c>
      <c r="I77" s="116">
        <f t="shared" si="14"/>
        <v>14316.752028470131</v>
      </c>
      <c r="J77" s="116">
        <f t="shared" si="15"/>
        <v>422.84485058707651</v>
      </c>
      <c r="K77" s="117">
        <f t="shared" si="18"/>
        <v>0</v>
      </c>
      <c r="L77" s="53"/>
      <c r="M77" s="53"/>
      <c r="N77" s="53"/>
      <c r="O77" s="53"/>
      <c r="P77" s="53"/>
      <c r="Q77" s="53"/>
      <c r="R77" s="53"/>
      <c r="S77" s="53"/>
      <c r="T77" s="53"/>
      <c r="U77" s="53"/>
    </row>
    <row r="78" spans="1:21" x14ac:dyDescent="0.25">
      <c r="A78" s="1">
        <f t="shared" si="16"/>
        <v>43630</v>
      </c>
      <c r="B78" s="115">
        <f t="shared" si="19"/>
        <v>3846.1538461538462</v>
      </c>
      <c r="C78" s="56">
        <f t="shared" si="20"/>
        <v>0.5</v>
      </c>
      <c r="D78" s="115">
        <f t="shared" si="17"/>
        <v>1923.0769230769231</v>
      </c>
      <c r="E78" s="116">
        <f t="shared" si="10"/>
        <v>136538.4615384615</v>
      </c>
      <c r="F78" s="116">
        <f t="shared" si="11"/>
        <v>1923.0769230769231</v>
      </c>
      <c r="G78" s="116">
        <f t="shared" si="12"/>
        <v>136538.4615384615</v>
      </c>
      <c r="H78" s="116">
        <f t="shared" si="13"/>
        <v>151284.82549955812</v>
      </c>
      <c r="I78" s="116">
        <f t="shared" si="14"/>
        <v>14746.36396109662</v>
      </c>
      <c r="J78" s="116">
        <f t="shared" si="15"/>
        <v>429.61193262648885</v>
      </c>
      <c r="K78" s="117">
        <f t="shared" si="18"/>
        <v>0</v>
      </c>
      <c r="L78" s="53"/>
      <c r="M78" s="53"/>
      <c r="N78" s="53"/>
      <c r="O78" s="53"/>
      <c r="P78" s="53"/>
      <c r="Q78" s="53"/>
      <c r="R78" s="53"/>
      <c r="S78" s="53"/>
      <c r="T78" s="53"/>
      <c r="U78" s="53"/>
    </row>
    <row r="79" spans="1:21" x14ac:dyDescent="0.25">
      <c r="A79" s="1">
        <f t="shared" si="16"/>
        <v>43644</v>
      </c>
      <c r="B79" s="115">
        <f t="shared" si="19"/>
        <v>3846.1538461538462</v>
      </c>
      <c r="C79" s="56">
        <f t="shared" si="20"/>
        <v>0.5</v>
      </c>
      <c r="D79" s="115">
        <f t="shared" si="17"/>
        <v>1923.0769230769231</v>
      </c>
      <c r="E79" s="116">
        <f t="shared" si="10"/>
        <v>138461.53846153844</v>
      </c>
      <c r="F79" s="116">
        <f t="shared" si="11"/>
        <v>1923.0769230769231</v>
      </c>
      <c r="G79" s="116">
        <f t="shared" si="12"/>
        <v>138461.53846153844</v>
      </c>
      <c r="H79" s="116">
        <f t="shared" si="13"/>
        <v>153644.30095772992</v>
      </c>
      <c r="I79" s="116">
        <f t="shared" si="14"/>
        <v>15182.762496191484</v>
      </c>
      <c r="J79" s="116">
        <f t="shared" si="15"/>
        <v>436.3985350948642</v>
      </c>
      <c r="K79" s="117">
        <f t="shared" si="18"/>
        <v>0</v>
      </c>
      <c r="L79" s="53"/>
      <c r="M79" s="53"/>
      <c r="N79" s="53"/>
      <c r="O79" s="53"/>
      <c r="P79" s="53"/>
      <c r="Q79" s="53"/>
      <c r="R79" s="53"/>
      <c r="S79" s="53"/>
      <c r="T79" s="53"/>
      <c r="U79" s="53"/>
    </row>
    <row r="80" spans="1:21" x14ac:dyDescent="0.25">
      <c r="A80" s="1">
        <f t="shared" si="16"/>
        <v>43658</v>
      </c>
      <c r="B80" s="115">
        <f t="shared" si="19"/>
        <v>3846.1538461538462</v>
      </c>
      <c r="C80" s="56">
        <f t="shared" si="20"/>
        <v>0.5</v>
      </c>
      <c r="D80" s="115">
        <f t="shared" si="17"/>
        <v>1923.0769230769231</v>
      </c>
      <c r="E80" s="116">
        <f t="shared" si="10"/>
        <v>140384.61538461538</v>
      </c>
      <c r="F80" s="116">
        <f t="shared" si="11"/>
        <v>1923.0769230769231</v>
      </c>
      <c r="G80" s="116">
        <f t="shared" si="12"/>
        <v>140384.61538461538</v>
      </c>
      <c r="H80" s="116">
        <f t="shared" si="13"/>
        <v>156010.58259510799</v>
      </c>
      <c r="I80" s="116">
        <f t="shared" si="14"/>
        <v>15625.967210492614</v>
      </c>
      <c r="J80" s="116">
        <f t="shared" si="15"/>
        <v>443.20471430112957</v>
      </c>
      <c r="K80" s="117">
        <f t="shared" si="18"/>
        <v>0</v>
      </c>
      <c r="L80" s="53"/>
      <c r="M80" s="53"/>
      <c r="N80" s="53"/>
      <c r="O80" s="53"/>
      <c r="P80" s="53"/>
      <c r="Q80" s="53"/>
      <c r="R80" s="53"/>
      <c r="S80" s="53"/>
      <c r="T80" s="53"/>
      <c r="U80" s="53"/>
    </row>
    <row r="81" spans="1:21" x14ac:dyDescent="0.25">
      <c r="A81" s="1">
        <f t="shared" si="16"/>
        <v>43672</v>
      </c>
      <c r="B81" s="115">
        <f t="shared" si="19"/>
        <v>3846.1538461538462</v>
      </c>
      <c r="C81" s="56">
        <f t="shared" si="20"/>
        <v>0.5</v>
      </c>
      <c r="D81" s="115">
        <f t="shared" si="17"/>
        <v>1923.0769230769231</v>
      </c>
      <c r="E81" s="116">
        <f t="shared" ref="E81:E144" si="21">E80+D81</f>
        <v>142307.69230769231</v>
      </c>
      <c r="F81" s="116">
        <f t="shared" ref="F81:F144" si="22">C81*B81</f>
        <v>1923.0769230769231</v>
      </c>
      <c r="G81" s="116">
        <f t="shared" ref="G81:G144" si="23">G80+F81</f>
        <v>142307.69230769231</v>
      </c>
      <c r="H81" s="116">
        <f t="shared" ref="H81:H144" si="24">H80*(1+$H$2) + F81</f>
        <v>158383.6900449016</v>
      </c>
      <c r="I81" s="116">
        <f t="shared" ref="I81:I144" si="25">H81-G81</f>
        <v>16075.997737209284</v>
      </c>
      <c r="J81" s="116">
        <f t="shared" ref="J81:J144" si="26">I81-I80</f>
        <v>450.03052671666956</v>
      </c>
      <c r="K81" s="117">
        <f t="shared" si="18"/>
        <v>0</v>
      </c>
      <c r="L81" s="53"/>
      <c r="M81" s="53"/>
      <c r="N81" s="53"/>
      <c r="O81" s="53"/>
      <c r="P81" s="53"/>
      <c r="Q81" s="53"/>
      <c r="R81" s="53"/>
      <c r="S81" s="53"/>
      <c r="T81" s="53"/>
      <c r="U81" s="53"/>
    </row>
    <row r="82" spans="1:21" x14ac:dyDescent="0.25">
      <c r="A82" s="1">
        <f t="shared" si="16"/>
        <v>43686</v>
      </c>
      <c r="B82" s="115">
        <f t="shared" si="19"/>
        <v>3846.1538461538462</v>
      </c>
      <c r="C82" s="56">
        <f t="shared" si="20"/>
        <v>0.5</v>
      </c>
      <c r="D82" s="115">
        <f t="shared" si="17"/>
        <v>1923.0769230769231</v>
      </c>
      <c r="E82" s="116">
        <f t="shared" si="21"/>
        <v>144230.76923076925</v>
      </c>
      <c r="F82" s="116">
        <f t="shared" si="22"/>
        <v>1923.0769230769231</v>
      </c>
      <c r="G82" s="116">
        <f t="shared" si="23"/>
        <v>144230.76923076925</v>
      </c>
      <c r="H82" s="116">
        <f t="shared" si="24"/>
        <v>160763.64299695421</v>
      </c>
      <c r="I82" s="116">
        <f t="shared" si="25"/>
        <v>16532.873766184959</v>
      </c>
      <c r="J82" s="116">
        <f t="shared" si="26"/>
        <v>456.87602897567558</v>
      </c>
      <c r="K82" s="117">
        <f t="shared" si="18"/>
        <v>0</v>
      </c>
      <c r="L82" s="53"/>
      <c r="M82" s="53"/>
      <c r="N82" s="53"/>
      <c r="O82" s="53"/>
      <c r="P82" s="53"/>
      <c r="Q82" s="53"/>
      <c r="R82" s="53"/>
      <c r="S82" s="53"/>
      <c r="T82" s="53"/>
      <c r="U82" s="53"/>
    </row>
    <row r="83" spans="1:21" x14ac:dyDescent="0.25">
      <c r="A83" s="1">
        <f t="shared" si="16"/>
        <v>43700</v>
      </c>
      <c r="B83" s="115">
        <f t="shared" si="19"/>
        <v>3846.1538461538462</v>
      </c>
      <c r="C83" s="56">
        <f t="shared" si="20"/>
        <v>0.5</v>
      </c>
      <c r="D83" s="115">
        <f t="shared" si="17"/>
        <v>1923.0769230769231</v>
      </c>
      <c r="E83" s="116">
        <f t="shared" si="21"/>
        <v>146153.84615384619</v>
      </c>
      <c r="F83" s="116">
        <f t="shared" si="22"/>
        <v>1923.0769230769231</v>
      </c>
      <c r="G83" s="116">
        <f t="shared" si="23"/>
        <v>146153.84615384619</v>
      </c>
      <c r="H83" s="116">
        <f t="shared" si="24"/>
        <v>163150.46119790696</v>
      </c>
      <c r="I83" s="116">
        <f t="shared" si="25"/>
        <v>16996.615044060774</v>
      </c>
      <c r="J83" s="116">
        <f t="shared" si="26"/>
        <v>463.74127787581529</v>
      </c>
      <c r="K83" s="117">
        <f t="shared" si="18"/>
        <v>0</v>
      </c>
      <c r="L83" s="53"/>
      <c r="M83" s="53"/>
      <c r="N83" s="53"/>
      <c r="O83" s="53"/>
      <c r="P83" s="53"/>
      <c r="Q83" s="53"/>
      <c r="R83" s="53"/>
      <c r="S83" s="53"/>
      <c r="T83" s="53"/>
      <c r="U83" s="53"/>
    </row>
    <row r="84" spans="1:21" x14ac:dyDescent="0.25">
      <c r="A84" s="1">
        <f t="shared" si="16"/>
        <v>43714</v>
      </c>
      <c r="B84" s="115">
        <f t="shared" si="19"/>
        <v>3846.1538461538462</v>
      </c>
      <c r="C84" s="56">
        <f t="shared" si="20"/>
        <v>0.5</v>
      </c>
      <c r="D84" s="115">
        <f t="shared" si="17"/>
        <v>1923.0769230769231</v>
      </c>
      <c r="E84" s="116">
        <f t="shared" si="21"/>
        <v>148076.92307692312</v>
      </c>
      <c r="F84" s="116">
        <f t="shared" si="22"/>
        <v>1923.0769230769231</v>
      </c>
      <c r="G84" s="116">
        <f t="shared" si="23"/>
        <v>148076.92307692312</v>
      </c>
      <c r="H84" s="116">
        <f t="shared" si="24"/>
        <v>165544.16445136248</v>
      </c>
      <c r="I84" s="116">
        <f t="shared" si="25"/>
        <v>17467.241374439356</v>
      </c>
      <c r="J84" s="116">
        <f t="shared" si="26"/>
        <v>470.62633037858177</v>
      </c>
      <c r="K84" s="117">
        <f t="shared" si="18"/>
        <v>0</v>
      </c>
      <c r="L84" s="53"/>
      <c r="M84" s="53"/>
      <c r="N84" s="53"/>
      <c r="O84" s="53"/>
      <c r="P84" s="53"/>
      <c r="Q84" s="53"/>
      <c r="R84" s="53"/>
      <c r="S84" s="53"/>
      <c r="T84" s="53"/>
      <c r="U84" s="53"/>
    </row>
    <row r="85" spans="1:21" x14ac:dyDescent="0.25">
      <c r="A85" s="1">
        <f t="shared" si="16"/>
        <v>43728</v>
      </c>
      <c r="B85" s="115">
        <f t="shared" si="19"/>
        <v>3846.1538461538462</v>
      </c>
      <c r="C85" s="56">
        <f t="shared" si="20"/>
        <v>0.5</v>
      </c>
      <c r="D85" s="115">
        <f t="shared" si="17"/>
        <v>1923.0769230769231</v>
      </c>
      <c r="E85" s="116">
        <f t="shared" si="21"/>
        <v>150000.00000000006</v>
      </c>
      <c r="F85" s="116">
        <f t="shared" si="22"/>
        <v>1923.0769230769231</v>
      </c>
      <c r="G85" s="116">
        <f t="shared" si="23"/>
        <v>150000.00000000006</v>
      </c>
      <c r="H85" s="116">
        <f t="shared" si="24"/>
        <v>167944.77261804912</v>
      </c>
      <c r="I85" s="116">
        <f t="shared" si="25"/>
        <v>17944.772618049057</v>
      </c>
      <c r="J85" s="116">
        <f t="shared" si="26"/>
        <v>477.53124360970105</v>
      </c>
      <c r="K85" s="117">
        <f t="shared" si="18"/>
        <v>0</v>
      </c>
      <c r="L85" s="53"/>
      <c r="M85" s="53"/>
      <c r="N85" s="53"/>
      <c r="O85" s="53"/>
      <c r="P85" s="53"/>
      <c r="Q85" s="53"/>
      <c r="R85" s="53"/>
      <c r="S85" s="53"/>
      <c r="T85" s="53"/>
      <c r="U85" s="53"/>
    </row>
    <row r="86" spans="1:21" x14ac:dyDescent="0.25">
      <c r="A86" s="1">
        <f t="shared" si="16"/>
        <v>43742</v>
      </c>
      <c r="B86" s="115">
        <f t="shared" si="19"/>
        <v>3846.1538461538462</v>
      </c>
      <c r="C86" s="56">
        <f t="shared" si="20"/>
        <v>0.5</v>
      </c>
      <c r="D86" s="115">
        <f t="shared" si="17"/>
        <v>1923.0769230769231</v>
      </c>
      <c r="E86" s="116">
        <f t="shared" si="21"/>
        <v>151923.07692307699</v>
      </c>
      <c r="F86" s="116">
        <f t="shared" si="22"/>
        <v>1923.0769230769231</v>
      </c>
      <c r="G86" s="116">
        <f t="shared" si="23"/>
        <v>151923.07692307699</v>
      </c>
      <c r="H86" s="116">
        <f t="shared" si="24"/>
        <v>170352.3056159858</v>
      </c>
      <c r="I86" s="116">
        <f t="shared" si="25"/>
        <v>18429.2286929088</v>
      </c>
      <c r="J86" s="116">
        <f t="shared" si="26"/>
        <v>484.45607485974324</v>
      </c>
      <c r="K86" s="117">
        <f t="shared" si="18"/>
        <v>0</v>
      </c>
      <c r="L86" s="53"/>
      <c r="M86" s="53"/>
      <c r="N86" s="53"/>
      <c r="O86" s="53"/>
      <c r="P86" s="53"/>
      <c r="Q86" s="53"/>
      <c r="R86" s="53"/>
      <c r="S86" s="53"/>
      <c r="T86" s="53"/>
      <c r="U86" s="53"/>
    </row>
    <row r="87" spans="1:21" x14ac:dyDescent="0.25">
      <c r="A87" s="1">
        <f t="shared" si="16"/>
        <v>43756</v>
      </c>
      <c r="B87" s="115">
        <f t="shared" si="19"/>
        <v>3846.1538461538462</v>
      </c>
      <c r="C87" s="56">
        <f t="shared" si="20"/>
        <v>0.5</v>
      </c>
      <c r="D87" s="115">
        <f t="shared" si="17"/>
        <v>1923.0769230769231</v>
      </c>
      <c r="E87" s="116">
        <f t="shared" si="21"/>
        <v>153846.15384615393</v>
      </c>
      <c r="F87" s="116">
        <f t="shared" si="22"/>
        <v>1923.0769230769231</v>
      </c>
      <c r="G87" s="116">
        <f t="shared" si="23"/>
        <v>153846.15384615393</v>
      </c>
      <c r="H87" s="116">
        <f t="shared" si="24"/>
        <v>172766.78342064729</v>
      </c>
      <c r="I87" s="116">
        <f t="shared" si="25"/>
        <v>18920.62957449336</v>
      </c>
      <c r="J87" s="116">
        <f t="shared" si="26"/>
        <v>491.4008815845591</v>
      </c>
      <c r="K87" s="117">
        <f t="shared" si="18"/>
        <v>0</v>
      </c>
      <c r="L87" s="53"/>
      <c r="M87" s="53"/>
      <c r="N87" s="53"/>
      <c r="O87" s="53"/>
      <c r="P87" s="53"/>
      <c r="Q87" s="53"/>
      <c r="R87" s="53"/>
      <c r="S87" s="53"/>
      <c r="T87" s="53"/>
      <c r="U87" s="53"/>
    </row>
    <row r="88" spans="1:21" x14ac:dyDescent="0.25">
      <c r="A88" s="1">
        <f t="shared" si="16"/>
        <v>43770</v>
      </c>
      <c r="B88" s="115">
        <f t="shared" si="19"/>
        <v>3846.1538461538462</v>
      </c>
      <c r="C88" s="56">
        <f t="shared" si="20"/>
        <v>0.5</v>
      </c>
      <c r="D88" s="115">
        <f t="shared" si="17"/>
        <v>1923.0769230769231</v>
      </c>
      <c r="E88" s="116">
        <f t="shared" si="21"/>
        <v>155769.23076923087</v>
      </c>
      <c r="F88" s="116">
        <f t="shared" si="22"/>
        <v>1923.0769230769231</v>
      </c>
      <c r="G88" s="116">
        <f t="shared" si="23"/>
        <v>155769.23076923087</v>
      </c>
      <c r="H88" s="116">
        <f t="shared" si="24"/>
        <v>175188.22606512994</v>
      </c>
      <c r="I88" s="116">
        <f t="shared" si="25"/>
        <v>19418.995295899076</v>
      </c>
      <c r="J88" s="116">
        <f t="shared" si="26"/>
        <v>498.36572140571661</v>
      </c>
      <c r="K88" s="117">
        <f t="shared" si="18"/>
        <v>0</v>
      </c>
      <c r="L88" s="53"/>
      <c r="M88" s="53"/>
      <c r="N88" s="53"/>
      <c r="O88" s="53"/>
      <c r="P88" s="53"/>
      <c r="Q88" s="53"/>
      <c r="R88" s="53"/>
      <c r="S88" s="53"/>
      <c r="T88" s="53"/>
      <c r="U88" s="53"/>
    </row>
    <row r="89" spans="1:21" x14ac:dyDescent="0.25">
      <c r="A89" s="1">
        <f t="shared" si="16"/>
        <v>43784</v>
      </c>
      <c r="B89" s="115">
        <f t="shared" si="19"/>
        <v>3846.1538461538462</v>
      </c>
      <c r="C89" s="56">
        <f t="shared" si="20"/>
        <v>0.5</v>
      </c>
      <c r="D89" s="115">
        <f t="shared" si="17"/>
        <v>1923.0769230769231</v>
      </c>
      <c r="E89" s="116">
        <f t="shared" si="21"/>
        <v>157692.3076923078</v>
      </c>
      <c r="F89" s="116">
        <f t="shared" si="22"/>
        <v>1923.0769230769231</v>
      </c>
      <c r="G89" s="116">
        <f t="shared" si="23"/>
        <v>157692.3076923078</v>
      </c>
      <c r="H89" s="116">
        <f t="shared" si="24"/>
        <v>177616.65364031782</v>
      </c>
      <c r="I89" s="116">
        <f t="shared" si="25"/>
        <v>19924.345948010014</v>
      </c>
      <c r="J89" s="116">
        <f t="shared" si="26"/>
        <v>505.35065211093752</v>
      </c>
      <c r="K89" s="117">
        <f t="shared" si="18"/>
        <v>0</v>
      </c>
      <c r="L89" s="53"/>
      <c r="M89" s="53"/>
      <c r="N89" s="53"/>
      <c r="O89" s="53"/>
      <c r="P89" s="53"/>
      <c r="Q89" s="53"/>
      <c r="R89" s="53"/>
      <c r="S89" s="53"/>
      <c r="T89" s="53"/>
      <c r="U89" s="53"/>
    </row>
    <row r="90" spans="1:21" x14ac:dyDescent="0.25">
      <c r="A90" s="1">
        <f t="shared" si="16"/>
        <v>43798</v>
      </c>
      <c r="B90" s="115">
        <f t="shared" si="19"/>
        <v>3846.1538461538462</v>
      </c>
      <c r="C90" s="56">
        <f t="shared" si="20"/>
        <v>0.5</v>
      </c>
      <c r="D90" s="115">
        <f t="shared" si="17"/>
        <v>1923.0769230769231</v>
      </c>
      <c r="E90" s="116">
        <f t="shared" si="21"/>
        <v>159615.38461538474</v>
      </c>
      <c r="F90" s="116">
        <f t="shared" si="22"/>
        <v>1923.0769230769231</v>
      </c>
      <c r="G90" s="116">
        <f t="shared" si="23"/>
        <v>159615.38461538474</v>
      </c>
      <c r="H90" s="116">
        <f t="shared" si="24"/>
        <v>180052.08629504952</v>
      </c>
      <c r="I90" s="116">
        <f t="shared" si="25"/>
        <v>20436.70167966478</v>
      </c>
      <c r="J90" s="116">
        <f t="shared" si="26"/>
        <v>512.35573165476671</v>
      </c>
      <c r="K90" s="117">
        <f t="shared" si="18"/>
        <v>0</v>
      </c>
      <c r="L90" s="53"/>
      <c r="M90" s="53"/>
      <c r="N90" s="53"/>
      <c r="O90" s="53"/>
      <c r="P90" s="53"/>
      <c r="Q90" s="53"/>
      <c r="R90" s="53"/>
      <c r="S90" s="53"/>
      <c r="T90" s="53"/>
      <c r="U90" s="53"/>
    </row>
    <row r="91" spans="1:21" x14ac:dyDescent="0.25">
      <c r="A91" s="1">
        <f t="shared" si="16"/>
        <v>43812</v>
      </c>
      <c r="B91" s="115">
        <f t="shared" si="19"/>
        <v>3846.1538461538462</v>
      </c>
      <c r="C91" s="56">
        <f t="shared" si="20"/>
        <v>0.5</v>
      </c>
      <c r="D91" s="115">
        <f t="shared" si="17"/>
        <v>1923.0769230769231</v>
      </c>
      <c r="E91" s="116">
        <f t="shared" si="21"/>
        <v>161538.46153846168</v>
      </c>
      <c r="F91" s="116">
        <f t="shared" si="22"/>
        <v>1923.0769230769231</v>
      </c>
      <c r="G91" s="116">
        <f t="shared" si="23"/>
        <v>161538.46153846168</v>
      </c>
      <c r="H91" s="116">
        <f t="shared" si="24"/>
        <v>182494.54423628526</v>
      </c>
      <c r="I91" s="116">
        <f t="shared" si="25"/>
        <v>20956.082697823585</v>
      </c>
      <c r="J91" s="116">
        <f t="shared" si="26"/>
        <v>519.38101815880509</v>
      </c>
      <c r="K91" s="117">
        <f t="shared" si="18"/>
        <v>0</v>
      </c>
      <c r="L91" s="53"/>
      <c r="M91" s="53"/>
      <c r="N91" s="53"/>
      <c r="O91" s="53"/>
      <c r="P91" s="53"/>
      <c r="Q91" s="53"/>
      <c r="R91" s="53"/>
      <c r="S91" s="53"/>
      <c r="T91" s="53"/>
      <c r="U91" s="53"/>
    </row>
    <row r="92" spans="1:21" x14ac:dyDescent="0.25">
      <c r="A92" s="1">
        <f t="shared" si="16"/>
        <v>43826</v>
      </c>
      <c r="B92" s="115">
        <f t="shared" si="19"/>
        <v>3846.1538461538462</v>
      </c>
      <c r="C92" s="56">
        <f t="shared" si="20"/>
        <v>0.5</v>
      </c>
      <c r="D92" s="115">
        <f t="shared" si="17"/>
        <v>1923.0769230769231</v>
      </c>
      <c r="E92" s="116">
        <f t="shared" si="21"/>
        <v>163461.53846153861</v>
      </c>
      <c r="F92" s="116">
        <f t="shared" si="22"/>
        <v>1923.0769230769231</v>
      </c>
      <c r="G92" s="116">
        <f t="shared" si="23"/>
        <v>163461.53846153861</v>
      </c>
      <c r="H92" s="116">
        <f t="shared" si="24"/>
        <v>184944.04772927455</v>
      </c>
      <c r="I92" s="116">
        <f t="shared" si="25"/>
        <v>21482.509267735935</v>
      </c>
      <c r="J92" s="116">
        <f t="shared" si="26"/>
        <v>526.42656991234981</v>
      </c>
      <c r="K92" s="117">
        <f t="shared" si="18"/>
        <v>0</v>
      </c>
      <c r="L92" s="53"/>
      <c r="M92" s="53"/>
      <c r="N92" s="53"/>
      <c r="O92" s="53"/>
      <c r="P92" s="53"/>
      <c r="Q92" s="53"/>
      <c r="R92" s="53"/>
      <c r="S92" s="53"/>
      <c r="T92" s="53"/>
      <c r="U92" s="53"/>
    </row>
    <row r="93" spans="1:21" x14ac:dyDescent="0.25">
      <c r="A93" s="1">
        <f t="shared" si="16"/>
        <v>43840</v>
      </c>
      <c r="B93" s="115">
        <f t="shared" si="19"/>
        <v>3846.1538461538462</v>
      </c>
      <c r="C93" s="56">
        <f t="shared" si="20"/>
        <v>0.5</v>
      </c>
      <c r="D93" s="115">
        <f t="shared" si="17"/>
        <v>1923.0769230769231</v>
      </c>
      <c r="E93" s="116">
        <f t="shared" si="21"/>
        <v>165384.61538461555</v>
      </c>
      <c r="F93" s="116">
        <f t="shared" si="22"/>
        <v>1923.0769230769231</v>
      </c>
      <c r="G93" s="116">
        <f t="shared" si="23"/>
        <v>165384.61538461555</v>
      </c>
      <c r="H93" s="116">
        <f t="shared" si="24"/>
        <v>187400.6170977244</v>
      </c>
      <c r="I93" s="116">
        <f t="shared" si="25"/>
        <v>22016.001713108853</v>
      </c>
      <c r="J93" s="116">
        <f t="shared" si="26"/>
        <v>533.49244537291816</v>
      </c>
      <c r="K93" s="117">
        <f t="shared" si="18"/>
        <v>0</v>
      </c>
      <c r="L93" s="53"/>
      <c r="M93" s="53"/>
      <c r="N93" s="53"/>
      <c r="O93" s="53"/>
      <c r="P93" s="53"/>
      <c r="Q93" s="53"/>
      <c r="R93" s="53"/>
      <c r="S93" s="53"/>
      <c r="T93" s="53"/>
      <c r="U93" s="53"/>
    </row>
    <row r="94" spans="1:21" x14ac:dyDescent="0.25">
      <c r="A94" s="1">
        <f t="shared" si="16"/>
        <v>43854</v>
      </c>
      <c r="B94" s="115">
        <f t="shared" si="19"/>
        <v>3846.1538461538462</v>
      </c>
      <c r="C94" s="56">
        <f t="shared" si="20"/>
        <v>0.5</v>
      </c>
      <c r="D94" s="115">
        <f t="shared" si="17"/>
        <v>1923.0769230769231</v>
      </c>
      <c r="E94" s="116">
        <f t="shared" si="21"/>
        <v>167307.69230769249</v>
      </c>
      <c r="F94" s="116">
        <f t="shared" si="22"/>
        <v>1923.0769230769231</v>
      </c>
      <c r="G94" s="116">
        <f t="shared" si="23"/>
        <v>167307.69230769249</v>
      </c>
      <c r="H94" s="116">
        <f t="shared" si="24"/>
        <v>189864.27272396785</v>
      </c>
      <c r="I94" s="116">
        <f t="shared" si="25"/>
        <v>22556.580416275363</v>
      </c>
      <c r="J94" s="116">
        <f t="shared" si="26"/>
        <v>540.57870316650951</v>
      </c>
      <c r="K94" s="117">
        <f t="shared" si="18"/>
        <v>0</v>
      </c>
      <c r="L94" s="53"/>
      <c r="M94" s="53"/>
      <c r="N94" s="53"/>
      <c r="O94" s="53"/>
      <c r="P94" s="53"/>
      <c r="Q94" s="53"/>
      <c r="R94" s="53"/>
      <c r="S94" s="53"/>
      <c r="T94" s="53"/>
      <c r="U94" s="53"/>
    </row>
    <row r="95" spans="1:21" x14ac:dyDescent="0.25">
      <c r="A95" s="1">
        <f t="shared" si="16"/>
        <v>43868</v>
      </c>
      <c r="B95" s="115">
        <f t="shared" si="19"/>
        <v>3846.1538461538462</v>
      </c>
      <c r="C95" s="56">
        <f t="shared" si="20"/>
        <v>0.5</v>
      </c>
      <c r="D95" s="115">
        <f t="shared" si="17"/>
        <v>1923.0769230769231</v>
      </c>
      <c r="E95" s="116">
        <f t="shared" si="21"/>
        <v>169230.76923076942</v>
      </c>
      <c r="F95" s="116">
        <f t="shared" si="22"/>
        <v>1923.0769230769231</v>
      </c>
      <c r="G95" s="116">
        <f t="shared" si="23"/>
        <v>169230.76923076942</v>
      </c>
      <c r="H95" s="116">
        <f t="shared" si="24"/>
        <v>192335.03504913315</v>
      </c>
      <c r="I95" s="116">
        <f t="shared" si="25"/>
        <v>23104.265818363725</v>
      </c>
      <c r="J95" s="116">
        <f t="shared" si="26"/>
        <v>547.68540208836203</v>
      </c>
      <c r="K95" s="117">
        <f t="shared" si="18"/>
        <v>0</v>
      </c>
      <c r="L95" s="53"/>
      <c r="M95" s="53"/>
      <c r="N95" s="53"/>
      <c r="O95" s="53"/>
      <c r="P95" s="53"/>
      <c r="Q95" s="53"/>
      <c r="R95" s="53"/>
      <c r="S95" s="53"/>
      <c r="T95" s="53"/>
      <c r="U95" s="53"/>
    </row>
    <row r="96" spans="1:21" x14ac:dyDescent="0.25">
      <c r="A96" s="1">
        <f t="shared" si="16"/>
        <v>43882</v>
      </c>
      <c r="B96" s="115">
        <f t="shared" si="19"/>
        <v>3846.1538461538462</v>
      </c>
      <c r="C96" s="56">
        <f t="shared" si="20"/>
        <v>0.5</v>
      </c>
      <c r="D96" s="115">
        <f t="shared" si="17"/>
        <v>1923.0769230769231</v>
      </c>
      <c r="E96" s="116">
        <f t="shared" si="21"/>
        <v>171153.84615384636</v>
      </c>
      <c r="F96" s="116">
        <f t="shared" si="22"/>
        <v>1923.0769230769231</v>
      </c>
      <c r="G96" s="116">
        <f t="shared" si="23"/>
        <v>171153.84615384636</v>
      </c>
      <c r="H96" s="116">
        <f t="shared" si="24"/>
        <v>194812.92457331336</v>
      </c>
      <c r="I96" s="116">
        <f t="shared" si="25"/>
        <v>23659.078419466998</v>
      </c>
      <c r="J96" s="116">
        <f t="shared" si="26"/>
        <v>554.81260110327275</v>
      </c>
      <c r="K96" s="117">
        <f t="shared" si="18"/>
        <v>0</v>
      </c>
      <c r="L96" s="53"/>
      <c r="M96" s="53"/>
      <c r="N96" s="53"/>
      <c r="O96" s="53"/>
      <c r="P96" s="53"/>
      <c r="Q96" s="53"/>
      <c r="R96" s="53"/>
      <c r="S96" s="53"/>
      <c r="T96" s="53"/>
      <c r="U96" s="53"/>
    </row>
    <row r="97" spans="1:21" x14ac:dyDescent="0.25">
      <c r="A97" s="1">
        <f t="shared" si="16"/>
        <v>43896</v>
      </c>
      <c r="B97" s="115">
        <f t="shared" si="19"/>
        <v>3846.1538461538462</v>
      </c>
      <c r="C97" s="56">
        <f t="shared" si="20"/>
        <v>0.5</v>
      </c>
      <c r="D97" s="115">
        <f t="shared" si="17"/>
        <v>1923.0769230769231</v>
      </c>
      <c r="E97" s="116">
        <f t="shared" si="21"/>
        <v>173076.9230769233</v>
      </c>
      <c r="F97" s="116">
        <f t="shared" si="22"/>
        <v>1923.0769230769231</v>
      </c>
      <c r="G97" s="116">
        <f t="shared" si="23"/>
        <v>173076.9230769233</v>
      </c>
      <c r="H97" s="116">
        <f t="shared" si="24"/>
        <v>197297.96185573639</v>
      </c>
      <c r="I97" s="116">
        <f t="shared" si="25"/>
        <v>24221.03877881309</v>
      </c>
      <c r="J97" s="116">
        <f t="shared" si="26"/>
        <v>561.96035934609245</v>
      </c>
      <c r="K97" s="117">
        <f t="shared" si="18"/>
        <v>0</v>
      </c>
      <c r="L97" s="53"/>
      <c r="M97" s="53"/>
      <c r="N97" s="53"/>
      <c r="O97" s="53"/>
      <c r="P97" s="53"/>
      <c r="Q97" s="53"/>
      <c r="R97" s="53"/>
      <c r="S97" s="53"/>
      <c r="T97" s="53"/>
      <c r="U97" s="53"/>
    </row>
    <row r="98" spans="1:21" x14ac:dyDescent="0.25">
      <c r="A98" s="1">
        <f t="shared" si="16"/>
        <v>43910</v>
      </c>
      <c r="B98" s="115">
        <f t="shared" si="19"/>
        <v>3846.1538461538462</v>
      </c>
      <c r="C98" s="56">
        <f t="shared" si="20"/>
        <v>0.5</v>
      </c>
      <c r="D98" s="115">
        <f t="shared" si="17"/>
        <v>1923.0769230769231</v>
      </c>
      <c r="E98" s="116">
        <f t="shared" si="21"/>
        <v>175000.00000000023</v>
      </c>
      <c r="F98" s="116">
        <f t="shared" si="22"/>
        <v>1923.0769230769231</v>
      </c>
      <c r="G98" s="116">
        <f t="shared" si="23"/>
        <v>175000.00000000023</v>
      </c>
      <c r="H98" s="116">
        <f t="shared" si="24"/>
        <v>199790.16751493563</v>
      </c>
      <c r="I98" s="116">
        <f t="shared" si="25"/>
        <v>24790.167514935398</v>
      </c>
      <c r="J98" s="116">
        <f t="shared" si="26"/>
        <v>569.1287361223076</v>
      </c>
      <c r="K98" s="117">
        <f t="shared" si="18"/>
        <v>0</v>
      </c>
      <c r="L98" s="53"/>
      <c r="M98" s="53"/>
      <c r="N98" s="53"/>
      <c r="O98" s="53"/>
      <c r="P98" s="53"/>
      <c r="Q98" s="53"/>
      <c r="R98" s="53"/>
      <c r="S98" s="53"/>
      <c r="T98" s="53"/>
      <c r="U98" s="53"/>
    </row>
    <row r="99" spans="1:21" x14ac:dyDescent="0.25">
      <c r="A99" s="1">
        <f t="shared" si="16"/>
        <v>43924</v>
      </c>
      <c r="B99" s="115">
        <f t="shared" si="19"/>
        <v>3846.1538461538462</v>
      </c>
      <c r="C99" s="56">
        <f t="shared" si="20"/>
        <v>0.5</v>
      </c>
      <c r="D99" s="115">
        <f t="shared" si="17"/>
        <v>1923.0769230769231</v>
      </c>
      <c r="E99" s="116">
        <f t="shared" si="21"/>
        <v>176923.07692307717</v>
      </c>
      <c r="F99" s="116">
        <f t="shared" si="22"/>
        <v>1923.0769230769231</v>
      </c>
      <c r="G99" s="116">
        <f t="shared" si="23"/>
        <v>176923.07692307717</v>
      </c>
      <c r="H99" s="116">
        <f t="shared" si="24"/>
        <v>202289.56222892104</v>
      </c>
      <c r="I99" s="116">
        <f t="shared" si="25"/>
        <v>25366.485305843875</v>
      </c>
      <c r="J99" s="116">
        <f t="shared" si="26"/>
        <v>576.31779090847704</v>
      </c>
      <c r="K99" s="117">
        <f t="shared" si="18"/>
        <v>0</v>
      </c>
      <c r="L99" s="53"/>
      <c r="M99" s="53"/>
      <c r="N99" s="53"/>
      <c r="O99" s="53"/>
      <c r="P99" s="53"/>
      <c r="Q99" s="53"/>
      <c r="R99" s="53"/>
      <c r="S99" s="53"/>
      <c r="T99" s="53"/>
      <c r="U99" s="53"/>
    </row>
    <row r="100" spans="1:21" x14ac:dyDescent="0.25">
      <c r="A100" s="1">
        <f t="shared" si="16"/>
        <v>43938</v>
      </c>
      <c r="B100" s="115">
        <f t="shared" si="19"/>
        <v>3846.1538461538462</v>
      </c>
      <c r="C100" s="56">
        <f t="shared" si="20"/>
        <v>0.5</v>
      </c>
      <c r="D100" s="115">
        <f t="shared" si="17"/>
        <v>1923.0769230769231</v>
      </c>
      <c r="E100" s="116">
        <f t="shared" si="21"/>
        <v>178846.15384615411</v>
      </c>
      <c r="F100" s="116">
        <f t="shared" si="22"/>
        <v>1923.0769230769231</v>
      </c>
      <c r="G100" s="116">
        <f t="shared" si="23"/>
        <v>178846.15384615411</v>
      </c>
      <c r="H100" s="116">
        <f t="shared" si="24"/>
        <v>204796.16673535065</v>
      </c>
      <c r="I100" s="116">
        <f t="shared" si="25"/>
        <v>25950.012889196543</v>
      </c>
      <c r="J100" s="116">
        <f t="shared" si="26"/>
        <v>583.52758335266844</v>
      </c>
      <c r="K100" s="117">
        <f t="shared" si="18"/>
        <v>0</v>
      </c>
      <c r="L100" s="53"/>
      <c r="M100" s="53"/>
      <c r="N100" s="53"/>
      <c r="O100" s="53"/>
      <c r="P100" s="53"/>
      <c r="Q100" s="53"/>
      <c r="R100" s="53"/>
      <c r="S100" s="53"/>
      <c r="T100" s="53"/>
      <c r="U100" s="53"/>
    </row>
    <row r="101" spans="1:21" x14ac:dyDescent="0.25">
      <c r="A101" s="1">
        <f t="shared" si="16"/>
        <v>43952</v>
      </c>
      <c r="B101" s="115">
        <f t="shared" si="19"/>
        <v>3846.1538461538462</v>
      </c>
      <c r="C101" s="56">
        <f t="shared" si="20"/>
        <v>0.5</v>
      </c>
      <c r="D101" s="115">
        <f t="shared" si="17"/>
        <v>1923.0769230769231</v>
      </c>
      <c r="E101" s="116">
        <f t="shared" si="21"/>
        <v>180769.23076923104</v>
      </c>
      <c r="F101" s="116">
        <f t="shared" si="22"/>
        <v>1923.0769230769231</v>
      </c>
      <c r="G101" s="116">
        <f t="shared" si="23"/>
        <v>180769.23076923104</v>
      </c>
      <c r="H101" s="116">
        <f t="shared" si="24"/>
        <v>207310.00183170263</v>
      </c>
      <c r="I101" s="116">
        <f t="shared" si="25"/>
        <v>26540.771062471584</v>
      </c>
      <c r="J101" s="116">
        <f t="shared" si="26"/>
        <v>590.75817327504046</v>
      </c>
      <c r="K101" s="117">
        <f t="shared" si="18"/>
        <v>0</v>
      </c>
      <c r="L101" s="53"/>
      <c r="M101" s="53"/>
      <c r="N101" s="53"/>
      <c r="O101" s="53"/>
      <c r="P101" s="53"/>
      <c r="Q101" s="53"/>
      <c r="R101" s="53"/>
      <c r="S101" s="53"/>
      <c r="T101" s="53"/>
      <c r="U101" s="53"/>
    </row>
    <row r="102" spans="1:21" x14ac:dyDescent="0.25">
      <c r="A102" s="1">
        <f t="shared" si="16"/>
        <v>43966</v>
      </c>
      <c r="B102" s="115">
        <f t="shared" si="19"/>
        <v>3846.1538461538462</v>
      </c>
      <c r="C102" s="56">
        <f t="shared" si="20"/>
        <v>0.5</v>
      </c>
      <c r="D102" s="115">
        <f t="shared" si="17"/>
        <v>1923.0769230769231</v>
      </c>
      <c r="E102" s="116">
        <f t="shared" si="21"/>
        <v>182692.30769230798</v>
      </c>
      <c r="F102" s="116">
        <f t="shared" si="22"/>
        <v>1923.0769230769231</v>
      </c>
      <c r="G102" s="116">
        <f t="shared" si="23"/>
        <v>182692.30769230798</v>
      </c>
      <c r="H102" s="116">
        <f t="shared" si="24"/>
        <v>209831.08837544793</v>
      </c>
      <c r="I102" s="116">
        <f t="shared" si="25"/>
        <v>27138.78068313995</v>
      </c>
      <c r="J102" s="116">
        <f t="shared" si="26"/>
        <v>598.00962066836655</v>
      </c>
      <c r="K102" s="117">
        <f t="shared" si="18"/>
        <v>0</v>
      </c>
      <c r="L102" s="53"/>
      <c r="M102" s="53"/>
      <c r="N102" s="53"/>
      <c r="O102" s="53"/>
      <c r="P102" s="53"/>
      <c r="Q102" s="53"/>
      <c r="R102" s="53"/>
      <c r="S102" s="53"/>
      <c r="T102" s="53"/>
      <c r="U102" s="53"/>
    </row>
    <row r="103" spans="1:21" x14ac:dyDescent="0.25">
      <c r="A103" s="1">
        <f t="shared" si="16"/>
        <v>43980</v>
      </c>
      <c r="B103" s="115">
        <f t="shared" si="19"/>
        <v>3846.1538461538462</v>
      </c>
      <c r="C103" s="56">
        <f t="shared" si="20"/>
        <v>0.5</v>
      </c>
      <c r="D103" s="115">
        <f t="shared" si="17"/>
        <v>1923.0769230769231</v>
      </c>
      <c r="E103" s="116">
        <f t="shared" si="21"/>
        <v>184615.38461538492</v>
      </c>
      <c r="F103" s="116">
        <f t="shared" si="22"/>
        <v>1923.0769230769231</v>
      </c>
      <c r="G103" s="116">
        <f t="shared" si="23"/>
        <v>184615.38461538492</v>
      </c>
      <c r="H103" s="116">
        <f t="shared" si="24"/>
        <v>212359.44728422328</v>
      </c>
      <c r="I103" s="116">
        <f t="shared" si="25"/>
        <v>27744.062668838364</v>
      </c>
      <c r="J103" s="116">
        <f t="shared" si="26"/>
        <v>605.28198569841334</v>
      </c>
      <c r="K103" s="117">
        <f t="shared" si="18"/>
        <v>0</v>
      </c>
      <c r="L103" s="53"/>
      <c r="M103" s="53"/>
      <c r="N103" s="53"/>
      <c r="O103" s="53"/>
      <c r="P103" s="53"/>
      <c r="Q103" s="53"/>
      <c r="R103" s="53"/>
      <c r="S103" s="53"/>
      <c r="T103" s="53"/>
      <c r="U103" s="53"/>
    </row>
    <row r="104" spans="1:21" x14ac:dyDescent="0.25">
      <c r="A104" s="1">
        <f t="shared" si="16"/>
        <v>43994</v>
      </c>
      <c r="B104" s="115">
        <f t="shared" si="19"/>
        <v>3846.1538461538462</v>
      </c>
      <c r="C104" s="56">
        <f t="shared" si="20"/>
        <v>0.5</v>
      </c>
      <c r="D104" s="115">
        <f t="shared" si="17"/>
        <v>1923.0769230769231</v>
      </c>
      <c r="E104" s="116">
        <f t="shared" si="21"/>
        <v>186538.46153846185</v>
      </c>
      <c r="F104" s="116">
        <f t="shared" si="22"/>
        <v>1923.0769230769231</v>
      </c>
      <c r="G104" s="116">
        <f t="shared" si="23"/>
        <v>186538.46153846185</v>
      </c>
      <c r="H104" s="116">
        <f t="shared" si="24"/>
        <v>214895.09953600471</v>
      </c>
      <c r="I104" s="116">
        <f t="shared" si="25"/>
        <v>28356.637997542857</v>
      </c>
      <c r="J104" s="116">
        <f t="shared" si="26"/>
        <v>612.57532870449359</v>
      </c>
      <c r="K104" s="117">
        <f t="shared" si="18"/>
        <v>0</v>
      </c>
      <c r="L104" s="53"/>
      <c r="M104" s="53"/>
      <c r="N104" s="53"/>
      <c r="O104" s="53"/>
      <c r="P104" s="53"/>
      <c r="Q104" s="53"/>
      <c r="R104" s="53"/>
      <c r="S104" s="53"/>
      <c r="T104" s="53"/>
      <c r="U104" s="53"/>
    </row>
    <row r="105" spans="1:21" x14ac:dyDescent="0.25">
      <c r="A105" s="1">
        <f t="shared" si="16"/>
        <v>44008</v>
      </c>
      <c r="B105" s="115">
        <f t="shared" si="19"/>
        <v>3846.1538461538462</v>
      </c>
      <c r="C105" s="56">
        <f t="shared" si="20"/>
        <v>0.5</v>
      </c>
      <c r="D105" s="115">
        <f t="shared" si="17"/>
        <v>1923.0769230769231</v>
      </c>
      <c r="E105" s="116">
        <f t="shared" si="21"/>
        <v>188461.53846153879</v>
      </c>
      <c r="F105" s="116">
        <f t="shared" si="22"/>
        <v>1923.0769230769231</v>
      </c>
      <c r="G105" s="116">
        <f t="shared" si="23"/>
        <v>188461.53846153879</v>
      </c>
      <c r="H105" s="116">
        <f t="shared" si="24"/>
        <v>217438.06616928166</v>
      </c>
      <c r="I105" s="116">
        <f t="shared" si="25"/>
        <v>28976.527707742876</v>
      </c>
      <c r="J105" s="116">
        <f t="shared" si="26"/>
        <v>619.88971020001918</v>
      </c>
      <c r="K105" s="117">
        <f t="shared" si="18"/>
        <v>0</v>
      </c>
      <c r="L105" s="53"/>
      <c r="M105" s="53"/>
      <c r="N105" s="53"/>
      <c r="O105" s="53"/>
      <c r="P105" s="53"/>
      <c r="Q105" s="53"/>
      <c r="R105" s="53"/>
      <c r="S105" s="53"/>
      <c r="T105" s="53"/>
      <c r="U105" s="53"/>
    </row>
    <row r="106" spans="1:21" x14ac:dyDescent="0.25">
      <c r="A106" s="1">
        <f t="shared" si="16"/>
        <v>44022</v>
      </c>
      <c r="B106" s="115">
        <f t="shared" si="19"/>
        <v>3846.1538461538462</v>
      </c>
      <c r="C106" s="56">
        <f t="shared" si="20"/>
        <v>0.5</v>
      </c>
      <c r="D106" s="115">
        <f t="shared" si="17"/>
        <v>1923.0769230769231</v>
      </c>
      <c r="E106" s="116">
        <f t="shared" si="21"/>
        <v>190384.61538461572</v>
      </c>
      <c r="F106" s="116">
        <f t="shared" si="22"/>
        <v>1923.0769230769231</v>
      </c>
      <c r="G106" s="116">
        <f t="shared" si="23"/>
        <v>190384.61538461572</v>
      </c>
      <c r="H106" s="116">
        <f t="shared" si="24"/>
        <v>219988.36828323154</v>
      </c>
      <c r="I106" s="116">
        <f t="shared" si="25"/>
        <v>29603.752898615814</v>
      </c>
      <c r="J106" s="116">
        <f t="shared" si="26"/>
        <v>627.22519087293767</v>
      </c>
      <c r="K106" s="117">
        <f t="shared" si="18"/>
        <v>0</v>
      </c>
      <c r="L106" s="53"/>
      <c r="M106" s="53"/>
      <c r="N106" s="53"/>
      <c r="O106" s="53"/>
      <c r="P106" s="53"/>
      <c r="Q106" s="53"/>
      <c r="R106" s="53"/>
      <c r="S106" s="53"/>
      <c r="T106" s="53"/>
      <c r="U106" s="53"/>
    </row>
    <row r="107" spans="1:21" x14ac:dyDescent="0.25">
      <c r="A107" s="1">
        <f t="shared" si="16"/>
        <v>44036</v>
      </c>
      <c r="B107" s="115">
        <f t="shared" si="19"/>
        <v>3846.1538461538462</v>
      </c>
      <c r="C107" s="56">
        <f t="shared" si="20"/>
        <v>0.5</v>
      </c>
      <c r="D107" s="115">
        <f t="shared" si="17"/>
        <v>1923.0769230769231</v>
      </c>
      <c r="E107" s="116">
        <f t="shared" si="21"/>
        <v>192307.69230769266</v>
      </c>
      <c r="F107" s="116">
        <f t="shared" si="22"/>
        <v>1923.0769230769231</v>
      </c>
      <c r="G107" s="116">
        <f t="shared" si="23"/>
        <v>192307.69230769266</v>
      </c>
      <c r="H107" s="116">
        <f t="shared" si="24"/>
        <v>222546.02703789473</v>
      </c>
      <c r="I107" s="116">
        <f t="shared" si="25"/>
        <v>30238.33473020207</v>
      </c>
      <c r="J107" s="116">
        <f t="shared" si="26"/>
        <v>634.58183158625616</v>
      </c>
      <c r="K107" s="117">
        <f t="shared" si="18"/>
        <v>0</v>
      </c>
      <c r="L107" s="53"/>
      <c r="M107" s="53"/>
      <c r="N107" s="53"/>
      <c r="O107" s="53"/>
      <c r="P107" s="53"/>
      <c r="Q107" s="53"/>
      <c r="R107" s="53"/>
      <c r="S107" s="53"/>
      <c r="T107" s="53"/>
      <c r="U107" s="53"/>
    </row>
    <row r="108" spans="1:21" x14ac:dyDescent="0.25">
      <c r="A108" s="1">
        <f t="shared" si="16"/>
        <v>44050</v>
      </c>
      <c r="B108" s="115">
        <f t="shared" si="19"/>
        <v>3846.1538461538462</v>
      </c>
      <c r="C108" s="56">
        <f t="shared" si="20"/>
        <v>0.5</v>
      </c>
      <c r="D108" s="115">
        <f t="shared" si="17"/>
        <v>1923.0769230769231</v>
      </c>
      <c r="E108" s="116">
        <f t="shared" si="21"/>
        <v>194230.7692307696</v>
      </c>
      <c r="F108" s="116">
        <f t="shared" si="22"/>
        <v>1923.0769230769231</v>
      </c>
      <c r="G108" s="116">
        <f t="shared" si="23"/>
        <v>194230.7692307696</v>
      </c>
      <c r="H108" s="116">
        <f t="shared" si="24"/>
        <v>225111.0636543502</v>
      </c>
      <c r="I108" s="116">
        <f t="shared" si="25"/>
        <v>30880.294423580606</v>
      </c>
      <c r="J108" s="116">
        <f t="shared" si="26"/>
        <v>641.95969337853603</v>
      </c>
      <c r="K108" s="117">
        <f t="shared" si="18"/>
        <v>0</v>
      </c>
      <c r="L108" s="53"/>
      <c r="M108" s="53"/>
      <c r="N108" s="53"/>
      <c r="O108" s="53"/>
      <c r="P108" s="53"/>
      <c r="Q108" s="53"/>
      <c r="R108" s="53"/>
      <c r="S108" s="53"/>
      <c r="T108" s="53"/>
      <c r="U108" s="53"/>
    </row>
    <row r="109" spans="1:21" x14ac:dyDescent="0.25">
      <c r="A109" s="1">
        <f t="shared" si="16"/>
        <v>44064</v>
      </c>
      <c r="B109" s="115">
        <f t="shared" si="19"/>
        <v>3846.1538461538462</v>
      </c>
      <c r="C109" s="56">
        <f t="shared" si="20"/>
        <v>0.5</v>
      </c>
      <c r="D109" s="115">
        <f t="shared" si="17"/>
        <v>1923.0769230769231</v>
      </c>
      <c r="E109" s="116">
        <f t="shared" si="21"/>
        <v>196153.84615384653</v>
      </c>
      <c r="F109" s="116">
        <f t="shared" si="22"/>
        <v>1923.0769230769231</v>
      </c>
      <c r="G109" s="116">
        <f t="shared" si="23"/>
        <v>196153.84615384653</v>
      </c>
      <c r="H109" s="116">
        <f t="shared" si="24"/>
        <v>227683.49941489162</v>
      </c>
      <c r="I109" s="116">
        <f t="shared" si="25"/>
        <v>31529.653261045081</v>
      </c>
      <c r="J109" s="116">
        <f t="shared" si="26"/>
        <v>649.35883746447507</v>
      </c>
      <c r="K109" s="117">
        <f t="shared" si="18"/>
        <v>0</v>
      </c>
      <c r="L109" s="53"/>
      <c r="M109" s="53"/>
      <c r="N109" s="53"/>
      <c r="O109" s="53"/>
      <c r="P109" s="53"/>
      <c r="Q109" s="53"/>
      <c r="R109" s="53"/>
      <c r="S109" s="53"/>
      <c r="T109" s="53"/>
      <c r="U109" s="53"/>
    </row>
    <row r="110" spans="1:21" x14ac:dyDescent="0.25">
      <c r="A110" s="1">
        <f t="shared" si="16"/>
        <v>44078</v>
      </c>
      <c r="B110" s="115">
        <f t="shared" si="19"/>
        <v>3846.1538461538462</v>
      </c>
      <c r="C110" s="56">
        <f t="shared" si="20"/>
        <v>0.5</v>
      </c>
      <c r="D110" s="115">
        <f t="shared" si="17"/>
        <v>1923.0769230769231</v>
      </c>
      <c r="E110" s="116">
        <f t="shared" si="21"/>
        <v>198076.92307692347</v>
      </c>
      <c r="F110" s="116">
        <f t="shared" si="22"/>
        <v>1923.0769230769231</v>
      </c>
      <c r="G110" s="116">
        <f t="shared" si="23"/>
        <v>198076.92307692347</v>
      </c>
      <c r="H110" s="116">
        <f t="shared" si="24"/>
        <v>230263.35566320381</v>
      </c>
      <c r="I110" s="116">
        <f t="shared" si="25"/>
        <v>32186.432586280338</v>
      </c>
      <c r="J110" s="116">
        <f t="shared" si="26"/>
        <v>656.77932523525669</v>
      </c>
      <c r="K110" s="117">
        <f t="shared" si="18"/>
        <v>0</v>
      </c>
      <c r="L110" s="53"/>
      <c r="M110" s="53"/>
      <c r="N110" s="53"/>
      <c r="O110" s="53"/>
      <c r="P110" s="53"/>
      <c r="Q110" s="53"/>
      <c r="R110" s="53"/>
      <c r="S110" s="53"/>
      <c r="T110" s="53"/>
      <c r="U110" s="53"/>
    </row>
    <row r="111" spans="1:21" x14ac:dyDescent="0.25">
      <c r="A111" s="1">
        <f t="shared" si="16"/>
        <v>44092</v>
      </c>
      <c r="B111" s="115">
        <f t="shared" si="19"/>
        <v>3846.1538461538462</v>
      </c>
      <c r="C111" s="56">
        <f t="shared" si="20"/>
        <v>0.5</v>
      </c>
      <c r="D111" s="115">
        <f t="shared" si="17"/>
        <v>1923.0769230769231</v>
      </c>
      <c r="E111" s="116">
        <f t="shared" si="21"/>
        <v>200000.00000000041</v>
      </c>
      <c r="F111" s="116">
        <f t="shared" si="22"/>
        <v>1923.0769230769231</v>
      </c>
      <c r="G111" s="116">
        <f t="shared" si="23"/>
        <v>200000.00000000041</v>
      </c>
      <c r="H111" s="116">
        <f t="shared" si="24"/>
        <v>232850.65380453999</v>
      </c>
      <c r="I111" s="116">
        <f t="shared" si="25"/>
        <v>32850.653804539586</v>
      </c>
      <c r="J111" s="116">
        <f t="shared" si="26"/>
        <v>664.22121825924842</v>
      </c>
      <c r="K111" s="117">
        <f t="shared" si="18"/>
        <v>0</v>
      </c>
      <c r="L111" s="53"/>
      <c r="M111" s="53"/>
      <c r="N111" s="53"/>
      <c r="O111" s="53"/>
      <c r="P111" s="53"/>
      <c r="Q111" s="53"/>
      <c r="R111" s="53"/>
      <c r="S111" s="53"/>
      <c r="T111" s="53"/>
      <c r="U111" s="53"/>
    </row>
    <row r="112" spans="1:21" x14ac:dyDescent="0.25">
      <c r="A112" s="1">
        <f t="shared" si="16"/>
        <v>44106</v>
      </c>
      <c r="B112" s="115">
        <f t="shared" si="19"/>
        <v>3846.1538461538462</v>
      </c>
      <c r="C112" s="56">
        <f t="shared" si="20"/>
        <v>0.5</v>
      </c>
      <c r="D112" s="115">
        <f t="shared" si="17"/>
        <v>1923.0769230769231</v>
      </c>
      <c r="E112" s="116">
        <f t="shared" si="21"/>
        <v>201923.07692307734</v>
      </c>
      <c r="F112" s="116">
        <f t="shared" si="22"/>
        <v>1923.0769230769231</v>
      </c>
      <c r="G112" s="116">
        <f t="shared" si="23"/>
        <v>201923.07692307734</v>
      </c>
      <c r="H112" s="116">
        <f t="shared" si="24"/>
        <v>235445.41530589925</v>
      </c>
      <c r="I112" s="116">
        <f t="shared" si="25"/>
        <v>33522.338382821908</v>
      </c>
      <c r="J112" s="116">
        <f t="shared" si="26"/>
        <v>671.68457828232204</v>
      </c>
      <c r="K112" s="117">
        <f t="shared" si="18"/>
        <v>0</v>
      </c>
      <c r="L112" s="53"/>
      <c r="M112" s="53"/>
      <c r="N112" s="53"/>
      <c r="O112" s="53"/>
      <c r="P112" s="53"/>
      <c r="Q112" s="53"/>
      <c r="R112" s="53"/>
      <c r="S112" s="53"/>
      <c r="T112" s="53"/>
      <c r="U112" s="53"/>
    </row>
    <row r="113" spans="1:21" x14ac:dyDescent="0.25">
      <c r="A113" s="1">
        <f t="shared" si="16"/>
        <v>44120</v>
      </c>
      <c r="B113" s="115">
        <f t="shared" si="19"/>
        <v>3846.1538461538462</v>
      </c>
      <c r="C113" s="56">
        <f t="shared" si="20"/>
        <v>0.5</v>
      </c>
      <c r="D113" s="115">
        <f t="shared" si="17"/>
        <v>1923.0769230769231</v>
      </c>
      <c r="E113" s="116">
        <f t="shared" si="21"/>
        <v>203846.15384615428</v>
      </c>
      <c r="F113" s="116">
        <f t="shared" si="22"/>
        <v>1923.0769230769231</v>
      </c>
      <c r="G113" s="116">
        <f t="shared" si="23"/>
        <v>203846.15384615428</v>
      </c>
      <c r="H113" s="116">
        <f t="shared" si="24"/>
        <v>238047.66169620474</v>
      </c>
      <c r="I113" s="116">
        <f t="shared" si="25"/>
        <v>34201.507850050461</v>
      </c>
      <c r="J113" s="116">
        <f t="shared" si="26"/>
        <v>679.16946722855209</v>
      </c>
      <c r="K113" s="117">
        <f t="shared" si="18"/>
        <v>0</v>
      </c>
      <c r="L113" s="53"/>
      <c r="M113" s="53"/>
      <c r="N113" s="53"/>
      <c r="O113" s="53"/>
      <c r="P113" s="53"/>
      <c r="Q113" s="53"/>
      <c r="R113" s="53"/>
      <c r="S113" s="53"/>
      <c r="T113" s="53"/>
      <c r="U113" s="53"/>
    </row>
    <row r="114" spans="1:21" x14ac:dyDescent="0.25">
      <c r="A114" s="1">
        <f t="shared" si="16"/>
        <v>44134</v>
      </c>
      <c r="B114" s="115">
        <f t="shared" si="19"/>
        <v>3846.1538461538462</v>
      </c>
      <c r="C114" s="56">
        <f t="shared" si="20"/>
        <v>0.5</v>
      </c>
      <c r="D114" s="115">
        <f t="shared" si="17"/>
        <v>1923.0769230769231</v>
      </c>
      <c r="E114" s="116">
        <f t="shared" si="21"/>
        <v>205769.23076923122</v>
      </c>
      <c r="F114" s="116">
        <f t="shared" si="22"/>
        <v>1923.0769230769231</v>
      </c>
      <c r="G114" s="116">
        <f t="shared" si="23"/>
        <v>205769.23076923122</v>
      </c>
      <c r="H114" s="116">
        <f t="shared" si="24"/>
        <v>240657.41456648227</v>
      </c>
      <c r="I114" s="116">
        <f t="shared" si="25"/>
        <v>34888.183797251055</v>
      </c>
      <c r="J114" s="116">
        <f t="shared" si="26"/>
        <v>686.67594720059424</v>
      </c>
      <c r="K114" s="117">
        <f t="shared" si="18"/>
        <v>0</v>
      </c>
      <c r="L114" s="53"/>
      <c r="M114" s="53"/>
      <c r="N114" s="53"/>
      <c r="O114" s="53"/>
      <c r="P114" s="53"/>
      <c r="Q114" s="53"/>
      <c r="R114" s="53"/>
      <c r="S114" s="53"/>
      <c r="T114" s="53"/>
      <c r="U114" s="53"/>
    </row>
    <row r="115" spans="1:21" x14ac:dyDescent="0.25">
      <c r="A115" s="1">
        <f t="shared" si="16"/>
        <v>44148</v>
      </c>
      <c r="B115" s="115">
        <f t="shared" si="19"/>
        <v>3846.1538461538462</v>
      </c>
      <c r="C115" s="56">
        <f t="shared" si="20"/>
        <v>0.5</v>
      </c>
      <c r="D115" s="115">
        <f t="shared" si="17"/>
        <v>1923.0769230769231</v>
      </c>
      <c r="E115" s="116">
        <f t="shared" si="21"/>
        <v>207692.30769230815</v>
      </c>
      <c r="F115" s="116">
        <f t="shared" si="22"/>
        <v>1923.0769230769231</v>
      </c>
      <c r="G115" s="116">
        <f t="shared" si="23"/>
        <v>207692.30769230815</v>
      </c>
      <c r="H115" s="116">
        <f t="shared" si="24"/>
        <v>243274.69557003945</v>
      </c>
      <c r="I115" s="116">
        <f t="shared" si="25"/>
        <v>35582.387877731293</v>
      </c>
      <c r="J115" s="116">
        <f t="shared" si="26"/>
        <v>694.20408048023819</v>
      </c>
      <c r="K115" s="117">
        <f t="shared" si="18"/>
        <v>0</v>
      </c>
      <c r="L115" s="53"/>
      <c r="M115" s="53"/>
      <c r="N115" s="53"/>
      <c r="O115" s="53"/>
      <c r="P115" s="53"/>
      <c r="Q115" s="53"/>
      <c r="R115" s="53"/>
      <c r="S115" s="53"/>
      <c r="T115" s="53"/>
      <c r="U115" s="53"/>
    </row>
    <row r="116" spans="1:21" x14ac:dyDescent="0.25">
      <c r="A116" s="1">
        <f t="shared" si="16"/>
        <v>44162</v>
      </c>
      <c r="B116" s="115">
        <f t="shared" si="19"/>
        <v>3846.1538461538462</v>
      </c>
      <c r="C116" s="56">
        <f t="shared" si="20"/>
        <v>0.5</v>
      </c>
      <c r="D116" s="115">
        <f t="shared" si="17"/>
        <v>1923.0769230769231</v>
      </c>
      <c r="E116" s="116">
        <f t="shared" si="21"/>
        <v>209615.38461538509</v>
      </c>
      <c r="F116" s="116">
        <f t="shared" si="22"/>
        <v>1923.0769230769231</v>
      </c>
      <c r="G116" s="116">
        <f t="shared" si="23"/>
        <v>209615.38461538509</v>
      </c>
      <c r="H116" s="116">
        <f t="shared" si="24"/>
        <v>245899.52642264534</v>
      </c>
      <c r="I116" s="116">
        <f t="shared" si="25"/>
        <v>36284.141807260254</v>
      </c>
      <c r="J116" s="116">
        <f t="shared" si="26"/>
        <v>701.75392952896073</v>
      </c>
      <c r="K116" s="117">
        <f t="shared" si="18"/>
        <v>0</v>
      </c>
      <c r="L116" s="53"/>
      <c r="M116" s="53"/>
      <c r="N116" s="53"/>
      <c r="O116" s="53"/>
      <c r="P116" s="53"/>
      <c r="Q116" s="53"/>
      <c r="R116" s="53"/>
      <c r="S116" s="53"/>
      <c r="T116" s="53"/>
      <c r="U116" s="53"/>
    </row>
    <row r="117" spans="1:21" x14ac:dyDescent="0.25">
      <c r="A117" s="1">
        <f t="shared" si="16"/>
        <v>44176</v>
      </c>
      <c r="B117" s="115">
        <f t="shared" si="19"/>
        <v>3846.1538461538462</v>
      </c>
      <c r="C117" s="56">
        <f t="shared" si="20"/>
        <v>0.5</v>
      </c>
      <c r="D117" s="115">
        <f t="shared" si="17"/>
        <v>1923.0769230769231</v>
      </c>
      <c r="E117" s="116">
        <f t="shared" si="21"/>
        <v>211538.46153846203</v>
      </c>
      <c r="F117" s="116">
        <f t="shared" si="22"/>
        <v>1923.0769230769231</v>
      </c>
      <c r="G117" s="116">
        <f t="shared" si="23"/>
        <v>211538.46153846203</v>
      </c>
      <c r="H117" s="116">
        <f t="shared" si="24"/>
        <v>248531.92890271067</v>
      </c>
      <c r="I117" s="116">
        <f t="shared" si="25"/>
        <v>36993.467364248645</v>
      </c>
      <c r="J117" s="116">
        <f t="shared" si="26"/>
        <v>709.32555698839133</v>
      </c>
      <c r="K117" s="117">
        <f t="shared" si="18"/>
        <v>0</v>
      </c>
      <c r="L117" s="53"/>
      <c r="M117" s="53"/>
      <c r="N117" s="53"/>
      <c r="O117" s="53"/>
      <c r="P117" s="53"/>
      <c r="Q117" s="53"/>
      <c r="R117" s="53"/>
      <c r="S117" s="53"/>
      <c r="T117" s="53"/>
      <c r="U117" s="53"/>
    </row>
    <row r="118" spans="1:21" x14ac:dyDescent="0.25">
      <c r="A118" s="1">
        <f t="shared" si="16"/>
        <v>44190</v>
      </c>
      <c r="B118" s="115">
        <f t="shared" si="19"/>
        <v>3846.1538461538462</v>
      </c>
      <c r="C118" s="56">
        <f t="shared" si="20"/>
        <v>0.5</v>
      </c>
      <c r="D118" s="115">
        <f t="shared" si="17"/>
        <v>1923.0769230769231</v>
      </c>
      <c r="E118" s="116">
        <f t="shared" si="21"/>
        <v>213461.53846153896</v>
      </c>
      <c r="F118" s="116">
        <f t="shared" si="22"/>
        <v>1923.0769230769231</v>
      </c>
      <c r="G118" s="116">
        <f t="shared" si="23"/>
        <v>213461.53846153896</v>
      </c>
      <c r="H118" s="116">
        <f t="shared" si="24"/>
        <v>251171.9248514685</v>
      </c>
      <c r="I118" s="116">
        <f t="shared" si="25"/>
        <v>37710.386389929539</v>
      </c>
      <c r="J118" s="116">
        <f t="shared" si="26"/>
        <v>716.91902568089426</v>
      </c>
      <c r="K118" s="117">
        <f t="shared" si="18"/>
        <v>0</v>
      </c>
      <c r="L118" s="53"/>
      <c r="M118" s="53"/>
      <c r="N118" s="53"/>
      <c r="O118" s="53"/>
      <c r="P118" s="53"/>
      <c r="Q118" s="53"/>
      <c r="R118" s="53"/>
      <c r="S118" s="53"/>
      <c r="T118" s="53"/>
      <c r="U118" s="53"/>
    </row>
    <row r="119" spans="1:21" x14ac:dyDescent="0.25">
      <c r="A119" s="1">
        <f t="shared" si="16"/>
        <v>44204</v>
      </c>
      <c r="B119" s="115">
        <f t="shared" si="19"/>
        <v>3846.1538461538462</v>
      </c>
      <c r="C119" s="56">
        <f t="shared" si="20"/>
        <v>0.5</v>
      </c>
      <c r="D119" s="115">
        <f t="shared" si="17"/>
        <v>1923.0769230769231</v>
      </c>
      <c r="E119" s="116">
        <f t="shared" si="21"/>
        <v>215384.6153846159</v>
      </c>
      <c r="F119" s="116">
        <f t="shared" si="22"/>
        <v>1923.0769230769231</v>
      </c>
      <c r="G119" s="116">
        <f t="shared" si="23"/>
        <v>215384.6153846159</v>
      </c>
      <c r="H119" s="116">
        <f t="shared" si="24"/>
        <v>253819.53617315544</v>
      </c>
      <c r="I119" s="116">
        <f t="shared" si="25"/>
        <v>38434.920788539544</v>
      </c>
      <c r="J119" s="116">
        <f t="shared" si="26"/>
        <v>724.53439861000516</v>
      </c>
      <c r="K119" s="117">
        <f t="shared" si="18"/>
        <v>0</v>
      </c>
      <c r="L119" s="53"/>
      <c r="M119" s="53"/>
      <c r="N119" s="53"/>
      <c r="O119" s="53"/>
      <c r="P119" s="53"/>
      <c r="Q119" s="53"/>
      <c r="R119" s="53"/>
      <c r="S119" s="53"/>
      <c r="T119" s="53"/>
      <c r="U119" s="53"/>
    </row>
    <row r="120" spans="1:21" x14ac:dyDescent="0.25">
      <c r="A120" s="1">
        <f t="shared" si="16"/>
        <v>44218</v>
      </c>
      <c r="B120" s="115">
        <f t="shared" si="19"/>
        <v>3846.1538461538462</v>
      </c>
      <c r="C120" s="56">
        <f t="shared" si="20"/>
        <v>0.5</v>
      </c>
      <c r="D120" s="115">
        <f t="shared" si="17"/>
        <v>1923.0769230769231</v>
      </c>
      <c r="E120" s="116">
        <f t="shared" si="21"/>
        <v>217307.69230769284</v>
      </c>
      <c r="F120" s="116">
        <f t="shared" si="22"/>
        <v>1923.0769230769231</v>
      </c>
      <c r="G120" s="116">
        <f t="shared" si="23"/>
        <v>217307.69230769284</v>
      </c>
      <c r="H120" s="116">
        <f t="shared" si="24"/>
        <v>256474.78483519339</v>
      </c>
      <c r="I120" s="116">
        <f t="shared" si="25"/>
        <v>39167.092527500557</v>
      </c>
      <c r="J120" s="116">
        <f t="shared" si="26"/>
        <v>732.17173896101303</v>
      </c>
      <c r="K120" s="117">
        <f t="shared" si="18"/>
        <v>0</v>
      </c>
      <c r="L120" s="53"/>
      <c r="M120" s="53"/>
      <c r="N120" s="53"/>
      <c r="O120" s="53"/>
      <c r="P120" s="53"/>
      <c r="Q120" s="53"/>
      <c r="R120" s="53"/>
      <c r="S120" s="53"/>
      <c r="T120" s="53"/>
      <c r="U120" s="53"/>
    </row>
    <row r="121" spans="1:21" x14ac:dyDescent="0.25">
      <c r="A121" s="1">
        <f t="shared" si="16"/>
        <v>44232</v>
      </c>
      <c r="B121" s="115">
        <f t="shared" si="19"/>
        <v>3846.1538461538462</v>
      </c>
      <c r="C121" s="56">
        <f t="shared" si="20"/>
        <v>0.5</v>
      </c>
      <c r="D121" s="115">
        <f t="shared" si="17"/>
        <v>1923.0769230769231</v>
      </c>
      <c r="E121" s="116">
        <f t="shared" si="21"/>
        <v>219230.76923076977</v>
      </c>
      <c r="F121" s="116">
        <f t="shared" si="22"/>
        <v>1923.0769230769231</v>
      </c>
      <c r="G121" s="116">
        <f t="shared" si="23"/>
        <v>219230.76923076977</v>
      </c>
      <c r="H121" s="116">
        <f t="shared" si="24"/>
        <v>259137.69286837184</v>
      </c>
      <c r="I121" s="116">
        <f t="shared" si="25"/>
        <v>39906.923637602071</v>
      </c>
      <c r="J121" s="116">
        <f t="shared" si="26"/>
        <v>739.83111010151333</v>
      </c>
      <c r="K121" s="117">
        <f t="shared" si="18"/>
        <v>0</v>
      </c>
      <c r="L121" s="53"/>
      <c r="M121" s="53"/>
      <c r="N121" s="53"/>
      <c r="O121" s="53"/>
      <c r="P121" s="53"/>
      <c r="Q121" s="53"/>
      <c r="R121" s="53"/>
      <c r="S121" s="53"/>
      <c r="T121" s="53"/>
      <c r="U121" s="53"/>
    </row>
    <row r="122" spans="1:21" x14ac:dyDescent="0.25">
      <c r="A122" s="1">
        <f t="shared" si="16"/>
        <v>44246</v>
      </c>
      <c r="B122" s="115">
        <f t="shared" si="19"/>
        <v>3846.1538461538462</v>
      </c>
      <c r="C122" s="56">
        <f t="shared" si="20"/>
        <v>0.5</v>
      </c>
      <c r="D122" s="115">
        <f t="shared" si="17"/>
        <v>1923.0769230769231</v>
      </c>
      <c r="E122" s="116">
        <f t="shared" si="21"/>
        <v>221153.84615384671</v>
      </c>
      <c r="F122" s="116">
        <f t="shared" si="22"/>
        <v>1923.0769230769231</v>
      </c>
      <c r="G122" s="116">
        <f t="shared" si="23"/>
        <v>221153.84615384671</v>
      </c>
      <c r="H122" s="116">
        <f t="shared" si="24"/>
        <v>261808.28236703062</v>
      </c>
      <c r="I122" s="116">
        <f t="shared" si="25"/>
        <v>40654.436213183915</v>
      </c>
      <c r="J122" s="116">
        <f t="shared" si="26"/>
        <v>747.51257558184443</v>
      </c>
      <c r="K122" s="117">
        <f t="shared" si="18"/>
        <v>0</v>
      </c>
      <c r="L122" s="53"/>
      <c r="M122" s="53"/>
      <c r="N122" s="53"/>
      <c r="O122" s="53"/>
      <c r="P122" s="53"/>
      <c r="Q122" s="53"/>
      <c r="R122" s="53"/>
      <c r="S122" s="53"/>
      <c r="T122" s="53"/>
      <c r="U122" s="53"/>
    </row>
    <row r="123" spans="1:21" x14ac:dyDescent="0.25">
      <c r="A123" s="1">
        <f t="shared" si="16"/>
        <v>44260</v>
      </c>
      <c r="B123" s="115">
        <f t="shared" si="19"/>
        <v>3846.1538461538462</v>
      </c>
      <c r="C123" s="56">
        <f t="shared" si="20"/>
        <v>0.5</v>
      </c>
      <c r="D123" s="115">
        <f t="shared" si="17"/>
        <v>1923.0769230769231</v>
      </c>
      <c r="E123" s="116">
        <f t="shared" si="21"/>
        <v>223076.92307692365</v>
      </c>
      <c r="F123" s="116">
        <f t="shared" si="22"/>
        <v>1923.0769230769231</v>
      </c>
      <c r="G123" s="116">
        <f t="shared" si="23"/>
        <v>223076.92307692365</v>
      </c>
      <c r="H123" s="116">
        <f t="shared" si="24"/>
        <v>264486.5754892432</v>
      </c>
      <c r="I123" s="116">
        <f t="shared" si="25"/>
        <v>41409.652412319556</v>
      </c>
      <c r="J123" s="116">
        <f t="shared" si="26"/>
        <v>755.21619913564064</v>
      </c>
      <c r="K123" s="117">
        <f t="shared" si="18"/>
        <v>0</v>
      </c>
      <c r="L123" s="53"/>
      <c r="M123" s="53"/>
      <c r="N123" s="53"/>
      <c r="O123" s="53"/>
      <c r="P123" s="53"/>
      <c r="Q123" s="53"/>
      <c r="R123" s="53"/>
      <c r="S123" s="53"/>
      <c r="T123" s="53"/>
      <c r="U123" s="53"/>
    </row>
    <row r="124" spans="1:21" x14ac:dyDescent="0.25">
      <c r="A124" s="1">
        <f t="shared" si="16"/>
        <v>44274</v>
      </c>
      <c r="B124" s="115">
        <f t="shared" si="19"/>
        <v>3846.1538461538462</v>
      </c>
      <c r="C124" s="56">
        <f t="shared" si="20"/>
        <v>0.5</v>
      </c>
      <c r="D124" s="115">
        <f t="shared" si="17"/>
        <v>1923.0769230769231</v>
      </c>
      <c r="E124" s="116">
        <f t="shared" si="21"/>
        <v>225000.00000000058</v>
      </c>
      <c r="F124" s="116">
        <f t="shared" si="22"/>
        <v>1923.0769230769231</v>
      </c>
      <c r="G124" s="116">
        <f t="shared" si="23"/>
        <v>225000.00000000058</v>
      </c>
      <c r="H124" s="116">
        <f t="shared" si="24"/>
        <v>267172.59445700067</v>
      </c>
      <c r="I124" s="116">
        <f t="shared" si="25"/>
        <v>42172.594457000087</v>
      </c>
      <c r="J124" s="116">
        <f t="shared" si="26"/>
        <v>762.94204468053067</v>
      </c>
      <c r="K124" s="117">
        <f t="shared" si="18"/>
        <v>0</v>
      </c>
      <c r="L124" s="53"/>
      <c r="M124" s="53"/>
      <c r="N124" s="53"/>
      <c r="O124" s="53"/>
      <c r="P124" s="53"/>
      <c r="Q124" s="53"/>
      <c r="R124" s="53"/>
      <c r="S124" s="53"/>
      <c r="T124" s="53"/>
      <c r="U124" s="53"/>
    </row>
    <row r="125" spans="1:21" x14ac:dyDescent="0.25">
      <c r="A125" s="1">
        <f t="shared" si="16"/>
        <v>44288</v>
      </c>
      <c r="B125" s="115">
        <f t="shared" si="19"/>
        <v>3846.1538461538462</v>
      </c>
      <c r="C125" s="56">
        <f t="shared" si="20"/>
        <v>0.5</v>
      </c>
      <c r="D125" s="115">
        <f t="shared" si="17"/>
        <v>1923.0769230769231</v>
      </c>
      <c r="E125" s="116">
        <f t="shared" si="21"/>
        <v>226923.07692307752</v>
      </c>
      <c r="F125" s="116">
        <f t="shared" si="22"/>
        <v>1923.0769230769231</v>
      </c>
      <c r="G125" s="116">
        <f t="shared" si="23"/>
        <v>226923.07692307752</v>
      </c>
      <c r="H125" s="116">
        <f t="shared" si="24"/>
        <v>269866.36155639589</v>
      </c>
      <c r="I125" s="116">
        <f t="shared" si="25"/>
        <v>42943.28463331837</v>
      </c>
      <c r="J125" s="116">
        <f t="shared" si="26"/>
        <v>770.69017631828319</v>
      </c>
      <c r="K125" s="117">
        <f t="shared" si="18"/>
        <v>0</v>
      </c>
      <c r="L125" s="53"/>
      <c r="M125" s="53"/>
      <c r="N125" s="53"/>
      <c r="O125" s="53"/>
      <c r="P125" s="53"/>
      <c r="Q125" s="53"/>
      <c r="R125" s="53"/>
      <c r="S125" s="53"/>
      <c r="T125" s="53"/>
      <c r="U125" s="53"/>
    </row>
    <row r="126" spans="1:21" x14ac:dyDescent="0.25">
      <c r="A126" s="1">
        <f t="shared" si="16"/>
        <v>44302</v>
      </c>
      <c r="B126" s="115">
        <f t="shared" si="19"/>
        <v>3846.1538461538462</v>
      </c>
      <c r="C126" s="56">
        <f t="shared" si="20"/>
        <v>0.5</v>
      </c>
      <c r="D126" s="115">
        <f t="shared" si="17"/>
        <v>1923.0769230769231</v>
      </c>
      <c r="E126" s="116">
        <f t="shared" si="21"/>
        <v>228846.15384615446</v>
      </c>
      <c r="F126" s="116">
        <f t="shared" si="22"/>
        <v>1923.0769230769231</v>
      </c>
      <c r="G126" s="116">
        <f t="shared" si="23"/>
        <v>228846.15384615446</v>
      </c>
      <c r="H126" s="116">
        <f t="shared" si="24"/>
        <v>272567.89913780859</v>
      </c>
      <c r="I126" s="116">
        <f t="shared" si="25"/>
        <v>43721.745291654137</v>
      </c>
      <c r="J126" s="116">
        <f t="shared" si="26"/>
        <v>778.46065833576722</v>
      </c>
      <c r="K126" s="117">
        <f t="shared" si="18"/>
        <v>0</v>
      </c>
      <c r="L126" s="53"/>
      <c r="M126" s="53"/>
      <c r="N126" s="53"/>
      <c r="O126" s="53"/>
      <c r="P126" s="53"/>
      <c r="Q126" s="53"/>
      <c r="R126" s="53"/>
      <c r="S126" s="53"/>
      <c r="T126" s="53"/>
      <c r="U126" s="53"/>
    </row>
    <row r="127" spans="1:21" x14ac:dyDescent="0.25">
      <c r="A127" s="1">
        <f t="shared" si="16"/>
        <v>44316</v>
      </c>
      <c r="B127" s="115">
        <f t="shared" si="19"/>
        <v>3846.1538461538462</v>
      </c>
      <c r="C127" s="56">
        <f t="shared" si="20"/>
        <v>0.5</v>
      </c>
      <c r="D127" s="115">
        <f t="shared" si="17"/>
        <v>1923.0769230769231</v>
      </c>
      <c r="E127" s="116">
        <f t="shared" si="21"/>
        <v>230769.23076923139</v>
      </c>
      <c r="F127" s="116">
        <f t="shared" si="22"/>
        <v>1923.0769230769231</v>
      </c>
      <c r="G127" s="116">
        <f t="shared" si="23"/>
        <v>230769.23076923139</v>
      </c>
      <c r="H127" s="116">
        <f t="shared" si="24"/>
        <v>275277.22961609077</v>
      </c>
      <c r="I127" s="116">
        <f t="shared" si="25"/>
        <v>44507.99884685938</v>
      </c>
      <c r="J127" s="116">
        <f t="shared" si="26"/>
        <v>786.25355520524317</v>
      </c>
      <c r="K127" s="117">
        <f t="shared" si="18"/>
        <v>0</v>
      </c>
      <c r="L127" s="53"/>
      <c r="M127" s="53"/>
      <c r="N127" s="53"/>
      <c r="O127" s="53"/>
      <c r="P127" s="53"/>
      <c r="Q127" s="53"/>
      <c r="R127" s="53"/>
      <c r="S127" s="53"/>
      <c r="T127" s="53"/>
      <c r="U127" s="53"/>
    </row>
    <row r="128" spans="1:21" x14ac:dyDescent="0.25">
      <c r="A128" s="1">
        <f t="shared" si="16"/>
        <v>44330</v>
      </c>
      <c r="B128" s="115">
        <f t="shared" si="19"/>
        <v>3846.1538461538462</v>
      </c>
      <c r="C128" s="56">
        <f t="shared" si="20"/>
        <v>0.5</v>
      </c>
      <c r="D128" s="115">
        <f t="shared" si="17"/>
        <v>1923.0769230769231</v>
      </c>
      <c r="E128" s="116">
        <f t="shared" si="21"/>
        <v>232692.30769230833</v>
      </c>
      <c r="F128" s="116">
        <f t="shared" si="22"/>
        <v>1923.0769230769231</v>
      </c>
      <c r="G128" s="116">
        <f t="shared" si="23"/>
        <v>232692.30769230833</v>
      </c>
      <c r="H128" s="116">
        <f t="shared" si="24"/>
        <v>277994.37547075259</v>
      </c>
      <c r="I128" s="116">
        <f t="shared" si="25"/>
        <v>45302.067778444267</v>
      </c>
      <c r="J128" s="116">
        <f t="shared" si="26"/>
        <v>794.06893158488674</v>
      </c>
      <c r="K128" s="117">
        <f t="shared" si="18"/>
        <v>0</v>
      </c>
      <c r="L128" s="53"/>
      <c r="M128" s="53"/>
      <c r="N128" s="53"/>
      <c r="O128" s="53"/>
      <c r="P128" s="53"/>
      <c r="Q128" s="53"/>
      <c r="R128" s="53"/>
      <c r="S128" s="53"/>
      <c r="T128" s="53"/>
      <c r="U128" s="53"/>
    </row>
    <row r="129" spans="1:21" x14ac:dyDescent="0.25">
      <c r="A129" s="1">
        <f t="shared" si="16"/>
        <v>44344</v>
      </c>
      <c r="B129" s="115">
        <f t="shared" si="19"/>
        <v>3846.1538461538462</v>
      </c>
      <c r="C129" s="56">
        <f t="shared" si="20"/>
        <v>0.5</v>
      </c>
      <c r="D129" s="115">
        <f t="shared" si="17"/>
        <v>1923.0769230769231</v>
      </c>
      <c r="E129" s="116">
        <f t="shared" si="21"/>
        <v>234615.38461538526</v>
      </c>
      <c r="F129" s="116">
        <f t="shared" si="22"/>
        <v>1923.0769230769231</v>
      </c>
      <c r="G129" s="116">
        <f t="shared" si="23"/>
        <v>234615.38461538526</v>
      </c>
      <c r="H129" s="116">
        <f t="shared" si="24"/>
        <v>280719.35924614902</v>
      </c>
      <c r="I129" s="116">
        <f t="shared" si="25"/>
        <v>46103.974630763754</v>
      </c>
      <c r="J129" s="116">
        <f t="shared" si="26"/>
        <v>801.90685231948737</v>
      </c>
      <c r="K129" s="117">
        <f t="shared" si="18"/>
        <v>0</v>
      </c>
      <c r="L129" s="53"/>
      <c r="M129" s="53"/>
      <c r="N129" s="53"/>
      <c r="O129" s="53"/>
      <c r="P129" s="53"/>
      <c r="Q129" s="53"/>
      <c r="R129" s="53"/>
      <c r="S129" s="53"/>
      <c r="T129" s="53"/>
      <c r="U129" s="53"/>
    </row>
    <row r="130" spans="1:21" x14ac:dyDescent="0.25">
      <c r="A130" s="1">
        <f t="shared" si="16"/>
        <v>44358</v>
      </c>
      <c r="B130" s="115">
        <f t="shared" si="19"/>
        <v>3846.1538461538462</v>
      </c>
      <c r="C130" s="56">
        <f t="shared" si="20"/>
        <v>0.5</v>
      </c>
      <c r="D130" s="115">
        <f t="shared" si="17"/>
        <v>1923.0769230769231</v>
      </c>
      <c r="E130" s="116">
        <f t="shared" si="21"/>
        <v>236538.4615384622</v>
      </c>
      <c r="F130" s="116">
        <f t="shared" si="22"/>
        <v>1923.0769230769231</v>
      </c>
      <c r="G130" s="116">
        <f t="shared" si="23"/>
        <v>236538.4615384622</v>
      </c>
      <c r="H130" s="116">
        <f t="shared" si="24"/>
        <v>283452.20355166675</v>
      </c>
      <c r="I130" s="116">
        <f t="shared" si="25"/>
        <v>46913.742013204552</v>
      </c>
      <c r="J130" s="116">
        <f t="shared" si="26"/>
        <v>809.76738244079752</v>
      </c>
      <c r="K130" s="117">
        <f t="shared" si="18"/>
        <v>0</v>
      </c>
      <c r="L130" s="53"/>
      <c r="M130" s="53"/>
      <c r="N130" s="53"/>
      <c r="O130" s="53"/>
      <c r="P130" s="53"/>
      <c r="Q130" s="53"/>
      <c r="R130" s="53"/>
      <c r="S130" s="53"/>
      <c r="T130" s="53"/>
      <c r="U130" s="53"/>
    </row>
    <row r="131" spans="1:21" x14ac:dyDescent="0.25">
      <c r="A131" s="1">
        <f t="shared" si="16"/>
        <v>44372</v>
      </c>
      <c r="B131" s="115">
        <f t="shared" si="19"/>
        <v>3846.1538461538462</v>
      </c>
      <c r="C131" s="56">
        <f t="shared" si="20"/>
        <v>0.5</v>
      </c>
      <c r="D131" s="115">
        <f t="shared" si="17"/>
        <v>1923.0769230769231</v>
      </c>
      <c r="E131" s="116">
        <f t="shared" si="21"/>
        <v>238461.53846153914</v>
      </c>
      <c r="F131" s="116">
        <f t="shared" si="22"/>
        <v>1923.0769230769231</v>
      </c>
      <c r="G131" s="116">
        <f t="shared" si="23"/>
        <v>238461.53846153914</v>
      </c>
      <c r="H131" s="116">
        <f t="shared" si="24"/>
        <v>286192.93106191198</v>
      </c>
      <c r="I131" s="116">
        <f t="shared" si="25"/>
        <v>47731.392600372841</v>
      </c>
      <c r="J131" s="116">
        <f t="shared" si="26"/>
        <v>817.65058716828935</v>
      </c>
      <c r="K131" s="117">
        <f t="shared" si="18"/>
        <v>0</v>
      </c>
      <c r="L131" s="53"/>
      <c r="M131" s="53"/>
      <c r="N131" s="53"/>
      <c r="O131" s="53"/>
      <c r="P131" s="53"/>
      <c r="Q131" s="53"/>
      <c r="R131" s="53"/>
      <c r="S131" s="53"/>
      <c r="T131" s="53"/>
      <c r="U131" s="53"/>
    </row>
    <row r="132" spans="1:21" x14ac:dyDescent="0.25">
      <c r="A132" s="1">
        <f t="shared" si="16"/>
        <v>44386</v>
      </c>
      <c r="B132" s="115">
        <f t="shared" si="19"/>
        <v>3846.1538461538462</v>
      </c>
      <c r="C132" s="56">
        <f t="shared" si="20"/>
        <v>0.5</v>
      </c>
      <c r="D132" s="115">
        <f t="shared" si="17"/>
        <v>1923.0769230769231</v>
      </c>
      <c r="E132" s="116">
        <f t="shared" si="21"/>
        <v>240384.61538461607</v>
      </c>
      <c r="F132" s="116">
        <f t="shared" si="22"/>
        <v>1923.0769230769231</v>
      </c>
      <c r="G132" s="116">
        <f t="shared" si="23"/>
        <v>240384.61538461607</v>
      </c>
      <c r="H132" s="116">
        <f t="shared" si="24"/>
        <v>288941.5645168983</v>
      </c>
      <c r="I132" s="116">
        <f t="shared" si="25"/>
        <v>48556.949132282229</v>
      </c>
      <c r="J132" s="116">
        <f t="shared" si="26"/>
        <v>825.55653190938756</v>
      </c>
      <c r="K132" s="117">
        <f t="shared" si="18"/>
        <v>0</v>
      </c>
      <c r="L132" s="53"/>
      <c r="M132" s="53"/>
      <c r="N132" s="53"/>
      <c r="O132" s="53"/>
      <c r="P132" s="53"/>
      <c r="Q132" s="53"/>
      <c r="R132" s="53"/>
      <c r="S132" s="53"/>
      <c r="T132" s="53"/>
      <c r="U132" s="53"/>
    </row>
    <row r="133" spans="1:21" x14ac:dyDescent="0.25">
      <c r="A133" s="1">
        <f t="shared" si="16"/>
        <v>44400</v>
      </c>
      <c r="B133" s="115">
        <f t="shared" si="19"/>
        <v>3846.1538461538462</v>
      </c>
      <c r="C133" s="56">
        <f t="shared" si="20"/>
        <v>0.5</v>
      </c>
      <c r="D133" s="115">
        <f t="shared" si="17"/>
        <v>1923.0769230769231</v>
      </c>
      <c r="E133" s="116">
        <f t="shared" si="21"/>
        <v>242307.69230769301</v>
      </c>
      <c r="F133" s="116">
        <f t="shared" si="22"/>
        <v>1923.0769230769231</v>
      </c>
      <c r="G133" s="116">
        <f t="shared" si="23"/>
        <v>242307.69230769301</v>
      </c>
      <c r="H133" s="116">
        <f t="shared" si="24"/>
        <v>291698.12672223552</v>
      </c>
      <c r="I133" s="116">
        <f t="shared" si="25"/>
        <v>49390.434414542513</v>
      </c>
      <c r="J133" s="116">
        <f t="shared" si="26"/>
        <v>833.48528226028429</v>
      </c>
      <c r="K133" s="117">
        <f t="shared" si="18"/>
        <v>0</v>
      </c>
      <c r="L133" s="53"/>
      <c r="M133" s="53"/>
      <c r="N133" s="53"/>
      <c r="O133" s="53"/>
      <c r="P133" s="53"/>
      <c r="Q133" s="53"/>
      <c r="R133" s="53"/>
      <c r="S133" s="53"/>
      <c r="T133" s="53"/>
      <c r="U133" s="53"/>
    </row>
    <row r="134" spans="1:21" x14ac:dyDescent="0.25">
      <c r="A134" s="1">
        <f t="shared" si="16"/>
        <v>44414</v>
      </c>
      <c r="B134" s="115">
        <f t="shared" si="19"/>
        <v>3846.1538461538462</v>
      </c>
      <c r="C134" s="56">
        <f t="shared" si="20"/>
        <v>0.5</v>
      </c>
      <c r="D134" s="115">
        <f t="shared" si="17"/>
        <v>1923.0769230769231</v>
      </c>
      <c r="E134" s="116">
        <f t="shared" si="21"/>
        <v>244230.76923076995</v>
      </c>
      <c r="F134" s="116">
        <f t="shared" si="22"/>
        <v>1923.0769230769231</v>
      </c>
      <c r="G134" s="116">
        <f t="shared" si="23"/>
        <v>244230.76923076995</v>
      </c>
      <c r="H134" s="116">
        <f t="shared" si="24"/>
        <v>294462.64054931892</v>
      </c>
      <c r="I134" s="116">
        <f t="shared" si="25"/>
        <v>50231.871318548976</v>
      </c>
      <c r="J134" s="116">
        <f t="shared" si="26"/>
        <v>841.43690400646301</v>
      </c>
      <c r="K134" s="117">
        <f t="shared" si="18"/>
        <v>0</v>
      </c>
      <c r="L134" s="53"/>
      <c r="M134" s="53"/>
      <c r="N134" s="53"/>
      <c r="O134" s="53"/>
      <c r="P134" s="53"/>
      <c r="Q134" s="53"/>
      <c r="R134" s="53"/>
      <c r="S134" s="53"/>
      <c r="T134" s="53"/>
      <c r="U134" s="53"/>
    </row>
    <row r="135" spans="1:21" x14ac:dyDescent="0.25">
      <c r="A135" s="1">
        <f t="shared" si="16"/>
        <v>44428</v>
      </c>
      <c r="B135" s="115">
        <f t="shared" si="19"/>
        <v>3846.1538461538462</v>
      </c>
      <c r="C135" s="56">
        <f t="shared" si="20"/>
        <v>0.5</v>
      </c>
      <c r="D135" s="115">
        <f t="shared" si="17"/>
        <v>1923.0769230769231</v>
      </c>
      <c r="E135" s="116">
        <f t="shared" si="21"/>
        <v>246153.84615384688</v>
      </c>
      <c r="F135" s="116">
        <f t="shared" si="22"/>
        <v>1923.0769230769231</v>
      </c>
      <c r="G135" s="116">
        <f t="shared" si="23"/>
        <v>246153.84615384688</v>
      </c>
      <c r="H135" s="116">
        <f t="shared" si="24"/>
        <v>297235.12893551891</v>
      </c>
      <c r="I135" s="116">
        <f t="shared" si="25"/>
        <v>51081.282781672024</v>
      </c>
      <c r="J135" s="116">
        <f t="shared" si="26"/>
        <v>849.41146312304772</v>
      </c>
      <c r="K135" s="117">
        <f t="shared" si="18"/>
        <v>0</v>
      </c>
      <c r="L135" s="53"/>
      <c r="M135" s="53"/>
      <c r="N135" s="53"/>
      <c r="O135" s="53"/>
      <c r="P135" s="53"/>
      <c r="Q135" s="53"/>
      <c r="R135" s="53"/>
      <c r="S135" s="53"/>
      <c r="T135" s="53"/>
      <c r="U135" s="53"/>
    </row>
    <row r="136" spans="1:21" x14ac:dyDescent="0.25">
      <c r="A136" s="1">
        <f t="shared" si="16"/>
        <v>44442</v>
      </c>
      <c r="B136" s="115">
        <f t="shared" si="19"/>
        <v>3846.1538461538462</v>
      </c>
      <c r="C136" s="56">
        <f t="shared" si="20"/>
        <v>0.5</v>
      </c>
      <c r="D136" s="115">
        <f t="shared" si="17"/>
        <v>1923.0769230769231</v>
      </c>
      <c r="E136" s="116">
        <f t="shared" si="21"/>
        <v>248076.92307692382</v>
      </c>
      <c r="F136" s="116">
        <f t="shared" si="22"/>
        <v>1923.0769230769231</v>
      </c>
      <c r="G136" s="116">
        <f t="shared" si="23"/>
        <v>248076.92307692382</v>
      </c>
      <c r="H136" s="116">
        <f t="shared" si="24"/>
        <v>300015.6148843714</v>
      </c>
      <c r="I136" s="116">
        <f t="shared" si="25"/>
        <v>51938.691807447583</v>
      </c>
      <c r="J136" s="116">
        <f t="shared" si="26"/>
        <v>857.40902577555971</v>
      </c>
      <c r="K136" s="117">
        <f t="shared" si="18"/>
        <v>0</v>
      </c>
      <c r="L136" s="53"/>
      <c r="M136" s="53"/>
      <c r="N136" s="53"/>
      <c r="O136" s="53"/>
      <c r="P136" s="53"/>
      <c r="Q136" s="53"/>
      <c r="R136" s="53"/>
      <c r="S136" s="53"/>
      <c r="T136" s="53"/>
      <c r="U136" s="53"/>
    </row>
    <row r="137" spans="1:21" x14ac:dyDescent="0.25">
      <c r="A137" s="1">
        <f t="shared" ref="A137:A200" si="27">A136+14</f>
        <v>44456</v>
      </c>
      <c r="B137" s="115">
        <f t="shared" si="19"/>
        <v>3846.1538461538462</v>
      </c>
      <c r="C137" s="56">
        <f t="shared" si="20"/>
        <v>0.5</v>
      </c>
      <c r="D137" s="115">
        <f t="shared" ref="D137:D200" si="28">(100%-C137)*B137</f>
        <v>1923.0769230769231</v>
      </c>
      <c r="E137" s="116">
        <f t="shared" si="21"/>
        <v>250000.00000000076</v>
      </c>
      <c r="F137" s="116">
        <f t="shared" si="22"/>
        <v>1923.0769230769231</v>
      </c>
      <c r="G137" s="116">
        <f t="shared" si="23"/>
        <v>250000.00000000076</v>
      </c>
      <c r="H137" s="116">
        <f t="shared" si="24"/>
        <v>302804.12146576867</v>
      </c>
      <c r="I137" s="116">
        <f t="shared" si="25"/>
        <v>52804.121465767908</v>
      </c>
      <c r="J137" s="116">
        <f t="shared" si="26"/>
        <v>865.42965832032496</v>
      </c>
      <c r="K137" s="117">
        <f t="shared" ref="K137:K200" si="29">IF(J137&gt;D137,1,0)</f>
        <v>0</v>
      </c>
      <c r="L137" s="53"/>
      <c r="M137" s="53"/>
      <c r="N137" s="53"/>
      <c r="O137" s="53"/>
      <c r="P137" s="53"/>
      <c r="Q137" s="53"/>
      <c r="R137" s="53"/>
      <c r="S137" s="53"/>
      <c r="T137" s="53"/>
      <c r="U137" s="53"/>
    </row>
    <row r="138" spans="1:21" x14ac:dyDescent="0.25">
      <c r="A138" s="1">
        <f t="shared" si="27"/>
        <v>44470</v>
      </c>
      <c r="B138" s="115">
        <f t="shared" ref="B138:B201" si="30">B137</f>
        <v>3846.1538461538462</v>
      </c>
      <c r="C138" s="56">
        <f t="shared" ref="C138:C201" si="31">C137</f>
        <v>0.5</v>
      </c>
      <c r="D138" s="115">
        <f t="shared" si="28"/>
        <v>1923.0769230769231</v>
      </c>
      <c r="E138" s="116">
        <f t="shared" si="21"/>
        <v>251923.07692307769</v>
      </c>
      <c r="F138" s="116">
        <f t="shared" si="22"/>
        <v>1923.0769230769231</v>
      </c>
      <c r="G138" s="116">
        <f t="shared" si="23"/>
        <v>251923.07692307769</v>
      </c>
      <c r="H138" s="116">
        <f t="shared" si="24"/>
        <v>305600.67181615072</v>
      </c>
      <c r="I138" s="116">
        <f t="shared" si="25"/>
        <v>53677.594893073023</v>
      </c>
      <c r="J138" s="116">
        <f t="shared" si="26"/>
        <v>873.47342730511446</v>
      </c>
      <c r="K138" s="117">
        <f t="shared" si="29"/>
        <v>0</v>
      </c>
      <c r="L138" s="53"/>
      <c r="M138" s="53"/>
      <c r="N138" s="53"/>
      <c r="O138" s="53"/>
      <c r="P138" s="53"/>
      <c r="Q138" s="53"/>
      <c r="R138" s="53"/>
      <c r="S138" s="53"/>
      <c r="T138" s="53"/>
      <c r="U138" s="53"/>
    </row>
    <row r="139" spans="1:21" x14ac:dyDescent="0.25">
      <c r="A139" s="1">
        <f t="shared" si="27"/>
        <v>44484</v>
      </c>
      <c r="B139" s="115">
        <f t="shared" si="30"/>
        <v>3846.1538461538462</v>
      </c>
      <c r="C139" s="56">
        <f t="shared" si="31"/>
        <v>0.5</v>
      </c>
      <c r="D139" s="115">
        <f t="shared" si="28"/>
        <v>1923.0769230769231</v>
      </c>
      <c r="E139" s="116">
        <f t="shared" si="21"/>
        <v>253846.15384615463</v>
      </c>
      <c r="F139" s="116">
        <f t="shared" si="22"/>
        <v>1923.0769230769231</v>
      </c>
      <c r="G139" s="116">
        <f t="shared" si="23"/>
        <v>253846.15384615463</v>
      </c>
      <c r="H139" s="116">
        <f t="shared" si="24"/>
        <v>308405.28913869732</v>
      </c>
      <c r="I139" s="116">
        <f t="shared" si="25"/>
        <v>54559.135292542691</v>
      </c>
      <c r="J139" s="116">
        <f t="shared" si="26"/>
        <v>881.54039946966805</v>
      </c>
      <c r="K139" s="117">
        <f t="shared" si="29"/>
        <v>0</v>
      </c>
      <c r="L139" s="53"/>
      <c r="M139" s="53"/>
      <c r="N139" s="53"/>
      <c r="O139" s="53"/>
      <c r="P139" s="53"/>
      <c r="Q139" s="53"/>
      <c r="R139" s="53"/>
      <c r="S139" s="53"/>
      <c r="T139" s="53"/>
      <c r="U139" s="53"/>
    </row>
    <row r="140" spans="1:21" x14ac:dyDescent="0.25">
      <c r="A140" s="1">
        <f t="shared" si="27"/>
        <v>44498</v>
      </c>
      <c r="B140" s="115">
        <f t="shared" si="30"/>
        <v>3846.1538461538462</v>
      </c>
      <c r="C140" s="56">
        <f t="shared" si="31"/>
        <v>0.5</v>
      </c>
      <c r="D140" s="115">
        <f t="shared" si="28"/>
        <v>1923.0769230769231</v>
      </c>
      <c r="E140" s="116">
        <f t="shared" si="21"/>
        <v>255769.23076923157</v>
      </c>
      <c r="F140" s="116">
        <f t="shared" si="22"/>
        <v>1923.0769230769231</v>
      </c>
      <c r="G140" s="116">
        <f t="shared" si="23"/>
        <v>255769.23076923157</v>
      </c>
      <c r="H140" s="116">
        <f t="shared" si="24"/>
        <v>311217.99670352048</v>
      </c>
      <c r="I140" s="116">
        <f t="shared" si="25"/>
        <v>55448.765934288909</v>
      </c>
      <c r="J140" s="116">
        <f t="shared" si="26"/>
        <v>889.63064174621832</v>
      </c>
      <c r="K140" s="117">
        <f t="shared" si="29"/>
        <v>0</v>
      </c>
      <c r="L140" s="53"/>
      <c r="M140" s="53"/>
      <c r="N140" s="53"/>
      <c r="O140" s="53"/>
      <c r="P140" s="53"/>
      <c r="Q140" s="53"/>
      <c r="R140" s="53"/>
      <c r="S140" s="53"/>
      <c r="T140" s="53"/>
      <c r="U140" s="53"/>
    </row>
    <row r="141" spans="1:21" x14ac:dyDescent="0.25">
      <c r="A141" s="1">
        <f t="shared" si="27"/>
        <v>44512</v>
      </c>
      <c r="B141" s="115">
        <f t="shared" si="30"/>
        <v>3846.1538461538462</v>
      </c>
      <c r="C141" s="56">
        <f t="shared" si="31"/>
        <v>0.5</v>
      </c>
      <c r="D141" s="115">
        <f t="shared" si="28"/>
        <v>1923.0769230769231</v>
      </c>
      <c r="E141" s="116">
        <f t="shared" si="21"/>
        <v>257692.3076923085</v>
      </c>
      <c r="F141" s="116">
        <f t="shared" si="22"/>
        <v>1923.0769230769231</v>
      </c>
      <c r="G141" s="116">
        <f t="shared" si="23"/>
        <v>257692.3076923085</v>
      </c>
      <c r="H141" s="116">
        <f t="shared" si="24"/>
        <v>314038.81784785754</v>
      </c>
      <c r="I141" s="116">
        <f t="shared" si="25"/>
        <v>56346.51015554904</v>
      </c>
      <c r="J141" s="116">
        <f t="shared" si="26"/>
        <v>897.74422126013087</v>
      </c>
      <c r="K141" s="117">
        <f t="shared" si="29"/>
        <v>0</v>
      </c>
      <c r="L141" s="53"/>
      <c r="M141" s="53"/>
      <c r="N141" s="53"/>
      <c r="O141" s="53"/>
      <c r="P141" s="53"/>
      <c r="Q141" s="53"/>
      <c r="R141" s="53"/>
      <c r="S141" s="53"/>
      <c r="T141" s="53"/>
      <c r="U141" s="53"/>
    </row>
    <row r="142" spans="1:21" x14ac:dyDescent="0.25">
      <c r="A142" s="1">
        <f t="shared" si="27"/>
        <v>44526</v>
      </c>
      <c r="B142" s="115">
        <f t="shared" si="30"/>
        <v>3846.1538461538462</v>
      </c>
      <c r="C142" s="56">
        <f t="shared" si="31"/>
        <v>0.5</v>
      </c>
      <c r="D142" s="115">
        <f t="shared" si="28"/>
        <v>1923.0769230769231</v>
      </c>
      <c r="E142" s="116">
        <f t="shared" si="21"/>
        <v>259615.38461538544</v>
      </c>
      <c r="F142" s="116">
        <f t="shared" si="22"/>
        <v>1923.0769230769231</v>
      </c>
      <c r="G142" s="116">
        <f t="shared" si="23"/>
        <v>259615.38461538544</v>
      </c>
      <c r="H142" s="116">
        <f t="shared" si="24"/>
        <v>316867.77597626485</v>
      </c>
      <c r="I142" s="116">
        <f t="shared" si="25"/>
        <v>57252.39136087941</v>
      </c>
      <c r="J142" s="116">
        <f t="shared" si="26"/>
        <v>905.88120533036999</v>
      </c>
      <c r="K142" s="117">
        <f t="shared" si="29"/>
        <v>0</v>
      </c>
      <c r="L142" s="53"/>
      <c r="M142" s="53"/>
      <c r="N142" s="53"/>
      <c r="O142" s="53"/>
      <c r="P142" s="53"/>
      <c r="Q142" s="53"/>
      <c r="R142" s="53"/>
      <c r="S142" s="53"/>
      <c r="T142" s="53"/>
      <c r="U142" s="53"/>
    </row>
    <row r="143" spans="1:21" x14ac:dyDescent="0.25">
      <c r="A143" s="1">
        <f t="shared" si="27"/>
        <v>44540</v>
      </c>
      <c r="B143" s="115">
        <f t="shared" si="30"/>
        <v>3846.1538461538462</v>
      </c>
      <c r="C143" s="56">
        <f t="shared" si="31"/>
        <v>0.5</v>
      </c>
      <c r="D143" s="115">
        <f t="shared" si="28"/>
        <v>1923.0769230769231</v>
      </c>
      <c r="E143" s="116">
        <f t="shared" si="21"/>
        <v>261538.46153846238</v>
      </c>
      <c r="F143" s="116">
        <f t="shared" si="22"/>
        <v>1923.0769230769231</v>
      </c>
      <c r="G143" s="116">
        <f t="shared" si="23"/>
        <v>261538.46153846238</v>
      </c>
      <c r="H143" s="116">
        <f t="shared" si="24"/>
        <v>319704.89456081175</v>
      </c>
      <c r="I143" s="116">
        <f t="shared" si="25"/>
        <v>58166.433022349374</v>
      </c>
      <c r="J143" s="116">
        <f t="shared" si="26"/>
        <v>914.04166146996431</v>
      </c>
      <c r="K143" s="117">
        <f t="shared" si="29"/>
        <v>0</v>
      </c>
      <c r="L143" s="53"/>
      <c r="M143" s="53"/>
      <c r="N143" s="53"/>
      <c r="O143" s="53"/>
      <c r="P143" s="53"/>
      <c r="Q143" s="53"/>
      <c r="R143" s="53"/>
      <c r="S143" s="53"/>
      <c r="T143" s="53"/>
      <c r="U143" s="53"/>
    </row>
    <row r="144" spans="1:21" x14ac:dyDescent="0.25">
      <c r="A144" s="1">
        <f t="shared" si="27"/>
        <v>44554</v>
      </c>
      <c r="B144" s="115">
        <f t="shared" si="30"/>
        <v>3846.1538461538462</v>
      </c>
      <c r="C144" s="56">
        <f t="shared" si="31"/>
        <v>0.5</v>
      </c>
      <c r="D144" s="115">
        <f t="shared" si="28"/>
        <v>1923.0769230769231</v>
      </c>
      <c r="E144" s="116">
        <f t="shared" si="21"/>
        <v>263461.53846153931</v>
      </c>
      <c r="F144" s="116">
        <f t="shared" si="22"/>
        <v>1923.0769230769231</v>
      </c>
      <c r="G144" s="116">
        <f t="shared" si="23"/>
        <v>263461.53846153931</v>
      </c>
      <c r="H144" s="116">
        <f t="shared" si="24"/>
        <v>322550.19714127562</v>
      </c>
      <c r="I144" s="116">
        <f t="shared" si="25"/>
        <v>59088.658679736312</v>
      </c>
      <c r="J144" s="116">
        <f t="shared" si="26"/>
        <v>922.22565738693811</v>
      </c>
      <c r="K144" s="117">
        <f t="shared" si="29"/>
        <v>0</v>
      </c>
      <c r="L144" s="53"/>
      <c r="M144" s="53"/>
      <c r="N144" s="53"/>
      <c r="O144" s="53"/>
      <c r="P144" s="53"/>
      <c r="Q144" s="53"/>
      <c r="R144" s="53"/>
      <c r="S144" s="53"/>
      <c r="T144" s="53"/>
      <c r="U144" s="53"/>
    </row>
    <row r="145" spans="1:21" x14ac:dyDescent="0.25">
      <c r="A145" s="1">
        <f t="shared" si="27"/>
        <v>44568</v>
      </c>
      <c r="B145" s="115">
        <f t="shared" si="30"/>
        <v>3846.1538461538462</v>
      </c>
      <c r="C145" s="56">
        <f t="shared" si="31"/>
        <v>0.5</v>
      </c>
      <c r="D145" s="115">
        <f t="shared" si="28"/>
        <v>1923.0769230769231</v>
      </c>
      <c r="E145" s="116">
        <f t="shared" ref="E145:E208" si="32">E144+D145</f>
        <v>265384.61538461625</v>
      </c>
      <c r="F145" s="116">
        <f t="shared" ref="F145:F208" si="33">C145*B145</f>
        <v>1923.0769230769231</v>
      </c>
      <c r="G145" s="116">
        <f t="shared" ref="G145:G208" si="34">G144+F145</f>
        <v>265384.61538461625</v>
      </c>
      <c r="H145" s="116">
        <f t="shared" ref="H145:H208" si="35">H144*(1+$H$2) + F145</f>
        <v>325403.70732533699</v>
      </c>
      <c r="I145" s="116">
        <f t="shared" ref="I145:I208" si="36">H145-G145</f>
        <v>60019.09194072074</v>
      </c>
      <c r="J145" s="116">
        <f t="shared" ref="J145:J208" si="37">I145-I144</f>
        <v>930.43326098442776</v>
      </c>
      <c r="K145" s="117">
        <f t="shared" si="29"/>
        <v>0</v>
      </c>
      <c r="L145" s="53"/>
      <c r="M145" s="53"/>
      <c r="N145" s="53"/>
      <c r="O145" s="53"/>
      <c r="P145" s="53"/>
      <c r="Q145" s="53"/>
      <c r="R145" s="53"/>
      <c r="S145" s="53"/>
      <c r="T145" s="53"/>
      <c r="U145" s="53"/>
    </row>
    <row r="146" spans="1:21" x14ac:dyDescent="0.25">
      <c r="A146" s="1">
        <f t="shared" si="27"/>
        <v>44582</v>
      </c>
      <c r="B146" s="115">
        <f t="shared" si="30"/>
        <v>3846.1538461538462</v>
      </c>
      <c r="C146" s="56">
        <f t="shared" si="31"/>
        <v>0.5</v>
      </c>
      <c r="D146" s="115">
        <f t="shared" si="28"/>
        <v>1923.0769230769231</v>
      </c>
      <c r="E146" s="116">
        <f t="shared" si="32"/>
        <v>267307.69230769319</v>
      </c>
      <c r="F146" s="116">
        <f t="shared" si="33"/>
        <v>1923.0769230769231</v>
      </c>
      <c r="G146" s="116">
        <f t="shared" si="34"/>
        <v>267307.69230769319</v>
      </c>
      <c r="H146" s="116">
        <f t="shared" si="35"/>
        <v>328265.44878877548</v>
      </c>
      <c r="I146" s="116">
        <f t="shared" si="36"/>
        <v>60957.756481082295</v>
      </c>
      <c r="J146" s="116">
        <f t="shared" si="37"/>
        <v>938.66454036155483</v>
      </c>
      <c r="K146" s="117">
        <f t="shared" si="29"/>
        <v>0</v>
      </c>
      <c r="L146" s="53"/>
      <c r="M146" s="53"/>
      <c r="N146" s="53"/>
      <c r="O146" s="53"/>
      <c r="P146" s="53"/>
      <c r="Q146" s="53"/>
      <c r="R146" s="53"/>
      <c r="S146" s="53"/>
      <c r="T146" s="53"/>
      <c r="U146" s="53"/>
    </row>
    <row r="147" spans="1:21" x14ac:dyDescent="0.25">
      <c r="A147" s="1">
        <f t="shared" si="27"/>
        <v>44596</v>
      </c>
      <c r="B147" s="115">
        <f t="shared" si="30"/>
        <v>3846.1538461538462</v>
      </c>
      <c r="C147" s="56">
        <f t="shared" si="31"/>
        <v>0.5</v>
      </c>
      <c r="D147" s="115">
        <f t="shared" si="28"/>
        <v>1923.0769230769231</v>
      </c>
      <c r="E147" s="116">
        <f t="shared" si="32"/>
        <v>269230.76923077012</v>
      </c>
      <c r="F147" s="116">
        <f t="shared" si="33"/>
        <v>1923.0769230769231</v>
      </c>
      <c r="G147" s="116">
        <f t="shared" si="34"/>
        <v>269230.76923077012</v>
      </c>
      <c r="H147" s="116">
        <f t="shared" si="35"/>
        <v>331135.44527566619</v>
      </c>
      <c r="I147" s="116">
        <f t="shared" si="36"/>
        <v>61904.67604489607</v>
      </c>
      <c r="J147" s="116">
        <f t="shared" si="37"/>
        <v>946.91956381377531</v>
      </c>
      <c r="K147" s="117">
        <f t="shared" si="29"/>
        <v>0</v>
      </c>
      <c r="L147" s="53"/>
      <c r="M147" s="53"/>
      <c r="N147" s="53"/>
      <c r="O147" s="53"/>
      <c r="P147" s="53"/>
      <c r="Q147" s="53"/>
      <c r="R147" s="53"/>
      <c r="S147" s="53"/>
      <c r="T147" s="53"/>
      <c r="U147" s="53"/>
    </row>
    <row r="148" spans="1:21" x14ac:dyDescent="0.25">
      <c r="A148" s="1">
        <f t="shared" si="27"/>
        <v>44610</v>
      </c>
      <c r="B148" s="115">
        <f t="shared" si="30"/>
        <v>3846.1538461538462</v>
      </c>
      <c r="C148" s="56">
        <f t="shared" si="31"/>
        <v>0.5</v>
      </c>
      <c r="D148" s="115">
        <f t="shared" si="28"/>
        <v>1923.0769230769231</v>
      </c>
      <c r="E148" s="116">
        <f t="shared" si="32"/>
        <v>271153.84615384706</v>
      </c>
      <c r="F148" s="116">
        <f t="shared" si="33"/>
        <v>1923.0769230769231</v>
      </c>
      <c r="G148" s="116">
        <f t="shared" si="34"/>
        <v>271153.84615384706</v>
      </c>
      <c r="H148" s="116">
        <f t="shared" si="35"/>
        <v>334013.72059857677</v>
      </c>
      <c r="I148" s="116">
        <f t="shared" si="36"/>
        <v>62859.874444729707</v>
      </c>
      <c r="J148" s="116">
        <f t="shared" si="37"/>
        <v>955.19839983363636</v>
      </c>
      <c r="K148" s="117">
        <f t="shared" si="29"/>
        <v>0</v>
      </c>
      <c r="L148" s="53"/>
      <c r="M148" s="53"/>
      <c r="N148" s="53"/>
      <c r="O148" s="53"/>
      <c r="P148" s="53"/>
      <c r="Q148" s="53"/>
      <c r="R148" s="53"/>
      <c r="S148" s="53"/>
      <c r="T148" s="53"/>
      <c r="U148" s="53"/>
    </row>
    <row r="149" spans="1:21" x14ac:dyDescent="0.25">
      <c r="A149" s="1">
        <f t="shared" si="27"/>
        <v>44624</v>
      </c>
      <c r="B149" s="115">
        <f t="shared" si="30"/>
        <v>3846.1538461538462</v>
      </c>
      <c r="C149" s="56">
        <f t="shared" si="31"/>
        <v>0.5</v>
      </c>
      <c r="D149" s="115">
        <f t="shared" si="28"/>
        <v>1923.0769230769231</v>
      </c>
      <c r="E149" s="116">
        <f t="shared" si="32"/>
        <v>273076.92307692399</v>
      </c>
      <c r="F149" s="116">
        <f t="shared" si="33"/>
        <v>1923.0769230769231</v>
      </c>
      <c r="G149" s="116">
        <f t="shared" si="34"/>
        <v>273076.92307692399</v>
      </c>
      <c r="H149" s="116">
        <f t="shared" si="35"/>
        <v>336900.298638765</v>
      </c>
      <c r="I149" s="116">
        <f t="shared" si="36"/>
        <v>63823.375561841007</v>
      </c>
      <c r="J149" s="116">
        <f t="shared" si="37"/>
        <v>963.50111711130012</v>
      </c>
      <c r="K149" s="117">
        <f t="shared" si="29"/>
        <v>0</v>
      </c>
      <c r="L149" s="53"/>
      <c r="M149" s="53"/>
      <c r="N149" s="53"/>
      <c r="O149" s="53"/>
      <c r="P149" s="53"/>
      <c r="Q149" s="53"/>
      <c r="R149" s="53"/>
      <c r="S149" s="53"/>
      <c r="T149" s="53"/>
      <c r="U149" s="53"/>
    </row>
    <row r="150" spans="1:21" x14ac:dyDescent="0.25">
      <c r="A150" s="1">
        <f t="shared" si="27"/>
        <v>44638</v>
      </c>
      <c r="B150" s="115">
        <f t="shared" si="30"/>
        <v>3846.1538461538462</v>
      </c>
      <c r="C150" s="56">
        <f t="shared" si="31"/>
        <v>0.5</v>
      </c>
      <c r="D150" s="115">
        <f t="shared" si="28"/>
        <v>1923.0769230769231</v>
      </c>
      <c r="E150" s="116">
        <f t="shared" si="32"/>
        <v>275000.00000000093</v>
      </c>
      <c r="F150" s="116">
        <f t="shared" si="33"/>
        <v>1923.0769230769231</v>
      </c>
      <c r="G150" s="116">
        <f t="shared" si="34"/>
        <v>275000.00000000093</v>
      </c>
      <c r="H150" s="116">
        <f t="shared" si="35"/>
        <v>339795.20334637683</v>
      </c>
      <c r="I150" s="116">
        <f t="shared" si="36"/>
        <v>64795.2033463759</v>
      </c>
      <c r="J150" s="116">
        <f t="shared" si="37"/>
        <v>971.827784534893</v>
      </c>
      <c r="K150" s="117">
        <f t="shared" si="29"/>
        <v>0</v>
      </c>
      <c r="L150" s="53"/>
      <c r="M150" s="53"/>
      <c r="N150" s="53"/>
      <c r="O150" s="53"/>
      <c r="P150" s="53"/>
      <c r="Q150" s="53"/>
      <c r="R150" s="53"/>
      <c r="S150" s="53"/>
      <c r="T150" s="53"/>
      <c r="U150" s="53"/>
    </row>
    <row r="151" spans="1:21" x14ac:dyDescent="0.25">
      <c r="A151" s="1">
        <f t="shared" si="27"/>
        <v>44652</v>
      </c>
      <c r="B151" s="115">
        <f t="shared" si="30"/>
        <v>3846.1538461538462</v>
      </c>
      <c r="C151" s="56">
        <f t="shared" si="31"/>
        <v>0.5</v>
      </c>
      <c r="D151" s="115">
        <f t="shared" si="28"/>
        <v>1923.0769230769231</v>
      </c>
      <c r="E151" s="116">
        <f t="shared" si="32"/>
        <v>276923.07692307787</v>
      </c>
      <c r="F151" s="116">
        <f t="shared" si="33"/>
        <v>1923.0769230769231</v>
      </c>
      <c r="G151" s="116">
        <f t="shared" si="34"/>
        <v>276923.07692307787</v>
      </c>
      <c r="H151" s="116">
        <f t="shared" si="35"/>
        <v>342698.45874064526</v>
      </c>
      <c r="I151" s="116">
        <f t="shared" si="36"/>
        <v>65775.381817567395</v>
      </c>
      <c r="J151" s="116">
        <f t="shared" si="37"/>
        <v>980.17847119149519</v>
      </c>
      <c r="K151" s="117">
        <f t="shared" si="29"/>
        <v>0</v>
      </c>
      <c r="L151" s="53"/>
      <c r="M151" s="53"/>
      <c r="N151" s="53"/>
      <c r="O151" s="53"/>
      <c r="P151" s="53"/>
      <c r="Q151" s="53"/>
      <c r="R151" s="53"/>
      <c r="S151" s="53"/>
      <c r="T151" s="53"/>
      <c r="U151" s="53"/>
    </row>
    <row r="152" spans="1:21" x14ac:dyDescent="0.25">
      <c r="A152" s="1">
        <f t="shared" si="27"/>
        <v>44666</v>
      </c>
      <c r="B152" s="115">
        <f t="shared" si="30"/>
        <v>3846.1538461538462</v>
      </c>
      <c r="C152" s="56">
        <f t="shared" si="31"/>
        <v>0.5</v>
      </c>
      <c r="D152" s="115">
        <f t="shared" si="28"/>
        <v>1923.0769230769231</v>
      </c>
      <c r="E152" s="116">
        <f t="shared" si="32"/>
        <v>278846.1538461548</v>
      </c>
      <c r="F152" s="116">
        <f t="shared" si="33"/>
        <v>1923.0769230769231</v>
      </c>
      <c r="G152" s="116">
        <f t="shared" si="34"/>
        <v>278846.1538461548</v>
      </c>
      <c r="H152" s="116">
        <f t="shared" si="35"/>
        <v>345610.08891008946</v>
      </c>
      <c r="I152" s="116">
        <f t="shared" si="36"/>
        <v>66763.935063934652</v>
      </c>
      <c r="J152" s="116">
        <f t="shared" si="37"/>
        <v>988.55324636725709</v>
      </c>
      <c r="K152" s="117">
        <f t="shared" si="29"/>
        <v>0</v>
      </c>
    </row>
    <row r="153" spans="1:21" x14ac:dyDescent="0.25">
      <c r="A153" s="1">
        <f t="shared" si="27"/>
        <v>44680</v>
      </c>
      <c r="B153" s="115">
        <f t="shared" si="30"/>
        <v>3846.1538461538462</v>
      </c>
      <c r="C153" s="56">
        <f t="shared" si="31"/>
        <v>0.5</v>
      </c>
      <c r="D153" s="115">
        <f t="shared" si="28"/>
        <v>1923.0769230769231</v>
      </c>
      <c r="E153" s="116">
        <f t="shared" si="32"/>
        <v>280769.23076923174</v>
      </c>
      <c r="F153" s="116">
        <f t="shared" si="33"/>
        <v>1923.0769230769231</v>
      </c>
      <c r="G153" s="116">
        <f t="shared" si="34"/>
        <v>280769.23076923174</v>
      </c>
      <c r="H153" s="116">
        <f t="shared" si="35"/>
        <v>348530.11801271472</v>
      </c>
      <c r="I153" s="116">
        <f t="shared" si="36"/>
        <v>67760.887243482983</v>
      </c>
      <c r="J153" s="116">
        <f t="shared" si="37"/>
        <v>996.95217954833061</v>
      </c>
      <c r="K153" s="117">
        <f t="shared" si="29"/>
        <v>0</v>
      </c>
    </row>
    <row r="154" spans="1:21" x14ac:dyDescent="0.25">
      <c r="A154" s="1">
        <f t="shared" si="27"/>
        <v>44694</v>
      </c>
      <c r="B154" s="115">
        <f t="shared" si="30"/>
        <v>3846.1538461538462</v>
      </c>
      <c r="C154" s="56">
        <f t="shared" si="31"/>
        <v>0.5</v>
      </c>
      <c r="D154" s="115">
        <f t="shared" si="28"/>
        <v>1923.0769230769231</v>
      </c>
      <c r="E154" s="116">
        <f t="shared" si="32"/>
        <v>282692.30769230868</v>
      </c>
      <c r="F154" s="116">
        <f t="shared" si="33"/>
        <v>1923.0769230769231</v>
      </c>
      <c r="G154" s="116">
        <f t="shared" si="34"/>
        <v>282692.30769230868</v>
      </c>
      <c r="H154" s="116">
        <f t="shared" si="35"/>
        <v>351458.57027621294</v>
      </c>
      <c r="I154" s="116">
        <f t="shared" si="36"/>
        <v>68766.262583904259</v>
      </c>
      <c r="J154" s="116">
        <f t="shared" si="37"/>
        <v>1005.3753404212766</v>
      </c>
      <c r="K154" s="117">
        <f t="shared" si="29"/>
        <v>0</v>
      </c>
    </row>
    <row r="155" spans="1:21" x14ac:dyDescent="0.25">
      <c r="A155" s="1">
        <f t="shared" si="27"/>
        <v>44708</v>
      </c>
      <c r="B155" s="115">
        <f t="shared" si="30"/>
        <v>3846.1538461538462</v>
      </c>
      <c r="C155" s="56">
        <f t="shared" si="31"/>
        <v>0.5</v>
      </c>
      <c r="D155" s="115">
        <f t="shared" si="28"/>
        <v>1923.0769230769231</v>
      </c>
      <c r="E155" s="116">
        <f t="shared" si="32"/>
        <v>284615.38461538561</v>
      </c>
      <c r="F155" s="116">
        <f t="shared" si="33"/>
        <v>1923.0769230769231</v>
      </c>
      <c r="G155" s="116">
        <f t="shared" si="34"/>
        <v>284615.38461538561</v>
      </c>
      <c r="H155" s="116">
        <f t="shared" si="35"/>
        <v>354395.46999816358</v>
      </c>
      <c r="I155" s="116">
        <f t="shared" si="36"/>
        <v>69780.085382777965</v>
      </c>
      <c r="J155" s="116">
        <f t="shared" si="37"/>
        <v>1013.8227988737053</v>
      </c>
      <c r="K155" s="117">
        <f t="shared" si="29"/>
        <v>0</v>
      </c>
    </row>
    <row r="156" spans="1:21" x14ac:dyDescent="0.25">
      <c r="A156" s="1">
        <f t="shared" si="27"/>
        <v>44722</v>
      </c>
      <c r="B156" s="115">
        <f t="shared" si="30"/>
        <v>3846.1538461538462</v>
      </c>
      <c r="C156" s="56">
        <f t="shared" si="31"/>
        <v>0.5</v>
      </c>
      <c r="D156" s="115">
        <f t="shared" si="28"/>
        <v>1923.0769230769231</v>
      </c>
      <c r="E156" s="116">
        <f t="shared" si="32"/>
        <v>286538.46153846255</v>
      </c>
      <c r="F156" s="116">
        <f t="shared" si="33"/>
        <v>1923.0769230769231</v>
      </c>
      <c r="G156" s="116">
        <f t="shared" si="34"/>
        <v>286538.46153846255</v>
      </c>
      <c r="H156" s="116">
        <f t="shared" si="35"/>
        <v>357340.8415462352</v>
      </c>
      <c r="I156" s="116">
        <f t="shared" si="36"/>
        <v>70802.380007772648</v>
      </c>
      <c r="J156" s="116">
        <f t="shared" si="37"/>
        <v>1022.2946249946835</v>
      </c>
      <c r="K156" s="117">
        <f t="shared" si="29"/>
        <v>0</v>
      </c>
    </row>
    <row r="157" spans="1:21" x14ac:dyDescent="0.25">
      <c r="A157" s="1">
        <f t="shared" si="27"/>
        <v>44736</v>
      </c>
      <c r="B157" s="115">
        <f t="shared" si="30"/>
        <v>3846.1538461538462</v>
      </c>
      <c r="C157" s="56">
        <f t="shared" si="31"/>
        <v>0.5</v>
      </c>
      <c r="D157" s="115">
        <f t="shared" si="28"/>
        <v>1923.0769230769231</v>
      </c>
      <c r="E157" s="116">
        <f t="shared" si="32"/>
        <v>288461.53846153949</v>
      </c>
      <c r="F157" s="116">
        <f t="shared" si="33"/>
        <v>1923.0769230769231</v>
      </c>
      <c r="G157" s="116">
        <f t="shared" si="34"/>
        <v>288461.53846153949</v>
      </c>
      <c r="H157" s="116">
        <f t="shared" si="35"/>
        <v>360294.7093583878</v>
      </c>
      <c r="I157" s="116">
        <f t="shared" si="36"/>
        <v>71833.170896848314</v>
      </c>
      <c r="J157" s="116">
        <f t="shared" si="37"/>
        <v>1030.7908890756662</v>
      </c>
      <c r="K157" s="117">
        <f t="shared" si="29"/>
        <v>0</v>
      </c>
    </row>
    <row r="158" spans="1:21" x14ac:dyDescent="0.25">
      <c r="A158" s="1">
        <f t="shared" si="27"/>
        <v>44750</v>
      </c>
      <c r="B158" s="115">
        <f t="shared" si="30"/>
        <v>3846.1538461538462</v>
      </c>
      <c r="C158" s="56">
        <f t="shared" si="31"/>
        <v>0.5</v>
      </c>
      <c r="D158" s="115">
        <f t="shared" si="28"/>
        <v>1923.0769230769231</v>
      </c>
      <c r="E158" s="116">
        <f t="shared" si="32"/>
        <v>290384.61538461642</v>
      </c>
      <c r="F158" s="116">
        <f t="shared" si="33"/>
        <v>1923.0769230769231</v>
      </c>
      <c r="G158" s="116">
        <f t="shared" si="34"/>
        <v>290384.61538461642</v>
      </c>
      <c r="H158" s="116">
        <f t="shared" si="35"/>
        <v>363257.09794307547</v>
      </c>
      <c r="I158" s="116">
        <f t="shared" si="36"/>
        <v>72872.482558459044</v>
      </c>
      <c r="J158" s="116">
        <f t="shared" si="37"/>
        <v>1039.3116616107291</v>
      </c>
      <c r="K158" s="117">
        <f t="shared" si="29"/>
        <v>0</v>
      </c>
    </row>
    <row r="159" spans="1:21" x14ac:dyDescent="0.25">
      <c r="A159" s="1">
        <f t="shared" si="27"/>
        <v>44764</v>
      </c>
      <c r="B159" s="115">
        <f t="shared" si="30"/>
        <v>3846.1538461538462</v>
      </c>
      <c r="C159" s="56">
        <f t="shared" si="31"/>
        <v>0.5</v>
      </c>
      <c r="D159" s="115">
        <f t="shared" si="28"/>
        <v>1923.0769230769231</v>
      </c>
      <c r="E159" s="116">
        <f t="shared" si="32"/>
        <v>292307.69230769336</v>
      </c>
      <c r="F159" s="116">
        <f t="shared" si="33"/>
        <v>1923.0769230769231</v>
      </c>
      <c r="G159" s="116">
        <f t="shared" si="34"/>
        <v>292307.69230769336</v>
      </c>
      <c r="H159" s="116">
        <f t="shared" si="35"/>
        <v>366228.03187944973</v>
      </c>
      <c r="I159" s="116">
        <f t="shared" si="36"/>
        <v>73920.339571756369</v>
      </c>
      <c r="J159" s="116">
        <f t="shared" si="37"/>
        <v>1047.8570132973255</v>
      </c>
      <c r="K159" s="117">
        <f t="shared" si="29"/>
        <v>0</v>
      </c>
    </row>
    <row r="160" spans="1:21" x14ac:dyDescent="0.25">
      <c r="A160" s="1">
        <f t="shared" si="27"/>
        <v>44778</v>
      </c>
      <c r="B160" s="115">
        <f t="shared" si="30"/>
        <v>3846.1538461538462</v>
      </c>
      <c r="C160" s="56">
        <f t="shared" si="31"/>
        <v>0.5</v>
      </c>
      <c r="D160" s="115">
        <f t="shared" si="28"/>
        <v>1923.0769230769231</v>
      </c>
      <c r="E160" s="116">
        <f t="shared" si="32"/>
        <v>294230.7692307703</v>
      </c>
      <c r="F160" s="116">
        <f t="shared" si="33"/>
        <v>1923.0769230769231</v>
      </c>
      <c r="G160" s="116">
        <f t="shared" si="34"/>
        <v>294230.7692307703</v>
      </c>
      <c r="H160" s="116">
        <f t="shared" si="35"/>
        <v>369207.53581756353</v>
      </c>
      <c r="I160" s="116">
        <f t="shared" si="36"/>
        <v>74976.766586793237</v>
      </c>
      <c r="J160" s="116">
        <f t="shared" si="37"/>
        <v>1056.4270150368684</v>
      </c>
      <c r="K160" s="117">
        <f t="shared" si="29"/>
        <v>0</v>
      </c>
    </row>
    <row r="161" spans="1:11" x14ac:dyDescent="0.25">
      <c r="A161" s="1">
        <f t="shared" si="27"/>
        <v>44792</v>
      </c>
      <c r="B161" s="115">
        <f t="shared" si="30"/>
        <v>3846.1538461538462</v>
      </c>
      <c r="C161" s="56">
        <f t="shared" si="31"/>
        <v>0.5</v>
      </c>
      <c r="D161" s="115">
        <f t="shared" si="28"/>
        <v>1923.0769230769231</v>
      </c>
      <c r="E161" s="116">
        <f t="shared" si="32"/>
        <v>296153.84615384723</v>
      </c>
      <c r="F161" s="116">
        <f t="shared" si="33"/>
        <v>1923.0769230769231</v>
      </c>
      <c r="G161" s="116">
        <f t="shared" si="34"/>
        <v>296153.84615384723</v>
      </c>
      <c r="H161" s="116">
        <f t="shared" si="35"/>
        <v>372195.63447857572</v>
      </c>
      <c r="I161" s="116">
        <f t="shared" si="36"/>
        <v>76041.788324728492</v>
      </c>
      <c r="J161" s="116">
        <f t="shared" si="37"/>
        <v>1065.0217379352544</v>
      </c>
      <c r="K161" s="117">
        <f t="shared" si="29"/>
        <v>0</v>
      </c>
    </row>
    <row r="162" spans="1:11" x14ac:dyDescent="0.25">
      <c r="A162" s="1">
        <f t="shared" si="27"/>
        <v>44806</v>
      </c>
      <c r="B162" s="115">
        <f t="shared" si="30"/>
        <v>3846.1538461538462</v>
      </c>
      <c r="C162" s="56">
        <f t="shared" si="31"/>
        <v>0.5</v>
      </c>
      <c r="D162" s="115">
        <f t="shared" si="28"/>
        <v>1923.0769230769231</v>
      </c>
      <c r="E162" s="116">
        <f t="shared" si="32"/>
        <v>298076.92307692417</v>
      </c>
      <c r="F162" s="116">
        <f t="shared" si="33"/>
        <v>1923.0769230769231</v>
      </c>
      <c r="G162" s="116">
        <f t="shared" si="34"/>
        <v>298076.92307692417</v>
      </c>
      <c r="H162" s="116">
        <f t="shared" si="35"/>
        <v>375192.35265495622</v>
      </c>
      <c r="I162" s="116">
        <f t="shared" si="36"/>
        <v>77115.429578032054</v>
      </c>
      <c r="J162" s="116">
        <f t="shared" si="37"/>
        <v>1073.6412533035618</v>
      </c>
      <c r="K162" s="117">
        <f t="shared" si="29"/>
        <v>0</v>
      </c>
    </row>
    <row r="163" spans="1:11" x14ac:dyDescent="0.25">
      <c r="A163" s="1">
        <f t="shared" si="27"/>
        <v>44820</v>
      </c>
      <c r="B163" s="115">
        <f t="shared" si="30"/>
        <v>3846.1538461538462</v>
      </c>
      <c r="C163" s="56">
        <f t="shared" si="31"/>
        <v>0.5</v>
      </c>
      <c r="D163" s="115">
        <f t="shared" si="28"/>
        <v>1923.0769230769231</v>
      </c>
      <c r="E163" s="116">
        <f t="shared" si="32"/>
        <v>300000.00000000111</v>
      </c>
      <c r="F163" s="116">
        <f t="shared" si="33"/>
        <v>1923.0769230769231</v>
      </c>
      <c r="G163" s="116">
        <f t="shared" si="34"/>
        <v>300000.00000000111</v>
      </c>
      <c r="H163" s="116">
        <f t="shared" si="35"/>
        <v>378197.71521069168</v>
      </c>
      <c r="I163" s="116">
        <f t="shared" si="36"/>
        <v>78197.715210690571</v>
      </c>
      <c r="J163" s="116">
        <f t="shared" si="37"/>
        <v>1082.285632658517</v>
      </c>
      <c r="K163" s="117">
        <f t="shared" si="29"/>
        <v>0</v>
      </c>
    </row>
    <row r="164" spans="1:11" x14ac:dyDescent="0.25">
      <c r="A164" s="1">
        <f t="shared" si="27"/>
        <v>44834</v>
      </c>
      <c r="B164" s="115">
        <f t="shared" si="30"/>
        <v>3846.1538461538462</v>
      </c>
      <c r="C164" s="56">
        <f t="shared" si="31"/>
        <v>0.5</v>
      </c>
      <c r="D164" s="115">
        <f t="shared" si="28"/>
        <v>1923.0769230769231</v>
      </c>
      <c r="E164" s="116">
        <f t="shared" si="32"/>
        <v>301923.07692307804</v>
      </c>
      <c r="F164" s="116">
        <f t="shared" si="33"/>
        <v>1923.0769230769231</v>
      </c>
      <c r="G164" s="116">
        <f t="shared" si="34"/>
        <v>301923.07692307804</v>
      </c>
      <c r="H164" s="116">
        <f t="shared" si="35"/>
        <v>381211.74708149175</v>
      </c>
      <c r="I164" s="116">
        <f t="shared" si="36"/>
        <v>79288.670158413704</v>
      </c>
      <c r="J164" s="116">
        <f t="shared" si="37"/>
        <v>1090.954947723134</v>
      </c>
      <c r="K164" s="117">
        <f t="shared" si="29"/>
        <v>0</v>
      </c>
    </row>
    <row r="165" spans="1:11" x14ac:dyDescent="0.25">
      <c r="A165" s="1">
        <f t="shared" si="27"/>
        <v>44848</v>
      </c>
      <c r="B165" s="115">
        <f t="shared" si="30"/>
        <v>3846.1538461538462</v>
      </c>
      <c r="C165" s="56">
        <f t="shared" si="31"/>
        <v>0.5</v>
      </c>
      <c r="D165" s="115">
        <f t="shared" si="28"/>
        <v>1923.0769230769231</v>
      </c>
      <c r="E165" s="116">
        <f t="shared" si="32"/>
        <v>303846.15384615498</v>
      </c>
      <c r="F165" s="116">
        <f t="shared" si="33"/>
        <v>1923.0769230769231</v>
      </c>
      <c r="G165" s="116">
        <f t="shared" si="34"/>
        <v>303846.15384615498</v>
      </c>
      <c r="H165" s="116">
        <f t="shared" si="35"/>
        <v>384234.47327499604</v>
      </c>
      <c r="I165" s="116">
        <f t="shared" si="36"/>
        <v>80388.31942884106</v>
      </c>
      <c r="J165" s="116">
        <f t="shared" si="37"/>
        <v>1099.6492704273551</v>
      </c>
      <c r="K165" s="117">
        <f t="shared" si="29"/>
        <v>0</v>
      </c>
    </row>
    <row r="166" spans="1:11" x14ac:dyDescent="0.25">
      <c r="A166" s="1">
        <f t="shared" si="27"/>
        <v>44862</v>
      </c>
      <c r="B166" s="115">
        <f t="shared" si="30"/>
        <v>3846.1538461538462</v>
      </c>
      <c r="C166" s="56">
        <f t="shared" si="31"/>
        <v>0.5</v>
      </c>
      <c r="D166" s="115">
        <f t="shared" si="28"/>
        <v>1923.0769230769231</v>
      </c>
      <c r="E166" s="116">
        <f t="shared" si="32"/>
        <v>305769.23076923192</v>
      </c>
      <c r="F166" s="116">
        <f t="shared" si="33"/>
        <v>1923.0769230769231</v>
      </c>
      <c r="G166" s="116">
        <f t="shared" si="34"/>
        <v>305769.23076923192</v>
      </c>
      <c r="H166" s="116">
        <f t="shared" si="35"/>
        <v>387265.91887098161</v>
      </c>
      <c r="I166" s="116">
        <f t="shared" si="36"/>
        <v>81496.688101749693</v>
      </c>
      <c r="J166" s="116">
        <f t="shared" si="37"/>
        <v>1108.368672908633</v>
      </c>
      <c r="K166" s="117">
        <f t="shared" si="29"/>
        <v>0</v>
      </c>
    </row>
    <row r="167" spans="1:11" x14ac:dyDescent="0.25">
      <c r="A167" s="1">
        <f t="shared" si="27"/>
        <v>44876</v>
      </c>
      <c r="B167" s="115">
        <f t="shared" si="30"/>
        <v>3846.1538461538462</v>
      </c>
      <c r="C167" s="56">
        <f t="shared" si="31"/>
        <v>0.5</v>
      </c>
      <c r="D167" s="115">
        <f t="shared" si="28"/>
        <v>1923.0769230769231</v>
      </c>
      <c r="E167" s="116">
        <f t="shared" si="32"/>
        <v>307692.30769230885</v>
      </c>
      <c r="F167" s="116">
        <f t="shared" si="33"/>
        <v>1923.0769230769231</v>
      </c>
      <c r="G167" s="116">
        <f t="shared" si="34"/>
        <v>307692.30769230885</v>
      </c>
      <c r="H167" s="116">
        <f t="shared" si="35"/>
        <v>390306.109021571</v>
      </c>
      <c r="I167" s="116">
        <f t="shared" si="36"/>
        <v>82613.801329262147</v>
      </c>
      <c r="J167" s="116">
        <f t="shared" si="37"/>
        <v>1117.1132275124546</v>
      </c>
      <c r="K167" s="117">
        <f t="shared" si="29"/>
        <v>0</v>
      </c>
    </row>
    <row r="168" spans="1:11" x14ac:dyDescent="0.25">
      <c r="A168" s="1">
        <f t="shared" si="27"/>
        <v>44890</v>
      </c>
      <c r="B168" s="115">
        <f t="shared" si="30"/>
        <v>3846.1538461538462</v>
      </c>
      <c r="C168" s="56">
        <f t="shared" si="31"/>
        <v>0.5</v>
      </c>
      <c r="D168" s="115">
        <f t="shared" si="28"/>
        <v>1923.0769230769231</v>
      </c>
      <c r="E168" s="116">
        <f t="shared" si="32"/>
        <v>309615.38461538579</v>
      </c>
      <c r="F168" s="116">
        <f t="shared" si="33"/>
        <v>1923.0769230769231</v>
      </c>
      <c r="G168" s="116">
        <f t="shared" si="34"/>
        <v>309615.38461538579</v>
      </c>
      <c r="H168" s="116">
        <f t="shared" si="35"/>
        <v>393355.06895144092</v>
      </c>
      <c r="I168" s="116">
        <f t="shared" si="36"/>
        <v>83739.684336055128</v>
      </c>
      <c r="J168" s="116">
        <f t="shared" si="37"/>
        <v>1125.8830067929812</v>
      </c>
      <c r="K168" s="117">
        <f t="shared" si="29"/>
        <v>0</v>
      </c>
    </row>
    <row r="169" spans="1:11" x14ac:dyDescent="0.25">
      <c r="A169" s="1">
        <f t="shared" si="27"/>
        <v>44904</v>
      </c>
      <c r="B169" s="115">
        <f t="shared" si="30"/>
        <v>3846.1538461538462</v>
      </c>
      <c r="C169" s="56">
        <f t="shared" si="31"/>
        <v>0.5</v>
      </c>
      <c r="D169" s="115">
        <f t="shared" si="28"/>
        <v>1923.0769230769231</v>
      </c>
      <c r="E169" s="116">
        <f t="shared" si="32"/>
        <v>311538.46153846273</v>
      </c>
      <c r="F169" s="116">
        <f t="shared" si="33"/>
        <v>1923.0769230769231</v>
      </c>
      <c r="G169" s="116">
        <f t="shared" si="34"/>
        <v>311538.46153846273</v>
      </c>
      <c r="H169" s="116">
        <f t="shared" si="35"/>
        <v>396412.8239580316</v>
      </c>
      <c r="I169" s="116">
        <f t="shared" si="36"/>
        <v>84874.362419568875</v>
      </c>
      <c r="J169" s="116">
        <f t="shared" si="37"/>
        <v>1134.678083513747</v>
      </c>
      <c r="K169" s="117">
        <f t="shared" si="29"/>
        <v>0</v>
      </c>
    </row>
    <row r="170" spans="1:11" x14ac:dyDescent="0.25">
      <c r="A170" s="1">
        <f t="shared" si="27"/>
        <v>44918</v>
      </c>
      <c r="B170" s="115">
        <f t="shared" si="30"/>
        <v>3846.1538461538462</v>
      </c>
      <c r="C170" s="56">
        <f t="shared" si="31"/>
        <v>0.5</v>
      </c>
      <c r="D170" s="115">
        <f t="shared" si="28"/>
        <v>1923.0769230769231</v>
      </c>
      <c r="E170" s="116">
        <f t="shared" si="32"/>
        <v>313461.53846153966</v>
      </c>
      <c r="F170" s="116">
        <f t="shared" si="33"/>
        <v>1923.0769230769231</v>
      </c>
      <c r="G170" s="116">
        <f t="shared" si="34"/>
        <v>313461.53846153966</v>
      </c>
      <c r="H170" s="116">
        <f t="shared" si="35"/>
        <v>399479.39941175672</v>
      </c>
      <c r="I170" s="116">
        <f t="shared" si="36"/>
        <v>86017.860950217058</v>
      </c>
      <c r="J170" s="116">
        <f t="shared" si="37"/>
        <v>1143.4985306481831</v>
      </c>
      <c r="K170" s="117">
        <f t="shared" si="29"/>
        <v>0</v>
      </c>
    </row>
    <row r="171" spans="1:11" x14ac:dyDescent="0.25">
      <c r="A171" s="1">
        <f t="shared" si="27"/>
        <v>44932</v>
      </c>
      <c r="B171" s="115">
        <f t="shared" si="30"/>
        <v>3846.1538461538462</v>
      </c>
      <c r="C171" s="56">
        <f t="shared" si="31"/>
        <v>0.5</v>
      </c>
      <c r="D171" s="115">
        <f t="shared" si="28"/>
        <v>1923.0769230769231</v>
      </c>
      <c r="E171" s="116">
        <f t="shared" si="32"/>
        <v>315384.6153846166</v>
      </c>
      <c r="F171" s="116">
        <f t="shared" si="33"/>
        <v>1923.0769230769231</v>
      </c>
      <c r="G171" s="116">
        <f t="shared" si="34"/>
        <v>315384.6153846166</v>
      </c>
      <c r="H171" s="116">
        <f t="shared" si="35"/>
        <v>402554.82075621374</v>
      </c>
      <c r="I171" s="116">
        <f t="shared" si="36"/>
        <v>87170.205371597141</v>
      </c>
      <c r="J171" s="116">
        <f t="shared" si="37"/>
        <v>1152.3444213800831</v>
      </c>
      <c r="K171" s="117">
        <f t="shared" si="29"/>
        <v>0</v>
      </c>
    </row>
    <row r="172" spans="1:11" x14ac:dyDescent="0.25">
      <c r="A172" s="1">
        <f t="shared" si="27"/>
        <v>44946</v>
      </c>
      <c r="B172" s="115">
        <f t="shared" si="30"/>
        <v>3846.1538461538462</v>
      </c>
      <c r="C172" s="56">
        <f t="shared" si="31"/>
        <v>0.5</v>
      </c>
      <c r="D172" s="115">
        <f t="shared" si="28"/>
        <v>1923.0769230769231</v>
      </c>
      <c r="E172" s="116">
        <f t="shared" si="32"/>
        <v>317307.69230769353</v>
      </c>
      <c r="F172" s="116">
        <f t="shared" si="33"/>
        <v>1923.0769230769231</v>
      </c>
      <c r="G172" s="116">
        <f t="shared" si="34"/>
        <v>317307.69230769353</v>
      </c>
      <c r="H172" s="116">
        <f t="shared" si="35"/>
        <v>405639.11350839515</v>
      </c>
      <c r="I172" s="116">
        <f t="shared" si="36"/>
        <v>88331.421200701618</v>
      </c>
      <c r="J172" s="116">
        <f t="shared" si="37"/>
        <v>1161.2158291044761</v>
      </c>
      <c r="K172" s="117">
        <f t="shared" si="29"/>
        <v>0</v>
      </c>
    </row>
    <row r="173" spans="1:11" x14ac:dyDescent="0.25">
      <c r="A173" s="1">
        <f t="shared" si="27"/>
        <v>44960</v>
      </c>
      <c r="B173" s="115">
        <f t="shared" si="30"/>
        <v>3846.1538461538462</v>
      </c>
      <c r="C173" s="56">
        <f t="shared" si="31"/>
        <v>0.5</v>
      </c>
      <c r="D173" s="115">
        <f t="shared" si="28"/>
        <v>1923.0769230769231</v>
      </c>
      <c r="E173" s="116">
        <f t="shared" si="32"/>
        <v>319230.76923077047</v>
      </c>
      <c r="F173" s="116">
        <f t="shared" si="33"/>
        <v>1923.0769230769231</v>
      </c>
      <c r="G173" s="116">
        <f t="shared" si="34"/>
        <v>319230.76923077047</v>
      </c>
      <c r="H173" s="116">
        <f t="shared" si="35"/>
        <v>408732.30325890012</v>
      </c>
      <c r="I173" s="116">
        <f t="shared" si="36"/>
        <v>89501.534028129652</v>
      </c>
      <c r="J173" s="116">
        <f t="shared" si="37"/>
        <v>1170.1128274280345</v>
      </c>
      <c r="K173" s="117">
        <f t="shared" si="29"/>
        <v>0</v>
      </c>
    </row>
    <row r="174" spans="1:11" x14ac:dyDescent="0.25">
      <c r="A174" s="1">
        <f t="shared" si="27"/>
        <v>44974</v>
      </c>
      <c r="B174" s="115">
        <f t="shared" si="30"/>
        <v>3846.1538461538462</v>
      </c>
      <c r="C174" s="56">
        <f t="shared" si="31"/>
        <v>0.5</v>
      </c>
      <c r="D174" s="115">
        <f t="shared" si="28"/>
        <v>1923.0769230769231</v>
      </c>
      <c r="E174" s="116">
        <f t="shared" si="32"/>
        <v>321153.84615384741</v>
      </c>
      <c r="F174" s="116">
        <f t="shared" si="33"/>
        <v>1923.0769230769231</v>
      </c>
      <c r="G174" s="116">
        <f t="shared" si="34"/>
        <v>321153.84615384741</v>
      </c>
      <c r="H174" s="116">
        <f t="shared" si="35"/>
        <v>411834.41567214695</v>
      </c>
      <c r="I174" s="116">
        <f t="shared" si="36"/>
        <v>90680.569518299541</v>
      </c>
      <c r="J174" s="116">
        <f t="shared" si="37"/>
        <v>1179.0354901698884</v>
      </c>
      <c r="K174" s="117">
        <f t="shared" si="29"/>
        <v>0</v>
      </c>
    </row>
    <row r="175" spans="1:11" x14ac:dyDescent="0.25">
      <c r="A175" s="1">
        <f t="shared" si="27"/>
        <v>44988</v>
      </c>
      <c r="B175" s="115">
        <f t="shared" si="30"/>
        <v>3846.1538461538462</v>
      </c>
      <c r="C175" s="56">
        <f t="shared" si="31"/>
        <v>0.5</v>
      </c>
      <c r="D175" s="115">
        <f t="shared" si="28"/>
        <v>1923.0769230769231</v>
      </c>
      <c r="E175" s="116">
        <f t="shared" si="32"/>
        <v>323076.92307692434</v>
      </c>
      <c r="F175" s="116">
        <f t="shared" si="33"/>
        <v>1923.0769230769231</v>
      </c>
      <c r="G175" s="116">
        <f t="shared" si="34"/>
        <v>323076.92307692434</v>
      </c>
      <c r="H175" s="116">
        <f t="shared" si="35"/>
        <v>414945.47648658586</v>
      </c>
      <c r="I175" s="116">
        <f t="shared" si="36"/>
        <v>91868.553409661516</v>
      </c>
      <c r="J175" s="116">
        <f t="shared" si="37"/>
        <v>1187.9838913619751</v>
      </c>
      <c r="K175" s="117">
        <f t="shared" si="29"/>
        <v>0</v>
      </c>
    </row>
    <row r="176" spans="1:11" x14ac:dyDescent="0.25">
      <c r="A176" s="1">
        <f t="shared" si="27"/>
        <v>45002</v>
      </c>
      <c r="B176" s="115">
        <f t="shared" si="30"/>
        <v>3846.1538461538462</v>
      </c>
      <c r="C176" s="56">
        <f t="shared" si="31"/>
        <v>0.5</v>
      </c>
      <c r="D176" s="115">
        <f t="shared" si="28"/>
        <v>1923.0769230769231</v>
      </c>
      <c r="E176" s="116">
        <f t="shared" si="32"/>
        <v>325000.00000000128</v>
      </c>
      <c r="F176" s="116">
        <f t="shared" si="33"/>
        <v>1923.0769230769231</v>
      </c>
      <c r="G176" s="116">
        <f t="shared" si="34"/>
        <v>325000.00000000128</v>
      </c>
      <c r="H176" s="116">
        <f t="shared" si="35"/>
        <v>418065.51151491253</v>
      </c>
      <c r="I176" s="116">
        <f t="shared" si="36"/>
        <v>93065.511514911253</v>
      </c>
      <c r="J176" s="116">
        <f t="shared" si="37"/>
        <v>1196.9581052497379</v>
      </c>
      <c r="K176" s="117">
        <f t="shared" si="29"/>
        <v>0</v>
      </c>
    </row>
    <row r="177" spans="1:11" x14ac:dyDescent="0.25">
      <c r="A177" s="1">
        <f t="shared" si="27"/>
        <v>45016</v>
      </c>
      <c r="B177" s="115">
        <f t="shared" si="30"/>
        <v>3846.1538461538462</v>
      </c>
      <c r="C177" s="56">
        <f t="shared" si="31"/>
        <v>0.5</v>
      </c>
      <c r="D177" s="115">
        <f t="shared" si="28"/>
        <v>1923.0769230769231</v>
      </c>
      <c r="E177" s="116">
        <f t="shared" si="32"/>
        <v>326923.07692307822</v>
      </c>
      <c r="F177" s="116">
        <f t="shared" si="33"/>
        <v>1923.0769230769231</v>
      </c>
      <c r="G177" s="116">
        <f t="shared" si="34"/>
        <v>326923.07692307822</v>
      </c>
      <c r="H177" s="116">
        <f t="shared" si="35"/>
        <v>421194.54664428247</v>
      </c>
      <c r="I177" s="116">
        <f t="shared" si="36"/>
        <v>94271.469721204252</v>
      </c>
      <c r="J177" s="116">
        <f t="shared" si="37"/>
        <v>1205.9582062929985</v>
      </c>
      <c r="K177" s="117">
        <f t="shared" si="29"/>
        <v>0</v>
      </c>
    </row>
    <row r="178" spans="1:11" x14ac:dyDescent="0.25">
      <c r="A178" s="1">
        <f t="shared" si="27"/>
        <v>45030</v>
      </c>
      <c r="B178" s="115">
        <f t="shared" si="30"/>
        <v>3846.1538461538462</v>
      </c>
      <c r="C178" s="56">
        <f t="shared" si="31"/>
        <v>0.5</v>
      </c>
      <c r="D178" s="115">
        <f t="shared" si="28"/>
        <v>1923.0769230769231</v>
      </c>
      <c r="E178" s="116">
        <f t="shared" si="32"/>
        <v>328846.15384615515</v>
      </c>
      <c r="F178" s="116">
        <f t="shared" si="33"/>
        <v>1923.0769230769231</v>
      </c>
      <c r="G178" s="116">
        <f t="shared" si="34"/>
        <v>328846.15384615515</v>
      </c>
      <c r="H178" s="116">
        <f t="shared" si="35"/>
        <v>424332.6078365256</v>
      </c>
      <c r="I178" s="116">
        <f t="shared" si="36"/>
        <v>95486.453990370443</v>
      </c>
      <c r="J178" s="116">
        <f t="shared" si="37"/>
        <v>1214.9842691661906</v>
      </c>
      <c r="K178" s="117">
        <f t="shared" si="29"/>
        <v>0</v>
      </c>
    </row>
    <row r="179" spans="1:11" x14ac:dyDescent="0.25">
      <c r="A179" s="1">
        <f t="shared" si="27"/>
        <v>45044</v>
      </c>
      <c r="B179" s="115">
        <f t="shared" si="30"/>
        <v>3846.1538461538462</v>
      </c>
      <c r="C179" s="56">
        <f t="shared" si="31"/>
        <v>0.5</v>
      </c>
      <c r="D179" s="115">
        <f t="shared" si="28"/>
        <v>1923.0769230769231</v>
      </c>
      <c r="E179" s="116">
        <f t="shared" si="32"/>
        <v>330769.23076923209</v>
      </c>
      <c r="F179" s="116">
        <f t="shared" si="33"/>
        <v>1923.0769230769231</v>
      </c>
      <c r="G179" s="116">
        <f t="shared" si="34"/>
        <v>330769.23076923209</v>
      </c>
      <c r="H179" s="116">
        <f t="shared" si="35"/>
        <v>427479.72112836177</v>
      </c>
      <c r="I179" s="116">
        <f t="shared" si="36"/>
        <v>96710.490359129675</v>
      </c>
      <c r="J179" s="116">
        <f t="shared" si="37"/>
        <v>1224.0363687592326</v>
      </c>
      <c r="K179" s="117">
        <f t="shared" si="29"/>
        <v>0</v>
      </c>
    </row>
    <row r="180" spans="1:11" x14ac:dyDescent="0.25">
      <c r="A180" s="1">
        <f t="shared" si="27"/>
        <v>45058</v>
      </c>
      <c r="B180" s="115">
        <f t="shared" si="30"/>
        <v>3846.1538461538462</v>
      </c>
      <c r="C180" s="56">
        <f t="shared" si="31"/>
        <v>0.5</v>
      </c>
      <c r="D180" s="115">
        <f t="shared" si="28"/>
        <v>1923.0769230769231</v>
      </c>
      <c r="E180" s="116">
        <f t="shared" si="32"/>
        <v>332692.30769230903</v>
      </c>
      <c r="F180" s="116">
        <f t="shared" si="33"/>
        <v>1923.0769230769231</v>
      </c>
      <c r="G180" s="116">
        <f t="shared" si="34"/>
        <v>332692.30769230903</v>
      </c>
      <c r="H180" s="116">
        <f t="shared" si="35"/>
        <v>430635.91263161664</v>
      </c>
      <c r="I180" s="116">
        <f t="shared" si="36"/>
        <v>97943.60493930761</v>
      </c>
      <c r="J180" s="116">
        <f t="shared" si="37"/>
        <v>1233.1145801779348</v>
      </c>
      <c r="K180" s="117">
        <f t="shared" si="29"/>
        <v>0</v>
      </c>
    </row>
    <row r="181" spans="1:11" x14ac:dyDescent="0.25">
      <c r="A181" s="1">
        <f t="shared" si="27"/>
        <v>45072</v>
      </c>
      <c r="B181" s="115">
        <f t="shared" si="30"/>
        <v>3846.1538461538462</v>
      </c>
      <c r="C181" s="56">
        <f t="shared" si="31"/>
        <v>0.5</v>
      </c>
      <c r="D181" s="115">
        <f t="shared" si="28"/>
        <v>1923.0769230769231</v>
      </c>
      <c r="E181" s="116">
        <f t="shared" si="32"/>
        <v>334615.38461538596</v>
      </c>
      <c r="F181" s="116">
        <f t="shared" si="33"/>
        <v>1923.0769230769231</v>
      </c>
      <c r="G181" s="116">
        <f t="shared" si="34"/>
        <v>334615.38461538596</v>
      </c>
      <c r="H181" s="116">
        <f t="shared" si="35"/>
        <v>433801.20853343862</v>
      </c>
      <c r="I181" s="116">
        <f t="shared" si="36"/>
        <v>99185.823918052658</v>
      </c>
      <c r="J181" s="116">
        <f t="shared" si="37"/>
        <v>1242.2189787450479</v>
      </c>
      <c r="K181" s="117">
        <f t="shared" si="29"/>
        <v>0</v>
      </c>
    </row>
    <row r="182" spans="1:11" x14ac:dyDescent="0.25">
      <c r="A182" s="1">
        <f t="shared" si="27"/>
        <v>45086</v>
      </c>
      <c r="B182" s="115">
        <f t="shared" si="30"/>
        <v>3846.1538461538462</v>
      </c>
      <c r="C182" s="56">
        <f t="shared" si="31"/>
        <v>0.5</v>
      </c>
      <c r="D182" s="115">
        <f t="shared" si="28"/>
        <v>1923.0769230769231</v>
      </c>
      <c r="E182" s="116">
        <f t="shared" si="32"/>
        <v>336538.4615384629</v>
      </c>
      <c r="F182" s="116">
        <f t="shared" si="33"/>
        <v>1923.0769230769231</v>
      </c>
      <c r="G182" s="116">
        <f t="shared" si="34"/>
        <v>336538.4615384629</v>
      </c>
      <c r="H182" s="116">
        <f t="shared" si="35"/>
        <v>436975.63509651588</v>
      </c>
      <c r="I182" s="116">
        <f t="shared" si="36"/>
        <v>100437.17355805298</v>
      </c>
      <c r="J182" s="116">
        <f t="shared" si="37"/>
        <v>1251.3496400003205</v>
      </c>
      <c r="K182" s="117">
        <f t="shared" si="29"/>
        <v>0</v>
      </c>
    </row>
    <row r="183" spans="1:11" x14ac:dyDescent="0.25">
      <c r="A183" s="1">
        <f t="shared" si="27"/>
        <v>45100</v>
      </c>
      <c r="B183" s="115">
        <f t="shared" si="30"/>
        <v>3846.1538461538462</v>
      </c>
      <c r="C183" s="56">
        <f t="shared" si="31"/>
        <v>0.5</v>
      </c>
      <c r="D183" s="115">
        <f t="shared" si="28"/>
        <v>1923.0769230769231</v>
      </c>
      <c r="E183" s="116">
        <f t="shared" si="32"/>
        <v>338461.53846153984</v>
      </c>
      <c r="F183" s="116">
        <f t="shared" si="33"/>
        <v>1923.0769230769231</v>
      </c>
      <c r="G183" s="116">
        <f t="shared" si="34"/>
        <v>338461.53846153984</v>
      </c>
      <c r="H183" s="116">
        <f t="shared" si="35"/>
        <v>440159.2186592943</v>
      </c>
      <c r="I183" s="116">
        <f t="shared" si="36"/>
        <v>101697.68019775447</v>
      </c>
      <c r="J183" s="116">
        <f t="shared" si="37"/>
        <v>1260.5066397014889</v>
      </c>
      <c r="K183" s="117">
        <f t="shared" si="29"/>
        <v>0</v>
      </c>
    </row>
    <row r="184" spans="1:11" x14ac:dyDescent="0.25">
      <c r="A184" s="1">
        <f t="shared" si="27"/>
        <v>45114</v>
      </c>
      <c r="B184" s="115">
        <f t="shared" si="30"/>
        <v>3846.1538461538462</v>
      </c>
      <c r="C184" s="56">
        <f t="shared" si="31"/>
        <v>0.5</v>
      </c>
      <c r="D184" s="115">
        <f t="shared" si="28"/>
        <v>1923.0769230769231</v>
      </c>
      <c r="E184" s="116">
        <f t="shared" si="32"/>
        <v>340384.61538461677</v>
      </c>
      <c r="F184" s="116">
        <f t="shared" si="33"/>
        <v>1923.0769230769231</v>
      </c>
      <c r="G184" s="116">
        <f t="shared" si="34"/>
        <v>340384.61538461677</v>
      </c>
      <c r="H184" s="116">
        <f t="shared" si="35"/>
        <v>443351.9856361961</v>
      </c>
      <c r="I184" s="116">
        <f t="shared" si="36"/>
        <v>102967.37025157933</v>
      </c>
      <c r="J184" s="116">
        <f t="shared" si="37"/>
        <v>1269.6900538248592</v>
      </c>
      <c r="K184" s="117">
        <f t="shared" si="29"/>
        <v>0</v>
      </c>
    </row>
    <row r="185" spans="1:11" x14ac:dyDescent="0.25">
      <c r="A185" s="1">
        <f t="shared" si="27"/>
        <v>45128</v>
      </c>
      <c r="B185" s="115">
        <f t="shared" si="30"/>
        <v>3846.1538461538462</v>
      </c>
      <c r="C185" s="56">
        <f t="shared" si="31"/>
        <v>0.5</v>
      </c>
      <c r="D185" s="115">
        <f t="shared" si="28"/>
        <v>1923.0769230769231</v>
      </c>
      <c r="E185" s="116">
        <f t="shared" si="32"/>
        <v>342307.69230769371</v>
      </c>
      <c r="F185" s="116">
        <f t="shared" si="33"/>
        <v>1923.0769230769231</v>
      </c>
      <c r="G185" s="116">
        <f t="shared" si="34"/>
        <v>342307.69230769371</v>
      </c>
      <c r="H185" s="116">
        <f t="shared" si="35"/>
        <v>446553.96251783898</v>
      </c>
      <c r="I185" s="116">
        <f t="shared" si="36"/>
        <v>104246.27021014527</v>
      </c>
      <c r="J185" s="116">
        <f t="shared" si="37"/>
        <v>1278.8999585659476</v>
      </c>
      <c r="K185" s="117">
        <f t="shared" si="29"/>
        <v>0</v>
      </c>
    </row>
    <row r="186" spans="1:11" x14ac:dyDescent="0.25">
      <c r="A186" s="1">
        <f t="shared" si="27"/>
        <v>45142</v>
      </c>
      <c r="B186" s="115">
        <f t="shared" si="30"/>
        <v>3846.1538461538462</v>
      </c>
      <c r="C186" s="56">
        <f t="shared" si="31"/>
        <v>0.5</v>
      </c>
      <c r="D186" s="115">
        <f t="shared" si="28"/>
        <v>1923.0769230769231</v>
      </c>
      <c r="E186" s="116">
        <f t="shared" si="32"/>
        <v>344230.76923077065</v>
      </c>
      <c r="F186" s="116">
        <f t="shared" si="33"/>
        <v>1923.0769230769231</v>
      </c>
      <c r="G186" s="116">
        <f t="shared" si="34"/>
        <v>344230.76923077065</v>
      </c>
      <c r="H186" s="116">
        <f t="shared" si="35"/>
        <v>449765.17587125581</v>
      </c>
      <c r="I186" s="116">
        <f t="shared" si="36"/>
        <v>105534.40664048516</v>
      </c>
      <c r="J186" s="116">
        <f t="shared" si="37"/>
        <v>1288.1364303398877</v>
      </c>
      <c r="K186" s="117">
        <f t="shared" si="29"/>
        <v>0</v>
      </c>
    </row>
    <row r="187" spans="1:11" x14ac:dyDescent="0.25">
      <c r="A187" s="1">
        <f t="shared" si="27"/>
        <v>45156</v>
      </c>
      <c r="B187" s="115">
        <f t="shared" si="30"/>
        <v>3846.1538461538462</v>
      </c>
      <c r="C187" s="56">
        <f t="shared" si="31"/>
        <v>0.5</v>
      </c>
      <c r="D187" s="115">
        <f t="shared" si="28"/>
        <v>1923.0769230769231</v>
      </c>
      <c r="E187" s="116">
        <f t="shared" si="32"/>
        <v>346153.84615384758</v>
      </c>
      <c r="F187" s="116">
        <f t="shared" si="33"/>
        <v>1923.0769230769231</v>
      </c>
      <c r="G187" s="116">
        <f t="shared" si="34"/>
        <v>346153.84615384758</v>
      </c>
      <c r="H187" s="116">
        <f t="shared" si="35"/>
        <v>452985.65234011522</v>
      </c>
      <c r="I187" s="116">
        <f t="shared" si="36"/>
        <v>106831.80618626764</v>
      </c>
      <c r="J187" s="116">
        <f t="shared" si="37"/>
        <v>1297.3995457824785</v>
      </c>
      <c r="K187" s="117">
        <f t="shared" si="29"/>
        <v>0</v>
      </c>
    </row>
    <row r="188" spans="1:11" x14ac:dyDescent="0.25">
      <c r="A188" s="1">
        <f t="shared" si="27"/>
        <v>45170</v>
      </c>
      <c r="B188" s="115">
        <f t="shared" si="30"/>
        <v>3846.1538461538462</v>
      </c>
      <c r="C188" s="56">
        <f t="shared" si="31"/>
        <v>0.5</v>
      </c>
      <c r="D188" s="115">
        <f t="shared" si="28"/>
        <v>1923.0769230769231</v>
      </c>
      <c r="E188" s="116">
        <f t="shared" si="32"/>
        <v>348076.92307692452</v>
      </c>
      <c r="F188" s="116">
        <f t="shared" si="33"/>
        <v>1923.0769230769231</v>
      </c>
      <c r="G188" s="116">
        <f t="shared" si="34"/>
        <v>348076.92307692452</v>
      </c>
      <c r="H188" s="116">
        <f t="shared" si="35"/>
        <v>456215.41864494246</v>
      </c>
      <c r="I188" s="116">
        <f t="shared" si="36"/>
        <v>108138.49556801794</v>
      </c>
      <c r="J188" s="116">
        <f t="shared" si="37"/>
        <v>1306.6893817503005</v>
      </c>
      <c r="K188" s="117">
        <f t="shared" si="29"/>
        <v>0</v>
      </c>
    </row>
    <row r="189" spans="1:11" x14ac:dyDescent="0.25">
      <c r="A189" s="1">
        <f t="shared" si="27"/>
        <v>45184</v>
      </c>
      <c r="B189" s="115">
        <f t="shared" si="30"/>
        <v>3846.1538461538462</v>
      </c>
      <c r="C189" s="56">
        <f t="shared" si="31"/>
        <v>0.5</v>
      </c>
      <c r="D189" s="115">
        <f t="shared" si="28"/>
        <v>1923.0769230769231</v>
      </c>
      <c r="E189" s="116">
        <f t="shared" si="32"/>
        <v>350000.00000000146</v>
      </c>
      <c r="F189" s="116">
        <f t="shared" si="33"/>
        <v>1923.0769230769231</v>
      </c>
      <c r="G189" s="116">
        <f t="shared" si="34"/>
        <v>350000.00000000146</v>
      </c>
      <c r="H189" s="116">
        <f t="shared" si="35"/>
        <v>459454.50158334133</v>
      </c>
      <c r="I189" s="116">
        <f t="shared" si="36"/>
        <v>109454.50158333988</v>
      </c>
      <c r="J189" s="116">
        <f t="shared" si="37"/>
        <v>1316.0060153219383</v>
      </c>
      <c r="K189" s="117">
        <f t="shared" si="29"/>
        <v>0</v>
      </c>
    </row>
    <row r="190" spans="1:11" x14ac:dyDescent="0.25">
      <c r="A190" s="1">
        <f t="shared" si="27"/>
        <v>45198</v>
      </c>
      <c r="B190" s="115">
        <f t="shared" si="30"/>
        <v>3846.1538461538462</v>
      </c>
      <c r="C190" s="56">
        <f t="shared" si="31"/>
        <v>0.5</v>
      </c>
      <c r="D190" s="115">
        <f t="shared" si="28"/>
        <v>1923.0769230769231</v>
      </c>
      <c r="E190" s="116">
        <f t="shared" si="32"/>
        <v>351923.07692307839</v>
      </c>
      <c r="F190" s="116">
        <f t="shared" si="33"/>
        <v>1923.0769230769231</v>
      </c>
      <c r="G190" s="116">
        <f t="shared" si="34"/>
        <v>351923.07692307839</v>
      </c>
      <c r="H190" s="116">
        <f t="shared" si="35"/>
        <v>462702.92803021637</v>
      </c>
      <c r="I190" s="116">
        <f t="shared" si="36"/>
        <v>110779.85110713798</v>
      </c>
      <c r="J190" s="116">
        <f t="shared" si="37"/>
        <v>1325.3495237980969</v>
      </c>
      <c r="K190" s="117">
        <f t="shared" si="29"/>
        <v>0</v>
      </c>
    </row>
    <row r="191" spans="1:11" x14ac:dyDescent="0.25">
      <c r="A191" s="1">
        <f t="shared" si="27"/>
        <v>45212</v>
      </c>
      <c r="B191" s="115">
        <f t="shared" si="30"/>
        <v>3846.1538461538462</v>
      </c>
      <c r="C191" s="56">
        <f t="shared" si="31"/>
        <v>0.5</v>
      </c>
      <c r="D191" s="115">
        <f t="shared" si="28"/>
        <v>1923.0769230769231</v>
      </c>
      <c r="E191" s="116">
        <f t="shared" si="32"/>
        <v>353846.15384615533</v>
      </c>
      <c r="F191" s="116">
        <f t="shared" si="33"/>
        <v>1923.0769230769231</v>
      </c>
      <c r="G191" s="116">
        <f t="shared" si="34"/>
        <v>353846.15384615533</v>
      </c>
      <c r="H191" s="116">
        <f t="shared" si="35"/>
        <v>465960.72493799584</v>
      </c>
      <c r="I191" s="116">
        <f t="shared" si="36"/>
        <v>112114.57109184051</v>
      </c>
      <c r="J191" s="116">
        <f t="shared" si="37"/>
        <v>1334.7199847025331</v>
      </c>
      <c r="K191" s="117">
        <f t="shared" si="29"/>
        <v>0</v>
      </c>
    </row>
    <row r="192" spans="1:11" x14ac:dyDescent="0.25">
      <c r="A192" s="1">
        <f t="shared" si="27"/>
        <v>45226</v>
      </c>
      <c r="B192" s="115">
        <f t="shared" si="30"/>
        <v>3846.1538461538462</v>
      </c>
      <c r="C192" s="56">
        <f t="shared" si="31"/>
        <v>0.5</v>
      </c>
      <c r="D192" s="115">
        <f t="shared" si="28"/>
        <v>1923.0769230769231</v>
      </c>
      <c r="E192" s="116">
        <f t="shared" si="32"/>
        <v>355769.23076923226</v>
      </c>
      <c r="F192" s="116">
        <f t="shared" si="33"/>
        <v>1923.0769230769231</v>
      </c>
      <c r="G192" s="116">
        <f t="shared" si="34"/>
        <v>355769.23076923226</v>
      </c>
      <c r="H192" s="116">
        <f t="shared" si="35"/>
        <v>469227.91933685547</v>
      </c>
      <c r="I192" s="116">
        <f t="shared" si="36"/>
        <v>113458.68856762321</v>
      </c>
      <c r="J192" s="116">
        <f t="shared" si="37"/>
        <v>1344.1174757826957</v>
      </c>
      <c r="K192" s="117">
        <f t="shared" si="29"/>
        <v>0</v>
      </c>
    </row>
    <row r="193" spans="1:11" x14ac:dyDescent="0.25">
      <c r="A193" s="1">
        <f t="shared" si="27"/>
        <v>45240</v>
      </c>
      <c r="B193" s="115">
        <f t="shared" si="30"/>
        <v>3846.1538461538462</v>
      </c>
      <c r="C193" s="56">
        <f t="shared" si="31"/>
        <v>0.5</v>
      </c>
      <c r="D193" s="115">
        <f t="shared" si="28"/>
        <v>1923.0769230769231</v>
      </c>
      <c r="E193" s="116">
        <f t="shared" si="32"/>
        <v>357692.3076923092</v>
      </c>
      <c r="F193" s="116">
        <f t="shared" si="33"/>
        <v>1923.0769230769231</v>
      </c>
      <c r="G193" s="116">
        <f t="shared" si="34"/>
        <v>357692.3076923092</v>
      </c>
      <c r="H193" s="116">
        <f t="shared" si="35"/>
        <v>472504.53833494254</v>
      </c>
      <c r="I193" s="116">
        <f t="shared" si="36"/>
        <v>114812.23064263334</v>
      </c>
      <c r="J193" s="116">
        <f t="shared" si="37"/>
        <v>1353.542075010133</v>
      </c>
      <c r="K193" s="117">
        <f t="shared" si="29"/>
        <v>0</v>
      </c>
    </row>
    <row r="194" spans="1:11" x14ac:dyDescent="0.25">
      <c r="A194" s="1">
        <f t="shared" si="27"/>
        <v>45254</v>
      </c>
      <c r="B194" s="115">
        <f t="shared" si="30"/>
        <v>3846.1538461538462</v>
      </c>
      <c r="C194" s="56">
        <f t="shared" si="31"/>
        <v>0.5</v>
      </c>
      <c r="D194" s="115">
        <f t="shared" si="28"/>
        <v>1923.0769230769231</v>
      </c>
      <c r="E194" s="116">
        <f t="shared" si="32"/>
        <v>359615.38461538614</v>
      </c>
      <c r="F194" s="116">
        <f t="shared" si="33"/>
        <v>1923.0769230769231</v>
      </c>
      <c r="G194" s="116">
        <f t="shared" si="34"/>
        <v>359615.38461538614</v>
      </c>
      <c r="H194" s="116">
        <f t="shared" si="35"/>
        <v>475790.60911860102</v>
      </c>
      <c r="I194" s="116">
        <f t="shared" si="36"/>
        <v>116175.22450321488</v>
      </c>
      <c r="J194" s="116">
        <f t="shared" si="37"/>
        <v>1362.9938605815405</v>
      </c>
      <c r="K194" s="117">
        <f t="shared" si="29"/>
        <v>0</v>
      </c>
    </row>
    <row r="195" spans="1:11" x14ac:dyDescent="0.25">
      <c r="A195" s="1">
        <f t="shared" si="27"/>
        <v>45268</v>
      </c>
      <c r="B195" s="115">
        <f t="shared" si="30"/>
        <v>3846.1538461538462</v>
      </c>
      <c r="C195" s="56">
        <f t="shared" si="31"/>
        <v>0.5</v>
      </c>
      <c r="D195" s="115">
        <f t="shared" si="28"/>
        <v>1923.0769230769231</v>
      </c>
      <c r="E195" s="116">
        <f t="shared" si="32"/>
        <v>361538.46153846307</v>
      </c>
      <c r="F195" s="116">
        <f t="shared" si="33"/>
        <v>1923.0769230769231</v>
      </c>
      <c r="G195" s="116">
        <f t="shared" si="34"/>
        <v>361538.46153846307</v>
      </c>
      <c r="H195" s="116">
        <f t="shared" si="35"/>
        <v>479086.158952597</v>
      </c>
      <c r="I195" s="116">
        <f t="shared" si="36"/>
        <v>117547.69741413393</v>
      </c>
      <c r="J195" s="116">
        <f t="shared" si="37"/>
        <v>1372.4729109190521</v>
      </c>
      <c r="K195" s="117">
        <f t="shared" si="29"/>
        <v>0</v>
      </c>
    </row>
    <row r="196" spans="1:11" x14ac:dyDescent="0.25">
      <c r="A196" s="1">
        <f t="shared" si="27"/>
        <v>45282</v>
      </c>
      <c r="B196" s="115">
        <f t="shared" si="30"/>
        <v>3846.1538461538462</v>
      </c>
      <c r="C196" s="56">
        <f t="shared" si="31"/>
        <v>0.5</v>
      </c>
      <c r="D196" s="115">
        <f t="shared" si="28"/>
        <v>1923.0769230769231</v>
      </c>
      <c r="E196" s="116">
        <f t="shared" si="32"/>
        <v>363461.53846154001</v>
      </c>
      <c r="F196" s="116">
        <f t="shared" si="33"/>
        <v>1923.0769230769231</v>
      </c>
      <c r="G196" s="116">
        <f t="shared" si="34"/>
        <v>363461.53846154001</v>
      </c>
      <c r="H196" s="116">
        <f t="shared" si="35"/>
        <v>482391.21518034488</v>
      </c>
      <c r="I196" s="116">
        <f t="shared" si="36"/>
        <v>118929.67671880487</v>
      </c>
      <c r="J196" s="116">
        <f t="shared" si="37"/>
        <v>1381.9793046709383</v>
      </c>
      <c r="K196" s="117">
        <f t="shared" si="29"/>
        <v>0</v>
      </c>
    </row>
    <row r="197" spans="1:11" x14ac:dyDescent="0.25">
      <c r="A197" s="1">
        <f t="shared" si="27"/>
        <v>45296</v>
      </c>
      <c r="B197" s="115">
        <f t="shared" si="30"/>
        <v>3846.1538461538462</v>
      </c>
      <c r="C197" s="56">
        <f t="shared" si="31"/>
        <v>0.5</v>
      </c>
      <c r="D197" s="115">
        <f t="shared" si="28"/>
        <v>1923.0769230769231</v>
      </c>
      <c r="E197" s="116">
        <f t="shared" si="32"/>
        <v>365384.61538461695</v>
      </c>
      <c r="F197" s="116">
        <f t="shared" si="33"/>
        <v>1923.0769230769231</v>
      </c>
      <c r="G197" s="116">
        <f t="shared" si="34"/>
        <v>365384.61538461695</v>
      </c>
      <c r="H197" s="116">
        <f t="shared" si="35"/>
        <v>485705.80522413435</v>
      </c>
      <c r="I197" s="116">
        <f t="shared" si="36"/>
        <v>120321.18983951741</v>
      </c>
      <c r="J197" s="116">
        <f t="shared" si="37"/>
        <v>1391.5131207125378</v>
      </c>
      <c r="K197" s="117">
        <f t="shared" si="29"/>
        <v>0</v>
      </c>
    </row>
    <row r="198" spans="1:11" x14ac:dyDescent="0.25">
      <c r="A198" s="1">
        <f t="shared" si="27"/>
        <v>45310</v>
      </c>
      <c r="B198" s="115">
        <f t="shared" si="30"/>
        <v>3846.1538461538462</v>
      </c>
      <c r="C198" s="56">
        <f t="shared" si="31"/>
        <v>0.5</v>
      </c>
      <c r="D198" s="115">
        <f t="shared" si="28"/>
        <v>1923.0769230769231</v>
      </c>
      <c r="E198" s="116">
        <f t="shared" si="32"/>
        <v>367307.69230769388</v>
      </c>
      <c r="F198" s="116">
        <f t="shared" si="33"/>
        <v>1923.0769230769231</v>
      </c>
      <c r="G198" s="116">
        <f t="shared" si="34"/>
        <v>367307.69230769388</v>
      </c>
      <c r="H198" s="116">
        <f t="shared" si="35"/>
        <v>489029.95658535784</v>
      </c>
      <c r="I198" s="116">
        <f t="shared" si="36"/>
        <v>121722.26427766395</v>
      </c>
      <c r="J198" s="116">
        <f t="shared" si="37"/>
        <v>1401.0744381465483</v>
      </c>
      <c r="K198" s="117">
        <f t="shared" si="29"/>
        <v>0</v>
      </c>
    </row>
    <row r="199" spans="1:11" x14ac:dyDescent="0.25">
      <c r="A199" s="1">
        <f t="shared" si="27"/>
        <v>45324</v>
      </c>
      <c r="B199" s="115">
        <f t="shared" si="30"/>
        <v>3846.1538461538462</v>
      </c>
      <c r="C199" s="56">
        <f t="shared" si="31"/>
        <v>0.5</v>
      </c>
      <c r="D199" s="115">
        <f t="shared" si="28"/>
        <v>1923.0769230769231</v>
      </c>
      <c r="E199" s="116">
        <f t="shared" si="32"/>
        <v>369230.76923077082</v>
      </c>
      <c r="F199" s="116">
        <f t="shared" si="33"/>
        <v>1923.0769230769231</v>
      </c>
      <c r="G199" s="116">
        <f t="shared" si="34"/>
        <v>369230.76923077082</v>
      </c>
      <c r="H199" s="116">
        <f t="shared" si="35"/>
        <v>492363.69684473868</v>
      </c>
      <c r="I199" s="116">
        <f t="shared" si="36"/>
        <v>123132.92761396785</v>
      </c>
      <c r="J199" s="116">
        <f t="shared" si="37"/>
        <v>1410.6633363039</v>
      </c>
      <c r="K199" s="117">
        <f t="shared" si="29"/>
        <v>0</v>
      </c>
    </row>
    <row r="200" spans="1:11" x14ac:dyDescent="0.25">
      <c r="A200" s="1">
        <f t="shared" si="27"/>
        <v>45338</v>
      </c>
      <c r="B200" s="115">
        <f t="shared" si="30"/>
        <v>3846.1538461538462</v>
      </c>
      <c r="C200" s="56">
        <f t="shared" si="31"/>
        <v>0.5</v>
      </c>
      <c r="D200" s="115">
        <f t="shared" si="28"/>
        <v>1923.0769230769231</v>
      </c>
      <c r="E200" s="116">
        <f t="shared" si="32"/>
        <v>371153.84615384776</v>
      </c>
      <c r="F200" s="116">
        <f t="shared" si="33"/>
        <v>1923.0769230769231</v>
      </c>
      <c r="G200" s="116">
        <f t="shared" si="34"/>
        <v>371153.84615384776</v>
      </c>
      <c r="H200" s="116">
        <f t="shared" si="35"/>
        <v>495707.05366256007</v>
      </c>
      <c r="I200" s="116">
        <f t="shared" si="36"/>
        <v>124553.20750871231</v>
      </c>
      <c r="J200" s="116">
        <f t="shared" si="37"/>
        <v>1420.2798947444535</v>
      </c>
      <c r="K200" s="117">
        <f t="shared" si="29"/>
        <v>0</v>
      </c>
    </row>
    <row r="201" spans="1:11" x14ac:dyDescent="0.25">
      <c r="A201" s="1">
        <f t="shared" ref="A201:A264" si="38">A200+14</f>
        <v>45352</v>
      </c>
      <c r="B201" s="115">
        <f t="shared" si="30"/>
        <v>3846.1538461538462</v>
      </c>
      <c r="C201" s="56">
        <f t="shared" si="31"/>
        <v>0.5</v>
      </c>
      <c r="D201" s="115">
        <f t="shared" ref="D201:D264" si="39">(100%-C201)*B201</f>
        <v>1923.0769230769231</v>
      </c>
      <c r="E201" s="116">
        <f t="shared" si="32"/>
        <v>373076.92307692469</v>
      </c>
      <c r="F201" s="116">
        <f t="shared" si="33"/>
        <v>1923.0769230769231</v>
      </c>
      <c r="G201" s="116">
        <f t="shared" si="34"/>
        <v>373076.92307692469</v>
      </c>
      <c r="H201" s="116">
        <f t="shared" si="35"/>
        <v>499060.05477889441</v>
      </c>
      <c r="I201" s="116">
        <f t="shared" si="36"/>
        <v>125983.13170196972</v>
      </c>
      <c r="J201" s="116">
        <f t="shared" si="37"/>
        <v>1429.9241932574078</v>
      </c>
      <c r="K201" s="117">
        <f t="shared" ref="K201:K264" si="40">IF(J201&gt;D201,1,0)</f>
        <v>0</v>
      </c>
    </row>
    <row r="202" spans="1:11" x14ac:dyDescent="0.25">
      <c r="A202" s="1">
        <f t="shared" si="38"/>
        <v>45366</v>
      </c>
      <c r="B202" s="115">
        <f t="shared" ref="B202:B265" si="41">B201</f>
        <v>3846.1538461538462</v>
      </c>
      <c r="C202" s="56">
        <f t="shared" ref="C202:C265" si="42">C201</f>
        <v>0.5</v>
      </c>
      <c r="D202" s="115">
        <f t="shared" si="39"/>
        <v>1923.0769230769231</v>
      </c>
      <c r="E202" s="116">
        <f t="shared" si="32"/>
        <v>375000.00000000163</v>
      </c>
      <c r="F202" s="116">
        <f t="shared" si="33"/>
        <v>1923.0769230769231</v>
      </c>
      <c r="G202" s="116">
        <f t="shared" si="34"/>
        <v>375000.00000000163</v>
      </c>
      <c r="H202" s="116">
        <f t="shared" si="35"/>
        <v>502422.72801383352</v>
      </c>
      <c r="I202" s="116">
        <f t="shared" si="36"/>
        <v>127422.72801383189</v>
      </c>
      <c r="J202" s="116">
        <f t="shared" si="37"/>
        <v>1439.596311862173</v>
      </c>
      <c r="K202" s="117">
        <f t="shared" si="40"/>
        <v>0</v>
      </c>
    </row>
    <row r="203" spans="1:11" x14ac:dyDescent="0.25">
      <c r="A203" s="1">
        <f t="shared" si="38"/>
        <v>45380</v>
      </c>
      <c r="B203" s="115">
        <f t="shared" si="41"/>
        <v>3846.1538461538462</v>
      </c>
      <c r="C203" s="56">
        <f t="shared" si="42"/>
        <v>0.5</v>
      </c>
      <c r="D203" s="115">
        <f t="shared" si="39"/>
        <v>1923.0769230769231</v>
      </c>
      <c r="E203" s="116">
        <f t="shared" si="32"/>
        <v>376923.07692307857</v>
      </c>
      <c r="F203" s="116">
        <f t="shared" si="33"/>
        <v>1923.0769230769231</v>
      </c>
      <c r="G203" s="116">
        <f t="shared" si="34"/>
        <v>376923.07692307857</v>
      </c>
      <c r="H203" s="116">
        <f t="shared" si="35"/>
        <v>505795.10126771958</v>
      </c>
      <c r="I203" s="116">
        <f t="shared" si="36"/>
        <v>128872.02434464102</v>
      </c>
      <c r="J203" s="116">
        <f t="shared" si="37"/>
        <v>1449.2963308091275</v>
      </c>
      <c r="K203" s="117">
        <f t="shared" si="40"/>
        <v>0</v>
      </c>
    </row>
    <row r="204" spans="1:11" x14ac:dyDescent="0.25">
      <c r="A204" s="1">
        <f t="shared" si="38"/>
        <v>45394</v>
      </c>
      <c r="B204" s="115">
        <f t="shared" si="41"/>
        <v>3846.1538461538462</v>
      </c>
      <c r="C204" s="56">
        <f t="shared" si="42"/>
        <v>0.5</v>
      </c>
      <c r="D204" s="115">
        <f t="shared" si="39"/>
        <v>1923.0769230769231</v>
      </c>
      <c r="E204" s="116">
        <f t="shared" si="32"/>
        <v>378846.1538461555</v>
      </c>
      <c r="F204" s="116">
        <f t="shared" si="33"/>
        <v>1923.0769230769231</v>
      </c>
      <c r="G204" s="116">
        <f t="shared" si="34"/>
        <v>378846.1538461555</v>
      </c>
      <c r="H204" s="116">
        <f t="shared" si="35"/>
        <v>509177.20252137649</v>
      </c>
      <c r="I204" s="116">
        <f t="shared" si="36"/>
        <v>130331.04867522098</v>
      </c>
      <c r="J204" s="116">
        <f t="shared" si="37"/>
        <v>1459.0243305799668</v>
      </c>
      <c r="K204" s="117">
        <f t="shared" si="40"/>
        <v>0</v>
      </c>
    </row>
    <row r="205" spans="1:11" x14ac:dyDescent="0.25">
      <c r="A205" s="1">
        <f t="shared" si="38"/>
        <v>45408</v>
      </c>
      <c r="B205" s="115">
        <f t="shared" si="41"/>
        <v>3846.1538461538462</v>
      </c>
      <c r="C205" s="56">
        <f t="shared" si="42"/>
        <v>0.5</v>
      </c>
      <c r="D205" s="115">
        <f t="shared" si="39"/>
        <v>1923.0769230769231</v>
      </c>
      <c r="E205" s="116">
        <f t="shared" si="32"/>
        <v>380769.23076923244</v>
      </c>
      <c r="F205" s="116">
        <f t="shared" si="33"/>
        <v>1923.0769230769231</v>
      </c>
      <c r="G205" s="116">
        <f t="shared" si="34"/>
        <v>380769.23076923244</v>
      </c>
      <c r="H205" s="116">
        <f t="shared" si="35"/>
        <v>512569.059836342</v>
      </c>
      <c r="I205" s="116">
        <f t="shared" si="36"/>
        <v>131799.82906710956</v>
      </c>
      <c r="J205" s="116">
        <f t="shared" si="37"/>
        <v>1468.7803918885766</v>
      </c>
      <c r="K205" s="117">
        <f t="shared" si="40"/>
        <v>0</v>
      </c>
    </row>
    <row r="206" spans="1:11" x14ac:dyDescent="0.25">
      <c r="A206" s="1">
        <f t="shared" si="38"/>
        <v>45422</v>
      </c>
      <c r="B206" s="115">
        <f t="shared" si="41"/>
        <v>3846.1538461538462</v>
      </c>
      <c r="C206" s="56">
        <f t="shared" si="42"/>
        <v>0.5</v>
      </c>
      <c r="D206" s="115">
        <f t="shared" si="39"/>
        <v>1923.0769230769231</v>
      </c>
      <c r="E206" s="116">
        <f t="shared" si="32"/>
        <v>382692.30769230938</v>
      </c>
      <c r="F206" s="116">
        <f t="shared" si="33"/>
        <v>1923.0769230769231</v>
      </c>
      <c r="G206" s="116">
        <f t="shared" si="34"/>
        <v>382692.30769230938</v>
      </c>
      <c r="H206" s="116">
        <f t="shared" si="35"/>
        <v>515970.70135510067</v>
      </c>
      <c r="I206" s="116">
        <f t="shared" si="36"/>
        <v>133278.39366279129</v>
      </c>
      <c r="J206" s="116">
        <f t="shared" si="37"/>
        <v>1478.5645956817316</v>
      </c>
      <c r="K206" s="117">
        <f t="shared" si="40"/>
        <v>0</v>
      </c>
    </row>
    <row r="207" spans="1:11" x14ac:dyDescent="0.25">
      <c r="A207" s="1">
        <f t="shared" si="38"/>
        <v>45436</v>
      </c>
      <c r="B207" s="115">
        <f t="shared" si="41"/>
        <v>3846.1538461538462</v>
      </c>
      <c r="C207" s="56">
        <f t="shared" si="42"/>
        <v>0.5</v>
      </c>
      <c r="D207" s="115">
        <f t="shared" si="39"/>
        <v>1923.0769230769231</v>
      </c>
      <c r="E207" s="116">
        <f t="shared" si="32"/>
        <v>384615.38461538631</v>
      </c>
      <c r="F207" s="116">
        <f t="shared" si="33"/>
        <v>1923.0769230769231</v>
      </c>
      <c r="G207" s="116">
        <f t="shared" si="34"/>
        <v>384615.38461538631</v>
      </c>
      <c r="H207" s="116">
        <f t="shared" si="35"/>
        <v>519382.15530131734</v>
      </c>
      <c r="I207" s="116">
        <f t="shared" si="36"/>
        <v>134766.77068593103</v>
      </c>
      <c r="J207" s="116">
        <f t="shared" si="37"/>
        <v>1488.3770231397357</v>
      </c>
      <c r="K207" s="117">
        <f t="shared" si="40"/>
        <v>0</v>
      </c>
    </row>
    <row r="208" spans="1:11" x14ac:dyDescent="0.25">
      <c r="A208" s="1">
        <f t="shared" si="38"/>
        <v>45450</v>
      </c>
      <c r="B208" s="115">
        <f t="shared" si="41"/>
        <v>3846.1538461538462</v>
      </c>
      <c r="C208" s="56">
        <f t="shared" si="42"/>
        <v>0.5</v>
      </c>
      <c r="D208" s="115">
        <f t="shared" si="39"/>
        <v>1923.0769230769231</v>
      </c>
      <c r="E208" s="116">
        <f t="shared" si="32"/>
        <v>386538.46153846325</v>
      </c>
      <c r="F208" s="116">
        <f t="shared" si="33"/>
        <v>1923.0769230769231</v>
      </c>
      <c r="G208" s="116">
        <f t="shared" si="34"/>
        <v>386538.46153846325</v>
      </c>
      <c r="H208" s="116">
        <f t="shared" si="35"/>
        <v>522803.44998007116</v>
      </c>
      <c r="I208" s="116">
        <f t="shared" si="36"/>
        <v>136264.98844160791</v>
      </c>
      <c r="J208" s="116">
        <f t="shared" si="37"/>
        <v>1498.2177556768875</v>
      </c>
      <c r="K208" s="117">
        <f t="shared" si="40"/>
        <v>0</v>
      </c>
    </row>
    <row r="209" spans="1:11" x14ac:dyDescent="0.25">
      <c r="A209" s="1">
        <f t="shared" si="38"/>
        <v>45464</v>
      </c>
      <c r="B209" s="115">
        <f t="shared" si="41"/>
        <v>3846.1538461538462</v>
      </c>
      <c r="C209" s="56">
        <f t="shared" si="42"/>
        <v>0.5</v>
      </c>
      <c r="D209" s="115">
        <f t="shared" si="39"/>
        <v>1923.0769230769231</v>
      </c>
      <c r="E209" s="116">
        <f t="shared" ref="E209:E272" si="43">E208+D209</f>
        <v>388461.53846154019</v>
      </c>
      <c r="F209" s="116">
        <f t="shared" ref="F209:F272" si="44">C209*B209</f>
        <v>1923.0769230769231</v>
      </c>
      <c r="G209" s="116">
        <f t="shared" ref="G209:G272" si="45">G208+F209</f>
        <v>388461.53846154019</v>
      </c>
      <c r="H209" s="116">
        <f t="shared" ref="H209:H272" si="46">H208*(1+$H$2) + F209</f>
        <v>526234.61377809057</v>
      </c>
      <c r="I209" s="116">
        <f t="shared" ref="I209:I272" si="47">H209-G209</f>
        <v>137773.07531655038</v>
      </c>
      <c r="J209" s="116">
        <f t="shared" ref="J209:J272" si="48">I209-I208</f>
        <v>1508.0868749424699</v>
      </c>
      <c r="K209" s="117">
        <f t="shared" si="40"/>
        <v>0</v>
      </c>
    </row>
    <row r="210" spans="1:11" x14ac:dyDescent="0.25">
      <c r="A210" s="1">
        <f t="shared" si="38"/>
        <v>45478</v>
      </c>
      <c r="B210" s="115">
        <f t="shared" si="41"/>
        <v>3846.1538461538462</v>
      </c>
      <c r="C210" s="56">
        <f t="shared" si="42"/>
        <v>0.5</v>
      </c>
      <c r="D210" s="115">
        <f t="shared" si="39"/>
        <v>1923.0769230769231</v>
      </c>
      <c r="E210" s="116">
        <f t="shared" si="43"/>
        <v>390384.61538461712</v>
      </c>
      <c r="F210" s="116">
        <f t="shared" si="44"/>
        <v>1923.0769230769231</v>
      </c>
      <c r="G210" s="116">
        <f t="shared" si="45"/>
        <v>390384.61538461712</v>
      </c>
      <c r="H210" s="116">
        <f t="shared" si="46"/>
        <v>529675.67516398884</v>
      </c>
      <c r="I210" s="116">
        <f t="shared" si="47"/>
        <v>139291.05977937172</v>
      </c>
      <c r="J210" s="116">
        <f t="shared" si="48"/>
        <v>1517.9844628213323</v>
      </c>
      <c r="K210" s="117">
        <f t="shared" si="40"/>
        <v>0</v>
      </c>
    </row>
    <row r="211" spans="1:11" x14ac:dyDescent="0.25">
      <c r="A211" s="1">
        <f t="shared" si="38"/>
        <v>45492</v>
      </c>
      <c r="B211" s="115">
        <f t="shared" si="41"/>
        <v>3846.1538461538462</v>
      </c>
      <c r="C211" s="56">
        <f t="shared" si="42"/>
        <v>0.5</v>
      </c>
      <c r="D211" s="115">
        <f t="shared" si="39"/>
        <v>1923.0769230769231</v>
      </c>
      <c r="E211" s="116">
        <f t="shared" si="43"/>
        <v>392307.69230769406</v>
      </c>
      <c r="F211" s="116">
        <f t="shared" si="44"/>
        <v>1923.0769230769231</v>
      </c>
      <c r="G211" s="116">
        <f t="shared" si="45"/>
        <v>392307.69230769406</v>
      </c>
      <c r="H211" s="116">
        <f t="shared" si="46"/>
        <v>533126.66268850025</v>
      </c>
      <c r="I211" s="116">
        <f t="shared" si="47"/>
        <v>140818.97038080619</v>
      </c>
      <c r="J211" s="116">
        <f t="shared" si="48"/>
        <v>1527.9106014344725</v>
      </c>
      <c r="K211" s="117">
        <f t="shared" si="40"/>
        <v>0</v>
      </c>
    </row>
    <row r="212" spans="1:11" x14ac:dyDescent="0.25">
      <c r="A212" s="1">
        <f t="shared" si="38"/>
        <v>45506</v>
      </c>
      <c r="B212" s="115">
        <f t="shared" si="41"/>
        <v>3846.1538461538462</v>
      </c>
      <c r="C212" s="56">
        <f t="shared" si="42"/>
        <v>0.5</v>
      </c>
      <c r="D212" s="115">
        <f t="shared" si="39"/>
        <v>1923.0769230769231</v>
      </c>
      <c r="E212" s="116">
        <f t="shared" si="43"/>
        <v>394230.76923077099</v>
      </c>
      <c r="F212" s="116">
        <f t="shared" si="44"/>
        <v>1923.0769230769231</v>
      </c>
      <c r="G212" s="116">
        <f t="shared" si="45"/>
        <v>394230.76923077099</v>
      </c>
      <c r="H212" s="116">
        <f t="shared" si="46"/>
        <v>536587.60498471698</v>
      </c>
      <c r="I212" s="116">
        <f t="shared" si="47"/>
        <v>142356.83575394598</v>
      </c>
      <c r="J212" s="116">
        <f t="shared" si="48"/>
        <v>1537.8653731397935</v>
      </c>
      <c r="K212" s="117">
        <f t="shared" si="40"/>
        <v>0</v>
      </c>
    </row>
    <row r="213" spans="1:11" x14ac:dyDescent="0.25">
      <c r="A213" s="1">
        <f t="shared" si="38"/>
        <v>45520</v>
      </c>
      <c r="B213" s="115">
        <f t="shared" si="41"/>
        <v>3846.1538461538462</v>
      </c>
      <c r="C213" s="56">
        <f t="shared" si="42"/>
        <v>0.5</v>
      </c>
      <c r="D213" s="115">
        <f t="shared" si="39"/>
        <v>1923.0769230769231</v>
      </c>
      <c r="E213" s="116">
        <f t="shared" si="43"/>
        <v>396153.84615384793</v>
      </c>
      <c r="F213" s="116">
        <f t="shared" si="44"/>
        <v>1923.0769230769231</v>
      </c>
      <c r="G213" s="116">
        <f t="shared" si="45"/>
        <v>396153.84615384793</v>
      </c>
      <c r="H213" s="116">
        <f t="shared" si="46"/>
        <v>540058.53076832672</v>
      </c>
      <c r="I213" s="116">
        <f t="shared" si="47"/>
        <v>143904.68461447879</v>
      </c>
      <c r="J213" s="116">
        <f t="shared" si="48"/>
        <v>1547.8488605328021</v>
      </c>
      <c r="K213" s="117">
        <f t="shared" si="40"/>
        <v>0</v>
      </c>
    </row>
    <row r="214" spans="1:11" x14ac:dyDescent="0.25">
      <c r="A214" s="1">
        <f t="shared" si="38"/>
        <v>45534</v>
      </c>
      <c r="B214" s="115">
        <f t="shared" si="41"/>
        <v>3846.1538461538462</v>
      </c>
      <c r="C214" s="56">
        <f t="shared" si="42"/>
        <v>0.5</v>
      </c>
      <c r="D214" s="115">
        <f t="shared" si="39"/>
        <v>1923.0769230769231</v>
      </c>
      <c r="E214" s="116">
        <f t="shared" si="43"/>
        <v>398076.92307692487</v>
      </c>
      <c r="F214" s="116">
        <f t="shared" si="44"/>
        <v>1923.0769230769231</v>
      </c>
      <c r="G214" s="116">
        <f t="shared" si="45"/>
        <v>398076.92307692487</v>
      </c>
      <c r="H214" s="116">
        <f t="shared" si="46"/>
        <v>543539.46883785073</v>
      </c>
      <c r="I214" s="116">
        <f t="shared" si="47"/>
        <v>145462.54576092586</v>
      </c>
      <c r="J214" s="116">
        <f t="shared" si="48"/>
        <v>1557.8611464470741</v>
      </c>
      <c r="K214" s="117">
        <f t="shared" si="40"/>
        <v>0</v>
      </c>
    </row>
    <row r="215" spans="1:11" x14ac:dyDescent="0.25">
      <c r="A215" s="1">
        <f t="shared" si="38"/>
        <v>45548</v>
      </c>
      <c r="B215" s="115">
        <f t="shared" si="41"/>
        <v>3846.1538461538462</v>
      </c>
      <c r="C215" s="56">
        <f t="shared" si="42"/>
        <v>0.5</v>
      </c>
      <c r="D215" s="115">
        <f t="shared" si="39"/>
        <v>1923.0769230769231</v>
      </c>
      <c r="E215" s="116">
        <f t="shared" si="43"/>
        <v>400000.0000000018</v>
      </c>
      <c r="F215" s="116">
        <f t="shared" si="44"/>
        <v>1923.0769230769231</v>
      </c>
      <c r="G215" s="116">
        <f t="shared" si="45"/>
        <v>400000.0000000018</v>
      </c>
      <c r="H215" s="116">
        <f t="shared" si="46"/>
        <v>547030.44807488297</v>
      </c>
      <c r="I215" s="116">
        <f t="shared" si="47"/>
        <v>147030.44807488116</v>
      </c>
      <c r="J215" s="116">
        <f t="shared" si="48"/>
        <v>1567.9023139553028</v>
      </c>
      <c r="K215" s="117">
        <f t="shared" si="40"/>
        <v>0</v>
      </c>
    </row>
    <row r="216" spans="1:11" x14ac:dyDescent="0.25">
      <c r="A216" s="1">
        <f t="shared" si="38"/>
        <v>45562</v>
      </c>
      <c r="B216" s="115">
        <f t="shared" si="41"/>
        <v>3846.1538461538462</v>
      </c>
      <c r="C216" s="56">
        <f t="shared" si="42"/>
        <v>0.5</v>
      </c>
      <c r="D216" s="115">
        <f t="shared" si="39"/>
        <v>1923.0769230769231</v>
      </c>
      <c r="E216" s="116">
        <f t="shared" si="43"/>
        <v>401923.07692307874</v>
      </c>
      <c r="F216" s="116">
        <f t="shared" si="44"/>
        <v>1923.0769230769231</v>
      </c>
      <c r="G216" s="116">
        <f t="shared" si="45"/>
        <v>401923.07692307874</v>
      </c>
      <c r="H216" s="116">
        <f t="shared" si="46"/>
        <v>550531.49744432967</v>
      </c>
      <c r="I216" s="116">
        <f t="shared" si="47"/>
        <v>148608.42052125093</v>
      </c>
      <c r="J216" s="116">
        <f t="shared" si="48"/>
        <v>1577.9724463697639</v>
      </c>
      <c r="K216" s="117">
        <f t="shared" si="40"/>
        <v>0</v>
      </c>
    </row>
    <row r="217" spans="1:11" x14ac:dyDescent="0.25">
      <c r="A217" s="1">
        <f t="shared" si="38"/>
        <v>45576</v>
      </c>
      <c r="B217" s="115">
        <f t="shared" si="41"/>
        <v>3846.1538461538462</v>
      </c>
      <c r="C217" s="56">
        <f t="shared" si="42"/>
        <v>0.5</v>
      </c>
      <c r="D217" s="115">
        <f t="shared" si="39"/>
        <v>1923.0769230769231</v>
      </c>
      <c r="E217" s="116">
        <f t="shared" si="43"/>
        <v>403846.15384615568</v>
      </c>
      <c r="F217" s="116">
        <f t="shared" si="44"/>
        <v>1923.0769230769231</v>
      </c>
      <c r="G217" s="116">
        <f t="shared" si="45"/>
        <v>403846.15384615568</v>
      </c>
      <c r="H217" s="116">
        <f t="shared" si="46"/>
        <v>554042.64599464985</v>
      </c>
      <c r="I217" s="116">
        <f t="shared" si="47"/>
        <v>150196.49214849417</v>
      </c>
      <c r="J217" s="116">
        <f t="shared" si="48"/>
        <v>1588.0716272432473</v>
      </c>
      <c r="K217" s="117">
        <f t="shared" si="40"/>
        <v>0</v>
      </c>
    </row>
    <row r="218" spans="1:11" x14ac:dyDescent="0.25">
      <c r="A218" s="1">
        <f t="shared" si="38"/>
        <v>45590</v>
      </c>
      <c r="B218" s="115">
        <f t="shared" si="41"/>
        <v>3846.1538461538462</v>
      </c>
      <c r="C218" s="56">
        <f t="shared" si="42"/>
        <v>0.5</v>
      </c>
      <c r="D218" s="115">
        <f t="shared" si="39"/>
        <v>1923.0769230769231</v>
      </c>
      <c r="E218" s="116">
        <f t="shared" si="43"/>
        <v>405769.23076923261</v>
      </c>
      <c r="F218" s="116">
        <f t="shared" si="44"/>
        <v>1923.0769230769231</v>
      </c>
      <c r="G218" s="116">
        <f t="shared" si="45"/>
        <v>405769.23076923261</v>
      </c>
      <c r="H218" s="116">
        <f t="shared" si="46"/>
        <v>557563.92285809596</v>
      </c>
      <c r="I218" s="116">
        <f t="shared" si="47"/>
        <v>151794.69208886335</v>
      </c>
      <c r="J218" s="116">
        <f t="shared" si="48"/>
        <v>1598.1999403691734</v>
      </c>
      <c r="K218" s="117">
        <f t="shared" si="40"/>
        <v>0</v>
      </c>
    </row>
    <row r="219" spans="1:11" x14ac:dyDescent="0.25">
      <c r="A219" s="1">
        <f t="shared" si="38"/>
        <v>45604</v>
      </c>
      <c r="B219" s="115">
        <f t="shared" si="41"/>
        <v>3846.1538461538462</v>
      </c>
      <c r="C219" s="56">
        <f t="shared" si="42"/>
        <v>0.5</v>
      </c>
      <c r="D219" s="115">
        <f t="shared" si="39"/>
        <v>1923.0769230769231</v>
      </c>
      <c r="E219" s="116">
        <f t="shared" si="43"/>
        <v>407692.30769230955</v>
      </c>
      <c r="F219" s="116">
        <f t="shared" si="44"/>
        <v>1923.0769230769231</v>
      </c>
      <c r="G219" s="116">
        <f t="shared" si="45"/>
        <v>407692.30769230955</v>
      </c>
      <c r="H219" s="116">
        <f t="shared" si="46"/>
        <v>561095.35725095577</v>
      </c>
      <c r="I219" s="116">
        <f t="shared" si="47"/>
        <v>153403.04955864622</v>
      </c>
      <c r="J219" s="116">
        <f t="shared" si="48"/>
        <v>1608.3574697828735</v>
      </c>
      <c r="K219" s="117">
        <f t="shared" si="40"/>
        <v>0</v>
      </c>
    </row>
    <row r="220" spans="1:11" x14ac:dyDescent="0.25">
      <c r="A220" s="1">
        <f t="shared" si="38"/>
        <v>45618</v>
      </c>
      <c r="B220" s="115">
        <f t="shared" si="41"/>
        <v>3846.1538461538462</v>
      </c>
      <c r="C220" s="56">
        <f t="shared" si="42"/>
        <v>0.5</v>
      </c>
      <c r="D220" s="115">
        <f t="shared" si="39"/>
        <v>1923.0769230769231</v>
      </c>
      <c r="E220" s="116">
        <f t="shared" si="43"/>
        <v>409615.38461538649</v>
      </c>
      <c r="F220" s="116">
        <f t="shared" si="44"/>
        <v>1923.0769230769231</v>
      </c>
      <c r="G220" s="116">
        <f t="shared" si="45"/>
        <v>409615.38461538649</v>
      </c>
      <c r="H220" s="116">
        <f t="shared" si="46"/>
        <v>564636.978473795</v>
      </c>
      <c r="I220" s="116">
        <f t="shared" si="47"/>
        <v>155021.59385840851</v>
      </c>
      <c r="J220" s="116">
        <f t="shared" si="48"/>
        <v>1618.5442997622886</v>
      </c>
      <c r="K220" s="117">
        <f t="shared" si="40"/>
        <v>0</v>
      </c>
    </row>
    <row r="221" spans="1:11" x14ac:dyDescent="0.25">
      <c r="A221" s="1">
        <f t="shared" si="38"/>
        <v>45632</v>
      </c>
      <c r="B221" s="115">
        <f t="shared" si="41"/>
        <v>3846.1538461538462</v>
      </c>
      <c r="C221" s="56">
        <f t="shared" si="42"/>
        <v>0.5</v>
      </c>
      <c r="D221" s="115">
        <f t="shared" si="39"/>
        <v>1923.0769230769231</v>
      </c>
      <c r="E221" s="116">
        <f t="shared" si="43"/>
        <v>411538.46153846342</v>
      </c>
      <c r="F221" s="116">
        <f t="shared" si="44"/>
        <v>1923.0769230769231</v>
      </c>
      <c r="G221" s="116">
        <f t="shared" si="45"/>
        <v>411538.46153846342</v>
      </c>
      <c r="H221" s="116">
        <f t="shared" si="46"/>
        <v>568188.81591170013</v>
      </c>
      <c r="I221" s="116">
        <f t="shared" si="47"/>
        <v>156650.35437323671</v>
      </c>
      <c r="J221" s="116">
        <f t="shared" si="48"/>
        <v>1628.7605148282018</v>
      </c>
      <c r="K221" s="117">
        <f t="shared" si="40"/>
        <v>0</v>
      </c>
    </row>
    <row r="222" spans="1:11" x14ac:dyDescent="0.25">
      <c r="A222" s="1">
        <f t="shared" si="38"/>
        <v>45646</v>
      </c>
      <c r="B222" s="115">
        <f t="shared" si="41"/>
        <v>3846.1538461538462</v>
      </c>
      <c r="C222" s="56">
        <f t="shared" si="42"/>
        <v>0.5</v>
      </c>
      <c r="D222" s="115">
        <f t="shared" si="39"/>
        <v>1923.0769230769231</v>
      </c>
      <c r="E222" s="116">
        <f t="shared" si="43"/>
        <v>413461.53846154036</v>
      </c>
      <c r="F222" s="116">
        <f t="shared" si="44"/>
        <v>1923.0769230769231</v>
      </c>
      <c r="G222" s="116">
        <f t="shared" si="45"/>
        <v>413461.53846154036</v>
      </c>
      <c r="H222" s="116">
        <f t="shared" si="46"/>
        <v>571750.89903452224</v>
      </c>
      <c r="I222" s="116">
        <f t="shared" si="47"/>
        <v>158289.36057298188</v>
      </c>
      <c r="J222" s="116">
        <f t="shared" si="48"/>
        <v>1639.0061997451703</v>
      </c>
      <c r="K222" s="117">
        <f t="shared" si="40"/>
        <v>0</v>
      </c>
    </row>
    <row r="223" spans="1:11" x14ac:dyDescent="0.25">
      <c r="A223" s="1">
        <f t="shared" si="38"/>
        <v>45660</v>
      </c>
      <c r="B223" s="115">
        <f t="shared" si="41"/>
        <v>3846.1538461538462</v>
      </c>
      <c r="C223" s="56">
        <f t="shared" si="42"/>
        <v>0.5</v>
      </c>
      <c r="D223" s="115">
        <f t="shared" si="39"/>
        <v>1923.0769230769231</v>
      </c>
      <c r="E223" s="116">
        <f t="shared" si="43"/>
        <v>415384.6153846173</v>
      </c>
      <c r="F223" s="116">
        <f t="shared" si="44"/>
        <v>1923.0769230769231</v>
      </c>
      <c r="G223" s="116">
        <f t="shared" si="45"/>
        <v>415384.6153846173</v>
      </c>
      <c r="H223" s="116">
        <f t="shared" si="46"/>
        <v>575323.25739712175</v>
      </c>
      <c r="I223" s="116">
        <f t="shared" si="47"/>
        <v>159938.64201250445</v>
      </c>
      <c r="J223" s="116">
        <f t="shared" si="48"/>
        <v>1649.2814395225723</v>
      </c>
      <c r="K223" s="117">
        <f t="shared" si="40"/>
        <v>0</v>
      </c>
    </row>
    <row r="224" spans="1:11" x14ac:dyDescent="0.25">
      <c r="A224" s="1">
        <f t="shared" si="38"/>
        <v>45674</v>
      </c>
      <c r="B224" s="115">
        <f t="shared" si="41"/>
        <v>3846.1538461538462</v>
      </c>
      <c r="C224" s="56">
        <f t="shared" si="42"/>
        <v>0.5</v>
      </c>
      <c r="D224" s="115">
        <f t="shared" si="39"/>
        <v>1923.0769230769231</v>
      </c>
      <c r="E224" s="116">
        <f t="shared" si="43"/>
        <v>417307.69230769423</v>
      </c>
      <c r="F224" s="116">
        <f t="shared" si="44"/>
        <v>1923.0769230769231</v>
      </c>
      <c r="G224" s="116">
        <f t="shared" si="45"/>
        <v>417307.69230769423</v>
      </c>
      <c r="H224" s="116">
        <f t="shared" si="46"/>
        <v>578905.92063961341</v>
      </c>
      <c r="I224" s="116">
        <f t="shared" si="47"/>
        <v>161598.22833191918</v>
      </c>
      <c r="J224" s="116">
        <f t="shared" si="48"/>
        <v>1659.5863194147241</v>
      </c>
      <c r="K224" s="117">
        <f t="shared" si="40"/>
        <v>0</v>
      </c>
    </row>
    <row r="225" spans="1:11" x14ac:dyDescent="0.25">
      <c r="A225" s="1">
        <f t="shared" si="38"/>
        <v>45688</v>
      </c>
      <c r="B225" s="115">
        <f t="shared" si="41"/>
        <v>3846.1538461538462</v>
      </c>
      <c r="C225" s="56">
        <f t="shared" si="42"/>
        <v>0.5</v>
      </c>
      <c r="D225" s="115">
        <f t="shared" si="39"/>
        <v>1923.0769230769231</v>
      </c>
      <c r="E225" s="116">
        <f t="shared" si="43"/>
        <v>419230.76923077117</v>
      </c>
      <c r="F225" s="116">
        <f t="shared" si="44"/>
        <v>1923.0769230769231</v>
      </c>
      <c r="G225" s="116">
        <f t="shared" si="45"/>
        <v>419230.76923077117</v>
      </c>
      <c r="H225" s="116">
        <f t="shared" si="46"/>
        <v>582498.91848761227</v>
      </c>
      <c r="I225" s="116">
        <f t="shared" si="47"/>
        <v>163268.1492568411</v>
      </c>
      <c r="J225" s="116">
        <f t="shared" si="48"/>
        <v>1669.9209249219275</v>
      </c>
      <c r="K225" s="117">
        <f t="shared" si="40"/>
        <v>0</v>
      </c>
    </row>
    <row r="226" spans="1:11" x14ac:dyDescent="0.25">
      <c r="A226" s="1">
        <f t="shared" si="38"/>
        <v>45702</v>
      </c>
      <c r="B226" s="115">
        <f t="shared" si="41"/>
        <v>3846.1538461538462</v>
      </c>
      <c r="C226" s="56">
        <f t="shared" si="42"/>
        <v>0.5</v>
      </c>
      <c r="D226" s="115">
        <f t="shared" si="39"/>
        <v>1923.0769230769231</v>
      </c>
      <c r="E226" s="116">
        <f t="shared" si="43"/>
        <v>421153.84615384811</v>
      </c>
      <c r="F226" s="116">
        <f t="shared" si="44"/>
        <v>1923.0769230769231</v>
      </c>
      <c r="G226" s="116">
        <f t="shared" si="45"/>
        <v>421153.84615384811</v>
      </c>
      <c r="H226" s="116">
        <f t="shared" si="46"/>
        <v>586102.28075248038</v>
      </c>
      <c r="I226" s="116">
        <f t="shared" si="47"/>
        <v>164948.43459863227</v>
      </c>
      <c r="J226" s="116">
        <f t="shared" si="48"/>
        <v>1680.2853417911683</v>
      </c>
      <c r="K226" s="117">
        <f t="shared" si="40"/>
        <v>0</v>
      </c>
    </row>
    <row r="227" spans="1:11" x14ac:dyDescent="0.25">
      <c r="A227" s="1">
        <f t="shared" si="38"/>
        <v>45716</v>
      </c>
      <c r="B227" s="115">
        <f t="shared" si="41"/>
        <v>3846.1538461538462</v>
      </c>
      <c r="C227" s="56">
        <f t="shared" si="42"/>
        <v>0.5</v>
      </c>
      <c r="D227" s="115">
        <f t="shared" si="39"/>
        <v>1923.0769230769231</v>
      </c>
      <c r="E227" s="116">
        <f t="shared" si="43"/>
        <v>423076.92307692504</v>
      </c>
      <c r="F227" s="116">
        <f t="shared" si="44"/>
        <v>1923.0769230769231</v>
      </c>
      <c r="G227" s="116">
        <f t="shared" si="45"/>
        <v>423076.92307692504</v>
      </c>
      <c r="H227" s="116">
        <f t="shared" si="46"/>
        <v>589716.03733157401</v>
      </c>
      <c r="I227" s="116">
        <f t="shared" si="47"/>
        <v>166639.11425464897</v>
      </c>
      <c r="J227" s="116">
        <f t="shared" si="48"/>
        <v>1690.6796560166986</v>
      </c>
      <c r="K227" s="117">
        <f t="shared" si="40"/>
        <v>0</v>
      </c>
    </row>
    <row r="228" spans="1:11" x14ac:dyDescent="0.25">
      <c r="A228" s="1">
        <f t="shared" si="38"/>
        <v>45730</v>
      </c>
      <c r="B228" s="115">
        <f t="shared" si="41"/>
        <v>3846.1538461538462</v>
      </c>
      <c r="C228" s="56">
        <f t="shared" si="42"/>
        <v>0.5</v>
      </c>
      <c r="D228" s="115">
        <f t="shared" si="39"/>
        <v>1923.0769230769231</v>
      </c>
      <c r="E228" s="116">
        <f t="shared" si="43"/>
        <v>425000.00000000198</v>
      </c>
      <c r="F228" s="116">
        <f t="shared" si="44"/>
        <v>1923.0769230769231</v>
      </c>
      <c r="G228" s="116">
        <f t="shared" si="45"/>
        <v>425000.00000000198</v>
      </c>
      <c r="H228" s="116">
        <f t="shared" si="46"/>
        <v>593340.21820849192</v>
      </c>
      <c r="I228" s="116">
        <f t="shared" si="47"/>
        <v>168340.21820848994</v>
      </c>
      <c r="J228" s="116">
        <f t="shared" si="48"/>
        <v>1701.1039538409677</v>
      </c>
      <c r="K228" s="117">
        <f t="shared" si="40"/>
        <v>0</v>
      </c>
    </row>
    <row r="229" spans="1:11" x14ac:dyDescent="0.25">
      <c r="A229" s="1">
        <f t="shared" si="38"/>
        <v>45744</v>
      </c>
      <c r="B229" s="115">
        <f t="shared" si="41"/>
        <v>3846.1538461538462</v>
      </c>
      <c r="C229" s="56">
        <f t="shared" si="42"/>
        <v>0.5</v>
      </c>
      <c r="D229" s="115">
        <f t="shared" si="39"/>
        <v>1923.0769230769231</v>
      </c>
      <c r="E229" s="116">
        <f t="shared" si="43"/>
        <v>426923.07692307892</v>
      </c>
      <c r="F229" s="116">
        <f t="shared" si="44"/>
        <v>1923.0769230769231</v>
      </c>
      <c r="G229" s="116">
        <f t="shared" si="45"/>
        <v>426923.07692307892</v>
      </c>
      <c r="H229" s="116">
        <f t="shared" si="46"/>
        <v>596974.85345332406</v>
      </c>
      <c r="I229" s="116">
        <f t="shared" si="47"/>
        <v>170051.77653024514</v>
      </c>
      <c r="J229" s="116">
        <f t="shared" si="48"/>
        <v>1711.5583217552048</v>
      </c>
      <c r="K229" s="117">
        <f t="shared" si="40"/>
        <v>0</v>
      </c>
    </row>
    <row r="230" spans="1:11" x14ac:dyDescent="0.25">
      <c r="A230" s="1">
        <f t="shared" si="38"/>
        <v>45758</v>
      </c>
      <c r="B230" s="115">
        <f t="shared" si="41"/>
        <v>3846.1538461538462</v>
      </c>
      <c r="C230" s="56">
        <f t="shared" si="42"/>
        <v>0.5</v>
      </c>
      <c r="D230" s="115">
        <f t="shared" si="39"/>
        <v>1923.0769230769231</v>
      </c>
      <c r="E230" s="116">
        <f t="shared" si="43"/>
        <v>428846.15384615585</v>
      </c>
      <c r="F230" s="116">
        <f t="shared" si="44"/>
        <v>1923.0769230769231</v>
      </c>
      <c r="G230" s="116">
        <f t="shared" si="45"/>
        <v>428846.15384615585</v>
      </c>
      <c r="H230" s="116">
        <f t="shared" si="46"/>
        <v>600619.97322290088</v>
      </c>
      <c r="I230" s="116">
        <f t="shared" si="47"/>
        <v>171773.81937674503</v>
      </c>
      <c r="J230" s="116">
        <f t="shared" si="48"/>
        <v>1722.042846499884</v>
      </c>
      <c r="K230" s="117">
        <f t="shared" si="40"/>
        <v>0</v>
      </c>
    </row>
    <row r="231" spans="1:11" x14ac:dyDescent="0.25">
      <c r="A231" s="1">
        <f t="shared" si="38"/>
        <v>45772</v>
      </c>
      <c r="B231" s="115">
        <f t="shared" si="41"/>
        <v>3846.1538461538462</v>
      </c>
      <c r="C231" s="56">
        <f t="shared" si="42"/>
        <v>0.5</v>
      </c>
      <c r="D231" s="115">
        <f t="shared" si="39"/>
        <v>1923.0769230769231</v>
      </c>
      <c r="E231" s="116">
        <f t="shared" si="43"/>
        <v>430769.23076923279</v>
      </c>
      <c r="F231" s="116">
        <f t="shared" si="44"/>
        <v>1923.0769230769231</v>
      </c>
      <c r="G231" s="116">
        <f t="shared" si="45"/>
        <v>430769.23076923279</v>
      </c>
      <c r="H231" s="116">
        <f t="shared" si="46"/>
        <v>604275.60776104382</v>
      </c>
      <c r="I231" s="116">
        <f t="shared" si="47"/>
        <v>173506.37699181103</v>
      </c>
      <c r="J231" s="116">
        <f t="shared" si="48"/>
        <v>1732.5576150660054</v>
      </c>
      <c r="K231" s="117">
        <f t="shared" si="40"/>
        <v>0</v>
      </c>
    </row>
    <row r="232" spans="1:11" x14ac:dyDescent="0.25">
      <c r="A232" s="1">
        <f t="shared" si="38"/>
        <v>45786</v>
      </c>
      <c r="B232" s="115">
        <f t="shared" si="41"/>
        <v>3846.1538461538462</v>
      </c>
      <c r="C232" s="56">
        <f t="shared" si="42"/>
        <v>0.5</v>
      </c>
      <c r="D232" s="115">
        <f t="shared" si="39"/>
        <v>1923.0769230769231</v>
      </c>
      <c r="E232" s="116">
        <f t="shared" si="43"/>
        <v>432692.30769230973</v>
      </c>
      <c r="F232" s="116">
        <f t="shared" si="44"/>
        <v>1923.0769230769231</v>
      </c>
      <c r="G232" s="116">
        <f t="shared" si="45"/>
        <v>432692.30769230973</v>
      </c>
      <c r="H232" s="116">
        <f t="shared" si="46"/>
        <v>607941.78739881597</v>
      </c>
      <c r="I232" s="116">
        <f t="shared" si="47"/>
        <v>175249.47970650624</v>
      </c>
      <c r="J232" s="116">
        <f t="shared" si="48"/>
        <v>1743.102714695211</v>
      </c>
      <c r="K232" s="117">
        <f t="shared" si="40"/>
        <v>0</v>
      </c>
    </row>
    <row r="233" spans="1:11" x14ac:dyDescent="0.25">
      <c r="A233" s="1">
        <f t="shared" si="38"/>
        <v>45800</v>
      </c>
      <c r="B233" s="115">
        <f t="shared" si="41"/>
        <v>3846.1538461538462</v>
      </c>
      <c r="C233" s="56">
        <f t="shared" si="42"/>
        <v>0.5</v>
      </c>
      <c r="D233" s="115">
        <f t="shared" si="39"/>
        <v>1923.0769230769231</v>
      </c>
      <c r="E233" s="116">
        <f t="shared" si="43"/>
        <v>434615.38461538666</v>
      </c>
      <c r="F233" s="116">
        <f t="shared" si="44"/>
        <v>1923.0769230769231</v>
      </c>
      <c r="G233" s="116">
        <f t="shared" si="45"/>
        <v>434615.38461538666</v>
      </c>
      <c r="H233" s="116">
        <f t="shared" si="46"/>
        <v>611618.54255477409</v>
      </c>
      <c r="I233" s="116">
        <f t="shared" si="47"/>
        <v>177003.15793938743</v>
      </c>
      <c r="J233" s="116">
        <f t="shared" si="48"/>
        <v>1753.6782328811823</v>
      </c>
      <c r="K233" s="117">
        <f t="shared" si="40"/>
        <v>0</v>
      </c>
    </row>
    <row r="234" spans="1:11" x14ac:dyDescent="0.25">
      <c r="A234" s="1">
        <f t="shared" si="38"/>
        <v>45814</v>
      </c>
      <c r="B234" s="115">
        <f t="shared" si="41"/>
        <v>3846.1538461538462</v>
      </c>
      <c r="C234" s="56">
        <f t="shared" si="42"/>
        <v>0.5</v>
      </c>
      <c r="D234" s="115">
        <f t="shared" si="39"/>
        <v>1923.0769230769231</v>
      </c>
      <c r="E234" s="116">
        <f t="shared" si="43"/>
        <v>436538.4615384636</v>
      </c>
      <c r="F234" s="116">
        <f t="shared" si="44"/>
        <v>1923.0769230769231</v>
      </c>
      <c r="G234" s="116">
        <f t="shared" si="45"/>
        <v>436538.4615384636</v>
      </c>
      <c r="H234" s="116">
        <f t="shared" si="46"/>
        <v>615305.90373522055</v>
      </c>
      <c r="I234" s="116">
        <f t="shared" si="47"/>
        <v>178767.44219675695</v>
      </c>
      <c r="J234" s="116">
        <f t="shared" si="48"/>
        <v>1764.2842573695234</v>
      </c>
      <c r="K234" s="117">
        <f t="shared" si="40"/>
        <v>0</v>
      </c>
    </row>
    <row r="235" spans="1:11" x14ac:dyDescent="0.25">
      <c r="A235" s="1">
        <f t="shared" si="38"/>
        <v>45828</v>
      </c>
      <c r="B235" s="115">
        <f t="shared" si="41"/>
        <v>3846.1538461538462</v>
      </c>
      <c r="C235" s="56">
        <f t="shared" si="42"/>
        <v>0.5</v>
      </c>
      <c r="D235" s="115">
        <f t="shared" si="39"/>
        <v>1923.0769230769231</v>
      </c>
      <c r="E235" s="116">
        <f t="shared" si="43"/>
        <v>438461.53846154053</v>
      </c>
      <c r="F235" s="116">
        <f t="shared" si="44"/>
        <v>1923.0769230769231</v>
      </c>
      <c r="G235" s="116">
        <f t="shared" si="45"/>
        <v>438461.53846154053</v>
      </c>
      <c r="H235" s="116">
        <f t="shared" si="46"/>
        <v>619003.90153445676</v>
      </c>
      <c r="I235" s="116">
        <f t="shared" si="47"/>
        <v>180542.36307291623</v>
      </c>
      <c r="J235" s="116">
        <f t="shared" si="48"/>
        <v>1774.9208761592745</v>
      </c>
      <c r="K235" s="117">
        <f t="shared" si="40"/>
        <v>0</v>
      </c>
    </row>
    <row r="236" spans="1:11" x14ac:dyDescent="0.25">
      <c r="A236" s="1">
        <f t="shared" si="38"/>
        <v>45842</v>
      </c>
      <c r="B236" s="115">
        <f t="shared" si="41"/>
        <v>3846.1538461538462</v>
      </c>
      <c r="C236" s="56">
        <f t="shared" si="42"/>
        <v>0.5</v>
      </c>
      <c r="D236" s="115">
        <f t="shared" si="39"/>
        <v>1923.0769230769231</v>
      </c>
      <c r="E236" s="116">
        <f t="shared" si="43"/>
        <v>440384.61538461747</v>
      </c>
      <c r="F236" s="116">
        <f t="shared" si="44"/>
        <v>1923.0769230769231</v>
      </c>
      <c r="G236" s="116">
        <f t="shared" si="45"/>
        <v>440384.61538461747</v>
      </c>
      <c r="H236" s="116">
        <f t="shared" si="46"/>
        <v>622712.56663503684</v>
      </c>
      <c r="I236" s="116">
        <f t="shared" si="47"/>
        <v>182327.95125041937</v>
      </c>
      <c r="J236" s="116">
        <f t="shared" si="48"/>
        <v>1785.5881775031448</v>
      </c>
      <c r="K236" s="117">
        <f t="shared" si="40"/>
        <v>0</v>
      </c>
    </row>
    <row r="237" spans="1:11" x14ac:dyDescent="0.25">
      <c r="A237" s="1">
        <f t="shared" si="38"/>
        <v>45856</v>
      </c>
      <c r="B237" s="115">
        <f t="shared" si="41"/>
        <v>3846.1538461538462</v>
      </c>
      <c r="C237" s="56">
        <f t="shared" si="42"/>
        <v>0.5</v>
      </c>
      <c r="D237" s="115">
        <f t="shared" si="39"/>
        <v>1923.0769230769231</v>
      </c>
      <c r="E237" s="116">
        <f t="shared" si="43"/>
        <v>442307.69230769441</v>
      </c>
      <c r="F237" s="116">
        <f t="shared" si="44"/>
        <v>1923.0769230769231</v>
      </c>
      <c r="G237" s="116">
        <f t="shared" si="45"/>
        <v>442307.69230769441</v>
      </c>
      <c r="H237" s="116">
        <f t="shared" si="46"/>
        <v>626431.92980802245</v>
      </c>
      <c r="I237" s="116">
        <f t="shared" si="47"/>
        <v>184124.23750032805</v>
      </c>
      <c r="J237" s="116">
        <f t="shared" si="48"/>
        <v>1796.2862499086768</v>
      </c>
      <c r="K237" s="117">
        <f t="shared" si="40"/>
        <v>0</v>
      </c>
    </row>
    <row r="238" spans="1:11" x14ac:dyDescent="0.25">
      <c r="A238" s="1">
        <f t="shared" si="38"/>
        <v>45870</v>
      </c>
      <c r="B238" s="115">
        <f t="shared" si="41"/>
        <v>3846.1538461538462</v>
      </c>
      <c r="C238" s="56">
        <f t="shared" si="42"/>
        <v>0.5</v>
      </c>
      <c r="D238" s="115">
        <f t="shared" si="39"/>
        <v>1923.0769230769231</v>
      </c>
      <c r="E238" s="116">
        <f t="shared" si="43"/>
        <v>444230.76923077134</v>
      </c>
      <c r="F238" s="116">
        <f t="shared" si="44"/>
        <v>1923.0769230769231</v>
      </c>
      <c r="G238" s="116">
        <f t="shared" si="45"/>
        <v>444230.76923077134</v>
      </c>
      <c r="H238" s="116">
        <f t="shared" si="46"/>
        <v>630162.02191323787</v>
      </c>
      <c r="I238" s="116">
        <f t="shared" si="47"/>
        <v>185931.25268246653</v>
      </c>
      <c r="J238" s="116">
        <f t="shared" si="48"/>
        <v>1807.0151821384788</v>
      </c>
      <c r="K238" s="117">
        <f t="shared" si="40"/>
        <v>0</v>
      </c>
    </row>
    <row r="239" spans="1:11" x14ac:dyDescent="0.25">
      <c r="A239" s="1">
        <f t="shared" si="38"/>
        <v>45884</v>
      </c>
      <c r="B239" s="115">
        <f t="shared" si="41"/>
        <v>3846.1538461538462</v>
      </c>
      <c r="C239" s="56">
        <f t="shared" si="42"/>
        <v>0.5</v>
      </c>
      <c r="D239" s="115">
        <f t="shared" si="39"/>
        <v>1923.0769230769231</v>
      </c>
      <c r="E239" s="116">
        <f t="shared" si="43"/>
        <v>446153.84615384828</v>
      </c>
      <c r="F239" s="116">
        <f t="shared" si="44"/>
        <v>1923.0769230769231</v>
      </c>
      <c r="G239" s="116">
        <f t="shared" si="45"/>
        <v>446153.84615384828</v>
      </c>
      <c r="H239" s="116">
        <f t="shared" si="46"/>
        <v>633902.87389952596</v>
      </c>
      <c r="I239" s="116">
        <f t="shared" si="47"/>
        <v>187749.02774567768</v>
      </c>
      <c r="J239" s="116">
        <f t="shared" si="48"/>
        <v>1817.7750632111565</v>
      </c>
      <c r="K239" s="117">
        <f t="shared" si="40"/>
        <v>0</v>
      </c>
    </row>
    <row r="240" spans="1:11" x14ac:dyDescent="0.25">
      <c r="A240" s="1">
        <f t="shared" si="38"/>
        <v>45898</v>
      </c>
      <c r="B240" s="115">
        <f t="shared" si="41"/>
        <v>3846.1538461538462</v>
      </c>
      <c r="C240" s="56">
        <f t="shared" si="42"/>
        <v>0.5</v>
      </c>
      <c r="D240" s="115">
        <f t="shared" si="39"/>
        <v>1923.0769230769231</v>
      </c>
      <c r="E240" s="116">
        <f t="shared" si="43"/>
        <v>448076.92307692522</v>
      </c>
      <c r="F240" s="116">
        <f t="shared" si="44"/>
        <v>1923.0769230769231</v>
      </c>
      <c r="G240" s="116">
        <f t="shared" si="45"/>
        <v>448076.92307692522</v>
      </c>
      <c r="H240" s="116">
        <f t="shared" si="46"/>
        <v>637654.51680500526</v>
      </c>
      <c r="I240" s="116">
        <f t="shared" si="47"/>
        <v>189577.59372808004</v>
      </c>
      <c r="J240" s="116">
        <f t="shared" si="48"/>
        <v>1828.5659824023605</v>
      </c>
      <c r="K240" s="117">
        <f t="shared" si="40"/>
        <v>0</v>
      </c>
    </row>
    <row r="241" spans="1:11" x14ac:dyDescent="0.25">
      <c r="A241" s="1">
        <f t="shared" si="38"/>
        <v>45912</v>
      </c>
      <c r="B241" s="115">
        <f t="shared" si="41"/>
        <v>3846.1538461538462</v>
      </c>
      <c r="C241" s="56">
        <f t="shared" si="42"/>
        <v>0.5</v>
      </c>
      <c r="D241" s="115">
        <f t="shared" si="39"/>
        <v>1923.0769230769231</v>
      </c>
      <c r="E241" s="116">
        <f t="shared" si="43"/>
        <v>450000.00000000215</v>
      </c>
      <c r="F241" s="116">
        <f t="shared" si="44"/>
        <v>1923.0769230769231</v>
      </c>
      <c r="G241" s="116">
        <f t="shared" si="45"/>
        <v>450000.00000000215</v>
      </c>
      <c r="H241" s="116">
        <f t="shared" si="46"/>
        <v>641416.98175732733</v>
      </c>
      <c r="I241" s="116">
        <f t="shared" si="47"/>
        <v>191416.98175732518</v>
      </c>
      <c r="J241" s="116">
        <f t="shared" si="48"/>
        <v>1839.3880292451358</v>
      </c>
      <c r="K241" s="117">
        <f t="shared" si="40"/>
        <v>0</v>
      </c>
    </row>
    <row r="242" spans="1:11" x14ac:dyDescent="0.25">
      <c r="A242" s="1">
        <f t="shared" si="38"/>
        <v>45926</v>
      </c>
      <c r="B242" s="115">
        <f t="shared" si="41"/>
        <v>3846.1538461538462</v>
      </c>
      <c r="C242" s="56">
        <f t="shared" si="42"/>
        <v>0.5</v>
      </c>
      <c r="D242" s="115">
        <f t="shared" si="39"/>
        <v>1923.0769230769231</v>
      </c>
      <c r="E242" s="116">
        <f t="shared" si="43"/>
        <v>451923.07692307909</v>
      </c>
      <c r="F242" s="116">
        <f t="shared" si="44"/>
        <v>1923.0769230769231</v>
      </c>
      <c r="G242" s="116">
        <f t="shared" si="45"/>
        <v>451923.07692307909</v>
      </c>
      <c r="H242" s="116">
        <f t="shared" si="46"/>
        <v>645190.29997393501</v>
      </c>
      <c r="I242" s="116">
        <f t="shared" si="47"/>
        <v>193267.22305085592</v>
      </c>
      <c r="J242" s="116">
        <f t="shared" si="48"/>
        <v>1850.2412935307366</v>
      </c>
      <c r="K242" s="117">
        <f t="shared" si="40"/>
        <v>0</v>
      </c>
    </row>
    <row r="243" spans="1:11" x14ac:dyDescent="0.25">
      <c r="A243" s="1">
        <f t="shared" si="38"/>
        <v>45940</v>
      </c>
      <c r="B243" s="115">
        <f t="shared" si="41"/>
        <v>3846.1538461538462</v>
      </c>
      <c r="C243" s="56">
        <f t="shared" si="42"/>
        <v>0.5</v>
      </c>
      <c r="D243" s="115">
        <f t="shared" si="39"/>
        <v>1923.0769230769231</v>
      </c>
      <c r="E243" s="116">
        <f t="shared" si="43"/>
        <v>453846.15384615603</v>
      </c>
      <c r="F243" s="116">
        <f t="shared" si="44"/>
        <v>1923.0769230769231</v>
      </c>
      <c r="G243" s="116">
        <f t="shared" si="45"/>
        <v>453846.15384615603</v>
      </c>
      <c r="H243" s="116">
        <f t="shared" si="46"/>
        <v>648974.50276232127</v>
      </c>
      <c r="I243" s="116">
        <f t="shared" si="47"/>
        <v>195128.34891616524</v>
      </c>
      <c r="J243" s="116">
        <f t="shared" si="48"/>
        <v>1861.1258653093246</v>
      </c>
      <c r="K243" s="117">
        <f t="shared" si="40"/>
        <v>0</v>
      </c>
    </row>
    <row r="244" spans="1:11" x14ac:dyDescent="0.25">
      <c r="A244" s="1">
        <f t="shared" si="38"/>
        <v>45954</v>
      </c>
      <c r="B244" s="115">
        <f t="shared" si="41"/>
        <v>3846.1538461538462</v>
      </c>
      <c r="C244" s="56">
        <f t="shared" si="42"/>
        <v>0.5</v>
      </c>
      <c r="D244" s="115">
        <f t="shared" si="39"/>
        <v>1923.0769230769231</v>
      </c>
      <c r="E244" s="116">
        <f t="shared" si="43"/>
        <v>455769.23076923296</v>
      </c>
      <c r="F244" s="116">
        <f t="shared" si="44"/>
        <v>1923.0769230769231</v>
      </c>
      <c r="G244" s="116">
        <f t="shared" si="45"/>
        <v>455769.23076923296</v>
      </c>
      <c r="H244" s="116">
        <f t="shared" si="46"/>
        <v>652769.62152028945</v>
      </c>
      <c r="I244" s="116">
        <f t="shared" si="47"/>
        <v>197000.39075105649</v>
      </c>
      <c r="J244" s="116">
        <f t="shared" si="48"/>
        <v>1872.0418348912499</v>
      </c>
      <c r="K244" s="117">
        <f t="shared" si="40"/>
        <v>0</v>
      </c>
    </row>
    <row r="245" spans="1:11" x14ac:dyDescent="0.25">
      <c r="A245" s="1">
        <f t="shared" si="38"/>
        <v>45968</v>
      </c>
      <c r="B245" s="115">
        <f t="shared" si="41"/>
        <v>3846.1538461538462</v>
      </c>
      <c r="C245" s="56">
        <f t="shared" si="42"/>
        <v>0.5</v>
      </c>
      <c r="D245" s="115">
        <f t="shared" si="39"/>
        <v>1923.0769230769231</v>
      </c>
      <c r="E245" s="116">
        <f t="shared" si="43"/>
        <v>457692.3076923099</v>
      </c>
      <c r="F245" s="116">
        <f t="shared" si="44"/>
        <v>1923.0769230769231</v>
      </c>
      <c r="G245" s="116">
        <f t="shared" si="45"/>
        <v>457692.3076923099</v>
      </c>
      <c r="H245" s="116">
        <f t="shared" si="46"/>
        <v>656575.68773621332</v>
      </c>
      <c r="I245" s="116">
        <f t="shared" si="47"/>
        <v>198883.38004390342</v>
      </c>
      <c r="J245" s="116">
        <f t="shared" si="48"/>
        <v>1882.9892928469344</v>
      </c>
      <c r="K245" s="117">
        <f t="shared" si="40"/>
        <v>0</v>
      </c>
    </row>
    <row r="246" spans="1:11" x14ac:dyDescent="0.25">
      <c r="A246" s="1">
        <f t="shared" si="38"/>
        <v>45982</v>
      </c>
      <c r="B246" s="115">
        <f t="shared" si="41"/>
        <v>3846.1538461538462</v>
      </c>
      <c r="C246" s="56">
        <f t="shared" si="42"/>
        <v>0.5</v>
      </c>
      <c r="D246" s="115">
        <f t="shared" si="39"/>
        <v>1923.0769230769231</v>
      </c>
      <c r="E246" s="116">
        <f t="shared" si="43"/>
        <v>459615.38461538684</v>
      </c>
      <c r="F246" s="116">
        <f t="shared" si="44"/>
        <v>1923.0769230769231</v>
      </c>
      <c r="G246" s="116">
        <f t="shared" si="45"/>
        <v>459615.38461538684</v>
      </c>
      <c r="H246" s="116">
        <f t="shared" si="46"/>
        <v>660392.73298929853</v>
      </c>
      <c r="I246" s="116">
        <f t="shared" si="47"/>
        <v>200777.34837391169</v>
      </c>
      <c r="J246" s="116">
        <f t="shared" si="48"/>
        <v>1893.9683300082688</v>
      </c>
      <c r="K246" s="117">
        <f t="shared" si="40"/>
        <v>0</v>
      </c>
    </row>
    <row r="247" spans="1:11" x14ac:dyDescent="0.25">
      <c r="A247" s="1">
        <f t="shared" si="38"/>
        <v>45996</v>
      </c>
      <c r="B247" s="115">
        <f t="shared" si="41"/>
        <v>3846.1538461538462</v>
      </c>
      <c r="C247" s="56">
        <f t="shared" si="42"/>
        <v>0.5</v>
      </c>
      <c r="D247" s="115">
        <f t="shared" si="39"/>
        <v>1923.0769230769231</v>
      </c>
      <c r="E247" s="116">
        <f t="shared" si="43"/>
        <v>461538.46153846377</v>
      </c>
      <c r="F247" s="116">
        <f t="shared" si="44"/>
        <v>1923.0769230769231</v>
      </c>
      <c r="G247" s="116">
        <f t="shared" si="45"/>
        <v>461538.46153846377</v>
      </c>
      <c r="H247" s="116">
        <f t="shared" si="46"/>
        <v>664220.78894984454</v>
      </c>
      <c r="I247" s="116">
        <f t="shared" si="47"/>
        <v>202682.32741138077</v>
      </c>
      <c r="J247" s="116">
        <f t="shared" si="48"/>
        <v>1904.9790374690783</v>
      </c>
      <c r="K247" s="117">
        <f t="shared" si="40"/>
        <v>0</v>
      </c>
    </row>
    <row r="248" spans="1:11" x14ac:dyDescent="0.25">
      <c r="A248" s="1">
        <f t="shared" si="38"/>
        <v>46010</v>
      </c>
      <c r="B248" s="115">
        <f t="shared" si="41"/>
        <v>3846.1538461538462</v>
      </c>
      <c r="C248" s="56">
        <f t="shared" si="42"/>
        <v>0.5</v>
      </c>
      <c r="D248" s="115">
        <f t="shared" si="39"/>
        <v>1923.0769230769231</v>
      </c>
      <c r="E248" s="116">
        <f t="shared" si="43"/>
        <v>463461.53846154071</v>
      </c>
      <c r="F248" s="116">
        <f t="shared" si="44"/>
        <v>1923.0769230769231</v>
      </c>
      <c r="G248" s="116">
        <f t="shared" si="45"/>
        <v>463461.53846154071</v>
      </c>
      <c r="H248" s="116">
        <f t="shared" si="46"/>
        <v>668059.88737950753</v>
      </c>
      <c r="I248" s="116">
        <f t="shared" si="47"/>
        <v>204598.34891796682</v>
      </c>
      <c r="J248" s="116">
        <f t="shared" si="48"/>
        <v>1916.0215065860539</v>
      </c>
      <c r="K248" s="117">
        <f t="shared" si="40"/>
        <v>0</v>
      </c>
    </row>
    <row r="249" spans="1:11" x14ac:dyDescent="0.25">
      <c r="A249" s="1">
        <f t="shared" si="38"/>
        <v>46024</v>
      </c>
      <c r="B249" s="115">
        <f t="shared" si="41"/>
        <v>3846.1538461538462</v>
      </c>
      <c r="C249" s="56">
        <f t="shared" si="42"/>
        <v>0.5</v>
      </c>
      <c r="D249" s="115">
        <f t="shared" si="39"/>
        <v>1923.0769230769231</v>
      </c>
      <c r="E249" s="116">
        <f t="shared" si="43"/>
        <v>465384.61538461765</v>
      </c>
      <c r="F249" s="116">
        <f t="shared" si="44"/>
        <v>1923.0769230769231</v>
      </c>
      <c r="G249" s="116">
        <f t="shared" si="45"/>
        <v>465384.61538461765</v>
      </c>
      <c r="H249" s="116">
        <f t="shared" si="46"/>
        <v>671910.06013156381</v>
      </c>
      <c r="I249" s="116">
        <f t="shared" si="47"/>
        <v>206525.44474694616</v>
      </c>
      <c r="J249" s="116">
        <f t="shared" si="48"/>
        <v>1927.0958289793343</v>
      </c>
      <c r="K249" s="117">
        <f t="shared" si="40"/>
        <v>1</v>
      </c>
    </row>
    <row r="250" spans="1:11" x14ac:dyDescent="0.25">
      <c r="A250" s="1">
        <f t="shared" si="38"/>
        <v>46038</v>
      </c>
      <c r="B250" s="115">
        <f t="shared" si="41"/>
        <v>3846.1538461538462</v>
      </c>
      <c r="C250" s="56">
        <f t="shared" si="42"/>
        <v>0.5</v>
      </c>
      <c r="D250" s="115">
        <f t="shared" si="39"/>
        <v>1923.0769230769231</v>
      </c>
      <c r="E250" s="116">
        <f t="shared" si="43"/>
        <v>467307.69230769458</v>
      </c>
      <c r="F250" s="116">
        <f t="shared" si="44"/>
        <v>1923.0769230769231</v>
      </c>
      <c r="G250" s="116">
        <f t="shared" si="45"/>
        <v>467307.69230769458</v>
      </c>
      <c r="H250" s="116">
        <f t="shared" si="46"/>
        <v>675771.33915117406</v>
      </c>
      <c r="I250" s="116">
        <f t="shared" si="47"/>
        <v>208463.64684347948</v>
      </c>
      <c r="J250" s="116">
        <f t="shared" si="48"/>
        <v>1938.2020965333213</v>
      </c>
      <c r="K250" s="117">
        <f t="shared" si="40"/>
        <v>1</v>
      </c>
    </row>
    <row r="251" spans="1:11" x14ac:dyDescent="0.25">
      <c r="A251" s="1">
        <f t="shared" si="38"/>
        <v>46052</v>
      </c>
      <c r="B251" s="115">
        <f t="shared" si="41"/>
        <v>3846.1538461538462</v>
      </c>
      <c r="C251" s="56">
        <f t="shared" si="42"/>
        <v>0.5</v>
      </c>
      <c r="D251" s="115">
        <f t="shared" si="39"/>
        <v>1923.0769230769231</v>
      </c>
      <c r="E251" s="116">
        <f t="shared" si="43"/>
        <v>469230.76923077152</v>
      </c>
      <c r="F251" s="116">
        <f t="shared" si="44"/>
        <v>1923.0769230769231</v>
      </c>
      <c r="G251" s="116">
        <f t="shared" si="45"/>
        <v>469230.76923077152</v>
      </c>
      <c r="H251" s="116">
        <f t="shared" si="46"/>
        <v>679643.75647564849</v>
      </c>
      <c r="I251" s="116">
        <f t="shared" si="47"/>
        <v>210412.98724487697</v>
      </c>
      <c r="J251" s="116">
        <f t="shared" si="48"/>
        <v>1949.3404013974941</v>
      </c>
      <c r="K251" s="117">
        <f t="shared" si="40"/>
        <v>1</v>
      </c>
    </row>
    <row r="252" spans="1:11" x14ac:dyDescent="0.25">
      <c r="A252" s="1">
        <f t="shared" si="38"/>
        <v>46066</v>
      </c>
      <c r="B252" s="115">
        <f t="shared" si="41"/>
        <v>3846.1538461538462</v>
      </c>
      <c r="C252" s="56">
        <f t="shared" si="42"/>
        <v>0.5</v>
      </c>
      <c r="D252" s="115">
        <f t="shared" si="39"/>
        <v>1923.0769230769231</v>
      </c>
      <c r="E252" s="116">
        <f t="shared" si="43"/>
        <v>471153.84615384846</v>
      </c>
      <c r="F252" s="116">
        <f t="shared" si="44"/>
        <v>1923.0769230769231</v>
      </c>
      <c r="G252" s="116">
        <f t="shared" si="45"/>
        <v>471153.84615384846</v>
      </c>
      <c r="H252" s="116">
        <f t="shared" si="46"/>
        <v>683527.34423471277</v>
      </c>
      <c r="I252" s="116">
        <f t="shared" si="47"/>
        <v>212373.49808086432</v>
      </c>
      <c r="J252" s="116">
        <f t="shared" si="48"/>
        <v>1960.5108359873411</v>
      </c>
      <c r="K252" s="117">
        <f t="shared" si="40"/>
        <v>1</v>
      </c>
    </row>
    <row r="253" spans="1:11" x14ac:dyDescent="0.25">
      <c r="A253" s="1">
        <f t="shared" si="38"/>
        <v>46080</v>
      </c>
      <c r="B253" s="115">
        <f t="shared" si="41"/>
        <v>3846.1538461538462</v>
      </c>
      <c r="C253" s="56">
        <f t="shared" si="42"/>
        <v>0.5</v>
      </c>
      <c r="D253" s="115">
        <f t="shared" si="39"/>
        <v>1923.0769230769231</v>
      </c>
      <c r="E253" s="116">
        <f t="shared" si="43"/>
        <v>473076.92307692539</v>
      </c>
      <c r="F253" s="116">
        <f t="shared" si="44"/>
        <v>1923.0769230769231</v>
      </c>
      <c r="G253" s="116">
        <f t="shared" si="45"/>
        <v>473076.92307692539</v>
      </c>
      <c r="H253" s="116">
        <f t="shared" si="46"/>
        <v>687422.13465077442</v>
      </c>
      <c r="I253" s="116">
        <f t="shared" si="47"/>
        <v>214345.21157384902</v>
      </c>
      <c r="J253" s="116">
        <f t="shared" si="48"/>
        <v>1971.7134929847089</v>
      </c>
      <c r="K253" s="117">
        <f t="shared" si="40"/>
        <v>1</v>
      </c>
    </row>
    <row r="254" spans="1:11" x14ac:dyDescent="0.25">
      <c r="A254" s="1">
        <f t="shared" si="38"/>
        <v>46094</v>
      </c>
      <c r="B254" s="115">
        <f t="shared" si="41"/>
        <v>3846.1538461538462</v>
      </c>
      <c r="C254" s="56">
        <f t="shared" si="42"/>
        <v>0.5</v>
      </c>
      <c r="D254" s="115">
        <f t="shared" si="39"/>
        <v>1923.0769230769231</v>
      </c>
      <c r="E254" s="116">
        <f t="shared" si="43"/>
        <v>475000.00000000233</v>
      </c>
      <c r="F254" s="116">
        <f t="shared" si="44"/>
        <v>1923.0769230769231</v>
      </c>
      <c r="G254" s="116">
        <f t="shared" si="45"/>
        <v>475000.00000000233</v>
      </c>
      <c r="H254" s="116">
        <f t="shared" si="46"/>
        <v>691328.16003919009</v>
      </c>
      <c r="I254" s="116">
        <f t="shared" si="47"/>
        <v>216328.16003918776</v>
      </c>
      <c r="J254" s="116">
        <f t="shared" si="48"/>
        <v>1982.9484653387335</v>
      </c>
      <c r="K254" s="117">
        <f t="shared" si="40"/>
        <v>1</v>
      </c>
    </row>
    <row r="255" spans="1:11" x14ac:dyDescent="0.25">
      <c r="A255" s="1">
        <f t="shared" si="38"/>
        <v>46108</v>
      </c>
      <c r="B255" s="115">
        <f t="shared" si="41"/>
        <v>3846.1538461538462</v>
      </c>
      <c r="C255" s="56">
        <f t="shared" si="42"/>
        <v>0.5</v>
      </c>
      <c r="D255" s="115">
        <f t="shared" si="39"/>
        <v>1923.0769230769231</v>
      </c>
      <c r="E255" s="116">
        <f t="shared" si="43"/>
        <v>476923.07692307926</v>
      </c>
      <c r="F255" s="116">
        <f t="shared" si="44"/>
        <v>1923.0769230769231</v>
      </c>
      <c r="G255" s="116">
        <f t="shared" si="45"/>
        <v>476923.07692307926</v>
      </c>
      <c r="H255" s="116">
        <f t="shared" si="46"/>
        <v>695245.4528085338</v>
      </c>
      <c r="I255" s="116">
        <f t="shared" si="47"/>
        <v>218322.37588545453</v>
      </c>
      <c r="J255" s="116">
        <f t="shared" si="48"/>
        <v>1994.2158462667721</v>
      </c>
      <c r="K255" s="117">
        <f t="shared" si="40"/>
        <v>1</v>
      </c>
    </row>
    <row r="256" spans="1:11" x14ac:dyDescent="0.25">
      <c r="A256" s="1">
        <f t="shared" si="38"/>
        <v>46122</v>
      </c>
      <c r="B256" s="115">
        <f t="shared" si="41"/>
        <v>3846.1538461538462</v>
      </c>
      <c r="C256" s="56">
        <f t="shared" si="42"/>
        <v>0.5</v>
      </c>
      <c r="D256" s="115">
        <f t="shared" si="39"/>
        <v>1923.0769230769231</v>
      </c>
      <c r="E256" s="116">
        <f t="shared" si="43"/>
        <v>478846.1538461562</v>
      </c>
      <c r="F256" s="116">
        <f t="shared" si="44"/>
        <v>1923.0769230769231</v>
      </c>
      <c r="G256" s="116">
        <f t="shared" si="45"/>
        <v>478846.1538461562</v>
      </c>
      <c r="H256" s="116">
        <f t="shared" si="46"/>
        <v>699174.04546086607</v>
      </c>
      <c r="I256" s="116">
        <f t="shared" si="47"/>
        <v>220327.89161470986</v>
      </c>
      <c r="J256" s="116">
        <f t="shared" si="48"/>
        <v>2005.515729255334</v>
      </c>
      <c r="K256" s="117">
        <f t="shared" si="40"/>
        <v>1</v>
      </c>
    </row>
    <row r="257" spans="1:11" x14ac:dyDescent="0.25">
      <c r="A257" s="1">
        <f t="shared" si="38"/>
        <v>46136</v>
      </c>
      <c r="B257" s="115">
        <f t="shared" si="41"/>
        <v>3846.1538461538462</v>
      </c>
      <c r="C257" s="56">
        <f t="shared" si="42"/>
        <v>0.5</v>
      </c>
      <c r="D257" s="115">
        <f t="shared" si="39"/>
        <v>1923.0769230769231</v>
      </c>
      <c r="E257" s="116">
        <f t="shared" si="43"/>
        <v>480769.23076923314</v>
      </c>
      <c r="F257" s="116">
        <f t="shared" si="44"/>
        <v>1923.0769230769231</v>
      </c>
      <c r="G257" s="116">
        <f t="shared" si="45"/>
        <v>480769.23076923314</v>
      </c>
      <c r="H257" s="116">
        <f t="shared" si="46"/>
        <v>703113.97059200308</v>
      </c>
      <c r="I257" s="116">
        <f t="shared" si="47"/>
        <v>222344.73982276995</v>
      </c>
      <c r="J257" s="116">
        <f t="shared" si="48"/>
        <v>2016.8482080600807</v>
      </c>
      <c r="K257" s="117">
        <f t="shared" si="40"/>
        <v>1</v>
      </c>
    </row>
    <row r="258" spans="1:11" x14ac:dyDescent="0.25">
      <c r="A258" s="1">
        <f t="shared" si="38"/>
        <v>46150</v>
      </c>
      <c r="B258" s="115">
        <f t="shared" si="41"/>
        <v>3846.1538461538462</v>
      </c>
      <c r="C258" s="56">
        <f t="shared" si="42"/>
        <v>0.5</v>
      </c>
      <c r="D258" s="115">
        <f t="shared" si="39"/>
        <v>1923.0769230769231</v>
      </c>
      <c r="E258" s="116">
        <f t="shared" si="43"/>
        <v>482692.30769231007</v>
      </c>
      <c r="F258" s="116">
        <f t="shared" si="44"/>
        <v>1923.0769230769231</v>
      </c>
      <c r="G258" s="116">
        <f t="shared" si="45"/>
        <v>482692.30769231007</v>
      </c>
      <c r="H258" s="116">
        <f t="shared" si="46"/>
        <v>707065.26089178771</v>
      </c>
      <c r="I258" s="116">
        <f t="shared" si="47"/>
        <v>224372.95319947763</v>
      </c>
      <c r="J258" s="116">
        <f t="shared" si="48"/>
        <v>2028.2133767076884</v>
      </c>
      <c r="K258" s="117">
        <f t="shared" si="40"/>
        <v>1</v>
      </c>
    </row>
    <row r="259" spans="1:11" x14ac:dyDescent="0.25">
      <c r="A259" s="1">
        <f t="shared" si="38"/>
        <v>46164</v>
      </c>
      <c r="B259" s="115">
        <f t="shared" si="41"/>
        <v>3846.1538461538462</v>
      </c>
      <c r="C259" s="56">
        <f t="shared" si="42"/>
        <v>0.5</v>
      </c>
      <c r="D259" s="115">
        <f t="shared" si="39"/>
        <v>1923.0769230769231</v>
      </c>
      <c r="E259" s="116">
        <f t="shared" si="43"/>
        <v>484615.38461538701</v>
      </c>
      <c r="F259" s="116">
        <f t="shared" si="44"/>
        <v>1923.0769230769231</v>
      </c>
      <c r="G259" s="116">
        <f t="shared" si="45"/>
        <v>484615.38461538701</v>
      </c>
      <c r="H259" s="116">
        <f t="shared" si="46"/>
        <v>711027.94914436014</v>
      </c>
      <c r="I259" s="116">
        <f t="shared" si="47"/>
        <v>226412.56452897313</v>
      </c>
      <c r="J259" s="116">
        <f t="shared" si="48"/>
        <v>2039.6113294954994</v>
      </c>
      <c r="K259" s="117">
        <f t="shared" si="40"/>
        <v>1</v>
      </c>
    </row>
    <row r="260" spans="1:11" x14ac:dyDescent="0.25">
      <c r="A260" s="1">
        <f t="shared" si="38"/>
        <v>46178</v>
      </c>
      <c r="B260" s="115">
        <f t="shared" si="41"/>
        <v>3846.1538461538462</v>
      </c>
      <c r="C260" s="56">
        <f t="shared" si="42"/>
        <v>0.5</v>
      </c>
      <c r="D260" s="115">
        <f t="shared" si="39"/>
        <v>1923.0769230769231</v>
      </c>
      <c r="E260" s="116">
        <f t="shared" si="43"/>
        <v>486538.46153846395</v>
      </c>
      <c r="F260" s="116">
        <f t="shared" si="44"/>
        <v>1923.0769230769231</v>
      </c>
      <c r="G260" s="116">
        <f t="shared" si="45"/>
        <v>486538.46153846395</v>
      </c>
      <c r="H260" s="116">
        <f t="shared" si="46"/>
        <v>715002.06822843035</v>
      </c>
      <c r="I260" s="116">
        <f t="shared" si="47"/>
        <v>228463.6066899664</v>
      </c>
      <c r="J260" s="116">
        <f t="shared" si="48"/>
        <v>2051.0421609932673</v>
      </c>
      <c r="K260" s="117">
        <f t="shared" si="40"/>
        <v>1</v>
      </c>
    </row>
    <row r="261" spans="1:11" x14ac:dyDescent="0.25">
      <c r="A261" s="1">
        <f t="shared" si="38"/>
        <v>46192</v>
      </c>
      <c r="B261" s="115">
        <f t="shared" si="41"/>
        <v>3846.1538461538462</v>
      </c>
      <c r="C261" s="56">
        <f t="shared" si="42"/>
        <v>0.5</v>
      </c>
      <c r="D261" s="115">
        <f t="shared" si="39"/>
        <v>1923.0769230769231</v>
      </c>
      <c r="E261" s="116">
        <f t="shared" si="43"/>
        <v>488461.53846154088</v>
      </c>
      <c r="F261" s="116">
        <f t="shared" si="44"/>
        <v>1923.0769230769231</v>
      </c>
      <c r="G261" s="116">
        <f t="shared" si="45"/>
        <v>488461.53846154088</v>
      </c>
      <c r="H261" s="116">
        <f t="shared" si="46"/>
        <v>718987.65111755079</v>
      </c>
      <c r="I261" s="116">
        <f t="shared" si="47"/>
        <v>230526.11265600991</v>
      </c>
      <c r="J261" s="116">
        <f t="shared" si="48"/>
        <v>2062.5059660435072</v>
      </c>
      <c r="K261" s="117">
        <f t="shared" si="40"/>
        <v>1</v>
      </c>
    </row>
    <row r="262" spans="1:11" x14ac:dyDescent="0.25">
      <c r="A262" s="1">
        <f t="shared" si="38"/>
        <v>46206</v>
      </c>
      <c r="B262" s="115">
        <f t="shared" si="41"/>
        <v>3846.1538461538462</v>
      </c>
      <c r="C262" s="56">
        <f t="shared" si="42"/>
        <v>0.5</v>
      </c>
      <c r="D262" s="115">
        <f t="shared" si="39"/>
        <v>1923.0769230769231</v>
      </c>
      <c r="E262" s="116">
        <f t="shared" si="43"/>
        <v>490384.61538461782</v>
      </c>
      <c r="F262" s="116">
        <f t="shared" si="44"/>
        <v>1923.0769230769231</v>
      </c>
      <c r="G262" s="116">
        <f t="shared" si="45"/>
        <v>490384.61538461782</v>
      </c>
      <c r="H262" s="116">
        <f t="shared" si="46"/>
        <v>722984.7308803898</v>
      </c>
      <c r="I262" s="116">
        <f t="shared" si="47"/>
        <v>232600.11549577198</v>
      </c>
      <c r="J262" s="116">
        <f t="shared" si="48"/>
        <v>2074.0028397620772</v>
      </c>
      <c r="K262" s="117">
        <f t="shared" si="40"/>
        <v>1</v>
      </c>
    </row>
    <row r="263" spans="1:11" x14ac:dyDescent="0.25">
      <c r="A263" s="1">
        <f t="shared" si="38"/>
        <v>46220</v>
      </c>
      <c r="B263" s="115">
        <f t="shared" si="41"/>
        <v>3846.1538461538462</v>
      </c>
      <c r="C263" s="56">
        <f t="shared" si="42"/>
        <v>0.5</v>
      </c>
      <c r="D263" s="115">
        <f t="shared" si="39"/>
        <v>1923.0769230769231</v>
      </c>
      <c r="E263" s="116">
        <f t="shared" si="43"/>
        <v>492307.69230769476</v>
      </c>
      <c r="F263" s="116">
        <f t="shared" si="44"/>
        <v>1923.0769230769231</v>
      </c>
      <c r="G263" s="116">
        <f t="shared" si="45"/>
        <v>492307.69230769476</v>
      </c>
      <c r="H263" s="116">
        <f t="shared" si="46"/>
        <v>726993.34068100632</v>
      </c>
      <c r="I263" s="116">
        <f t="shared" si="47"/>
        <v>234685.64837331156</v>
      </c>
      <c r="J263" s="116">
        <f t="shared" si="48"/>
        <v>2085.5328775395756</v>
      </c>
      <c r="K263" s="117">
        <f t="shared" si="40"/>
        <v>1</v>
      </c>
    </row>
    <row r="264" spans="1:11" x14ac:dyDescent="0.25">
      <c r="A264" s="1">
        <f t="shared" si="38"/>
        <v>46234</v>
      </c>
      <c r="B264" s="115">
        <f t="shared" si="41"/>
        <v>3846.1538461538462</v>
      </c>
      <c r="C264" s="56">
        <f t="shared" si="42"/>
        <v>0.5</v>
      </c>
      <c r="D264" s="115">
        <f t="shared" si="39"/>
        <v>1923.0769230769231</v>
      </c>
      <c r="E264" s="116">
        <f t="shared" si="43"/>
        <v>494230.76923077169</v>
      </c>
      <c r="F264" s="116">
        <f t="shared" si="44"/>
        <v>1923.0769230769231</v>
      </c>
      <c r="G264" s="116">
        <f t="shared" si="45"/>
        <v>494230.76923077169</v>
      </c>
      <c r="H264" s="116">
        <f t="shared" si="46"/>
        <v>731013.51377912459</v>
      </c>
      <c r="I264" s="116">
        <f t="shared" si="47"/>
        <v>236782.7445483529</v>
      </c>
      <c r="J264" s="116">
        <f t="shared" si="48"/>
        <v>2097.0961750413408</v>
      </c>
      <c r="K264" s="117">
        <f t="shared" si="40"/>
        <v>1</v>
      </c>
    </row>
    <row r="265" spans="1:11" x14ac:dyDescent="0.25">
      <c r="A265" s="1">
        <f t="shared" ref="A265:A328" si="49">A264+14</f>
        <v>46248</v>
      </c>
      <c r="B265" s="115">
        <f t="shared" si="41"/>
        <v>3846.1538461538462</v>
      </c>
      <c r="C265" s="56">
        <f t="shared" si="42"/>
        <v>0.5</v>
      </c>
      <c r="D265" s="115">
        <f t="shared" ref="D265:D328" si="50">(100%-C265)*B265</f>
        <v>1923.0769230769231</v>
      </c>
      <c r="E265" s="116">
        <f t="shared" si="43"/>
        <v>496153.84615384863</v>
      </c>
      <c r="F265" s="116">
        <f t="shared" si="44"/>
        <v>1923.0769230769231</v>
      </c>
      <c r="G265" s="116">
        <f t="shared" si="45"/>
        <v>496153.84615384863</v>
      </c>
      <c r="H265" s="116">
        <f t="shared" si="46"/>
        <v>735045.2835304105</v>
      </c>
      <c r="I265" s="116">
        <f t="shared" si="47"/>
        <v>238891.43737656187</v>
      </c>
      <c r="J265" s="116">
        <f t="shared" si="48"/>
        <v>2108.6928282089648</v>
      </c>
      <c r="K265" s="117">
        <f t="shared" ref="K265:K328" si="51">IF(J265&gt;D265,1,0)</f>
        <v>1</v>
      </c>
    </row>
    <row r="266" spans="1:11" x14ac:dyDescent="0.25">
      <c r="A266" s="1">
        <f t="shared" si="49"/>
        <v>46262</v>
      </c>
      <c r="B266" s="115">
        <f t="shared" ref="B266:B329" si="52">B265</f>
        <v>3846.1538461538462</v>
      </c>
      <c r="C266" s="56">
        <f t="shared" ref="C266:C329" si="53">C265</f>
        <v>0.5</v>
      </c>
      <c r="D266" s="115">
        <f t="shared" si="50"/>
        <v>1923.0769230769231</v>
      </c>
      <c r="E266" s="116">
        <f t="shared" si="43"/>
        <v>498076.92307692557</v>
      </c>
      <c r="F266" s="116">
        <f t="shared" si="44"/>
        <v>1923.0769230769231</v>
      </c>
      <c r="G266" s="116">
        <f t="shared" si="45"/>
        <v>498076.92307692557</v>
      </c>
      <c r="H266" s="116">
        <f t="shared" si="46"/>
        <v>739088.68338674819</v>
      </c>
      <c r="I266" s="116">
        <f t="shared" si="47"/>
        <v>241011.76030982262</v>
      </c>
      <c r="J266" s="116">
        <f t="shared" si="48"/>
        <v>2120.3229332607589</v>
      </c>
      <c r="K266" s="117">
        <f t="shared" si="51"/>
        <v>1</v>
      </c>
    </row>
    <row r="267" spans="1:11" x14ac:dyDescent="0.25">
      <c r="A267" s="1">
        <f t="shared" si="49"/>
        <v>46276</v>
      </c>
      <c r="B267" s="115">
        <f t="shared" si="52"/>
        <v>3846.1538461538462</v>
      </c>
      <c r="C267" s="56">
        <f t="shared" si="53"/>
        <v>0.5</v>
      </c>
      <c r="D267" s="115">
        <f t="shared" si="50"/>
        <v>1923.0769230769231</v>
      </c>
      <c r="E267" s="116">
        <f t="shared" si="43"/>
        <v>500000.0000000025</v>
      </c>
      <c r="F267" s="116">
        <f t="shared" si="44"/>
        <v>1923.0769230769231</v>
      </c>
      <c r="G267" s="116">
        <f t="shared" si="45"/>
        <v>500000.0000000025</v>
      </c>
      <c r="H267" s="116">
        <f t="shared" si="46"/>
        <v>743143.74689651758</v>
      </c>
      <c r="I267" s="116">
        <f t="shared" si="47"/>
        <v>243143.74689651508</v>
      </c>
      <c r="J267" s="116">
        <f t="shared" si="48"/>
        <v>2131.986586692452</v>
      </c>
      <c r="K267" s="117">
        <f t="shared" si="51"/>
        <v>1</v>
      </c>
    </row>
    <row r="268" spans="1:11" x14ac:dyDescent="0.25">
      <c r="A268" s="1">
        <f t="shared" si="49"/>
        <v>46290</v>
      </c>
      <c r="B268" s="115">
        <f t="shared" si="52"/>
        <v>3846.1538461538462</v>
      </c>
      <c r="C268" s="56">
        <f t="shared" si="53"/>
        <v>0.5</v>
      </c>
      <c r="D268" s="115">
        <f t="shared" si="50"/>
        <v>1923.0769230769231</v>
      </c>
      <c r="E268" s="116">
        <f t="shared" si="43"/>
        <v>501923.07692307944</v>
      </c>
      <c r="F268" s="116">
        <f t="shared" si="44"/>
        <v>1923.0769230769231</v>
      </c>
      <c r="G268" s="116">
        <f t="shared" si="45"/>
        <v>501923.07692307944</v>
      </c>
      <c r="H268" s="116">
        <f t="shared" si="46"/>
        <v>747210.50770487287</v>
      </c>
      <c r="I268" s="116">
        <f t="shared" si="47"/>
        <v>245287.43078179343</v>
      </c>
      <c r="J268" s="116">
        <f t="shared" si="48"/>
        <v>2143.6838852783549</v>
      </c>
      <c r="K268" s="117">
        <f t="shared" si="51"/>
        <v>1</v>
      </c>
    </row>
    <row r="269" spans="1:11" x14ac:dyDescent="0.25">
      <c r="A269" s="1">
        <f t="shared" si="49"/>
        <v>46304</v>
      </c>
      <c r="B269" s="115">
        <f t="shared" si="52"/>
        <v>3846.1538461538462</v>
      </c>
      <c r="C269" s="56">
        <f t="shared" si="53"/>
        <v>0.5</v>
      </c>
      <c r="D269" s="115">
        <f t="shared" si="50"/>
        <v>1923.0769230769231</v>
      </c>
      <c r="E269" s="116">
        <f t="shared" si="43"/>
        <v>503846.15384615638</v>
      </c>
      <c r="F269" s="116">
        <f t="shared" si="44"/>
        <v>1923.0769230769231</v>
      </c>
      <c r="G269" s="116">
        <f t="shared" si="45"/>
        <v>503846.15384615638</v>
      </c>
      <c r="H269" s="116">
        <f t="shared" si="46"/>
        <v>751288.99955402152</v>
      </c>
      <c r="I269" s="116">
        <f t="shared" si="47"/>
        <v>247442.84570786514</v>
      </c>
      <c r="J269" s="116">
        <f t="shared" si="48"/>
        <v>2155.4149260717095</v>
      </c>
      <c r="K269" s="117">
        <f t="shared" si="51"/>
        <v>1</v>
      </c>
    </row>
    <row r="270" spans="1:11" x14ac:dyDescent="0.25">
      <c r="A270" s="1">
        <f t="shared" si="49"/>
        <v>46318</v>
      </c>
      <c r="B270" s="115">
        <f t="shared" si="52"/>
        <v>3846.1538461538462</v>
      </c>
      <c r="C270" s="56">
        <f t="shared" si="53"/>
        <v>0.5</v>
      </c>
      <c r="D270" s="115">
        <f t="shared" si="50"/>
        <v>1923.0769230769231</v>
      </c>
      <c r="E270" s="116">
        <f t="shared" si="43"/>
        <v>505769.23076923331</v>
      </c>
      <c r="F270" s="116">
        <f t="shared" si="44"/>
        <v>1923.0769230769231</v>
      </c>
      <c r="G270" s="116">
        <f t="shared" si="45"/>
        <v>505769.23076923331</v>
      </c>
      <c r="H270" s="116">
        <f t="shared" si="46"/>
        <v>755379.25628350419</v>
      </c>
      <c r="I270" s="116">
        <f t="shared" si="47"/>
        <v>249610.02551427088</v>
      </c>
      <c r="J270" s="116">
        <f t="shared" si="48"/>
        <v>2167.1798064057366</v>
      </c>
      <c r="K270" s="117">
        <f t="shared" si="51"/>
        <v>1</v>
      </c>
    </row>
    <row r="271" spans="1:11" x14ac:dyDescent="0.25">
      <c r="A271" s="1">
        <f t="shared" si="49"/>
        <v>46332</v>
      </c>
      <c r="B271" s="115">
        <f t="shared" si="52"/>
        <v>3846.1538461538462</v>
      </c>
      <c r="C271" s="56">
        <f t="shared" si="53"/>
        <v>0.5</v>
      </c>
      <c r="D271" s="115">
        <f t="shared" si="50"/>
        <v>1923.0769230769231</v>
      </c>
      <c r="E271" s="116">
        <f t="shared" si="43"/>
        <v>507692.30769231025</v>
      </c>
      <c r="F271" s="116">
        <f t="shared" si="44"/>
        <v>1923.0769230769231</v>
      </c>
      <c r="G271" s="116">
        <f t="shared" si="45"/>
        <v>507692.30769231025</v>
      </c>
      <c r="H271" s="116">
        <f t="shared" si="46"/>
        <v>759481.31183047581</v>
      </c>
      <c r="I271" s="116">
        <f t="shared" si="47"/>
        <v>251789.00413816556</v>
      </c>
      <c r="J271" s="116">
        <f t="shared" si="48"/>
        <v>2178.9786238946836</v>
      </c>
      <c r="K271" s="117">
        <f t="shared" si="51"/>
        <v>1</v>
      </c>
    </row>
    <row r="272" spans="1:11" x14ac:dyDescent="0.25">
      <c r="A272" s="1">
        <f t="shared" si="49"/>
        <v>46346</v>
      </c>
      <c r="B272" s="115">
        <f t="shared" si="52"/>
        <v>3846.1538461538462</v>
      </c>
      <c r="C272" s="56">
        <f t="shared" si="53"/>
        <v>0.5</v>
      </c>
      <c r="D272" s="115">
        <f t="shared" si="50"/>
        <v>1923.0769230769231</v>
      </c>
      <c r="E272" s="116">
        <f t="shared" si="43"/>
        <v>509615.38461538719</v>
      </c>
      <c r="F272" s="116">
        <f t="shared" si="44"/>
        <v>1923.0769230769231</v>
      </c>
      <c r="G272" s="116">
        <f t="shared" si="45"/>
        <v>509615.38461538719</v>
      </c>
      <c r="H272" s="116">
        <f t="shared" si="46"/>
        <v>763595.20022998669</v>
      </c>
      <c r="I272" s="116">
        <f t="shared" si="47"/>
        <v>253979.8156145995</v>
      </c>
      <c r="J272" s="116">
        <f t="shared" si="48"/>
        <v>2190.8114764339407</v>
      </c>
      <c r="K272" s="117">
        <f t="shared" si="51"/>
        <v>1</v>
      </c>
    </row>
    <row r="273" spans="1:11" x14ac:dyDescent="0.25">
      <c r="A273" s="1">
        <f t="shared" si="49"/>
        <v>46360</v>
      </c>
      <c r="B273" s="115">
        <f t="shared" si="52"/>
        <v>3846.1538461538462</v>
      </c>
      <c r="C273" s="56">
        <f t="shared" si="53"/>
        <v>0.5</v>
      </c>
      <c r="D273" s="115">
        <f t="shared" si="50"/>
        <v>1923.0769230769231</v>
      </c>
      <c r="E273" s="116">
        <f t="shared" ref="E273:E336" si="54">E272+D273</f>
        <v>511538.46153846412</v>
      </c>
      <c r="F273" s="116">
        <f t="shared" ref="F273:F336" si="55">C273*B273</f>
        <v>1923.0769230769231</v>
      </c>
      <c r="G273" s="116">
        <f t="shared" ref="G273:G336" si="56">G272+F273</f>
        <v>511538.46153846412</v>
      </c>
      <c r="H273" s="116">
        <f t="shared" ref="H273:H336" si="57">H272*(1+$H$2) + F273</f>
        <v>767720.95561526541</v>
      </c>
      <c r="I273" s="116">
        <f t="shared" ref="I273:I336" si="58">H273-G273</f>
        <v>256182.49407680129</v>
      </c>
      <c r="J273" s="116">
        <f t="shared" ref="J273:J336" si="59">I273-I272</f>
        <v>2202.6784622017876</v>
      </c>
      <c r="K273" s="117">
        <f t="shared" si="51"/>
        <v>1</v>
      </c>
    </row>
    <row r="274" spans="1:11" x14ac:dyDescent="0.25">
      <c r="A274" s="1">
        <f t="shared" si="49"/>
        <v>46374</v>
      </c>
      <c r="B274" s="115">
        <f t="shared" si="52"/>
        <v>3846.1538461538462</v>
      </c>
      <c r="C274" s="56">
        <f t="shared" si="53"/>
        <v>0.5</v>
      </c>
      <c r="D274" s="115">
        <f t="shared" si="50"/>
        <v>1923.0769230769231</v>
      </c>
      <c r="E274" s="116">
        <f t="shared" si="54"/>
        <v>513461.53846154106</v>
      </c>
      <c r="F274" s="116">
        <f t="shared" si="55"/>
        <v>1923.0769230769231</v>
      </c>
      <c r="G274" s="116">
        <f t="shared" si="56"/>
        <v>513461.53846154106</v>
      </c>
      <c r="H274" s="116">
        <f t="shared" si="57"/>
        <v>771858.61221800174</v>
      </c>
      <c r="I274" s="116">
        <f t="shared" si="58"/>
        <v>258397.07375646068</v>
      </c>
      <c r="J274" s="116">
        <f t="shared" si="59"/>
        <v>2214.5796796593932</v>
      </c>
      <c r="K274" s="117">
        <f t="shared" si="51"/>
        <v>1</v>
      </c>
    </row>
    <row r="275" spans="1:11" x14ac:dyDescent="0.25">
      <c r="A275" s="1">
        <f t="shared" si="49"/>
        <v>46388</v>
      </c>
      <c r="B275" s="115">
        <f t="shared" si="52"/>
        <v>3846.1538461538462</v>
      </c>
      <c r="C275" s="56">
        <f t="shared" si="53"/>
        <v>0.5</v>
      </c>
      <c r="D275" s="115">
        <f t="shared" si="50"/>
        <v>1923.0769230769231</v>
      </c>
      <c r="E275" s="116">
        <f t="shared" si="54"/>
        <v>515384.615384618</v>
      </c>
      <c r="F275" s="116">
        <f t="shared" si="55"/>
        <v>1923.0769230769231</v>
      </c>
      <c r="G275" s="116">
        <f t="shared" si="56"/>
        <v>515384.615384618</v>
      </c>
      <c r="H275" s="116">
        <f t="shared" si="57"/>
        <v>776008.20436863054</v>
      </c>
      <c r="I275" s="116">
        <f t="shared" si="58"/>
        <v>260623.58898401255</v>
      </c>
      <c r="J275" s="116">
        <f t="shared" si="59"/>
        <v>2226.5152275518631</v>
      </c>
      <c r="K275" s="117">
        <f t="shared" si="51"/>
        <v>1</v>
      </c>
    </row>
    <row r="276" spans="1:11" x14ac:dyDescent="0.25">
      <c r="A276" s="1">
        <f t="shared" si="49"/>
        <v>46402</v>
      </c>
      <c r="B276" s="115">
        <f t="shared" si="52"/>
        <v>3846.1538461538462</v>
      </c>
      <c r="C276" s="56">
        <f t="shared" si="53"/>
        <v>0.5</v>
      </c>
      <c r="D276" s="115">
        <f t="shared" si="50"/>
        <v>1923.0769230769231</v>
      </c>
      <c r="E276" s="116">
        <f t="shared" si="54"/>
        <v>517307.69230769493</v>
      </c>
      <c r="F276" s="116">
        <f t="shared" si="55"/>
        <v>1923.0769230769231</v>
      </c>
      <c r="G276" s="116">
        <f t="shared" si="56"/>
        <v>517307.69230769493</v>
      </c>
      <c r="H276" s="116">
        <f t="shared" si="57"/>
        <v>780169.76649661688</v>
      </c>
      <c r="I276" s="116">
        <f t="shared" si="58"/>
        <v>262862.07418892195</v>
      </c>
      <c r="J276" s="116">
        <f t="shared" si="59"/>
        <v>2238.4852049094043</v>
      </c>
      <c r="K276" s="117">
        <f t="shared" si="51"/>
        <v>1</v>
      </c>
    </row>
    <row r="277" spans="1:11" x14ac:dyDescent="0.25">
      <c r="A277" s="1">
        <f t="shared" si="49"/>
        <v>46416</v>
      </c>
      <c r="B277" s="115">
        <f t="shared" si="52"/>
        <v>3846.1538461538462</v>
      </c>
      <c r="C277" s="56">
        <f t="shared" si="53"/>
        <v>0.5</v>
      </c>
      <c r="D277" s="115">
        <f t="shared" si="50"/>
        <v>1923.0769230769231</v>
      </c>
      <c r="E277" s="116">
        <f t="shared" si="54"/>
        <v>519230.76923077187</v>
      </c>
      <c r="F277" s="116">
        <f t="shared" si="55"/>
        <v>1923.0769230769231</v>
      </c>
      <c r="G277" s="116">
        <f t="shared" si="56"/>
        <v>519230.76923077187</v>
      </c>
      <c r="H277" s="116">
        <f t="shared" si="57"/>
        <v>784343.33313074172</v>
      </c>
      <c r="I277" s="116">
        <f t="shared" si="58"/>
        <v>265112.56389996986</v>
      </c>
      <c r="J277" s="116">
        <f t="shared" si="59"/>
        <v>2250.4897110479069</v>
      </c>
      <c r="K277" s="117">
        <f t="shared" si="51"/>
        <v>1</v>
      </c>
    </row>
    <row r="278" spans="1:11" x14ac:dyDescent="0.25">
      <c r="A278" s="1">
        <f t="shared" si="49"/>
        <v>46430</v>
      </c>
      <c r="B278" s="115">
        <f t="shared" si="52"/>
        <v>3846.1538461538462</v>
      </c>
      <c r="C278" s="56">
        <f t="shared" si="53"/>
        <v>0.5</v>
      </c>
      <c r="D278" s="115">
        <f t="shared" si="50"/>
        <v>1923.0769230769231</v>
      </c>
      <c r="E278" s="116">
        <f t="shared" si="54"/>
        <v>521153.8461538488</v>
      </c>
      <c r="F278" s="116">
        <f t="shared" si="55"/>
        <v>1923.0769230769231</v>
      </c>
      <c r="G278" s="116">
        <f t="shared" si="56"/>
        <v>521153.8461538488</v>
      </c>
      <c r="H278" s="116">
        <f t="shared" si="57"/>
        <v>788528.93889938807</v>
      </c>
      <c r="I278" s="116">
        <f t="shared" si="58"/>
        <v>267375.09274553927</v>
      </c>
      <c r="J278" s="116">
        <f t="shared" si="59"/>
        <v>2262.5288455694099</v>
      </c>
      <c r="K278" s="117">
        <f t="shared" si="51"/>
        <v>1</v>
      </c>
    </row>
    <row r="279" spans="1:11" x14ac:dyDescent="0.25">
      <c r="A279" s="1">
        <f t="shared" si="49"/>
        <v>46444</v>
      </c>
      <c r="B279" s="115">
        <f t="shared" si="52"/>
        <v>3846.1538461538462</v>
      </c>
      <c r="C279" s="56">
        <f t="shared" si="53"/>
        <v>0.5</v>
      </c>
      <c r="D279" s="115">
        <f t="shared" si="50"/>
        <v>1923.0769230769231</v>
      </c>
      <c r="E279" s="116">
        <f t="shared" si="54"/>
        <v>523076.92307692574</v>
      </c>
      <c r="F279" s="116">
        <f t="shared" si="55"/>
        <v>1923.0769230769231</v>
      </c>
      <c r="G279" s="116">
        <f t="shared" si="56"/>
        <v>523076.92307692574</v>
      </c>
      <c r="H279" s="116">
        <f t="shared" si="57"/>
        <v>792726.61853082851</v>
      </c>
      <c r="I279" s="116">
        <f t="shared" si="58"/>
        <v>269649.69545390276</v>
      </c>
      <c r="J279" s="116">
        <f t="shared" si="59"/>
        <v>2274.6027083634981</v>
      </c>
      <c r="K279" s="117">
        <f t="shared" si="51"/>
        <v>1</v>
      </c>
    </row>
    <row r="280" spans="1:11" x14ac:dyDescent="0.25">
      <c r="A280" s="1">
        <f t="shared" si="49"/>
        <v>46458</v>
      </c>
      <c r="B280" s="115">
        <f t="shared" si="52"/>
        <v>3846.1538461538462</v>
      </c>
      <c r="C280" s="56">
        <f t="shared" si="53"/>
        <v>0.5</v>
      </c>
      <c r="D280" s="115">
        <f t="shared" si="50"/>
        <v>1923.0769230769231</v>
      </c>
      <c r="E280" s="116">
        <f t="shared" si="54"/>
        <v>525000.00000000268</v>
      </c>
      <c r="F280" s="116">
        <f t="shared" si="55"/>
        <v>1923.0769230769231</v>
      </c>
      <c r="G280" s="116">
        <f t="shared" si="56"/>
        <v>525000.00000000268</v>
      </c>
      <c r="H280" s="116">
        <f t="shared" si="57"/>
        <v>796936.40685351356</v>
      </c>
      <c r="I280" s="116">
        <f t="shared" si="58"/>
        <v>271936.40685351088</v>
      </c>
      <c r="J280" s="116">
        <f t="shared" si="59"/>
        <v>2286.7113996081171</v>
      </c>
      <c r="K280" s="117">
        <f t="shared" si="51"/>
        <v>1</v>
      </c>
    </row>
    <row r="281" spans="1:11" x14ac:dyDescent="0.25">
      <c r="A281" s="1">
        <f t="shared" si="49"/>
        <v>46472</v>
      </c>
      <c r="B281" s="115">
        <f t="shared" si="52"/>
        <v>3846.1538461538462</v>
      </c>
      <c r="C281" s="56">
        <f t="shared" si="53"/>
        <v>0.5</v>
      </c>
      <c r="D281" s="115">
        <f t="shared" si="50"/>
        <v>1923.0769230769231</v>
      </c>
      <c r="E281" s="116">
        <f t="shared" si="54"/>
        <v>526923.07692307956</v>
      </c>
      <c r="F281" s="116">
        <f t="shared" si="55"/>
        <v>1923.0769230769231</v>
      </c>
      <c r="G281" s="116">
        <f t="shared" si="56"/>
        <v>526923.07692307956</v>
      </c>
      <c r="H281" s="116">
        <f t="shared" si="57"/>
        <v>801158.33879636019</v>
      </c>
      <c r="I281" s="116">
        <f t="shared" si="58"/>
        <v>274235.26187328063</v>
      </c>
      <c r="J281" s="116">
        <f t="shared" si="59"/>
        <v>2298.8550197697477</v>
      </c>
      <c r="K281" s="117">
        <f t="shared" si="51"/>
        <v>1</v>
      </c>
    </row>
    <row r="282" spans="1:11" x14ac:dyDescent="0.25">
      <c r="A282" s="1">
        <f t="shared" si="49"/>
        <v>46486</v>
      </c>
      <c r="B282" s="115">
        <f t="shared" si="52"/>
        <v>3846.1538461538462</v>
      </c>
      <c r="C282" s="56">
        <f t="shared" si="53"/>
        <v>0.5</v>
      </c>
      <c r="D282" s="115">
        <f t="shared" si="50"/>
        <v>1923.0769230769231</v>
      </c>
      <c r="E282" s="116">
        <f t="shared" si="54"/>
        <v>528846.15384615643</v>
      </c>
      <c r="F282" s="116">
        <f t="shared" si="55"/>
        <v>1923.0769230769231</v>
      </c>
      <c r="G282" s="116">
        <f t="shared" si="56"/>
        <v>528846.15384615643</v>
      </c>
      <c r="H282" s="116">
        <f t="shared" si="57"/>
        <v>805392.44938904198</v>
      </c>
      <c r="I282" s="116">
        <f t="shared" si="58"/>
        <v>276546.29554288555</v>
      </c>
      <c r="J282" s="116">
        <f t="shared" si="59"/>
        <v>2311.0336696049199</v>
      </c>
      <c r="K282" s="117">
        <f t="shared" si="51"/>
        <v>1</v>
      </c>
    </row>
    <row r="283" spans="1:11" x14ac:dyDescent="0.25">
      <c r="A283" s="1">
        <f t="shared" si="49"/>
        <v>46500</v>
      </c>
      <c r="B283" s="115">
        <f t="shared" si="52"/>
        <v>3846.1538461538462</v>
      </c>
      <c r="C283" s="56">
        <f t="shared" si="53"/>
        <v>0.5</v>
      </c>
      <c r="D283" s="115">
        <f t="shared" si="50"/>
        <v>1923.0769230769231</v>
      </c>
      <c r="E283" s="116">
        <f t="shared" si="54"/>
        <v>530769.23076923331</v>
      </c>
      <c r="F283" s="116">
        <f t="shared" si="55"/>
        <v>1923.0769230769231</v>
      </c>
      <c r="G283" s="116">
        <f t="shared" si="56"/>
        <v>530769.23076923331</v>
      </c>
      <c r="H283" s="116">
        <f t="shared" si="57"/>
        <v>809638.77376227954</v>
      </c>
      <c r="I283" s="116">
        <f t="shared" si="58"/>
        <v>278869.54299304623</v>
      </c>
      <c r="J283" s="116">
        <f t="shared" si="59"/>
        <v>2323.2474501606775</v>
      </c>
      <c r="K283" s="117">
        <f t="shared" si="51"/>
        <v>1</v>
      </c>
    </row>
    <row r="284" spans="1:11" x14ac:dyDescent="0.25">
      <c r="A284" s="1">
        <f t="shared" si="49"/>
        <v>46514</v>
      </c>
      <c r="B284" s="115">
        <f t="shared" si="52"/>
        <v>3846.1538461538462</v>
      </c>
      <c r="C284" s="56">
        <f t="shared" si="53"/>
        <v>0.5</v>
      </c>
      <c r="D284" s="115">
        <f t="shared" si="50"/>
        <v>1923.0769230769231</v>
      </c>
      <c r="E284" s="116">
        <f t="shared" si="54"/>
        <v>532692.30769231019</v>
      </c>
      <c r="F284" s="116">
        <f t="shared" si="55"/>
        <v>1923.0769230769231</v>
      </c>
      <c r="G284" s="116">
        <f t="shared" si="56"/>
        <v>532692.30769231019</v>
      </c>
      <c r="H284" s="116">
        <f t="shared" si="57"/>
        <v>813897.34714813216</v>
      </c>
      <c r="I284" s="116">
        <f t="shared" si="58"/>
        <v>281205.03945582197</v>
      </c>
      <c r="J284" s="116">
        <f t="shared" si="59"/>
        <v>2335.4964627757436</v>
      </c>
      <c r="K284" s="117">
        <f t="shared" si="51"/>
        <v>1</v>
      </c>
    </row>
    <row r="285" spans="1:11" x14ac:dyDescent="0.25">
      <c r="A285" s="1">
        <f t="shared" si="49"/>
        <v>46528</v>
      </c>
      <c r="B285" s="115">
        <f t="shared" si="52"/>
        <v>3846.1538461538462</v>
      </c>
      <c r="C285" s="56">
        <f t="shared" si="53"/>
        <v>0.5</v>
      </c>
      <c r="D285" s="115">
        <f t="shared" si="50"/>
        <v>1923.0769230769231</v>
      </c>
      <c r="E285" s="116">
        <f t="shared" si="54"/>
        <v>534615.38461538707</v>
      </c>
      <c r="F285" s="116">
        <f t="shared" si="55"/>
        <v>1923.0769230769231</v>
      </c>
      <c r="G285" s="116">
        <f t="shared" si="56"/>
        <v>534615.38461538707</v>
      </c>
      <c r="H285" s="116">
        <f t="shared" si="57"/>
        <v>818168.2048802902</v>
      </c>
      <c r="I285" s="116">
        <f t="shared" si="58"/>
        <v>283552.82026490313</v>
      </c>
      <c r="J285" s="116">
        <f t="shared" si="59"/>
        <v>2347.7808090811595</v>
      </c>
      <c r="K285" s="117">
        <f t="shared" si="51"/>
        <v>1</v>
      </c>
    </row>
    <row r="286" spans="1:11" x14ac:dyDescent="0.25">
      <c r="A286" s="1">
        <f t="shared" si="49"/>
        <v>46542</v>
      </c>
      <c r="B286" s="115">
        <f t="shared" si="52"/>
        <v>3846.1538461538462</v>
      </c>
      <c r="C286" s="56">
        <f t="shared" si="53"/>
        <v>0.5</v>
      </c>
      <c r="D286" s="115">
        <f t="shared" si="50"/>
        <v>1923.0769230769231</v>
      </c>
      <c r="E286" s="116">
        <f t="shared" si="54"/>
        <v>536538.46153846395</v>
      </c>
      <c r="F286" s="116">
        <f t="shared" si="55"/>
        <v>1923.0769230769231</v>
      </c>
      <c r="G286" s="116">
        <f t="shared" si="56"/>
        <v>536538.46153846395</v>
      </c>
      <c r="H286" s="116">
        <f t="shared" si="57"/>
        <v>822451.38239436795</v>
      </c>
      <c r="I286" s="116">
        <f t="shared" si="58"/>
        <v>285912.920855904</v>
      </c>
      <c r="J286" s="116">
        <f t="shared" si="59"/>
        <v>2360.100591000868</v>
      </c>
      <c r="K286" s="117">
        <f t="shared" si="51"/>
        <v>1</v>
      </c>
    </row>
    <row r="287" spans="1:11" x14ac:dyDescent="0.25">
      <c r="A287" s="1">
        <f t="shared" si="49"/>
        <v>46556</v>
      </c>
      <c r="B287" s="115">
        <f t="shared" si="52"/>
        <v>3846.1538461538462</v>
      </c>
      <c r="C287" s="56">
        <f t="shared" si="53"/>
        <v>0.5</v>
      </c>
      <c r="D287" s="115">
        <f t="shared" si="50"/>
        <v>1923.0769230769231</v>
      </c>
      <c r="E287" s="116">
        <f t="shared" si="54"/>
        <v>538461.53846154083</v>
      </c>
      <c r="F287" s="116">
        <f t="shared" si="55"/>
        <v>1923.0769230769231</v>
      </c>
      <c r="G287" s="116">
        <f t="shared" si="56"/>
        <v>538461.53846154083</v>
      </c>
      <c r="H287" s="116">
        <f t="shared" si="57"/>
        <v>826746.91522819782</v>
      </c>
      <c r="I287" s="116">
        <f t="shared" si="58"/>
        <v>288285.37676665699</v>
      </c>
      <c r="J287" s="116">
        <f t="shared" si="59"/>
        <v>2372.4559107529931</v>
      </c>
      <c r="K287" s="117">
        <f t="shared" si="51"/>
        <v>1</v>
      </c>
    </row>
    <row r="288" spans="1:11" x14ac:dyDescent="0.25">
      <c r="A288" s="1">
        <f t="shared" si="49"/>
        <v>46570</v>
      </c>
      <c r="B288" s="115">
        <f t="shared" si="52"/>
        <v>3846.1538461538462</v>
      </c>
      <c r="C288" s="56">
        <f t="shared" si="53"/>
        <v>0.5</v>
      </c>
      <c r="D288" s="115">
        <f t="shared" si="50"/>
        <v>1923.0769230769231</v>
      </c>
      <c r="E288" s="116">
        <f t="shared" si="54"/>
        <v>540384.6153846177</v>
      </c>
      <c r="F288" s="116">
        <f t="shared" si="55"/>
        <v>1923.0769230769231</v>
      </c>
      <c r="G288" s="116">
        <f t="shared" si="56"/>
        <v>540384.6153846177</v>
      </c>
      <c r="H288" s="116">
        <f t="shared" si="57"/>
        <v>831054.83902212523</v>
      </c>
      <c r="I288" s="116">
        <f t="shared" si="58"/>
        <v>290670.22363750753</v>
      </c>
      <c r="J288" s="116">
        <f t="shared" si="59"/>
        <v>2384.8468708505388</v>
      </c>
      <c r="K288" s="117">
        <f t="shared" si="51"/>
        <v>1</v>
      </c>
    </row>
    <row r="289" spans="1:11" x14ac:dyDescent="0.25">
      <c r="A289" s="1">
        <f t="shared" si="49"/>
        <v>46584</v>
      </c>
      <c r="B289" s="115">
        <f t="shared" si="52"/>
        <v>3846.1538461538462</v>
      </c>
      <c r="C289" s="56">
        <f t="shared" si="53"/>
        <v>0.5</v>
      </c>
      <c r="D289" s="115">
        <f t="shared" si="50"/>
        <v>1923.0769230769231</v>
      </c>
      <c r="E289" s="116">
        <f t="shared" si="54"/>
        <v>542307.69230769458</v>
      </c>
      <c r="F289" s="116">
        <f t="shared" si="55"/>
        <v>1923.0769230769231</v>
      </c>
      <c r="G289" s="116">
        <f t="shared" si="56"/>
        <v>542307.69230769458</v>
      </c>
      <c r="H289" s="116">
        <f t="shared" si="57"/>
        <v>835375.18951930443</v>
      </c>
      <c r="I289" s="116">
        <f t="shared" si="58"/>
        <v>293067.49721160985</v>
      </c>
      <c r="J289" s="116">
        <f t="shared" si="59"/>
        <v>2397.2735741023207</v>
      </c>
      <c r="K289" s="117">
        <f t="shared" si="51"/>
        <v>1</v>
      </c>
    </row>
    <row r="290" spans="1:11" x14ac:dyDescent="0.25">
      <c r="A290" s="1">
        <f t="shared" si="49"/>
        <v>46598</v>
      </c>
      <c r="B290" s="115">
        <f t="shared" si="52"/>
        <v>3846.1538461538462</v>
      </c>
      <c r="C290" s="56">
        <f t="shared" si="53"/>
        <v>0.5</v>
      </c>
      <c r="D290" s="115">
        <f t="shared" si="50"/>
        <v>1923.0769230769231</v>
      </c>
      <c r="E290" s="116">
        <f t="shared" si="54"/>
        <v>544230.76923077146</v>
      </c>
      <c r="F290" s="116">
        <f t="shared" si="55"/>
        <v>1923.0769230769231</v>
      </c>
      <c r="G290" s="116">
        <f t="shared" si="56"/>
        <v>544230.76923077146</v>
      </c>
      <c r="H290" s="116">
        <f t="shared" si="57"/>
        <v>839708.00256599463</v>
      </c>
      <c r="I290" s="116">
        <f t="shared" si="58"/>
        <v>295477.23333522317</v>
      </c>
      <c r="J290" s="116">
        <f t="shared" si="59"/>
        <v>2409.7361236133147</v>
      </c>
      <c r="K290" s="117">
        <f t="shared" si="51"/>
        <v>1</v>
      </c>
    </row>
    <row r="291" spans="1:11" x14ac:dyDescent="0.25">
      <c r="A291" s="1">
        <f t="shared" si="49"/>
        <v>46612</v>
      </c>
      <c r="B291" s="115">
        <f t="shared" si="52"/>
        <v>3846.1538461538462</v>
      </c>
      <c r="C291" s="56">
        <f t="shared" si="53"/>
        <v>0.5</v>
      </c>
      <c r="D291" s="115">
        <f t="shared" si="50"/>
        <v>1923.0769230769231</v>
      </c>
      <c r="E291" s="116">
        <f t="shared" si="54"/>
        <v>546153.84615384834</v>
      </c>
      <c r="F291" s="116">
        <f t="shared" si="55"/>
        <v>1923.0769230769231</v>
      </c>
      <c r="G291" s="116">
        <f t="shared" si="56"/>
        <v>546153.84615384834</v>
      </c>
      <c r="H291" s="116">
        <f t="shared" si="57"/>
        <v>844053.31411185802</v>
      </c>
      <c r="I291" s="116">
        <f t="shared" si="58"/>
        <v>297899.46795800969</v>
      </c>
      <c r="J291" s="116">
        <f t="shared" si="59"/>
        <v>2422.23462278652</v>
      </c>
      <c r="K291" s="117">
        <f t="shared" si="51"/>
        <v>1</v>
      </c>
    </row>
    <row r="292" spans="1:11" x14ac:dyDescent="0.25">
      <c r="A292" s="1">
        <f t="shared" si="49"/>
        <v>46626</v>
      </c>
      <c r="B292" s="115">
        <f t="shared" si="52"/>
        <v>3846.1538461538462</v>
      </c>
      <c r="C292" s="56">
        <f t="shared" si="53"/>
        <v>0.5</v>
      </c>
      <c r="D292" s="115">
        <f t="shared" si="50"/>
        <v>1923.0769230769231</v>
      </c>
      <c r="E292" s="116">
        <f t="shared" si="54"/>
        <v>548076.92307692522</v>
      </c>
      <c r="F292" s="116">
        <f t="shared" si="55"/>
        <v>1923.0769230769231</v>
      </c>
      <c r="G292" s="116">
        <f t="shared" si="56"/>
        <v>548076.92307692522</v>
      </c>
      <c r="H292" s="116">
        <f t="shared" si="57"/>
        <v>848411.16021025751</v>
      </c>
      <c r="I292" s="116">
        <f t="shared" si="58"/>
        <v>300334.2371333323</v>
      </c>
      <c r="J292" s="116">
        <f t="shared" si="59"/>
        <v>2434.76917532261</v>
      </c>
      <c r="K292" s="117">
        <f t="shared" si="51"/>
        <v>1</v>
      </c>
    </row>
    <row r="293" spans="1:11" x14ac:dyDescent="0.25">
      <c r="A293" s="1">
        <f t="shared" si="49"/>
        <v>46640</v>
      </c>
      <c r="B293" s="115">
        <f t="shared" si="52"/>
        <v>3846.1538461538462</v>
      </c>
      <c r="C293" s="56">
        <f t="shared" si="53"/>
        <v>0.5</v>
      </c>
      <c r="D293" s="115">
        <f t="shared" si="50"/>
        <v>1923.0769230769231</v>
      </c>
      <c r="E293" s="116">
        <f t="shared" si="54"/>
        <v>550000.0000000021</v>
      </c>
      <c r="F293" s="116">
        <f t="shared" si="55"/>
        <v>1923.0769230769231</v>
      </c>
      <c r="G293" s="116">
        <f t="shared" si="56"/>
        <v>550000.0000000021</v>
      </c>
      <c r="H293" s="116">
        <f t="shared" si="57"/>
        <v>852781.5770185563</v>
      </c>
      <c r="I293" s="116">
        <f t="shared" si="58"/>
        <v>302781.57701855421</v>
      </c>
      <c r="J293" s="116">
        <f t="shared" si="59"/>
        <v>2447.3398852219107</v>
      </c>
      <c r="K293" s="117">
        <f t="shared" si="51"/>
        <v>1</v>
      </c>
    </row>
    <row r="294" spans="1:11" x14ac:dyDescent="0.25">
      <c r="A294" s="1">
        <f t="shared" si="49"/>
        <v>46654</v>
      </c>
      <c r="B294" s="115">
        <f t="shared" si="52"/>
        <v>3846.1538461538462</v>
      </c>
      <c r="C294" s="56">
        <f t="shared" si="53"/>
        <v>0.5</v>
      </c>
      <c r="D294" s="115">
        <f t="shared" si="50"/>
        <v>1923.0769230769231</v>
      </c>
      <c r="E294" s="116">
        <f t="shared" si="54"/>
        <v>551923.07692307897</v>
      </c>
      <c r="F294" s="116">
        <f t="shared" si="55"/>
        <v>1923.0769230769231</v>
      </c>
      <c r="G294" s="116">
        <f t="shared" si="56"/>
        <v>551923.07692307897</v>
      </c>
      <c r="H294" s="116">
        <f t="shared" si="57"/>
        <v>857164.60079841746</v>
      </c>
      <c r="I294" s="116">
        <f t="shared" si="58"/>
        <v>305241.52387533849</v>
      </c>
      <c r="J294" s="116">
        <f t="shared" si="59"/>
        <v>2459.946856784285</v>
      </c>
      <c r="K294" s="117">
        <f t="shared" si="51"/>
        <v>1</v>
      </c>
    </row>
    <row r="295" spans="1:11" x14ac:dyDescent="0.25">
      <c r="A295" s="1">
        <f t="shared" si="49"/>
        <v>46668</v>
      </c>
      <c r="B295" s="115">
        <f t="shared" si="52"/>
        <v>3846.1538461538462</v>
      </c>
      <c r="C295" s="56">
        <f t="shared" si="53"/>
        <v>0.5</v>
      </c>
      <c r="D295" s="115">
        <f t="shared" si="50"/>
        <v>1923.0769230769231</v>
      </c>
      <c r="E295" s="116">
        <f t="shared" si="54"/>
        <v>553846.15384615585</v>
      </c>
      <c r="F295" s="116">
        <f t="shared" si="55"/>
        <v>1923.0769230769231</v>
      </c>
      <c r="G295" s="116">
        <f t="shared" si="56"/>
        <v>553846.15384615585</v>
      </c>
      <c r="H295" s="116">
        <f t="shared" si="57"/>
        <v>861560.26791610511</v>
      </c>
      <c r="I295" s="116">
        <f t="shared" si="58"/>
        <v>307714.11406994925</v>
      </c>
      <c r="J295" s="116">
        <f t="shared" si="59"/>
        <v>2472.5901946107624</v>
      </c>
      <c r="K295" s="117">
        <f t="shared" si="51"/>
        <v>1</v>
      </c>
    </row>
    <row r="296" spans="1:11" x14ac:dyDescent="0.25">
      <c r="A296" s="1">
        <f t="shared" si="49"/>
        <v>46682</v>
      </c>
      <c r="B296" s="115">
        <f t="shared" si="52"/>
        <v>3846.1538461538462</v>
      </c>
      <c r="C296" s="56">
        <f t="shared" si="53"/>
        <v>0.5</v>
      </c>
      <c r="D296" s="115">
        <f t="shared" si="50"/>
        <v>1923.0769230769231</v>
      </c>
      <c r="E296" s="116">
        <f t="shared" si="54"/>
        <v>555769.23076923273</v>
      </c>
      <c r="F296" s="116">
        <f t="shared" si="55"/>
        <v>1923.0769230769231</v>
      </c>
      <c r="G296" s="116">
        <f t="shared" si="56"/>
        <v>555769.23076923273</v>
      </c>
      <c r="H296" s="116">
        <f t="shared" si="57"/>
        <v>865968.6148427861</v>
      </c>
      <c r="I296" s="116">
        <f t="shared" si="58"/>
        <v>310199.38407355337</v>
      </c>
      <c r="J296" s="116">
        <f t="shared" si="59"/>
        <v>2485.2700036041206</v>
      </c>
      <c r="K296" s="117">
        <f t="shared" si="51"/>
        <v>1</v>
      </c>
    </row>
    <row r="297" spans="1:11" x14ac:dyDescent="0.25">
      <c r="A297" s="1">
        <f t="shared" si="49"/>
        <v>46696</v>
      </c>
      <c r="B297" s="115">
        <f t="shared" si="52"/>
        <v>3846.1538461538462</v>
      </c>
      <c r="C297" s="56">
        <f t="shared" si="53"/>
        <v>0.5</v>
      </c>
      <c r="D297" s="115">
        <f t="shared" si="50"/>
        <v>1923.0769230769231</v>
      </c>
      <c r="E297" s="116">
        <f t="shared" si="54"/>
        <v>557692.30769230961</v>
      </c>
      <c r="F297" s="116">
        <f t="shared" si="55"/>
        <v>1923.0769230769231</v>
      </c>
      <c r="G297" s="116">
        <f t="shared" si="56"/>
        <v>557692.30769230961</v>
      </c>
      <c r="H297" s="116">
        <f t="shared" si="57"/>
        <v>870389.67815483257</v>
      </c>
      <c r="I297" s="116">
        <f t="shared" si="58"/>
        <v>312697.37046252296</v>
      </c>
      <c r="J297" s="116">
        <f t="shared" si="59"/>
        <v>2497.9863889695844</v>
      </c>
      <c r="K297" s="117">
        <f t="shared" si="51"/>
        <v>1</v>
      </c>
    </row>
    <row r="298" spans="1:11" x14ac:dyDescent="0.25">
      <c r="A298" s="1">
        <f t="shared" si="49"/>
        <v>46710</v>
      </c>
      <c r="B298" s="115">
        <f t="shared" si="52"/>
        <v>3846.1538461538462</v>
      </c>
      <c r="C298" s="56">
        <f t="shared" si="53"/>
        <v>0.5</v>
      </c>
      <c r="D298" s="115">
        <f t="shared" si="50"/>
        <v>1923.0769230769231</v>
      </c>
      <c r="E298" s="116">
        <f t="shared" si="54"/>
        <v>559615.38461538649</v>
      </c>
      <c r="F298" s="116">
        <f t="shared" si="55"/>
        <v>1923.0769230769231</v>
      </c>
      <c r="G298" s="116">
        <f t="shared" si="56"/>
        <v>559615.38461538649</v>
      </c>
      <c r="H298" s="116">
        <f t="shared" si="57"/>
        <v>874823.49453412532</v>
      </c>
      <c r="I298" s="116">
        <f t="shared" si="58"/>
        <v>315208.10991873883</v>
      </c>
      <c r="J298" s="116">
        <f t="shared" si="59"/>
        <v>2510.7394562158734</v>
      </c>
      <c r="K298" s="117">
        <f t="shared" si="51"/>
        <v>1</v>
      </c>
    </row>
    <row r="299" spans="1:11" x14ac:dyDescent="0.25">
      <c r="A299" s="1">
        <f t="shared" si="49"/>
        <v>46724</v>
      </c>
      <c r="B299" s="115">
        <f t="shared" si="52"/>
        <v>3846.1538461538462</v>
      </c>
      <c r="C299" s="56">
        <f t="shared" si="53"/>
        <v>0.5</v>
      </c>
      <c r="D299" s="115">
        <f t="shared" si="50"/>
        <v>1923.0769230769231</v>
      </c>
      <c r="E299" s="116">
        <f t="shared" si="54"/>
        <v>561538.46153846337</v>
      </c>
      <c r="F299" s="116">
        <f t="shared" si="55"/>
        <v>1923.0769230769231</v>
      </c>
      <c r="G299" s="116">
        <f t="shared" si="56"/>
        <v>561538.46153846337</v>
      </c>
      <c r="H299" s="116">
        <f t="shared" si="57"/>
        <v>879270.10076835833</v>
      </c>
      <c r="I299" s="116">
        <f t="shared" si="58"/>
        <v>317731.63922989496</v>
      </c>
      <c r="J299" s="116">
        <f t="shared" si="59"/>
        <v>2523.5293111561332</v>
      </c>
      <c r="K299" s="117">
        <f t="shared" si="51"/>
        <v>1</v>
      </c>
    </row>
    <row r="300" spans="1:11" x14ac:dyDescent="0.25">
      <c r="A300" s="1">
        <f t="shared" si="49"/>
        <v>46738</v>
      </c>
      <c r="B300" s="115">
        <f t="shared" si="52"/>
        <v>3846.1538461538462</v>
      </c>
      <c r="C300" s="56">
        <f t="shared" si="53"/>
        <v>0.5</v>
      </c>
      <c r="D300" s="115">
        <f t="shared" si="50"/>
        <v>1923.0769230769231</v>
      </c>
      <c r="E300" s="116">
        <f t="shared" si="54"/>
        <v>563461.53846154024</v>
      </c>
      <c r="F300" s="116">
        <f t="shared" si="55"/>
        <v>1923.0769230769231</v>
      </c>
      <c r="G300" s="116">
        <f t="shared" si="56"/>
        <v>563461.53846154024</v>
      </c>
      <c r="H300" s="116">
        <f t="shared" si="57"/>
        <v>883729.53375134396</v>
      </c>
      <c r="I300" s="116">
        <f t="shared" si="58"/>
        <v>320267.99528980372</v>
      </c>
      <c r="J300" s="116">
        <f t="shared" si="59"/>
        <v>2536.3560599087505</v>
      </c>
      <c r="K300" s="117">
        <f t="shared" si="51"/>
        <v>1</v>
      </c>
    </row>
    <row r="301" spans="1:11" x14ac:dyDescent="0.25">
      <c r="A301" s="1">
        <f t="shared" si="49"/>
        <v>46752</v>
      </c>
      <c r="B301" s="115">
        <f t="shared" si="52"/>
        <v>3846.1538461538462</v>
      </c>
      <c r="C301" s="56">
        <f t="shared" si="53"/>
        <v>0.5</v>
      </c>
      <c r="D301" s="115">
        <f t="shared" si="50"/>
        <v>1923.0769230769231</v>
      </c>
      <c r="E301" s="116">
        <f t="shared" si="54"/>
        <v>565384.61538461712</v>
      </c>
      <c r="F301" s="116">
        <f t="shared" si="55"/>
        <v>1923.0769230769231</v>
      </c>
      <c r="G301" s="116">
        <f t="shared" si="56"/>
        <v>565384.61538461712</v>
      </c>
      <c r="H301" s="116">
        <f t="shared" si="57"/>
        <v>888201.83048331889</v>
      </c>
      <c r="I301" s="116">
        <f t="shared" si="58"/>
        <v>322817.21509870177</v>
      </c>
      <c r="J301" s="116">
        <f t="shared" si="59"/>
        <v>2549.2198088980513</v>
      </c>
      <c r="K301" s="117">
        <f t="shared" si="51"/>
        <v>1</v>
      </c>
    </row>
    <row r="302" spans="1:11" x14ac:dyDescent="0.25">
      <c r="A302" s="1">
        <f t="shared" si="49"/>
        <v>46766</v>
      </c>
      <c r="B302" s="115">
        <f t="shared" si="52"/>
        <v>3846.1538461538462</v>
      </c>
      <c r="C302" s="56">
        <f t="shared" si="53"/>
        <v>0.5</v>
      </c>
      <c r="D302" s="115">
        <f t="shared" si="50"/>
        <v>1923.0769230769231</v>
      </c>
      <c r="E302" s="116">
        <f t="shared" si="54"/>
        <v>567307.692307694</v>
      </c>
      <c r="F302" s="116">
        <f t="shared" si="55"/>
        <v>1923.0769230769231</v>
      </c>
      <c r="G302" s="116">
        <f t="shared" si="56"/>
        <v>567307.692307694</v>
      </c>
      <c r="H302" s="116">
        <f t="shared" si="57"/>
        <v>892687.02807125147</v>
      </c>
      <c r="I302" s="116">
        <f t="shared" si="58"/>
        <v>325379.33576355746</v>
      </c>
      <c r="J302" s="116">
        <f t="shared" si="59"/>
        <v>2562.1206648556981</v>
      </c>
      <c r="K302" s="117">
        <f t="shared" si="51"/>
        <v>1</v>
      </c>
    </row>
    <row r="303" spans="1:11" x14ac:dyDescent="0.25">
      <c r="A303" s="1">
        <f t="shared" si="49"/>
        <v>46780</v>
      </c>
      <c r="B303" s="115">
        <f t="shared" si="52"/>
        <v>3846.1538461538462</v>
      </c>
      <c r="C303" s="56">
        <f t="shared" si="53"/>
        <v>0.5</v>
      </c>
      <c r="D303" s="115">
        <f t="shared" si="50"/>
        <v>1923.0769230769231</v>
      </c>
      <c r="E303" s="116">
        <f t="shared" si="54"/>
        <v>569230.76923077088</v>
      </c>
      <c r="F303" s="116">
        <f t="shared" si="55"/>
        <v>1923.0769230769231</v>
      </c>
      <c r="G303" s="116">
        <f t="shared" si="56"/>
        <v>569230.76923077088</v>
      </c>
      <c r="H303" s="116">
        <f t="shared" si="57"/>
        <v>897185.16372914927</v>
      </c>
      <c r="I303" s="116">
        <f t="shared" si="58"/>
        <v>327954.39449837839</v>
      </c>
      <c r="J303" s="116">
        <f t="shared" si="59"/>
        <v>2575.0587348209228</v>
      </c>
      <c r="K303" s="117">
        <f t="shared" si="51"/>
        <v>1</v>
      </c>
    </row>
    <row r="304" spans="1:11" x14ac:dyDescent="0.25">
      <c r="A304" s="1">
        <f t="shared" si="49"/>
        <v>46794</v>
      </c>
      <c r="B304" s="115">
        <f t="shared" si="52"/>
        <v>3846.1538461538462</v>
      </c>
      <c r="C304" s="56">
        <f t="shared" si="53"/>
        <v>0.5</v>
      </c>
      <c r="D304" s="115">
        <f t="shared" si="50"/>
        <v>1923.0769230769231</v>
      </c>
      <c r="E304" s="116">
        <f t="shared" si="54"/>
        <v>571153.84615384776</v>
      </c>
      <c r="F304" s="116">
        <f t="shared" si="55"/>
        <v>1923.0769230769231</v>
      </c>
      <c r="G304" s="116">
        <f t="shared" si="56"/>
        <v>571153.84615384776</v>
      </c>
      <c r="H304" s="116">
        <f t="shared" si="57"/>
        <v>901696.27477836795</v>
      </c>
      <c r="I304" s="116">
        <f t="shared" si="58"/>
        <v>330542.42862452019</v>
      </c>
      <c r="J304" s="116">
        <f t="shared" si="59"/>
        <v>2588.0341261418071</v>
      </c>
      <c r="K304" s="117">
        <f t="shared" si="51"/>
        <v>1</v>
      </c>
    </row>
    <row r="305" spans="1:11" x14ac:dyDescent="0.25">
      <c r="A305" s="1">
        <f t="shared" si="49"/>
        <v>46808</v>
      </c>
      <c r="B305" s="115">
        <f t="shared" si="52"/>
        <v>3846.1538461538462</v>
      </c>
      <c r="C305" s="56">
        <f t="shared" si="53"/>
        <v>0.5</v>
      </c>
      <c r="D305" s="115">
        <f t="shared" si="50"/>
        <v>1923.0769230769231</v>
      </c>
      <c r="E305" s="116">
        <f t="shared" si="54"/>
        <v>573076.92307692464</v>
      </c>
      <c r="F305" s="116">
        <f t="shared" si="55"/>
        <v>1923.0769230769231</v>
      </c>
      <c r="G305" s="116">
        <f t="shared" si="56"/>
        <v>573076.92307692464</v>
      </c>
      <c r="H305" s="116">
        <f t="shared" si="57"/>
        <v>906220.39864792093</v>
      </c>
      <c r="I305" s="116">
        <f t="shared" si="58"/>
        <v>333143.47557099629</v>
      </c>
      <c r="J305" s="116">
        <f t="shared" si="59"/>
        <v>2601.0469464760972</v>
      </c>
      <c r="K305" s="117">
        <f t="shared" si="51"/>
        <v>1</v>
      </c>
    </row>
    <row r="306" spans="1:11" x14ac:dyDescent="0.25">
      <c r="A306" s="1">
        <f t="shared" si="49"/>
        <v>46822</v>
      </c>
      <c r="B306" s="115">
        <f t="shared" si="52"/>
        <v>3846.1538461538462</v>
      </c>
      <c r="C306" s="56">
        <f t="shared" si="53"/>
        <v>0.5</v>
      </c>
      <c r="D306" s="115">
        <f t="shared" si="50"/>
        <v>1923.0769230769231</v>
      </c>
      <c r="E306" s="116">
        <f t="shared" si="54"/>
        <v>575000.00000000151</v>
      </c>
      <c r="F306" s="116">
        <f t="shared" si="55"/>
        <v>1923.0769230769231</v>
      </c>
      <c r="G306" s="116">
        <f t="shared" si="56"/>
        <v>575000.00000000151</v>
      </c>
      <c r="H306" s="116">
        <f t="shared" si="57"/>
        <v>910757.57287478982</v>
      </c>
      <c r="I306" s="116">
        <f t="shared" si="58"/>
        <v>335757.57287478831</v>
      </c>
      <c r="J306" s="116">
        <f t="shared" si="59"/>
        <v>2614.0973037920194</v>
      </c>
      <c r="K306" s="117">
        <f t="shared" si="51"/>
        <v>1</v>
      </c>
    </row>
    <row r="307" spans="1:11" x14ac:dyDescent="0.25">
      <c r="A307" s="1">
        <f t="shared" si="49"/>
        <v>46836</v>
      </c>
      <c r="B307" s="115">
        <f t="shared" si="52"/>
        <v>3846.1538461538462</v>
      </c>
      <c r="C307" s="56">
        <f t="shared" si="53"/>
        <v>0.5</v>
      </c>
      <c r="D307" s="115">
        <f t="shared" si="50"/>
        <v>1923.0769230769231</v>
      </c>
      <c r="E307" s="116">
        <f t="shared" si="54"/>
        <v>576923.07692307839</v>
      </c>
      <c r="F307" s="116">
        <f t="shared" si="55"/>
        <v>1923.0769230769231</v>
      </c>
      <c r="G307" s="116">
        <f t="shared" si="56"/>
        <v>576923.07692307839</v>
      </c>
      <c r="H307" s="116">
        <f t="shared" si="57"/>
        <v>915307.83510423626</v>
      </c>
      <c r="I307" s="116">
        <f t="shared" si="58"/>
        <v>338384.75818115787</v>
      </c>
      <c r="J307" s="116">
        <f t="shared" si="59"/>
        <v>2627.1853063695598</v>
      </c>
      <c r="K307" s="117">
        <f t="shared" si="51"/>
        <v>1</v>
      </c>
    </row>
    <row r="308" spans="1:11" x14ac:dyDescent="0.25">
      <c r="A308" s="1">
        <f t="shared" si="49"/>
        <v>46850</v>
      </c>
      <c r="B308" s="115">
        <f t="shared" si="52"/>
        <v>3846.1538461538462</v>
      </c>
      <c r="C308" s="56">
        <f t="shared" si="53"/>
        <v>0.5</v>
      </c>
      <c r="D308" s="115">
        <f t="shared" si="50"/>
        <v>1923.0769230769231</v>
      </c>
      <c r="E308" s="116">
        <f t="shared" si="54"/>
        <v>578846.15384615527</v>
      </c>
      <c r="F308" s="116">
        <f t="shared" si="55"/>
        <v>1923.0769230769231</v>
      </c>
      <c r="G308" s="116">
        <f t="shared" si="56"/>
        <v>578846.15384615527</v>
      </c>
      <c r="H308" s="116">
        <f t="shared" si="57"/>
        <v>919871.22309011384</v>
      </c>
      <c r="I308" s="116">
        <f t="shared" si="58"/>
        <v>341025.06924395857</v>
      </c>
      <c r="J308" s="116">
        <f t="shared" si="59"/>
        <v>2640.311062800698</v>
      </c>
      <c r="K308" s="117">
        <f t="shared" si="51"/>
        <v>1</v>
      </c>
    </row>
    <row r="309" spans="1:11" x14ac:dyDescent="0.25">
      <c r="A309" s="1">
        <f t="shared" si="49"/>
        <v>46864</v>
      </c>
      <c r="B309" s="115">
        <f t="shared" si="52"/>
        <v>3846.1538461538462</v>
      </c>
      <c r="C309" s="56">
        <f t="shared" si="53"/>
        <v>0.5</v>
      </c>
      <c r="D309" s="115">
        <f t="shared" si="50"/>
        <v>1923.0769230769231</v>
      </c>
      <c r="E309" s="116">
        <f t="shared" si="54"/>
        <v>580769.23076923215</v>
      </c>
      <c r="F309" s="116">
        <f t="shared" si="55"/>
        <v>1923.0769230769231</v>
      </c>
      <c r="G309" s="116">
        <f t="shared" si="56"/>
        <v>580769.23076923215</v>
      </c>
      <c r="H309" s="116">
        <f t="shared" si="57"/>
        <v>924447.7746951814</v>
      </c>
      <c r="I309" s="116">
        <f t="shared" si="58"/>
        <v>343678.54392594926</v>
      </c>
      <c r="J309" s="116">
        <f t="shared" si="59"/>
        <v>2653.4746819906868</v>
      </c>
      <c r="K309" s="117">
        <f t="shared" si="51"/>
        <v>1</v>
      </c>
    </row>
    <row r="310" spans="1:11" x14ac:dyDescent="0.25">
      <c r="A310" s="1">
        <f t="shared" si="49"/>
        <v>46878</v>
      </c>
      <c r="B310" s="115">
        <f t="shared" si="52"/>
        <v>3846.1538461538462</v>
      </c>
      <c r="C310" s="56">
        <f t="shared" si="53"/>
        <v>0.5</v>
      </c>
      <c r="D310" s="115">
        <f t="shared" si="50"/>
        <v>1923.0769230769231</v>
      </c>
      <c r="E310" s="116">
        <f t="shared" si="54"/>
        <v>582692.30769230903</v>
      </c>
      <c r="F310" s="116">
        <f t="shared" si="55"/>
        <v>1923.0769230769231</v>
      </c>
      <c r="G310" s="116">
        <f t="shared" si="56"/>
        <v>582692.30769230903</v>
      </c>
      <c r="H310" s="116">
        <f t="shared" si="57"/>
        <v>929037.5278914175</v>
      </c>
      <c r="I310" s="116">
        <f t="shared" si="58"/>
        <v>346345.22019910847</v>
      </c>
      <c r="J310" s="116">
        <f t="shared" si="59"/>
        <v>2666.6762731592171</v>
      </c>
      <c r="K310" s="117">
        <f t="shared" si="51"/>
        <v>1</v>
      </c>
    </row>
    <row r="311" spans="1:11" x14ac:dyDescent="0.25">
      <c r="A311" s="1">
        <f t="shared" si="49"/>
        <v>46892</v>
      </c>
      <c r="B311" s="115">
        <f t="shared" si="52"/>
        <v>3846.1538461538462</v>
      </c>
      <c r="C311" s="56">
        <f t="shared" si="53"/>
        <v>0.5</v>
      </c>
      <c r="D311" s="115">
        <f t="shared" si="50"/>
        <v>1923.0769230769231</v>
      </c>
      <c r="E311" s="116">
        <f t="shared" si="54"/>
        <v>584615.3846153859</v>
      </c>
      <c r="F311" s="116">
        <f t="shared" si="55"/>
        <v>1923.0769230769231</v>
      </c>
      <c r="G311" s="116">
        <f t="shared" si="56"/>
        <v>584615.3846153859</v>
      </c>
      <c r="H311" s="116">
        <f t="shared" si="57"/>
        <v>933640.52076033503</v>
      </c>
      <c r="I311" s="116">
        <f t="shared" si="58"/>
        <v>349025.13614494912</v>
      </c>
      <c r="J311" s="116">
        <f t="shared" si="59"/>
        <v>2679.9159458406502</v>
      </c>
      <c r="K311" s="117">
        <f t="shared" si="51"/>
        <v>1</v>
      </c>
    </row>
    <row r="312" spans="1:11" x14ac:dyDescent="0.25">
      <c r="A312" s="1">
        <f t="shared" si="49"/>
        <v>46906</v>
      </c>
      <c r="B312" s="115">
        <f t="shared" si="52"/>
        <v>3846.1538461538462</v>
      </c>
      <c r="C312" s="56">
        <f t="shared" si="53"/>
        <v>0.5</v>
      </c>
      <c r="D312" s="115">
        <f t="shared" si="50"/>
        <v>1923.0769230769231</v>
      </c>
      <c r="E312" s="116">
        <f t="shared" si="54"/>
        <v>586538.46153846278</v>
      </c>
      <c r="F312" s="116">
        <f t="shared" si="55"/>
        <v>1923.0769230769231</v>
      </c>
      <c r="G312" s="116">
        <f t="shared" si="56"/>
        <v>586538.46153846278</v>
      </c>
      <c r="H312" s="116">
        <f t="shared" si="57"/>
        <v>938256.79149329744</v>
      </c>
      <c r="I312" s="116">
        <f t="shared" si="58"/>
        <v>351718.32995483465</v>
      </c>
      <c r="J312" s="116">
        <f t="shared" si="59"/>
        <v>2693.1938098855317</v>
      </c>
      <c r="K312" s="117">
        <f t="shared" si="51"/>
        <v>1</v>
      </c>
    </row>
    <row r="313" spans="1:11" x14ac:dyDescent="0.25">
      <c r="A313" s="1">
        <f t="shared" si="49"/>
        <v>46920</v>
      </c>
      <c r="B313" s="115">
        <f t="shared" si="52"/>
        <v>3846.1538461538462</v>
      </c>
      <c r="C313" s="56">
        <f t="shared" si="53"/>
        <v>0.5</v>
      </c>
      <c r="D313" s="115">
        <f t="shared" si="50"/>
        <v>1923.0769230769231</v>
      </c>
      <c r="E313" s="116">
        <f t="shared" si="54"/>
        <v>588461.53846153966</v>
      </c>
      <c r="F313" s="116">
        <f t="shared" si="55"/>
        <v>1923.0769230769231</v>
      </c>
      <c r="G313" s="116">
        <f t="shared" si="56"/>
        <v>588461.53846153966</v>
      </c>
      <c r="H313" s="116">
        <f t="shared" si="57"/>
        <v>942886.37839183572</v>
      </c>
      <c r="I313" s="116">
        <f t="shared" si="58"/>
        <v>354424.83993029606</v>
      </c>
      <c r="J313" s="116">
        <f t="shared" si="59"/>
        <v>2706.5099754614057</v>
      </c>
      <c r="K313" s="117">
        <f t="shared" si="51"/>
        <v>1</v>
      </c>
    </row>
    <row r="314" spans="1:11" x14ac:dyDescent="0.25">
      <c r="A314" s="1">
        <f t="shared" si="49"/>
        <v>46934</v>
      </c>
      <c r="B314" s="115">
        <f t="shared" si="52"/>
        <v>3846.1538461538462</v>
      </c>
      <c r="C314" s="56">
        <f t="shared" si="53"/>
        <v>0.5</v>
      </c>
      <c r="D314" s="115">
        <f t="shared" si="50"/>
        <v>1923.0769230769231</v>
      </c>
      <c r="E314" s="116">
        <f t="shared" si="54"/>
        <v>590384.61538461654</v>
      </c>
      <c r="F314" s="116">
        <f t="shared" si="55"/>
        <v>1923.0769230769231</v>
      </c>
      <c r="G314" s="116">
        <f t="shared" si="56"/>
        <v>590384.61538461654</v>
      </c>
      <c r="H314" s="116">
        <f t="shared" si="57"/>
        <v>947529.319867966</v>
      </c>
      <c r="I314" s="116">
        <f t="shared" si="58"/>
        <v>357144.70448334946</v>
      </c>
      <c r="J314" s="116">
        <f t="shared" si="59"/>
        <v>2719.8645530533977</v>
      </c>
      <c r="K314" s="117">
        <f t="shared" si="51"/>
        <v>1</v>
      </c>
    </row>
    <row r="315" spans="1:11" x14ac:dyDescent="0.25">
      <c r="A315" s="1">
        <f t="shared" si="49"/>
        <v>46948</v>
      </c>
      <c r="B315" s="115">
        <f t="shared" si="52"/>
        <v>3846.1538461538462</v>
      </c>
      <c r="C315" s="56">
        <f t="shared" si="53"/>
        <v>0.5</v>
      </c>
      <c r="D315" s="115">
        <f t="shared" si="50"/>
        <v>1923.0769230769231</v>
      </c>
      <c r="E315" s="116">
        <f t="shared" si="54"/>
        <v>592307.69230769342</v>
      </c>
      <c r="F315" s="116">
        <f t="shared" si="55"/>
        <v>1923.0769230769231</v>
      </c>
      <c r="G315" s="116">
        <f t="shared" si="56"/>
        <v>592307.69230769342</v>
      </c>
      <c r="H315" s="116">
        <f t="shared" si="57"/>
        <v>952185.65444450814</v>
      </c>
      <c r="I315" s="116">
        <f t="shared" si="58"/>
        <v>359877.96213681472</v>
      </c>
      <c r="J315" s="116">
        <f t="shared" si="59"/>
        <v>2733.2576534652617</v>
      </c>
      <c r="K315" s="117">
        <f t="shared" si="51"/>
        <v>1</v>
      </c>
    </row>
    <row r="316" spans="1:11" x14ac:dyDescent="0.25">
      <c r="A316" s="1">
        <f t="shared" si="49"/>
        <v>46962</v>
      </c>
      <c r="B316" s="115">
        <f t="shared" si="52"/>
        <v>3846.1538461538462</v>
      </c>
      <c r="C316" s="56">
        <f t="shared" si="53"/>
        <v>0.5</v>
      </c>
      <c r="D316" s="115">
        <f t="shared" si="50"/>
        <v>1923.0769230769231</v>
      </c>
      <c r="E316" s="116">
        <f t="shared" si="54"/>
        <v>594230.7692307703</v>
      </c>
      <c r="F316" s="116">
        <f t="shared" si="55"/>
        <v>1923.0769230769231</v>
      </c>
      <c r="G316" s="116">
        <f t="shared" si="56"/>
        <v>594230.7692307703</v>
      </c>
      <c r="H316" s="116">
        <f t="shared" si="57"/>
        <v>956855.42075540568</v>
      </c>
      <c r="I316" s="116">
        <f t="shared" si="58"/>
        <v>362624.65152463538</v>
      </c>
      <c r="J316" s="116">
        <f t="shared" si="59"/>
        <v>2746.6893878206611</v>
      </c>
      <c r="K316" s="117">
        <f t="shared" si="51"/>
        <v>1</v>
      </c>
    </row>
    <row r="317" spans="1:11" x14ac:dyDescent="0.25">
      <c r="A317" s="1">
        <f t="shared" si="49"/>
        <v>46976</v>
      </c>
      <c r="B317" s="115">
        <f t="shared" si="52"/>
        <v>3846.1538461538462</v>
      </c>
      <c r="C317" s="56">
        <f t="shared" si="53"/>
        <v>0.5</v>
      </c>
      <c r="D317" s="115">
        <f t="shared" si="50"/>
        <v>1923.0769230769231</v>
      </c>
      <c r="E317" s="116">
        <f t="shared" si="54"/>
        <v>596153.84615384717</v>
      </c>
      <c r="F317" s="116">
        <f t="shared" si="55"/>
        <v>1923.0769230769231</v>
      </c>
      <c r="G317" s="116">
        <f t="shared" si="56"/>
        <v>596153.84615384717</v>
      </c>
      <c r="H317" s="116">
        <f t="shared" si="57"/>
        <v>961538.65754604619</v>
      </c>
      <c r="I317" s="116">
        <f t="shared" si="58"/>
        <v>365384.81139219902</v>
      </c>
      <c r="J317" s="116">
        <f t="shared" si="59"/>
        <v>2760.1598675636342</v>
      </c>
      <c r="K317" s="117">
        <f t="shared" si="51"/>
        <v>1</v>
      </c>
    </row>
    <row r="318" spans="1:11" x14ac:dyDescent="0.25">
      <c r="A318" s="1">
        <f t="shared" si="49"/>
        <v>46990</v>
      </c>
      <c r="B318" s="115">
        <f t="shared" si="52"/>
        <v>3846.1538461538462</v>
      </c>
      <c r="C318" s="56">
        <f t="shared" si="53"/>
        <v>0.5</v>
      </c>
      <c r="D318" s="115">
        <f t="shared" si="50"/>
        <v>1923.0769230769231</v>
      </c>
      <c r="E318" s="116">
        <f t="shared" si="54"/>
        <v>598076.92307692405</v>
      </c>
      <c r="F318" s="116">
        <f t="shared" si="55"/>
        <v>1923.0769230769231</v>
      </c>
      <c r="G318" s="116">
        <f t="shared" si="56"/>
        <v>598076.92307692405</v>
      </c>
      <c r="H318" s="116">
        <f t="shared" si="57"/>
        <v>966235.40367358283</v>
      </c>
      <c r="I318" s="116">
        <f t="shared" si="58"/>
        <v>368158.48059665877</v>
      </c>
      <c r="J318" s="116">
        <f t="shared" si="59"/>
        <v>2773.6692044597585</v>
      </c>
      <c r="K318" s="117">
        <f t="shared" si="51"/>
        <v>1</v>
      </c>
    </row>
    <row r="319" spans="1:11" x14ac:dyDescent="0.25">
      <c r="A319" s="1">
        <f t="shared" si="49"/>
        <v>47004</v>
      </c>
      <c r="B319" s="115">
        <f t="shared" si="52"/>
        <v>3846.1538461538462</v>
      </c>
      <c r="C319" s="56">
        <f t="shared" si="53"/>
        <v>0.5</v>
      </c>
      <c r="D319" s="115">
        <f t="shared" si="50"/>
        <v>1923.0769230769231</v>
      </c>
      <c r="E319" s="116">
        <f t="shared" si="54"/>
        <v>600000.00000000093</v>
      </c>
      <c r="F319" s="116">
        <f t="shared" si="55"/>
        <v>1923.0769230769231</v>
      </c>
      <c r="G319" s="116">
        <f t="shared" si="56"/>
        <v>600000.00000000093</v>
      </c>
      <c r="H319" s="116">
        <f t="shared" si="57"/>
        <v>970945.69810725655</v>
      </c>
      <c r="I319" s="116">
        <f t="shared" si="58"/>
        <v>370945.69810725562</v>
      </c>
      <c r="J319" s="116">
        <f t="shared" si="59"/>
        <v>2787.217510596849</v>
      </c>
      <c r="K319" s="117">
        <f t="shared" si="51"/>
        <v>1</v>
      </c>
    </row>
    <row r="320" spans="1:11" x14ac:dyDescent="0.25">
      <c r="A320" s="1">
        <f t="shared" si="49"/>
        <v>47018</v>
      </c>
      <c r="B320" s="115">
        <f t="shared" si="52"/>
        <v>3846.1538461538462</v>
      </c>
      <c r="C320" s="56">
        <f t="shared" si="53"/>
        <v>0.5</v>
      </c>
      <c r="D320" s="115">
        <f t="shared" si="50"/>
        <v>1923.0769230769231</v>
      </c>
      <c r="E320" s="116">
        <f t="shared" si="54"/>
        <v>601923.07692307781</v>
      </c>
      <c r="F320" s="116">
        <f t="shared" si="55"/>
        <v>1923.0769230769231</v>
      </c>
      <c r="G320" s="116">
        <f t="shared" si="56"/>
        <v>601923.07692307781</v>
      </c>
      <c r="H320" s="116">
        <f t="shared" si="57"/>
        <v>975669.57992871979</v>
      </c>
      <c r="I320" s="116">
        <f t="shared" si="58"/>
        <v>373746.50300564198</v>
      </c>
      <c r="J320" s="116">
        <f t="shared" si="59"/>
        <v>2800.8048983863555</v>
      </c>
      <c r="K320" s="117">
        <f t="shared" si="51"/>
        <v>1</v>
      </c>
    </row>
    <row r="321" spans="1:11" x14ac:dyDescent="0.25">
      <c r="A321" s="1">
        <f t="shared" si="49"/>
        <v>47032</v>
      </c>
      <c r="B321" s="115">
        <f t="shared" si="52"/>
        <v>3846.1538461538462</v>
      </c>
      <c r="C321" s="56">
        <f t="shared" si="53"/>
        <v>0.5</v>
      </c>
      <c r="D321" s="115">
        <f t="shared" si="50"/>
        <v>1923.0769230769231</v>
      </c>
      <c r="E321" s="116">
        <f t="shared" si="54"/>
        <v>603846.15384615469</v>
      </c>
      <c r="F321" s="116">
        <f t="shared" si="55"/>
        <v>1923.0769230769231</v>
      </c>
      <c r="G321" s="116">
        <f t="shared" si="56"/>
        <v>603846.15384615469</v>
      </c>
      <c r="H321" s="116">
        <f t="shared" si="57"/>
        <v>980407.08833236026</v>
      </c>
      <c r="I321" s="116">
        <f t="shared" si="58"/>
        <v>376560.93448620557</v>
      </c>
      <c r="J321" s="116">
        <f t="shared" si="59"/>
        <v>2814.431480563595</v>
      </c>
      <c r="K321" s="117">
        <f t="shared" si="51"/>
        <v>1</v>
      </c>
    </row>
    <row r="322" spans="1:11" x14ac:dyDescent="0.25">
      <c r="A322" s="1">
        <f t="shared" si="49"/>
        <v>47046</v>
      </c>
      <c r="B322" s="115">
        <f t="shared" si="52"/>
        <v>3846.1538461538462</v>
      </c>
      <c r="C322" s="56">
        <f t="shared" si="53"/>
        <v>0.5</v>
      </c>
      <c r="D322" s="115">
        <f t="shared" si="50"/>
        <v>1923.0769230769231</v>
      </c>
      <c r="E322" s="116">
        <f t="shared" si="54"/>
        <v>605769.23076923157</v>
      </c>
      <c r="F322" s="116">
        <f t="shared" si="55"/>
        <v>1923.0769230769231</v>
      </c>
      <c r="G322" s="116">
        <f t="shared" si="56"/>
        <v>605769.23076923157</v>
      </c>
      <c r="H322" s="116">
        <f t="shared" si="57"/>
        <v>985158.26262562664</v>
      </c>
      <c r="I322" s="116">
        <f t="shared" si="58"/>
        <v>379389.03185639507</v>
      </c>
      <c r="J322" s="116">
        <f t="shared" si="59"/>
        <v>2828.0973701894982</v>
      </c>
      <c r="K322" s="117">
        <f t="shared" si="51"/>
        <v>1</v>
      </c>
    </row>
    <row r="323" spans="1:11" x14ac:dyDescent="0.25">
      <c r="A323" s="1">
        <f t="shared" si="49"/>
        <v>47060</v>
      </c>
      <c r="B323" s="115">
        <f t="shared" si="52"/>
        <v>3846.1538461538462</v>
      </c>
      <c r="C323" s="56">
        <f t="shared" si="53"/>
        <v>0.5</v>
      </c>
      <c r="D323" s="115">
        <f t="shared" si="50"/>
        <v>1923.0769230769231</v>
      </c>
      <c r="E323" s="116">
        <f t="shared" si="54"/>
        <v>607692.30769230844</v>
      </c>
      <c r="F323" s="116">
        <f t="shared" si="55"/>
        <v>1923.0769230769231</v>
      </c>
      <c r="G323" s="116">
        <f t="shared" si="56"/>
        <v>607692.30769230844</v>
      </c>
      <c r="H323" s="116">
        <f t="shared" si="57"/>
        <v>989923.14222935436</v>
      </c>
      <c r="I323" s="116">
        <f t="shared" si="58"/>
        <v>382230.83453704591</v>
      </c>
      <c r="J323" s="116">
        <f t="shared" si="59"/>
        <v>2841.8026806508424</v>
      </c>
      <c r="K323" s="117">
        <f t="shared" si="51"/>
        <v>1</v>
      </c>
    </row>
    <row r="324" spans="1:11" x14ac:dyDescent="0.25">
      <c r="A324" s="1">
        <f t="shared" si="49"/>
        <v>47074</v>
      </c>
      <c r="B324" s="115">
        <f t="shared" si="52"/>
        <v>3846.1538461538462</v>
      </c>
      <c r="C324" s="56">
        <f t="shared" si="53"/>
        <v>0.5</v>
      </c>
      <c r="D324" s="115">
        <f t="shared" si="50"/>
        <v>1923.0769230769231</v>
      </c>
      <c r="E324" s="116">
        <f t="shared" si="54"/>
        <v>609615.38461538532</v>
      </c>
      <c r="F324" s="116">
        <f t="shared" si="55"/>
        <v>1923.0769230769231</v>
      </c>
      <c r="G324" s="116">
        <f t="shared" si="56"/>
        <v>609615.38461538532</v>
      </c>
      <c r="H324" s="116">
        <f t="shared" si="57"/>
        <v>994701.76667809277</v>
      </c>
      <c r="I324" s="116">
        <f t="shared" si="58"/>
        <v>385086.38206270745</v>
      </c>
      <c r="J324" s="116">
        <f t="shared" si="59"/>
        <v>2855.5475256615318</v>
      </c>
      <c r="K324" s="117">
        <f t="shared" si="51"/>
        <v>1</v>
      </c>
    </row>
    <row r="325" spans="1:11" x14ac:dyDescent="0.25">
      <c r="A325" s="1">
        <f t="shared" si="49"/>
        <v>47088</v>
      </c>
      <c r="B325" s="115">
        <f t="shared" si="52"/>
        <v>3846.1538461538462</v>
      </c>
      <c r="C325" s="56">
        <f t="shared" si="53"/>
        <v>0.5</v>
      </c>
      <c r="D325" s="115">
        <f t="shared" si="50"/>
        <v>1923.0769230769231</v>
      </c>
      <c r="E325" s="116">
        <f t="shared" si="54"/>
        <v>611538.4615384622</v>
      </c>
      <c r="F325" s="116">
        <f t="shared" si="55"/>
        <v>1923.0769230769231</v>
      </c>
      <c r="G325" s="116">
        <f t="shared" si="56"/>
        <v>611538.4615384622</v>
      </c>
      <c r="H325" s="116">
        <f t="shared" si="57"/>
        <v>999494.17562043341</v>
      </c>
      <c r="I325" s="116">
        <f t="shared" si="58"/>
        <v>387955.71408197121</v>
      </c>
      <c r="J325" s="116">
        <f t="shared" si="59"/>
        <v>2869.332019263762</v>
      </c>
      <c r="K325" s="117">
        <f t="shared" si="51"/>
        <v>1</v>
      </c>
    </row>
    <row r="326" spans="1:11" x14ac:dyDescent="0.25">
      <c r="A326" s="1">
        <f t="shared" si="49"/>
        <v>47102</v>
      </c>
      <c r="B326" s="115">
        <f t="shared" si="52"/>
        <v>3846.1538461538462</v>
      </c>
      <c r="C326" s="56">
        <f t="shared" si="53"/>
        <v>0.5</v>
      </c>
      <c r="D326" s="115">
        <f t="shared" si="50"/>
        <v>1923.0769230769231</v>
      </c>
      <c r="E326" s="116">
        <f t="shared" si="54"/>
        <v>613461.53846153908</v>
      </c>
      <c r="F326" s="116">
        <f t="shared" si="55"/>
        <v>1923.0769230769231</v>
      </c>
      <c r="G326" s="116">
        <f t="shared" si="56"/>
        <v>613461.53846153908</v>
      </c>
      <c r="H326" s="116">
        <f t="shared" si="57"/>
        <v>1004300.4088193384</v>
      </c>
      <c r="I326" s="116">
        <f t="shared" si="58"/>
        <v>390838.87035779934</v>
      </c>
      <c r="J326" s="116">
        <f t="shared" si="59"/>
        <v>2883.1562758281361</v>
      </c>
      <c r="K326" s="117">
        <f t="shared" si="51"/>
        <v>1</v>
      </c>
    </row>
    <row r="327" spans="1:11" x14ac:dyDescent="0.25">
      <c r="A327" s="1">
        <f t="shared" si="49"/>
        <v>47116</v>
      </c>
      <c r="B327" s="115">
        <f t="shared" si="52"/>
        <v>3846.1538461538462</v>
      </c>
      <c r="C327" s="56">
        <f t="shared" si="53"/>
        <v>0.5</v>
      </c>
      <c r="D327" s="115">
        <f t="shared" si="50"/>
        <v>1923.0769230769231</v>
      </c>
      <c r="E327" s="116">
        <f t="shared" si="54"/>
        <v>615384.61538461596</v>
      </c>
      <c r="F327" s="116">
        <f t="shared" si="55"/>
        <v>1923.0769230769231</v>
      </c>
      <c r="G327" s="116">
        <f t="shared" si="56"/>
        <v>615384.61538461596</v>
      </c>
      <c r="H327" s="116">
        <f t="shared" si="57"/>
        <v>1009120.5061524711</v>
      </c>
      <c r="I327" s="116">
        <f t="shared" si="58"/>
        <v>393735.8907678551</v>
      </c>
      <c r="J327" s="116">
        <f t="shared" si="59"/>
        <v>2897.0204100557603</v>
      </c>
      <c r="K327" s="117">
        <f t="shared" si="51"/>
        <v>1</v>
      </c>
    </row>
    <row r="328" spans="1:11" x14ac:dyDescent="0.25">
      <c r="A328" s="1">
        <f t="shared" si="49"/>
        <v>47130</v>
      </c>
      <c r="B328" s="115">
        <f t="shared" si="52"/>
        <v>3846.1538461538462</v>
      </c>
      <c r="C328" s="56">
        <f t="shared" si="53"/>
        <v>0.5</v>
      </c>
      <c r="D328" s="115">
        <f t="shared" si="50"/>
        <v>1923.0769230769231</v>
      </c>
      <c r="E328" s="116">
        <f t="shared" si="54"/>
        <v>617307.69230769284</v>
      </c>
      <c r="F328" s="116">
        <f t="shared" si="55"/>
        <v>1923.0769230769231</v>
      </c>
      <c r="G328" s="116">
        <f t="shared" si="56"/>
        <v>617307.69230769284</v>
      </c>
      <c r="H328" s="116">
        <f t="shared" si="57"/>
        <v>1013954.5076125262</v>
      </c>
      <c r="I328" s="116">
        <f t="shared" si="58"/>
        <v>396646.81530483335</v>
      </c>
      <c r="J328" s="116">
        <f t="shared" si="59"/>
        <v>2910.9245369782439</v>
      </c>
      <c r="K328" s="117">
        <f t="shared" si="51"/>
        <v>1</v>
      </c>
    </row>
    <row r="329" spans="1:11" x14ac:dyDescent="0.25">
      <c r="A329" s="1">
        <f t="shared" ref="A329:A392" si="60">A328+14</f>
        <v>47144</v>
      </c>
      <c r="B329" s="115">
        <f t="shared" si="52"/>
        <v>3846.1538461538462</v>
      </c>
      <c r="C329" s="56">
        <f t="shared" si="53"/>
        <v>0.5</v>
      </c>
      <c r="D329" s="115">
        <f t="shared" ref="D329:D392" si="61">(100%-C329)*B329</f>
        <v>1923.0769230769231</v>
      </c>
      <c r="E329" s="116">
        <f t="shared" si="54"/>
        <v>619230.76923076971</v>
      </c>
      <c r="F329" s="116">
        <f t="shared" si="55"/>
        <v>1923.0769230769231</v>
      </c>
      <c r="G329" s="116">
        <f t="shared" si="56"/>
        <v>619230.76923076971</v>
      </c>
      <c r="H329" s="116">
        <f t="shared" si="57"/>
        <v>1018802.4533075623</v>
      </c>
      <c r="I329" s="116">
        <f t="shared" si="58"/>
        <v>399571.68407679256</v>
      </c>
      <c r="J329" s="116">
        <f t="shared" si="59"/>
        <v>2924.8687719592126</v>
      </c>
      <c r="K329" s="117">
        <f t="shared" ref="K329:K392" si="62">IF(J329&gt;D329,1,0)</f>
        <v>1</v>
      </c>
    </row>
    <row r="330" spans="1:11" x14ac:dyDescent="0.25">
      <c r="A330" s="1">
        <f t="shared" si="60"/>
        <v>47158</v>
      </c>
      <c r="B330" s="115">
        <f t="shared" ref="B330:B393" si="63">B329</f>
        <v>3846.1538461538462</v>
      </c>
      <c r="C330" s="56">
        <f t="shared" ref="C330:C393" si="64">C329</f>
        <v>0.5</v>
      </c>
      <c r="D330" s="115">
        <f t="shared" si="61"/>
        <v>1923.0769230769231</v>
      </c>
      <c r="E330" s="116">
        <f t="shared" si="54"/>
        <v>621153.84615384659</v>
      </c>
      <c r="F330" s="116">
        <f t="shared" si="55"/>
        <v>1923.0769230769231</v>
      </c>
      <c r="G330" s="116">
        <f t="shared" si="56"/>
        <v>621153.84615384659</v>
      </c>
      <c r="H330" s="116">
        <f t="shared" si="57"/>
        <v>1023664.383461334</v>
      </c>
      <c r="I330" s="116">
        <f t="shared" si="58"/>
        <v>402510.53730748745</v>
      </c>
      <c r="J330" s="116">
        <f t="shared" si="59"/>
        <v>2938.853230694891</v>
      </c>
      <c r="K330" s="117">
        <f t="shared" si="62"/>
        <v>1</v>
      </c>
    </row>
    <row r="331" spans="1:11" x14ac:dyDescent="0.25">
      <c r="A331" s="1">
        <f t="shared" si="60"/>
        <v>47172</v>
      </c>
      <c r="B331" s="115">
        <f t="shared" si="63"/>
        <v>3846.1538461538462</v>
      </c>
      <c r="C331" s="56">
        <f t="shared" si="64"/>
        <v>0.5</v>
      </c>
      <c r="D331" s="115">
        <f t="shared" si="61"/>
        <v>1923.0769230769231</v>
      </c>
      <c r="E331" s="116">
        <f t="shared" si="54"/>
        <v>623076.92307692347</v>
      </c>
      <c r="F331" s="116">
        <f t="shared" si="55"/>
        <v>1923.0769230769231</v>
      </c>
      <c r="G331" s="116">
        <f t="shared" si="56"/>
        <v>623076.92307692347</v>
      </c>
      <c r="H331" s="116">
        <f t="shared" si="57"/>
        <v>1028540.3384136263</v>
      </c>
      <c r="I331" s="116">
        <f t="shared" si="58"/>
        <v>405463.41533670283</v>
      </c>
      <c r="J331" s="116">
        <f t="shared" si="59"/>
        <v>2952.8780292153824</v>
      </c>
      <c r="K331" s="117">
        <f t="shared" si="62"/>
        <v>1</v>
      </c>
    </row>
    <row r="332" spans="1:11" x14ac:dyDescent="0.25">
      <c r="A332" s="1">
        <f t="shared" si="60"/>
        <v>47186</v>
      </c>
      <c r="B332" s="115">
        <f t="shared" si="63"/>
        <v>3846.1538461538462</v>
      </c>
      <c r="C332" s="56">
        <f t="shared" si="64"/>
        <v>0.5</v>
      </c>
      <c r="D332" s="115">
        <f t="shared" si="61"/>
        <v>1923.0769230769231</v>
      </c>
      <c r="E332" s="116">
        <f t="shared" si="54"/>
        <v>625000.00000000035</v>
      </c>
      <c r="F332" s="116">
        <f t="shared" si="55"/>
        <v>1923.0769230769231</v>
      </c>
      <c r="G332" s="116">
        <f t="shared" si="56"/>
        <v>625000.00000000035</v>
      </c>
      <c r="H332" s="116">
        <f t="shared" si="57"/>
        <v>1033430.3586205887</v>
      </c>
      <c r="I332" s="116">
        <f t="shared" si="58"/>
        <v>408430.35862058832</v>
      </c>
      <c r="J332" s="116">
        <f t="shared" si="59"/>
        <v>2966.9432838854846</v>
      </c>
      <c r="K332" s="117">
        <f t="shared" si="62"/>
        <v>1</v>
      </c>
    </row>
    <row r="333" spans="1:11" x14ac:dyDescent="0.25">
      <c r="A333" s="1">
        <f t="shared" si="60"/>
        <v>47200</v>
      </c>
      <c r="B333" s="115">
        <f t="shared" si="63"/>
        <v>3846.1538461538462</v>
      </c>
      <c r="C333" s="56">
        <f t="shared" si="64"/>
        <v>0.5</v>
      </c>
      <c r="D333" s="115">
        <f t="shared" si="61"/>
        <v>1923.0769230769231</v>
      </c>
      <c r="E333" s="116">
        <f t="shared" si="54"/>
        <v>626923.07692307723</v>
      </c>
      <c r="F333" s="116">
        <f t="shared" si="55"/>
        <v>1923.0769230769231</v>
      </c>
      <c r="G333" s="116">
        <f t="shared" si="56"/>
        <v>626923.07692307723</v>
      </c>
      <c r="H333" s="116">
        <f t="shared" si="57"/>
        <v>1038334.484655071</v>
      </c>
      <c r="I333" s="116">
        <f t="shared" si="58"/>
        <v>411411.40773199382</v>
      </c>
      <c r="J333" s="116">
        <f t="shared" si="59"/>
        <v>2981.0491114055039</v>
      </c>
      <c r="K333" s="117">
        <f t="shared" si="62"/>
        <v>1</v>
      </c>
    </row>
    <row r="334" spans="1:11" x14ac:dyDescent="0.25">
      <c r="A334" s="1">
        <f t="shared" si="60"/>
        <v>47214</v>
      </c>
      <c r="B334" s="115">
        <f t="shared" si="63"/>
        <v>3846.1538461538462</v>
      </c>
      <c r="C334" s="56">
        <f t="shared" si="64"/>
        <v>0.5</v>
      </c>
      <c r="D334" s="115">
        <f t="shared" si="61"/>
        <v>1923.0769230769231</v>
      </c>
      <c r="E334" s="116">
        <f t="shared" si="54"/>
        <v>628846.15384615411</v>
      </c>
      <c r="F334" s="116">
        <f t="shared" si="55"/>
        <v>1923.0769230769231</v>
      </c>
      <c r="G334" s="116">
        <f t="shared" si="56"/>
        <v>628846.15384615411</v>
      </c>
      <c r="H334" s="116">
        <f t="shared" si="57"/>
        <v>1043252.7572069606</v>
      </c>
      <c r="I334" s="116">
        <f t="shared" si="58"/>
        <v>414406.60336080648</v>
      </c>
      <c r="J334" s="116">
        <f t="shared" si="59"/>
        <v>2995.195628812653</v>
      </c>
      <c r="K334" s="117">
        <f t="shared" si="62"/>
        <v>1</v>
      </c>
    </row>
    <row r="335" spans="1:11" x14ac:dyDescent="0.25">
      <c r="A335" s="1">
        <f t="shared" si="60"/>
        <v>47228</v>
      </c>
      <c r="B335" s="115">
        <f t="shared" si="63"/>
        <v>3846.1538461538462</v>
      </c>
      <c r="C335" s="56">
        <f t="shared" si="64"/>
        <v>0.5</v>
      </c>
      <c r="D335" s="115">
        <f t="shared" si="61"/>
        <v>1923.0769230769231</v>
      </c>
      <c r="E335" s="116">
        <f t="shared" si="54"/>
        <v>630769.23076923098</v>
      </c>
      <c r="F335" s="116">
        <f t="shared" si="55"/>
        <v>1923.0769230769231</v>
      </c>
      <c r="G335" s="116">
        <f t="shared" si="56"/>
        <v>630769.23076923098</v>
      </c>
      <c r="H335" s="116">
        <f t="shared" si="57"/>
        <v>1048185.2170835191</v>
      </c>
      <c r="I335" s="116">
        <f t="shared" si="58"/>
        <v>417415.98631428811</v>
      </c>
      <c r="J335" s="116">
        <f t="shared" si="59"/>
        <v>3009.3829534816323</v>
      </c>
      <c r="K335" s="117">
        <f t="shared" si="62"/>
        <v>1</v>
      </c>
    </row>
    <row r="336" spans="1:11" x14ac:dyDescent="0.25">
      <c r="A336" s="1">
        <f t="shared" si="60"/>
        <v>47242</v>
      </c>
      <c r="B336" s="115">
        <f t="shared" si="63"/>
        <v>3846.1538461538462</v>
      </c>
      <c r="C336" s="56">
        <f t="shared" si="64"/>
        <v>0.5</v>
      </c>
      <c r="D336" s="115">
        <f t="shared" si="61"/>
        <v>1923.0769230769231</v>
      </c>
      <c r="E336" s="116">
        <f t="shared" si="54"/>
        <v>632692.30769230786</v>
      </c>
      <c r="F336" s="116">
        <f t="shared" si="55"/>
        <v>1923.0769230769231</v>
      </c>
      <c r="G336" s="116">
        <f t="shared" si="56"/>
        <v>632692.30769230786</v>
      </c>
      <c r="H336" s="116">
        <f t="shared" si="57"/>
        <v>1053131.9052097215</v>
      </c>
      <c r="I336" s="116">
        <f t="shared" si="58"/>
        <v>420439.59751741367</v>
      </c>
      <c r="J336" s="116">
        <f t="shared" si="59"/>
        <v>3023.6112031255616</v>
      </c>
      <c r="K336" s="117">
        <f t="shared" si="62"/>
        <v>1</v>
      </c>
    </row>
    <row r="337" spans="1:11" x14ac:dyDescent="0.25">
      <c r="A337" s="1">
        <f t="shared" si="60"/>
        <v>47256</v>
      </c>
      <c r="B337" s="115">
        <f t="shared" si="63"/>
        <v>3846.1538461538462</v>
      </c>
      <c r="C337" s="56">
        <f t="shared" si="64"/>
        <v>0.5</v>
      </c>
      <c r="D337" s="115">
        <f t="shared" si="61"/>
        <v>1923.0769230769231</v>
      </c>
      <c r="E337" s="116">
        <f t="shared" ref="E337:E400" si="65">E336+D337</f>
        <v>634615.38461538474</v>
      </c>
      <c r="F337" s="116">
        <f t="shared" ref="F337:F400" si="66">C337*B337</f>
        <v>1923.0769230769231</v>
      </c>
      <c r="G337" s="116">
        <f t="shared" ref="G337:G400" si="67">G336+F337</f>
        <v>634615.38461538474</v>
      </c>
      <c r="H337" s="116">
        <f t="shared" ref="H337:H400" si="68">H336*(1+$H$2) + F337</f>
        <v>1058092.8626285959</v>
      </c>
      <c r="I337" s="116">
        <f t="shared" ref="I337:I400" si="69">H337-G337</f>
        <v>423477.47801321116</v>
      </c>
      <c r="J337" s="116">
        <f t="shared" ref="J337:J400" si="70">I337-I336</f>
        <v>3037.8804957974935</v>
      </c>
      <c r="K337" s="117">
        <f t="shared" si="62"/>
        <v>1</v>
      </c>
    </row>
    <row r="338" spans="1:11" x14ac:dyDescent="0.25">
      <c r="A338" s="1">
        <f t="shared" si="60"/>
        <v>47270</v>
      </c>
      <c r="B338" s="115">
        <f t="shared" si="63"/>
        <v>3846.1538461538462</v>
      </c>
      <c r="C338" s="56">
        <f t="shared" si="64"/>
        <v>0.5</v>
      </c>
      <c r="D338" s="115">
        <f t="shared" si="61"/>
        <v>1923.0769230769231</v>
      </c>
      <c r="E338" s="116">
        <f t="shared" si="65"/>
        <v>636538.46153846162</v>
      </c>
      <c r="F338" s="116">
        <f t="shared" si="66"/>
        <v>1923.0769230769231</v>
      </c>
      <c r="G338" s="116">
        <f t="shared" si="67"/>
        <v>636538.46153846162</v>
      </c>
      <c r="H338" s="116">
        <f t="shared" si="68"/>
        <v>1063068.130501563</v>
      </c>
      <c r="I338" s="116">
        <f t="shared" si="69"/>
        <v>426529.66896310134</v>
      </c>
      <c r="J338" s="116">
        <f t="shared" si="70"/>
        <v>3052.1909498901805</v>
      </c>
      <c r="K338" s="117">
        <f t="shared" si="62"/>
        <v>1</v>
      </c>
    </row>
    <row r="339" spans="1:11" x14ac:dyDescent="0.25">
      <c r="A339" s="1">
        <f t="shared" si="60"/>
        <v>47284</v>
      </c>
      <c r="B339" s="115">
        <f t="shared" si="63"/>
        <v>3846.1538461538462</v>
      </c>
      <c r="C339" s="56">
        <f t="shared" si="64"/>
        <v>0.5</v>
      </c>
      <c r="D339" s="115">
        <f t="shared" si="61"/>
        <v>1923.0769230769231</v>
      </c>
      <c r="E339" s="116">
        <f t="shared" si="65"/>
        <v>638461.5384615385</v>
      </c>
      <c r="F339" s="116">
        <f t="shared" si="66"/>
        <v>1923.0769230769231</v>
      </c>
      <c r="G339" s="116">
        <f t="shared" si="67"/>
        <v>638461.5384615385</v>
      </c>
      <c r="H339" s="116">
        <f t="shared" si="68"/>
        <v>1068057.7501087792</v>
      </c>
      <c r="I339" s="116">
        <f t="shared" si="69"/>
        <v>429596.21164724068</v>
      </c>
      <c r="J339" s="116">
        <f t="shared" si="70"/>
        <v>3066.5426841393346</v>
      </c>
      <c r="K339" s="117">
        <f t="shared" si="62"/>
        <v>1</v>
      </c>
    </row>
    <row r="340" spans="1:11" x14ac:dyDescent="0.25">
      <c r="A340" s="1">
        <f t="shared" si="60"/>
        <v>47298</v>
      </c>
      <c r="B340" s="115">
        <f t="shared" si="63"/>
        <v>3846.1538461538462</v>
      </c>
      <c r="C340" s="56">
        <f t="shared" si="64"/>
        <v>0.5</v>
      </c>
      <c r="D340" s="115">
        <f t="shared" si="61"/>
        <v>1923.0769230769231</v>
      </c>
      <c r="E340" s="116">
        <f t="shared" si="65"/>
        <v>640384.61538461538</v>
      </c>
      <c r="F340" s="116">
        <f t="shared" si="66"/>
        <v>1923.0769230769231</v>
      </c>
      <c r="G340" s="116">
        <f t="shared" si="67"/>
        <v>640384.61538461538</v>
      </c>
      <c r="H340" s="116">
        <f t="shared" si="68"/>
        <v>1073061.7628494776</v>
      </c>
      <c r="I340" s="116">
        <f t="shared" si="69"/>
        <v>432677.14746486221</v>
      </c>
      <c r="J340" s="116">
        <f t="shared" si="70"/>
        <v>3080.9358176215319</v>
      </c>
      <c r="K340" s="117">
        <f t="shared" si="62"/>
        <v>1</v>
      </c>
    </row>
    <row r="341" spans="1:11" x14ac:dyDescent="0.25">
      <c r="A341" s="1">
        <f t="shared" si="60"/>
        <v>47312</v>
      </c>
      <c r="B341" s="115">
        <f t="shared" si="63"/>
        <v>3846.1538461538462</v>
      </c>
      <c r="C341" s="56">
        <f t="shared" si="64"/>
        <v>0.5</v>
      </c>
      <c r="D341" s="115">
        <f t="shared" si="61"/>
        <v>1923.0769230769231</v>
      </c>
      <c r="E341" s="116">
        <f t="shared" si="65"/>
        <v>642307.69230769225</v>
      </c>
      <c r="F341" s="116">
        <f t="shared" si="66"/>
        <v>1923.0769230769231</v>
      </c>
      <c r="G341" s="116">
        <f t="shared" si="67"/>
        <v>642307.69230769225</v>
      </c>
      <c r="H341" s="116">
        <f t="shared" si="68"/>
        <v>1078080.2102423126</v>
      </c>
      <c r="I341" s="116">
        <f t="shared" si="69"/>
        <v>435772.51793462038</v>
      </c>
      <c r="J341" s="116">
        <f t="shared" si="70"/>
        <v>3095.3704697581707</v>
      </c>
      <c r="K341" s="117">
        <f t="shared" si="62"/>
        <v>1</v>
      </c>
    </row>
    <row r="342" spans="1:11" x14ac:dyDescent="0.25">
      <c r="A342" s="1">
        <f t="shared" si="60"/>
        <v>47326</v>
      </c>
      <c r="B342" s="115">
        <f t="shared" si="63"/>
        <v>3846.1538461538462</v>
      </c>
      <c r="C342" s="56">
        <f t="shared" si="64"/>
        <v>0.5</v>
      </c>
      <c r="D342" s="115">
        <f t="shared" si="61"/>
        <v>1923.0769230769231</v>
      </c>
      <c r="E342" s="116">
        <f t="shared" si="65"/>
        <v>644230.76923076913</v>
      </c>
      <c r="F342" s="116">
        <f t="shared" si="66"/>
        <v>1923.0769230769231</v>
      </c>
      <c r="G342" s="116">
        <f t="shared" si="67"/>
        <v>644230.76923076913</v>
      </c>
      <c r="H342" s="116">
        <f t="shared" si="68"/>
        <v>1083113.1339257041</v>
      </c>
      <c r="I342" s="116">
        <f t="shared" si="69"/>
        <v>438882.36469493492</v>
      </c>
      <c r="J342" s="116">
        <f t="shared" si="70"/>
        <v>3109.84676031454</v>
      </c>
      <c r="K342" s="117">
        <f t="shared" si="62"/>
        <v>1</v>
      </c>
    </row>
    <row r="343" spans="1:11" x14ac:dyDescent="0.25">
      <c r="A343" s="1">
        <f t="shared" si="60"/>
        <v>47340</v>
      </c>
      <c r="B343" s="115">
        <f t="shared" si="63"/>
        <v>3846.1538461538462</v>
      </c>
      <c r="C343" s="56">
        <f t="shared" si="64"/>
        <v>0.5</v>
      </c>
      <c r="D343" s="115">
        <f t="shared" si="61"/>
        <v>1923.0769230769231</v>
      </c>
      <c r="E343" s="116">
        <f t="shared" si="65"/>
        <v>646153.84615384601</v>
      </c>
      <c r="F343" s="116">
        <f t="shared" si="66"/>
        <v>1923.0769230769231</v>
      </c>
      <c r="G343" s="116">
        <f t="shared" si="67"/>
        <v>646153.84615384601</v>
      </c>
      <c r="H343" s="116">
        <f t="shared" si="68"/>
        <v>1088160.5756581821</v>
      </c>
      <c r="I343" s="116">
        <f t="shared" si="69"/>
        <v>442006.72950433614</v>
      </c>
      <c r="J343" s="116">
        <f t="shared" si="70"/>
        <v>3124.3648094012169</v>
      </c>
      <c r="K343" s="117">
        <f t="shared" si="62"/>
        <v>1</v>
      </c>
    </row>
    <row r="344" spans="1:11" x14ac:dyDescent="0.25">
      <c r="A344" s="1">
        <f t="shared" si="60"/>
        <v>47354</v>
      </c>
      <c r="B344" s="115">
        <f t="shared" si="63"/>
        <v>3846.1538461538462</v>
      </c>
      <c r="C344" s="56">
        <f t="shared" si="64"/>
        <v>0.5</v>
      </c>
      <c r="D344" s="115">
        <f t="shared" si="61"/>
        <v>1923.0769230769231</v>
      </c>
      <c r="E344" s="116">
        <f t="shared" si="65"/>
        <v>648076.92307692289</v>
      </c>
      <c r="F344" s="116">
        <f t="shared" si="66"/>
        <v>1923.0769230769231</v>
      </c>
      <c r="G344" s="116">
        <f t="shared" si="67"/>
        <v>648076.92307692289</v>
      </c>
      <c r="H344" s="116">
        <f t="shared" si="68"/>
        <v>1093222.5773187347</v>
      </c>
      <c r="I344" s="116">
        <f t="shared" si="69"/>
        <v>445145.65424181183</v>
      </c>
      <c r="J344" s="116">
        <f t="shared" si="70"/>
        <v>3138.924737475696</v>
      </c>
      <c r="K344" s="117">
        <f t="shared" si="62"/>
        <v>1</v>
      </c>
    </row>
    <row r="345" spans="1:11" x14ac:dyDescent="0.25">
      <c r="A345" s="1">
        <f t="shared" si="60"/>
        <v>47368</v>
      </c>
      <c r="B345" s="115">
        <f t="shared" si="63"/>
        <v>3846.1538461538462</v>
      </c>
      <c r="C345" s="56">
        <f t="shared" si="64"/>
        <v>0.5</v>
      </c>
      <c r="D345" s="115">
        <f t="shared" si="61"/>
        <v>1923.0769230769231</v>
      </c>
      <c r="E345" s="116">
        <f t="shared" si="65"/>
        <v>649999.99999999977</v>
      </c>
      <c r="F345" s="116">
        <f t="shared" si="66"/>
        <v>1923.0769230769231</v>
      </c>
      <c r="G345" s="116">
        <f t="shared" si="67"/>
        <v>649999.99999999977</v>
      </c>
      <c r="H345" s="116">
        <f t="shared" si="68"/>
        <v>1098299.1809071542</v>
      </c>
      <c r="I345" s="116">
        <f t="shared" si="69"/>
        <v>448299.18090715446</v>
      </c>
      <c r="J345" s="116">
        <f t="shared" si="70"/>
        <v>3153.5266653426224</v>
      </c>
      <c r="K345" s="117">
        <f t="shared" si="62"/>
        <v>1</v>
      </c>
    </row>
    <row r="346" spans="1:11" x14ac:dyDescent="0.25">
      <c r="A346" s="1">
        <f t="shared" si="60"/>
        <v>47382</v>
      </c>
      <c r="B346" s="115">
        <f t="shared" si="63"/>
        <v>3846.1538461538462</v>
      </c>
      <c r="C346" s="56">
        <f t="shared" si="64"/>
        <v>0.5</v>
      </c>
      <c r="D346" s="115">
        <f t="shared" si="61"/>
        <v>1923.0769230769231</v>
      </c>
      <c r="E346" s="116">
        <f t="shared" si="65"/>
        <v>651923.07692307665</v>
      </c>
      <c r="F346" s="116">
        <f t="shared" si="66"/>
        <v>1923.0769230769231</v>
      </c>
      <c r="G346" s="116">
        <f t="shared" si="67"/>
        <v>651923.07692307665</v>
      </c>
      <c r="H346" s="116">
        <f t="shared" si="68"/>
        <v>1103390.4285443865</v>
      </c>
      <c r="I346" s="116">
        <f t="shared" si="69"/>
        <v>451467.35162130988</v>
      </c>
      <c r="J346" s="116">
        <f t="shared" si="70"/>
        <v>3168.1707141554216</v>
      </c>
      <c r="K346" s="117">
        <f t="shared" si="62"/>
        <v>1</v>
      </c>
    </row>
    <row r="347" spans="1:11" x14ac:dyDescent="0.25">
      <c r="A347" s="1">
        <f t="shared" si="60"/>
        <v>47396</v>
      </c>
      <c r="B347" s="115">
        <f t="shared" si="63"/>
        <v>3846.1538461538462</v>
      </c>
      <c r="C347" s="56">
        <f t="shared" si="64"/>
        <v>0.5</v>
      </c>
      <c r="D347" s="115">
        <f t="shared" si="61"/>
        <v>1923.0769230769231</v>
      </c>
      <c r="E347" s="116">
        <f t="shared" si="65"/>
        <v>653846.15384615352</v>
      </c>
      <c r="F347" s="116">
        <f t="shared" si="66"/>
        <v>1923.0769230769231</v>
      </c>
      <c r="G347" s="116">
        <f t="shared" si="67"/>
        <v>653846.15384615352</v>
      </c>
      <c r="H347" s="116">
        <f t="shared" si="68"/>
        <v>1108496.3624728799</v>
      </c>
      <c r="I347" s="116">
        <f t="shared" si="69"/>
        <v>454650.20862672641</v>
      </c>
      <c r="J347" s="116">
        <f t="shared" si="70"/>
        <v>3182.857005416532</v>
      </c>
      <c r="K347" s="117">
        <f t="shared" si="62"/>
        <v>1</v>
      </c>
    </row>
    <row r="348" spans="1:11" x14ac:dyDescent="0.25">
      <c r="A348" s="1">
        <f t="shared" si="60"/>
        <v>47410</v>
      </c>
      <c r="B348" s="115">
        <f t="shared" si="63"/>
        <v>3846.1538461538462</v>
      </c>
      <c r="C348" s="56">
        <f t="shared" si="64"/>
        <v>0.5</v>
      </c>
      <c r="D348" s="115">
        <f t="shared" si="61"/>
        <v>1923.0769230769231</v>
      </c>
      <c r="E348" s="116">
        <f t="shared" si="65"/>
        <v>655769.2307692304</v>
      </c>
      <c r="F348" s="116">
        <f t="shared" si="66"/>
        <v>1923.0769230769231</v>
      </c>
      <c r="G348" s="116">
        <f t="shared" si="67"/>
        <v>655769.2307692304</v>
      </c>
      <c r="H348" s="116">
        <f t="shared" si="68"/>
        <v>1113617.0250569363</v>
      </c>
      <c r="I348" s="116">
        <f t="shared" si="69"/>
        <v>457847.79428770591</v>
      </c>
      <c r="J348" s="116">
        <f t="shared" si="70"/>
        <v>3197.585660979501</v>
      </c>
      <c r="K348" s="117">
        <f t="shared" si="62"/>
        <v>1</v>
      </c>
    </row>
    <row r="349" spans="1:11" x14ac:dyDescent="0.25">
      <c r="A349" s="1">
        <f t="shared" si="60"/>
        <v>47424</v>
      </c>
      <c r="B349" s="115">
        <f t="shared" si="63"/>
        <v>3846.1538461538462</v>
      </c>
      <c r="C349" s="56">
        <f t="shared" si="64"/>
        <v>0.5</v>
      </c>
      <c r="D349" s="115">
        <f t="shared" si="61"/>
        <v>1923.0769230769231</v>
      </c>
      <c r="E349" s="116">
        <f t="shared" si="65"/>
        <v>657692.30769230728</v>
      </c>
      <c r="F349" s="116">
        <f t="shared" si="66"/>
        <v>1923.0769230769231</v>
      </c>
      <c r="G349" s="116">
        <f t="shared" si="67"/>
        <v>657692.30769230728</v>
      </c>
      <c r="H349" s="116">
        <f t="shared" si="68"/>
        <v>1118752.4587830622</v>
      </c>
      <c r="I349" s="116">
        <f t="shared" si="69"/>
        <v>461060.15109075489</v>
      </c>
      <c r="J349" s="116">
        <f t="shared" si="70"/>
        <v>3212.3568030489841</v>
      </c>
      <c r="K349" s="117">
        <f t="shared" si="62"/>
        <v>1</v>
      </c>
    </row>
    <row r="350" spans="1:11" x14ac:dyDescent="0.25">
      <c r="A350" s="1">
        <f t="shared" si="60"/>
        <v>47438</v>
      </c>
      <c r="B350" s="115">
        <f t="shared" si="63"/>
        <v>3846.1538461538462</v>
      </c>
      <c r="C350" s="56">
        <f t="shared" si="64"/>
        <v>0.5</v>
      </c>
      <c r="D350" s="115">
        <f t="shared" si="61"/>
        <v>1923.0769230769231</v>
      </c>
      <c r="E350" s="116">
        <f t="shared" si="65"/>
        <v>659615.38461538416</v>
      </c>
      <c r="F350" s="116">
        <f t="shared" si="66"/>
        <v>1923.0769230769231</v>
      </c>
      <c r="G350" s="116">
        <f t="shared" si="67"/>
        <v>659615.38461538416</v>
      </c>
      <c r="H350" s="116">
        <f t="shared" si="68"/>
        <v>1123902.706260321</v>
      </c>
      <c r="I350" s="116">
        <f t="shared" si="69"/>
        <v>464287.3216449368</v>
      </c>
      <c r="J350" s="116">
        <f t="shared" si="70"/>
        <v>3227.1705541819101</v>
      </c>
      <c r="K350" s="117">
        <f t="shared" si="62"/>
        <v>1</v>
      </c>
    </row>
    <row r="351" spans="1:11" x14ac:dyDescent="0.25">
      <c r="A351" s="1">
        <f t="shared" si="60"/>
        <v>47452</v>
      </c>
      <c r="B351" s="115">
        <f t="shared" si="63"/>
        <v>3846.1538461538462</v>
      </c>
      <c r="C351" s="56">
        <f t="shared" si="64"/>
        <v>0.5</v>
      </c>
      <c r="D351" s="115">
        <f t="shared" si="61"/>
        <v>1923.0769230769231</v>
      </c>
      <c r="E351" s="116">
        <f t="shared" si="65"/>
        <v>661538.46153846104</v>
      </c>
      <c r="F351" s="116">
        <f t="shared" si="66"/>
        <v>1923.0769230769231</v>
      </c>
      <c r="G351" s="116">
        <f t="shared" si="67"/>
        <v>661538.46153846104</v>
      </c>
      <c r="H351" s="116">
        <f t="shared" si="68"/>
        <v>1129067.8102206874</v>
      </c>
      <c r="I351" s="116">
        <f t="shared" si="69"/>
        <v>467529.34868222638</v>
      </c>
      <c r="J351" s="116">
        <f t="shared" si="70"/>
        <v>3242.0270372895757</v>
      </c>
      <c r="K351" s="117">
        <f t="shared" si="62"/>
        <v>1</v>
      </c>
    </row>
    <row r="352" spans="1:11" x14ac:dyDescent="0.25">
      <c r="A352" s="1">
        <f t="shared" si="60"/>
        <v>47466</v>
      </c>
      <c r="B352" s="115">
        <f t="shared" si="63"/>
        <v>3846.1538461538462</v>
      </c>
      <c r="C352" s="56">
        <f t="shared" si="64"/>
        <v>0.5</v>
      </c>
      <c r="D352" s="115">
        <f t="shared" si="61"/>
        <v>1923.0769230769231</v>
      </c>
      <c r="E352" s="116">
        <f t="shared" si="65"/>
        <v>663461.53846153792</v>
      </c>
      <c r="F352" s="116">
        <f t="shared" si="66"/>
        <v>1923.0769230769231</v>
      </c>
      <c r="G352" s="116">
        <f t="shared" si="67"/>
        <v>663461.53846153792</v>
      </c>
      <c r="H352" s="116">
        <f t="shared" si="68"/>
        <v>1134247.813519401</v>
      </c>
      <c r="I352" s="116">
        <f t="shared" si="69"/>
        <v>470786.27505786309</v>
      </c>
      <c r="J352" s="116">
        <f t="shared" si="70"/>
        <v>3256.9263756367145</v>
      </c>
      <c r="K352" s="117">
        <f t="shared" si="62"/>
        <v>1</v>
      </c>
    </row>
    <row r="353" spans="1:11" x14ac:dyDescent="0.25">
      <c r="A353" s="1">
        <f t="shared" si="60"/>
        <v>47480</v>
      </c>
      <c r="B353" s="115">
        <f t="shared" si="63"/>
        <v>3846.1538461538462</v>
      </c>
      <c r="C353" s="56">
        <f t="shared" si="64"/>
        <v>0.5</v>
      </c>
      <c r="D353" s="115">
        <f t="shared" si="61"/>
        <v>1923.0769230769231</v>
      </c>
      <c r="E353" s="116">
        <f t="shared" si="65"/>
        <v>665384.61538461479</v>
      </c>
      <c r="F353" s="116">
        <f t="shared" si="66"/>
        <v>1923.0769230769231</v>
      </c>
      <c r="G353" s="116">
        <f t="shared" si="67"/>
        <v>665384.61538461479</v>
      </c>
      <c r="H353" s="116">
        <f t="shared" si="68"/>
        <v>1139442.7591353224</v>
      </c>
      <c r="I353" s="116">
        <f t="shared" si="69"/>
        <v>474058.14375070762</v>
      </c>
      <c r="J353" s="116">
        <f t="shared" si="70"/>
        <v>3271.868692844524</v>
      </c>
      <c r="K353" s="117">
        <f t="shared" si="62"/>
        <v>1</v>
      </c>
    </row>
    <row r="354" spans="1:11" x14ac:dyDescent="0.25">
      <c r="A354" s="1">
        <f t="shared" si="60"/>
        <v>47494</v>
      </c>
      <c r="B354" s="115">
        <f t="shared" si="63"/>
        <v>3846.1538461538462</v>
      </c>
      <c r="C354" s="56">
        <f t="shared" si="64"/>
        <v>0.5</v>
      </c>
      <c r="D354" s="115">
        <f t="shared" si="61"/>
        <v>1923.0769230769231</v>
      </c>
      <c r="E354" s="116">
        <f t="shared" si="65"/>
        <v>667307.69230769167</v>
      </c>
      <c r="F354" s="116">
        <f t="shared" si="66"/>
        <v>1923.0769230769231</v>
      </c>
      <c r="G354" s="116">
        <f t="shared" si="67"/>
        <v>667307.69230769167</v>
      </c>
      <c r="H354" s="116">
        <f t="shared" si="68"/>
        <v>1144652.6901712897</v>
      </c>
      <c r="I354" s="116">
        <f t="shared" si="69"/>
        <v>477344.99786359805</v>
      </c>
      <c r="J354" s="116">
        <f t="shared" si="70"/>
        <v>3286.8541128904326</v>
      </c>
      <c r="K354" s="117">
        <f t="shared" si="62"/>
        <v>1</v>
      </c>
    </row>
    <row r="355" spans="1:11" x14ac:dyDescent="0.25">
      <c r="A355" s="1">
        <f t="shared" si="60"/>
        <v>47508</v>
      </c>
      <c r="B355" s="115">
        <f t="shared" si="63"/>
        <v>3846.1538461538462</v>
      </c>
      <c r="C355" s="56">
        <f t="shared" si="64"/>
        <v>0.5</v>
      </c>
      <c r="D355" s="115">
        <f t="shared" si="61"/>
        <v>1923.0769230769231</v>
      </c>
      <c r="E355" s="116">
        <f t="shared" si="65"/>
        <v>669230.76923076855</v>
      </c>
      <c r="F355" s="116">
        <f t="shared" si="66"/>
        <v>1923.0769230769231</v>
      </c>
      <c r="G355" s="116">
        <f t="shared" si="67"/>
        <v>669230.76923076855</v>
      </c>
      <c r="H355" s="116">
        <f t="shared" si="68"/>
        <v>1149877.6498544761</v>
      </c>
      <c r="I355" s="116">
        <f t="shared" si="69"/>
        <v>480646.88062370755</v>
      </c>
      <c r="J355" s="116">
        <f t="shared" si="70"/>
        <v>3301.8827601094963</v>
      </c>
      <c r="K355" s="117">
        <f t="shared" si="62"/>
        <v>1</v>
      </c>
    </row>
    <row r="356" spans="1:11" x14ac:dyDescent="0.25">
      <c r="A356" s="1">
        <f t="shared" si="60"/>
        <v>47522</v>
      </c>
      <c r="B356" s="115">
        <f t="shared" si="63"/>
        <v>3846.1538461538462</v>
      </c>
      <c r="C356" s="56">
        <f t="shared" si="64"/>
        <v>0.5</v>
      </c>
      <c r="D356" s="115">
        <f t="shared" si="61"/>
        <v>1923.0769230769231</v>
      </c>
      <c r="E356" s="116">
        <f t="shared" si="65"/>
        <v>671153.84615384543</v>
      </c>
      <c r="F356" s="116">
        <f t="shared" si="66"/>
        <v>1923.0769230769231</v>
      </c>
      <c r="G356" s="116">
        <f t="shared" si="67"/>
        <v>671153.84615384543</v>
      </c>
      <c r="H356" s="116">
        <f t="shared" si="68"/>
        <v>1155117.6815367488</v>
      </c>
      <c r="I356" s="116">
        <f t="shared" si="69"/>
        <v>483963.83538290334</v>
      </c>
      <c r="J356" s="116">
        <f t="shared" si="70"/>
        <v>3316.9547591957962</v>
      </c>
      <c r="K356" s="117">
        <f t="shared" si="62"/>
        <v>1</v>
      </c>
    </row>
    <row r="357" spans="1:11" x14ac:dyDescent="0.25">
      <c r="A357" s="1">
        <f t="shared" si="60"/>
        <v>47536</v>
      </c>
      <c r="B357" s="115">
        <f t="shared" si="63"/>
        <v>3846.1538461538462</v>
      </c>
      <c r="C357" s="56">
        <f t="shared" si="64"/>
        <v>0.5</v>
      </c>
      <c r="D357" s="115">
        <f t="shared" si="61"/>
        <v>1923.0769230769231</v>
      </c>
      <c r="E357" s="116">
        <f t="shared" si="65"/>
        <v>673076.92307692231</v>
      </c>
      <c r="F357" s="116">
        <f t="shared" si="66"/>
        <v>1923.0769230769231</v>
      </c>
      <c r="G357" s="116">
        <f t="shared" si="67"/>
        <v>673076.92307692231</v>
      </c>
      <c r="H357" s="116">
        <f t="shared" si="68"/>
        <v>1160372.8286950279</v>
      </c>
      <c r="I357" s="116">
        <f t="shared" si="69"/>
        <v>487295.90561810555</v>
      </c>
      <c r="J357" s="116">
        <f t="shared" si="70"/>
        <v>3332.0702352022054</v>
      </c>
      <c r="K357" s="117">
        <f t="shared" si="62"/>
        <v>1</v>
      </c>
    </row>
    <row r="358" spans="1:11" x14ac:dyDescent="0.25">
      <c r="A358" s="1">
        <f t="shared" si="60"/>
        <v>47550</v>
      </c>
      <c r="B358" s="115">
        <f t="shared" si="63"/>
        <v>3846.1538461538462</v>
      </c>
      <c r="C358" s="56">
        <f t="shared" si="64"/>
        <v>0.5</v>
      </c>
      <c r="D358" s="115">
        <f t="shared" si="61"/>
        <v>1923.0769230769231</v>
      </c>
      <c r="E358" s="116">
        <f t="shared" si="65"/>
        <v>674999.99999999919</v>
      </c>
      <c r="F358" s="116">
        <f t="shared" si="66"/>
        <v>1923.0769230769231</v>
      </c>
      <c r="G358" s="116">
        <f t="shared" si="67"/>
        <v>674999.99999999919</v>
      </c>
      <c r="H358" s="116">
        <f t="shared" si="68"/>
        <v>1165643.1349316482</v>
      </c>
      <c r="I358" s="116">
        <f t="shared" si="69"/>
        <v>490643.13493164896</v>
      </c>
      <c r="J358" s="116">
        <f t="shared" si="70"/>
        <v>3347.2293135434156</v>
      </c>
      <c r="K358" s="117">
        <f t="shared" si="62"/>
        <v>1</v>
      </c>
    </row>
    <row r="359" spans="1:11" x14ac:dyDescent="0.25">
      <c r="A359" s="1">
        <f t="shared" si="60"/>
        <v>47564</v>
      </c>
      <c r="B359" s="115">
        <f t="shared" si="63"/>
        <v>3846.1538461538462</v>
      </c>
      <c r="C359" s="56">
        <f t="shared" si="64"/>
        <v>0.5</v>
      </c>
      <c r="D359" s="115">
        <f t="shared" si="61"/>
        <v>1923.0769230769231</v>
      </c>
      <c r="E359" s="116">
        <f t="shared" si="65"/>
        <v>676923.07692307606</v>
      </c>
      <c r="F359" s="116">
        <f t="shared" si="66"/>
        <v>1923.0769230769231</v>
      </c>
      <c r="G359" s="116">
        <f t="shared" si="67"/>
        <v>676923.07692307606</v>
      </c>
      <c r="H359" s="116">
        <f t="shared" si="68"/>
        <v>1170928.6439747203</v>
      </c>
      <c r="I359" s="116">
        <f t="shared" si="69"/>
        <v>494005.5670516442</v>
      </c>
      <c r="J359" s="116">
        <f t="shared" si="70"/>
        <v>3362.4321199952392</v>
      </c>
      <c r="K359" s="117">
        <f t="shared" si="62"/>
        <v>1</v>
      </c>
    </row>
    <row r="360" spans="1:11" x14ac:dyDescent="0.25">
      <c r="A360" s="1">
        <f t="shared" si="60"/>
        <v>47578</v>
      </c>
      <c r="B360" s="115">
        <f t="shared" si="63"/>
        <v>3846.1538461538462</v>
      </c>
      <c r="C360" s="56">
        <f t="shared" si="64"/>
        <v>0.5</v>
      </c>
      <c r="D360" s="115">
        <f t="shared" si="61"/>
        <v>1923.0769230769231</v>
      </c>
      <c r="E360" s="116">
        <f t="shared" si="65"/>
        <v>678846.15384615294</v>
      </c>
      <c r="F360" s="116">
        <f t="shared" si="66"/>
        <v>1923.0769230769231</v>
      </c>
      <c r="G360" s="116">
        <f t="shared" si="67"/>
        <v>678846.15384615294</v>
      </c>
      <c r="H360" s="116">
        <f t="shared" si="68"/>
        <v>1176229.3996784936</v>
      </c>
      <c r="I360" s="116">
        <f t="shared" si="69"/>
        <v>497383.24583234068</v>
      </c>
      <c r="J360" s="116">
        <f t="shared" si="70"/>
        <v>3377.6787806964712</v>
      </c>
      <c r="K360" s="117">
        <f t="shared" si="62"/>
        <v>1</v>
      </c>
    </row>
    <row r="361" spans="1:11" x14ac:dyDescent="0.25">
      <c r="A361" s="1">
        <f t="shared" si="60"/>
        <v>47592</v>
      </c>
      <c r="B361" s="115">
        <f t="shared" si="63"/>
        <v>3846.1538461538462</v>
      </c>
      <c r="C361" s="56">
        <f t="shared" si="64"/>
        <v>0.5</v>
      </c>
      <c r="D361" s="115">
        <f t="shared" si="61"/>
        <v>1923.0769230769231</v>
      </c>
      <c r="E361" s="116">
        <f t="shared" si="65"/>
        <v>680769.23076922982</v>
      </c>
      <c r="F361" s="116">
        <f t="shared" si="66"/>
        <v>1923.0769230769231</v>
      </c>
      <c r="G361" s="116">
        <f t="shared" si="67"/>
        <v>680769.23076922982</v>
      </c>
      <c r="H361" s="116">
        <f t="shared" si="68"/>
        <v>1181545.4460237201</v>
      </c>
      <c r="I361" s="116">
        <f t="shared" si="69"/>
        <v>500776.21525449026</v>
      </c>
      <c r="J361" s="116">
        <f t="shared" si="70"/>
        <v>3392.9694221495884</v>
      </c>
      <c r="K361" s="117">
        <f t="shared" si="62"/>
        <v>1</v>
      </c>
    </row>
    <row r="362" spans="1:11" x14ac:dyDescent="0.25">
      <c r="A362" s="1">
        <f t="shared" si="60"/>
        <v>47606</v>
      </c>
      <c r="B362" s="115">
        <f t="shared" si="63"/>
        <v>3846.1538461538462</v>
      </c>
      <c r="C362" s="56">
        <f t="shared" si="64"/>
        <v>0.5</v>
      </c>
      <c r="D362" s="115">
        <f t="shared" si="61"/>
        <v>1923.0769230769231</v>
      </c>
      <c r="E362" s="116">
        <f t="shared" si="65"/>
        <v>682692.3076923067</v>
      </c>
      <c r="F362" s="116">
        <f t="shared" si="66"/>
        <v>1923.0769230769231</v>
      </c>
      <c r="G362" s="116">
        <f t="shared" si="67"/>
        <v>682692.3076923067</v>
      </c>
      <c r="H362" s="116">
        <f t="shared" si="68"/>
        <v>1186876.8271180193</v>
      </c>
      <c r="I362" s="116">
        <f t="shared" si="69"/>
        <v>504184.51942571264</v>
      </c>
      <c r="J362" s="116">
        <f t="shared" si="70"/>
        <v>3408.3041712223785</v>
      </c>
      <c r="K362" s="117">
        <f t="shared" si="62"/>
        <v>1</v>
      </c>
    </row>
    <row r="363" spans="1:11" x14ac:dyDescent="0.25">
      <c r="A363" s="1">
        <f t="shared" si="60"/>
        <v>47620</v>
      </c>
      <c r="B363" s="115">
        <f t="shared" si="63"/>
        <v>3846.1538461538462</v>
      </c>
      <c r="C363" s="56">
        <f t="shared" si="64"/>
        <v>0.5</v>
      </c>
      <c r="D363" s="115">
        <f t="shared" si="61"/>
        <v>1923.0769230769231</v>
      </c>
      <c r="E363" s="116">
        <f t="shared" si="65"/>
        <v>684615.38461538358</v>
      </c>
      <c r="F363" s="116">
        <f t="shared" si="66"/>
        <v>1923.0769230769231</v>
      </c>
      <c r="G363" s="116">
        <f t="shared" si="67"/>
        <v>684615.38461538358</v>
      </c>
      <c r="H363" s="116">
        <f t="shared" si="68"/>
        <v>1192223.5871962444</v>
      </c>
      <c r="I363" s="116">
        <f t="shared" si="69"/>
        <v>507608.20258086082</v>
      </c>
      <c r="J363" s="116">
        <f t="shared" si="70"/>
        <v>3423.6831551481737</v>
      </c>
      <c r="K363" s="117">
        <f t="shared" si="62"/>
        <v>1</v>
      </c>
    </row>
    <row r="364" spans="1:11" x14ac:dyDescent="0.25">
      <c r="A364" s="1">
        <f t="shared" si="60"/>
        <v>47634</v>
      </c>
      <c r="B364" s="115">
        <f t="shared" si="63"/>
        <v>3846.1538461538462</v>
      </c>
      <c r="C364" s="56">
        <f t="shared" si="64"/>
        <v>0.5</v>
      </c>
      <c r="D364" s="115">
        <f t="shared" si="61"/>
        <v>1923.0769230769231</v>
      </c>
      <c r="E364" s="116">
        <f t="shared" si="65"/>
        <v>686538.46153846045</v>
      </c>
      <c r="F364" s="116">
        <f t="shared" si="66"/>
        <v>1923.0769230769231</v>
      </c>
      <c r="G364" s="116">
        <f t="shared" si="67"/>
        <v>686538.46153846045</v>
      </c>
      <c r="H364" s="116">
        <f t="shared" si="68"/>
        <v>1197585.770620849</v>
      </c>
      <c r="I364" s="116">
        <f t="shared" si="69"/>
        <v>511047.30908238853</v>
      </c>
      <c r="J364" s="116">
        <f t="shared" si="70"/>
        <v>3439.1065015277127</v>
      </c>
      <c r="K364" s="117">
        <f t="shared" si="62"/>
        <v>1</v>
      </c>
    </row>
    <row r="365" spans="1:11" x14ac:dyDescent="0.25">
      <c r="A365" s="1">
        <f t="shared" si="60"/>
        <v>47648</v>
      </c>
      <c r="B365" s="115">
        <f t="shared" si="63"/>
        <v>3846.1538461538462</v>
      </c>
      <c r="C365" s="56">
        <f t="shared" si="64"/>
        <v>0.5</v>
      </c>
      <c r="D365" s="115">
        <f t="shared" si="61"/>
        <v>1923.0769230769231</v>
      </c>
      <c r="E365" s="116">
        <f t="shared" si="65"/>
        <v>688461.53846153733</v>
      </c>
      <c r="F365" s="116">
        <f t="shared" si="66"/>
        <v>1923.0769230769231</v>
      </c>
      <c r="G365" s="116">
        <f t="shared" si="67"/>
        <v>688461.53846153733</v>
      </c>
      <c r="H365" s="116">
        <f t="shared" si="68"/>
        <v>1202963.4218822552</v>
      </c>
      <c r="I365" s="116">
        <f t="shared" si="69"/>
        <v>514501.8834207179</v>
      </c>
      <c r="J365" s="116">
        <f t="shared" si="70"/>
        <v>3454.5743383293739</v>
      </c>
      <c r="K365" s="117">
        <f t="shared" si="62"/>
        <v>1</v>
      </c>
    </row>
    <row r="366" spans="1:11" x14ac:dyDescent="0.25">
      <c r="A366" s="1">
        <f t="shared" si="60"/>
        <v>47662</v>
      </c>
      <c r="B366" s="115">
        <f t="shared" si="63"/>
        <v>3846.1538461538462</v>
      </c>
      <c r="C366" s="56">
        <f t="shared" si="64"/>
        <v>0.5</v>
      </c>
      <c r="D366" s="115">
        <f t="shared" si="61"/>
        <v>1923.0769230769231</v>
      </c>
      <c r="E366" s="116">
        <f t="shared" si="65"/>
        <v>690384.61538461421</v>
      </c>
      <c r="F366" s="116">
        <f t="shared" si="66"/>
        <v>1923.0769230769231</v>
      </c>
      <c r="G366" s="116">
        <f t="shared" si="67"/>
        <v>690384.61538461421</v>
      </c>
      <c r="H366" s="116">
        <f t="shared" si="68"/>
        <v>1208356.5855992234</v>
      </c>
      <c r="I366" s="116">
        <f t="shared" si="69"/>
        <v>517971.97021460917</v>
      </c>
      <c r="J366" s="116">
        <f t="shared" si="70"/>
        <v>3470.0867938912706</v>
      </c>
      <c r="K366" s="117">
        <f t="shared" si="62"/>
        <v>1</v>
      </c>
    </row>
    <row r="367" spans="1:11" x14ac:dyDescent="0.25">
      <c r="A367" s="1">
        <f t="shared" si="60"/>
        <v>47676</v>
      </c>
      <c r="B367" s="115">
        <f t="shared" si="63"/>
        <v>3846.1538461538462</v>
      </c>
      <c r="C367" s="56">
        <f t="shared" si="64"/>
        <v>0.5</v>
      </c>
      <c r="D367" s="115">
        <f t="shared" si="61"/>
        <v>1923.0769230769231</v>
      </c>
      <c r="E367" s="116">
        <f t="shared" si="65"/>
        <v>692307.69230769109</v>
      </c>
      <c r="F367" s="116">
        <f t="shared" si="66"/>
        <v>1923.0769230769231</v>
      </c>
      <c r="G367" s="116">
        <f t="shared" si="67"/>
        <v>692307.69230769109</v>
      </c>
      <c r="H367" s="116">
        <f t="shared" si="68"/>
        <v>1213765.3065192213</v>
      </c>
      <c r="I367" s="116">
        <f t="shared" si="69"/>
        <v>521457.61421153019</v>
      </c>
      <c r="J367" s="116">
        <f t="shared" si="70"/>
        <v>3485.6439969210187</v>
      </c>
      <c r="K367" s="117">
        <f t="shared" si="62"/>
        <v>1</v>
      </c>
    </row>
    <row r="368" spans="1:11" x14ac:dyDescent="0.25">
      <c r="A368" s="1">
        <f t="shared" si="60"/>
        <v>47690</v>
      </c>
      <c r="B368" s="115">
        <f t="shared" si="63"/>
        <v>3846.1538461538462</v>
      </c>
      <c r="C368" s="56">
        <f t="shared" si="64"/>
        <v>0.5</v>
      </c>
      <c r="D368" s="115">
        <f t="shared" si="61"/>
        <v>1923.0769230769231</v>
      </c>
      <c r="E368" s="116">
        <f t="shared" si="65"/>
        <v>694230.76923076797</v>
      </c>
      <c r="F368" s="116">
        <f t="shared" si="66"/>
        <v>1923.0769230769231</v>
      </c>
      <c r="G368" s="116">
        <f t="shared" si="67"/>
        <v>694230.76923076797</v>
      </c>
      <c r="H368" s="116">
        <f t="shared" si="68"/>
        <v>1219189.629518796</v>
      </c>
      <c r="I368" s="116">
        <f t="shared" si="69"/>
        <v>524958.86028802802</v>
      </c>
      <c r="J368" s="116">
        <f t="shared" si="70"/>
        <v>3501.2460764978314</v>
      </c>
      <c r="K368" s="117">
        <f t="shared" si="62"/>
        <v>1</v>
      </c>
    </row>
    <row r="369" spans="1:11" x14ac:dyDescent="0.25">
      <c r="A369" s="1">
        <f t="shared" si="60"/>
        <v>47704</v>
      </c>
      <c r="B369" s="115">
        <f t="shared" si="63"/>
        <v>3846.1538461538462</v>
      </c>
      <c r="C369" s="56">
        <f t="shared" si="64"/>
        <v>0.5</v>
      </c>
      <c r="D369" s="115">
        <f t="shared" si="61"/>
        <v>1923.0769230769231</v>
      </c>
      <c r="E369" s="116">
        <f t="shared" si="65"/>
        <v>696153.84615384485</v>
      </c>
      <c r="F369" s="116">
        <f t="shared" si="66"/>
        <v>1923.0769230769231</v>
      </c>
      <c r="G369" s="116">
        <f t="shared" si="67"/>
        <v>696153.84615384485</v>
      </c>
      <c r="H369" s="116">
        <f t="shared" si="68"/>
        <v>1224629.5996039463</v>
      </c>
      <c r="I369" s="116">
        <f t="shared" si="69"/>
        <v>528475.75345010147</v>
      </c>
      <c r="J369" s="116">
        <f t="shared" si="70"/>
        <v>3516.8931620734511</v>
      </c>
      <c r="K369" s="117">
        <f t="shared" si="62"/>
        <v>1</v>
      </c>
    </row>
    <row r="370" spans="1:11" x14ac:dyDescent="0.25">
      <c r="A370" s="1">
        <f t="shared" si="60"/>
        <v>47718</v>
      </c>
      <c r="B370" s="115">
        <f t="shared" si="63"/>
        <v>3846.1538461538462</v>
      </c>
      <c r="C370" s="56">
        <f t="shared" si="64"/>
        <v>0.5</v>
      </c>
      <c r="D370" s="115">
        <f t="shared" si="61"/>
        <v>1923.0769230769231</v>
      </c>
      <c r="E370" s="116">
        <f t="shared" si="65"/>
        <v>698076.92307692172</v>
      </c>
      <c r="F370" s="116">
        <f t="shared" si="66"/>
        <v>1923.0769230769231</v>
      </c>
      <c r="G370" s="116">
        <f t="shared" si="67"/>
        <v>698076.92307692172</v>
      </c>
      <c r="H370" s="116">
        <f t="shared" si="68"/>
        <v>1230085.2619104963</v>
      </c>
      <c r="I370" s="116">
        <f t="shared" si="69"/>
        <v>532008.33883357455</v>
      </c>
      <c r="J370" s="116">
        <f t="shared" si="70"/>
        <v>3532.5853834730806</v>
      </c>
      <c r="K370" s="117">
        <f t="shared" si="62"/>
        <v>1</v>
      </c>
    </row>
    <row r="371" spans="1:11" x14ac:dyDescent="0.25">
      <c r="A371" s="1">
        <f t="shared" si="60"/>
        <v>47732</v>
      </c>
      <c r="B371" s="115">
        <f t="shared" si="63"/>
        <v>3846.1538461538462</v>
      </c>
      <c r="C371" s="56">
        <f t="shared" si="64"/>
        <v>0.5</v>
      </c>
      <c r="D371" s="115">
        <f t="shared" si="61"/>
        <v>1923.0769230769231</v>
      </c>
      <c r="E371" s="116">
        <f t="shared" si="65"/>
        <v>699999.9999999986</v>
      </c>
      <c r="F371" s="116">
        <f t="shared" si="66"/>
        <v>1923.0769230769231</v>
      </c>
      <c r="G371" s="116">
        <f t="shared" si="67"/>
        <v>699999.9999999986</v>
      </c>
      <c r="H371" s="116">
        <f t="shared" si="68"/>
        <v>1235556.661704469</v>
      </c>
      <c r="I371" s="116">
        <f t="shared" si="69"/>
        <v>535556.6617044704</v>
      </c>
      <c r="J371" s="116">
        <f t="shared" si="70"/>
        <v>3548.3228708958486</v>
      </c>
      <c r="K371" s="117">
        <f t="shared" si="62"/>
        <v>1</v>
      </c>
    </row>
    <row r="372" spans="1:11" x14ac:dyDescent="0.25">
      <c r="A372" s="1">
        <f t="shared" si="60"/>
        <v>47746</v>
      </c>
      <c r="B372" s="115">
        <f t="shared" si="63"/>
        <v>3846.1538461538462</v>
      </c>
      <c r="C372" s="56">
        <f t="shared" si="64"/>
        <v>0.5</v>
      </c>
      <c r="D372" s="115">
        <f t="shared" si="61"/>
        <v>1923.0769230769231</v>
      </c>
      <c r="E372" s="116">
        <f t="shared" si="65"/>
        <v>701923.07692307548</v>
      </c>
      <c r="F372" s="116">
        <f t="shared" si="66"/>
        <v>1923.0769230769231</v>
      </c>
      <c r="G372" s="116">
        <f t="shared" si="67"/>
        <v>701923.07692307548</v>
      </c>
      <c r="H372" s="116">
        <f t="shared" si="68"/>
        <v>1241043.8443824628</v>
      </c>
      <c r="I372" s="116">
        <f t="shared" si="69"/>
        <v>539120.76745938731</v>
      </c>
      <c r="J372" s="116">
        <f t="shared" si="70"/>
        <v>3564.1057549169054</v>
      </c>
      <c r="K372" s="117">
        <f t="shared" si="62"/>
        <v>1</v>
      </c>
    </row>
    <row r="373" spans="1:11" x14ac:dyDescent="0.25">
      <c r="A373" s="1">
        <f t="shared" si="60"/>
        <v>47760</v>
      </c>
      <c r="B373" s="115">
        <f t="shared" si="63"/>
        <v>3846.1538461538462</v>
      </c>
      <c r="C373" s="56">
        <f t="shared" si="64"/>
        <v>0.5</v>
      </c>
      <c r="D373" s="115">
        <f t="shared" si="61"/>
        <v>1923.0769230769231</v>
      </c>
      <c r="E373" s="116">
        <f t="shared" si="65"/>
        <v>703846.15384615236</v>
      </c>
      <c r="F373" s="116">
        <f t="shared" si="66"/>
        <v>1923.0769230769231</v>
      </c>
      <c r="G373" s="116">
        <f t="shared" si="67"/>
        <v>703846.15384615236</v>
      </c>
      <c r="H373" s="116">
        <f t="shared" si="68"/>
        <v>1246546.8554720276</v>
      </c>
      <c r="I373" s="116">
        <f t="shared" si="69"/>
        <v>542700.7016258752</v>
      </c>
      <c r="J373" s="116">
        <f t="shared" si="70"/>
        <v>3579.9341664878884</v>
      </c>
      <c r="K373" s="117">
        <f t="shared" si="62"/>
        <v>1</v>
      </c>
    </row>
    <row r="374" spans="1:11" x14ac:dyDescent="0.25">
      <c r="A374" s="1">
        <f t="shared" si="60"/>
        <v>47774</v>
      </c>
      <c r="B374" s="115">
        <f t="shared" si="63"/>
        <v>3846.1538461538462</v>
      </c>
      <c r="C374" s="56">
        <f t="shared" si="64"/>
        <v>0.5</v>
      </c>
      <c r="D374" s="115">
        <f t="shared" si="61"/>
        <v>1923.0769230769231</v>
      </c>
      <c r="E374" s="116">
        <f t="shared" si="65"/>
        <v>705769.23076922924</v>
      </c>
      <c r="F374" s="116">
        <f t="shared" si="66"/>
        <v>1923.0769230769231</v>
      </c>
      <c r="G374" s="116">
        <f t="shared" si="67"/>
        <v>705769.23076922924</v>
      </c>
      <c r="H374" s="116">
        <f t="shared" si="68"/>
        <v>1252065.740632043</v>
      </c>
      <c r="I374" s="116">
        <f t="shared" si="69"/>
        <v>546296.50986281375</v>
      </c>
      <c r="J374" s="116">
        <f t="shared" si="70"/>
        <v>3595.808236938552</v>
      </c>
      <c r="K374" s="117">
        <f t="shared" si="62"/>
        <v>1</v>
      </c>
    </row>
    <row r="375" spans="1:11" x14ac:dyDescent="0.25">
      <c r="A375" s="1">
        <f t="shared" si="60"/>
        <v>47788</v>
      </c>
      <c r="B375" s="115">
        <f t="shared" si="63"/>
        <v>3846.1538461538462</v>
      </c>
      <c r="C375" s="56">
        <f t="shared" si="64"/>
        <v>0.5</v>
      </c>
      <c r="D375" s="115">
        <f t="shared" si="61"/>
        <v>1923.0769230769231</v>
      </c>
      <c r="E375" s="116">
        <f t="shared" si="65"/>
        <v>707692.30769230612</v>
      </c>
      <c r="F375" s="116">
        <f t="shared" si="66"/>
        <v>1923.0769230769231</v>
      </c>
      <c r="G375" s="116">
        <f t="shared" si="67"/>
        <v>707692.30769230612</v>
      </c>
      <c r="H375" s="116">
        <f t="shared" si="68"/>
        <v>1257600.5456530971</v>
      </c>
      <c r="I375" s="116">
        <f t="shared" si="69"/>
        <v>549908.23796079098</v>
      </c>
      <c r="J375" s="116">
        <f t="shared" si="70"/>
        <v>3611.7280979772331</v>
      </c>
      <c r="K375" s="117">
        <f t="shared" si="62"/>
        <v>1</v>
      </c>
    </row>
    <row r="376" spans="1:11" x14ac:dyDescent="0.25">
      <c r="A376" s="1">
        <f t="shared" si="60"/>
        <v>47802</v>
      </c>
      <c r="B376" s="115">
        <f t="shared" si="63"/>
        <v>3846.1538461538462</v>
      </c>
      <c r="C376" s="56">
        <f t="shared" si="64"/>
        <v>0.5</v>
      </c>
      <c r="D376" s="115">
        <f t="shared" si="61"/>
        <v>1923.0769230769231</v>
      </c>
      <c r="E376" s="116">
        <f t="shared" si="65"/>
        <v>709615.38461538299</v>
      </c>
      <c r="F376" s="116">
        <f t="shared" si="66"/>
        <v>1923.0769230769231</v>
      </c>
      <c r="G376" s="116">
        <f t="shared" si="67"/>
        <v>709615.38461538299</v>
      </c>
      <c r="H376" s="116">
        <f t="shared" si="68"/>
        <v>1263151.3164578658</v>
      </c>
      <c r="I376" s="116">
        <f t="shared" si="69"/>
        <v>553535.93184248277</v>
      </c>
      <c r="J376" s="116">
        <f t="shared" si="70"/>
        <v>3627.6938816917827</v>
      </c>
      <c r="K376" s="117">
        <f t="shared" si="62"/>
        <v>1</v>
      </c>
    </row>
    <row r="377" spans="1:11" x14ac:dyDescent="0.25">
      <c r="A377" s="1">
        <f t="shared" si="60"/>
        <v>47816</v>
      </c>
      <c r="B377" s="115">
        <f t="shared" si="63"/>
        <v>3846.1538461538462</v>
      </c>
      <c r="C377" s="56">
        <f t="shared" si="64"/>
        <v>0.5</v>
      </c>
      <c r="D377" s="115">
        <f t="shared" si="61"/>
        <v>1923.0769230769231</v>
      </c>
      <c r="E377" s="116">
        <f t="shared" si="65"/>
        <v>711538.46153845987</v>
      </c>
      <c r="F377" s="116">
        <f t="shared" si="66"/>
        <v>1923.0769230769231</v>
      </c>
      <c r="G377" s="116">
        <f t="shared" si="67"/>
        <v>711538.46153845987</v>
      </c>
      <c r="H377" s="116">
        <f t="shared" si="68"/>
        <v>1268718.0991014943</v>
      </c>
      <c r="I377" s="116">
        <f t="shared" si="69"/>
        <v>557179.63756303443</v>
      </c>
      <c r="J377" s="116">
        <f t="shared" si="70"/>
        <v>3643.7057205516612</v>
      </c>
      <c r="K377" s="117">
        <f t="shared" si="62"/>
        <v>1</v>
      </c>
    </row>
    <row r="378" spans="1:11" x14ac:dyDescent="0.25">
      <c r="A378" s="1">
        <f t="shared" si="60"/>
        <v>47830</v>
      </c>
      <c r="B378" s="115">
        <f t="shared" si="63"/>
        <v>3846.1538461538462</v>
      </c>
      <c r="C378" s="56">
        <f t="shared" si="64"/>
        <v>0.5</v>
      </c>
      <c r="D378" s="115">
        <f t="shared" si="61"/>
        <v>1923.0769230769231</v>
      </c>
      <c r="E378" s="116">
        <f t="shared" si="65"/>
        <v>713461.53846153675</v>
      </c>
      <c r="F378" s="116">
        <f t="shared" si="66"/>
        <v>1923.0769230769231</v>
      </c>
      <c r="G378" s="116">
        <f t="shared" si="67"/>
        <v>713461.53846153675</v>
      </c>
      <c r="H378" s="116">
        <f t="shared" si="68"/>
        <v>1274300.9397719793</v>
      </c>
      <c r="I378" s="116">
        <f t="shared" si="69"/>
        <v>560839.4013104426</v>
      </c>
      <c r="J378" s="116">
        <f t="shared" si="70"/>
        <v>3659.7637474081712</v>
      </c>
      <c r="K378" s="117">
        <f t="shared" si="62"/>
        <v>1</v>
      </c>
    </row>
    <row r="379" spans="1:11" x14ac:dyDescent="0.25">
      <c r="A379" s="1">
        <f t="shared" si="60"/>
        <v>47844</v>
      </c>
      <c r="B379" s="115">
        <f t="shared" si="63"/>
        <v>3846.1538461538462</v>
      </c>
      <c r="C379" s="56">
        <f t="shared" si="64"/>
        <v>0.5</v>
      </c>
      <c r="D379" s="115">
        <f t="shared" si="61"/>
        <v>1923.0769230769231</v>
      </c>
      <c r="E379" s="116">
        <f t="shared" si="65"/>
        <v>715384.61538461363</v>
      </c>
      <c r="F379" s="116">
        <f t="shared" si="66"/>
        <v>1923.0769230769231</v>
      </c>
      <c r="G379" s="116">
        <f t="shared" si="67"/>
        <v>715384.61538461363</v>
      </c>
      <c r="H379" s="116">
        <f t="shared" si="68"/>
        <v>1279899.8847905523</v>
      </c>
      <c r="I379" s="116">
        <f t="shared" si="69"/>
        <v>564515.26940593868</v>
      </c>
      <c r="J379" s="116">
        <f t="shared" si="70"/>
        <v>3675.8680954960873</v>
      </c>
      <c r="K379" s="117">
        <f t="shared" si="62"/>
        <v>1</v>
      </c>
    </row>
    <row r="380" spans="1:11" x14ac:dyDescent="0.25">
      <c r="A380" s="1">
        <f t="shared" si="60"/>
        <v>47858</v>
      </c>
      <c r="B380" s="115">
        <f t="shared" si="63"/>
        <v>3846.1538461538462</v>
      </c>
      <c r="C380" s="56">
        <f t="shared" si="64"/>
        <v>0.5</v>
      </c>
      <c r="D380" s="115">
        <f t="shared" si="61"/>
        <v>1923.0769230769231</v>
      </c>
      <c r="E380" s="116">
        <f t="shared" si="65"/>
        <v>717307.69230769051</v>
      </c>
      <c r="F380" s="116">
        <f t="shared" si="66"/>
        <v>1923.0769230769231</v>
      </c>
      <c r="G380" s="116">
        <f t="shared" si="67"/>
        <v>717307.69230769051</v>
      </c>
      <c r="H380" s="116">
        <f t="shared" si="68"/>
        <v>1285514.9806120635</v>
      </c>
      <c r="I380" s="116">
        <f t="shared" si="69"/>
        <v>568207.28830437304</v>
      </c>
      <c r="J380" s="116">
        <f t="shared" si="70"/>
        <v>3692.0188984343549</v>
      </c>
      <c r="K380" s="117">
        <f t="shared" si="62"/>
        <v>1</v>
      </c>
    </row>
    <row r="381" spans="1:11" x14ac:dyDescent="0.25">
      <c r="A381" s="1">
        <f t="shared" si="60"/>
        <v>47872</v>
      </c>
      <c r="B381" s="115">
        <f t="shared" si="63"/>
        <v>3846.1538461538462</v>
      </c>
      <c r="C381" s="56">
        <f t="shared" si="64"/>
        <v>0.5</v>
      </c>
      <c r="D381" s="115">
        <f t="shared" si="61"/>
        <v>1923.0769230769231</v>
      </c>
      <c r="E381" s="116">
        <f t="shared" si="65"/>
        <v>719230.76923076739</v>
      </c>
      <c r="F381" s="116">
        <f t="shared" si="66"/>
        <v>1923.0769230769231</v>
      </c>
      <c r="G381" s="116">
        <f t="shared" si="67"/>
        <v>719230.76923076739</v>
      </c>
      <c r="H381" s="116">
        <f t="shared" si="68"/>
        <v>1291146.2738253677</v>
      </c>
      <c r="I381" s="116">
        <f t="shared" si="69"/>
        <v>571915.50459460029</v>
      </c>
      <c r="J381" s="116">
        <f t="shared" si="70"/>
        <v>3708.2162902272539</v>
      </c>
      <c r="K381" s="117">
        <f t="shared" si="62"/>
        <v>1</v>
      </c>
    </row>
    <row r="382" spans="1:11" x14ac:dyDescent="0.25">
      <c r="A382" s="1">
        <f t="shared" si="60"/>
        <v>47886</v>
      </c>
      <c r="B382" s="115">
        <f t="shared" si="63"/>
        <v>3846.1538461538462</v>
      </c>
      <c r="C382" s="56">
        <f t="shared" si="64"/>
        <v>0.5</v>
      </c>
      <c r="D382" s="115">
        <f t="shared" si="61"/>
        <v>1923.0769230769231</v>
      </c>
      <c r="E382" s="116">
        <f t="shared" si="65"/>
        <v>721153.84615384426</v>
      </c>
      <c r="F382" s="116">
        <f t="shared" si="66"/>
        <v>1923.0769230769231</v>
      </c>
      <c r="G382" s="116">
        <f t="shared" si="67"/>
        <v>721153.84615384426</v>
      </c>
      <c r="H382" s="116">
        <f t="shared" si="68"/>
        <v>1296793.8111537101</v>
      </c>
      <c r="I382" s="116">
        <f t="shared" si="69"/>
        <v>575639.96499986586</v>
      </c>
      <c r="J382" s="116">
        <f t="shared" si="70"/>
        <v>3724.4604052655632</v>
      </c>
      <c r="K382" s="117">
        <f t="shared" si="62"/>
        <v>1</v>
      </c>
    </row>
    <row r="383" spans="1:11" x14ac:dyDescent="0.25">
      <c r="A383" s="1">
        <f t="shared" si="60"/>
        <v>47900</v>
      </c>
      <c r="B383" s="115">
        <f t="shared" si="63"/>
        <v>3846.1538461538462</v>
      </c>
      <c r="C383" s="56">
        <f t="shared" si="64"/>
        <v>0.5</v>
      </c>
      <c r="D383" s="115">
        <f t="shared" si="61"/>
        <v>1923.0769230769231</v>
      </c>
      <c r="E383" s="116">
        <f t="shared" si="65"/>
        <v>723076.92307692114</v>
      </c>
      <c r="F383" s="116">
        <f t="shared" si="66"/>
        <v>1923.0769230769231</v>
      </c>
      <c r="G383" s="116">
        <f t="shared" si="67"/>
        <v>723076.92307692114</v>
      </c>
      <c r="H383" s="116">
        <f t="shared" si="68"/>
        <v>1302457.6394551152</v>
      </c>
      <c r="I383" s="116">
        <f t="shared" si="69"/>
        <v>579380.71637819405</v>
      </c>
      <c r="J383" s="116">
        <f t="shared" si="70"/>
        <v>3740.7513783281902</v>
      </c>
      <c r="K383" s="117">
        <f t="shared" si="62"/>
        <v>1</v>
      </c>
    </row>
    <row r="384" spans="1:11" x14ac:dyDescent="0.25">
      <c r="A384" s="1">
        <f t="shared" si="60"/>
        <v>47914</v>
      </c>
      <c r="B384" s="115">
        <f t="shared" si="63"/>
        <v>3846.1538461538462</v>
      </c>
      <c r="C384" s="56">
        <f t="shared" si="64"/>
        <v>0.5</v>
      </c>
      <c r="D384" s="115">
        <f t="shared" si="61"/>
        <v>1923.0769230769231</v>
      </c>
      <c r="E384" s="116">
        <f t="shared" si="65"/>
        <v>724999.99999999802</v>
      </c>
      <c r="F384" s="116">
        <f t="shared" si="66"/>
        <v>1923.0769230769231</v>
      </c>
      <c r="G384" s="116">
        <f t="shared" si="67"/>
        <v>724999.99999999802</v>
      </c>
      <c r="H384" s="116">
        <f t="shared" si="68"/>
        <v>1308137.8057227742</v>
      </c>
      <c r="I384" s="116">
        <f t="shared" si="69"/>
        <v>583137.80572277622</v>
      </c>
      <c r="J384" s="116">
        <f t="shared" si="70"/>
        <v>3757.0893445821712</v>
      </c>
      <c r="K384" s="117">
        <f t="shared" si="62"/>
        <v>1</v>
      </c>
    </row>
    <row r="385" spans="1:11" x14ac:dyDescent="0.25">
      <c r="A385" s="1">
        <f t="shared" si="60"/>
        <v>47928</v>
      </c>
      <c r="B385" s="115">
        <f t="shared" si="63"/>
        <v>3846.1538461538462</v>
      </c>
      <c r="C385" s="56">
        <f t="shared" si="64"/>
        <v>0.5</v>
      </c>
      <c r="D385" s="115">
        <f t="shared" si="61"/>
        <v>1923.0769230769231</v>
      </c>
      <c r="E385" s="116">
        <f t="shared" si="65"/>
        <v>726923.0769230749</v>
      </c>
      <c r="F385" s="116">
        <f t="shared" si="66"/>
        <v>1923.0769230769231</v>
      </c>
      <c r="G385" s="116">
        <f t="shared" si="67"/>
        <v>726923.0769230749</v>
      </c>
      <c r="H385" s="116">
        <f t="shared" si="68"/>
        <v>1313834.3570854361</v>
      </c>
      <c r="I385" s="116">
        <f t="shared" si="69"/>
        <v>586911.28016236122</v>
      </c>
      <c r="J385" s="116">
        <f t="shared" si="70"/>
        <v>3773.4744395849993</v>
      </c>
      <c r="K385" s="117">
        <f t="shared" si="62"/>
        <v>1</v>
      </c>
    </row>
    <row r="386" spans="1:11" x14ac:dyDescent="0.25">
      <c r="A386" s="1">
        <f t="shared" si="60"/>
        <v>47942</v>
      </c>
      <c r="B386" s="115">
        <f t="shared" si="63"/>
        <v>3846.1538461538462</v>
      </c>
      <c r="C386" s="56">
        <f t="shared" si="64"/>
        <v>0.5</v>
      </c>
      <c r="D386" s="115">
        <f t="shared" si="61"/>
        <v>1923.0769230769231</v>
      </c>
      <c r="E386" s="116">
        <f t="shared" si="65"/>
        <v>728846.15384615178</v>
      </c>
      <c r="F386" s="116">
        <f t="shared" si="66"/>
        <v>1923.0769230769231</v>
      </c>
      <c r="G386" s="116">
        <f t="shared" si="67"/>
        <v>728846.15384615178</v>
      </c>
      <c r="H386" s="116">
        <f t="shared" si="68"/>
        <v>1319547.3408077981</v>
      </c>
      <c r="I386" s="116">
        <f t="shared" si="69"/>
        <v>590701.18696164631</v>
      </c>
      <c r="J386" s="116">
        <f t="shared" si="70"/>
        <v>3789.9067992850905</v>
      </c>
      <c r="K386" s="117">
        <f t="shared" si="62"/>
        <v>1</v>
      </c>
    </row>
    <row r="387" spans="1:11" x14ac:dyDescent="0.25">
      <c r="A387" s="1">
        <f t="shared" si="60"/>
        <v>47956</v>
      </c>
      <c r="B387" s="115">
        <f t="shared" si="63"/>
        <v>3846.1538461538462</v>
      </c>
      <c r="C387" s="56">
        <f t="shared" si="64"/>
        <v>0.5</v>
      </c>
      <c r="D387" s="115">
        <f t="shared" si="61"/>
        <v>1923.0769230769231</v>
      </c>
      <c r="E387" s="116">
        <f t="shared" si="65"/>
        <v>730769.23076922866</v>
      </c>
      <c r="F387" s="116">
        <f t="shared" si="66"/>
        <v>1923.0769230769231</v>
      </c>
      <c r="G387" s="116">
        <f t="shared" si="67"/>
        <v>730769.23076922866</v>
      </c>
      <c r="H387" s="116">
        <f t="shared" si="68"/>
        <v>1325276.8042908974</v>
      </c>
      <c r="I387" s="116">
        <f t="shared" si="69"/>
        <v>594507.57352166879</v>
      </c>
      <c r="J387" s="116">
        <f t="shared" si="70"/>
        <v>3806.3865600224817</v>
      </c>
      <c r="K387" s="117">
        <f t="shared" si="62"/>
        <v>1</v>
      </c>
    </row>
    <row r="388" spans="1:11" x14ac:dyDescent="0.25">
      <c r="A388" s="1">
        <f t="shared" si="60"/>
        <v>47970</v>
      </c>
      <c r="B388" s="115">
        <f t="shared" si="63"/>
        <v>3846.1538461538462</v>
      </c>
      <c r="C388" s="56">
        <f t="shared" si="64"/>
        <v>0.5</v>
      </c>
      <c r="D388" s="115">
        <f t="shared" si="61"/>
        <v>1923.0769230769231</v>
      </c>
      <c r="E388" s="116">
        <f t="shared" si="65"/>
        <v>732692.30769230553</v>
      </c>
      <c r="F388" s="116">
        <f t="shared" si="66"/>
        <v>1923.0769230769231</v>
      </c>
      <c r="G388" s="116">
        <f t="shared" si="67"/>
        <v>732692.30769230553</v>
      </c>
      <c r="H388" s="116">
        <f t="shared" si="68"/>
        <v>1331022.7950725059</v>
      </c>
      <c r="I388" s="116">
        <f t="shared" si="69"/>
        <v>598330.48738020041</v>
      </c>
      <c r="J388" s="116">
        <f t="shared" si="70"/>
        <v>3822.913858531625</v>
      </c>
      <c r="K388" s="117">
        <f t="shared" si="62"/>
        <v>1</v>
      </c>
    </row>
    <row r="389" spans="1:11" x14ac:dyDescent="0.25">
      <c r="A389" s="1">
        <f t="shared" si="60"/>
        <v>47984</v>
      </c>
      <c r="B389" s="115">
        <f t="shared" si="63"/>
        <v>3846.1538461538462</v>
      </c>
      <c r="C389" s="56">
        <f t="shared" si="64"/>
        <v>0.5</v>
      </c>
      <c r="D389" s="115">
        <f t="shared" si="61"/>
        <v>1923.0769230769231</v>
      </c>
      <c r="E389" s="116">
        <f t="shared" si="65"/>
        <v>734615.38461538241</v>
      </c>
      <c r="F389" s="116">
        <f t="shared" si="66"/>
        <v>1923.0769230769231</v>
      </c>
      <c r="G389" s="116">
        <f t="shared" si="67"/>
        <v>734615.38461538241</v>
      </c>
      <c r="H389" s="116">
        <f t="shared" si="68"/>
        <v>1336785.3608275228</v>
      </c>
      <c r="I389" s="116">
        <f t="shared" si="69"/>
        <v>602169.97621214041</v>
      </c>
      <c r="J389" s="116">
        <f t="shared" si="70"/>
        <v>3839.4888319399906</v>
      </c>
      <c r="K389" s="117">
        <f t="shared" si="62"/>
        <v>1</v>
      </c>
    </row>
    <row r="390" spans="1:11" x14ac:dyDescent="0.25">
      <c r="A390" s="1">
        <f t="shared" si="60"/>
        <v>47998</v>
      </c>
      <c r="B390" s="115">
        <f t="shared" si="63"/>
        <v>3846.1538461538462</v>
      </c>
      <c r="C390" s="56">
        <f t="shared" si="64"/>
        <v>0.5</v>
      </c>
      <c r="D390" s="115">
        <f t="shared" si="61"/>
        <v>1923.0769230769231</v>
      </c>
      <c r="E390" s="116">
        <f t="shared" si="65"/>
        <v>736538.46153845929</v>
      </c>
      <c r="F390" s="116">
        <f t="shared" si="66"/>
        <v>1923.0769230769231</v>
      </c>
      <c r="G390" s="116">
        <f t="shared" si="67"/>
        <v>736538.46153845929</v>
      </c>
      <c r="H390" s="116">
        <f t="shared" si="68"/>
        <v>1342564.5493683715</v>
      </c>
      <c r="I390" s="116">
        <f t="shared" si="69"/>
        <v>606026.0878299122</v>
      </c>
      <c r="J390" s="116">
        <f t="shared" si="70"/>
        <v>3856.1116177717922</v>
      </c>
      <c r="K390" s="117">
        <f t="shared" si="62"/>
        <v>1</v>
      </c>
    </row>
    <row r="391" spans="1:11" x14ac:dyDescent="0.25">
      <c r="A391" s="1">
        <f t="shared" si="60"/>
        <v>48012</v>
      </c>
      <c r="B391" s="115">
        <f t="shared" si="63"/>
        <v>3846.1538461538462</v>
      </c>
      <c r="C391" s="56">
        <f t="shared" si="64"/>
        <v>0.5</v>
      </c>
      <c r="D391" s="115">
        <f t="shared" si="61"/>
        <v>1923.0769230769231</v>
      </c>
      <c r="E391" s="116">
        <f t="shared" si="65"/>
        <v>738461.53846153617</v>
      </c>
      <c r="F391" s="116">
        <f t="shared" si="66"/>
        <v>1923.0769230769231</v>
      </c>
      <c r="G391" s="116">
        <f t="shared" si="67"/>
        <v>738461.53846153617</v>
      </c>
      <c r="H391" s="116">
        <f t="shared" si="68"/>
        <v>1348360.4086453957</v>
      </c>
      <c r="I391" s="116">
        <f t="shared" si="69"/>
        <v>609898.87018385949</v>
      </c>
      <c r="J391" s="116">
        <f t="shared" si="70"/>
        <v>3872.7823539472884</v>
      </c>
      <c r="K391" s="117">
        <f t="shared" si="62"/>
        <v>1</v>
      </c>
    </row>
    <row r="392" spans="1:11" x14ac:dyDescent="0.25">
      <c r="A392" s="1">
        <f t="shared" si="60"/>
        <v>48026</v>
      </c>
      <c r="B392" s="115">
        <f t="shared" si="63"/>
        <v>3846.1538461538462</v>
      </c>
      <c r="C392" s="56">
        <f t="shared" si="64"/>
        <v>0.5</v>
      </c>
      <c r="D392" s="115">
        <f t="shared" si="61"/>
        <v>1923.0769230769231</v>
      </c>
      <c r="E392" s="116">
        <f t="shared" si="65"/>
        <v>740384.61538461305</v>
      </c>
      <c r="F392" s="116">
        <f t="shared" si="66"/>
        <v>1923.0769230769231</v>
      </c>
      <c r="G392" s="116">
        <f t="shared" si="67"/>
        <v>740384.61538461305</v>
      </c>
      <c r="H392" s="116">
        <f t="shared" si="68"/>
        <v>1354172.9867472574</v>
      </c>
      <c r="I392" s="116">
        <f t="shared" si="69"/>
        <v>613788.37136264436</v>
      </c>
      <c r="J392" s="116">
        <f t="shared" si="70"/>
        <v>3889.501178784878</v>
      </c>
      <c r="K392" s="117">
        <f t="shared" si="62"/>
        <v>1</v>
      </c>
    </row>
    <row r="393" spans="1:11" x14ac:dyDescent="0.25">
      <c r="A393" s="1">
        <f t="shared" ref="A393:A456" si="71">A392+14</f>
        <v>48040</v>
      </c>
      <c r="B393" s="115">
        <f t="shared" si="63"/>
        <v>3846.1538461538462</v>
      </c>
      <c r="C393" s="56">
        <f t="shared" si="64"/>
        <v>0.5</v>
      </c>
      <c r="D393" s="115">
        <f t="shared" ref="D393:D456" si="72">(100%-C393)*B393</f>
        <v>1923.0769230769231</v>
      </c>
      <c r="E393" s="116">
        <f t="shared" si="65"/>
        <v>742307.69230768993</v>
      </c>
      <c r="F393" s="116">
        <f t="shared" si="66"/>
        <v>1923.0769230769231</v>
      </c>
      <c r="G393" s="116">
        <f t="shared" si="67"/>
        <v>742307.69230768993</v>
      </c>
      <c r="H393" s="116">
        <f t="shared" si="68"/>
        <v>1360002.3319013361</v>
      </c>
      <c r="I393" s="116">
        <f t="shared" si="69"/>
        <v>617694.63959364616</v>
      </c>
      <c r="J393" s="116">
        <f t="shared" si="70"/>
        <v>3906.268231001799</v>
      </c>
      <c r="K393" s="117">
        <f t="shared" ref="K393:K456" si="73">IF(J393&gt;D393,1,0)</f>
        <v>1</v>
      </c>
    </row>
    <row r="394" spans="1:11" x14ac:dyDescent="0.25">
      <c r="A394" s="1">
        <f t="shared" si="71"/>
        <v>48054</v>
      </c>
      <c r="B394" s="115">
        <f t="shared" ref="B394:B457" si="74">B393</f>
        <v>3846.1538461538462</v>
      </c>
      <c r="C394" s="56">
        <f t="shared" ref="C394:C457" si="75">C393</f>
        <v>0.5</v>
      </c>
      <c r="D394" s="115">
        <f t="shared" si="72"/>
        <v>1923.0769230769231</v>
      </c>
      <c r="E394" s="116">
        <f t="shared" si="65"/>
        <v>744230.7692307668</v>
      </c>
      <c r="F394" s="116">
        <f t="shared" si="66"/>
        <v>1923.0769230769231</v>
      </c>
      <c r="G394" s="116">
        <f t="shared" si="67"/>
        <v>744230.7692307668</v>
      </c>
      <c r="H394" s="116">
        <f t="shared" si="68"/>
        <v>1365848.4924741285</v>
      </c>
      <c r="I394" s="116">
        <f t="shared" si="69"/>
        <v>621617.72324336169</v>
      </c>
      <c r="J394" s="116">
        <f t="shared" si="70"/>
        <v>3923.0836497155251</v>
      </c>
      <c r="K394" s="117">
        <f t="shared" si="73"/>
        <v>1</v>
      </c>
    </row>
    <row r="395" spans="1:11" x14ac:dyDescent="0.25">
      <c r="A395" s="1">
        <f t="shared" si="71"/>
        <v>48068</v>
      </c>
      <c r="B395" s="115">
        <f t="shared" si="74"/>
        <v>3846.1538461538462</v>
      </c>
      <c r="C395" s="56">
        <f t="shared" si="75"/>
        <v>0.5</v>
      </c>
      <c r="D395" s="115">
        <f t="shared" si="72"/>
        <v>1923.0769230769231</v>
      </c>
      <c r="E395" s="116">
        <f t="shared" si="65"/>
        <v>746153.84615384368</v>
      </c>
      <c r="F395" s="116">
        <f t="shared" si="66"/>
        <v>1923.0769230769231</v>
      </c>
      <c r="G395" s="116">
        <f t="shared" si="67"/>
        <v>746153.84615384368</v>
      </c>
      <c r="H395" s="116">
        <f t="shared" si="68"/>
        <v>1371711.5169716501</v>
      </c>
      <c r="I395" s="116">
        <f t="shared" si="69"/>
        <v>625557.67081780639</v>
      </c>
      <c r="J395" s="116">
        <f t="shared" si="70"/>
        <v>3939.9475744446972</v>
      </c>
      <c r="K395" s="117">
        <f t="shared" si="73"/>
        <v>1</v>
      </c>
    </row>
    <row r="396" spans="1:11" x14ac:dyDescent="0.25">
      <c r="A396" s="1">
        <f t="shared" si="71"/>
        <v>48082</v>
      </c>
      <c r="B396" s="115">
        <f t="shared" si="74"/>
        <v>3846.1538461538462</v>
      </c>
      <c r="C396" s="56">
        <f t="shared" si="75"/>
        <v>0.5</v>
      </c>
      <c r="D396" s="115">
        <f t="shared" si="72"/>
        <v>1923.0769230769231</v>
      </c>
      <c r="E396" s="116">
        <f t="shared" si="65"/>
        <v>748076.92307692056</v>
      </c>
      <c r="F396" s="116">
        <f t="shared" si="66"/>
        <v>1923.0769230769231</v>
      </c>
      <c r="G396" s="116">
        <f t="shared" si="67"/>
        <v>748076.92307692056</v>
      </c>
      <c r="H396" s="116">
        <f t="shared" si="68"/>
        <v>1377591.4540398375</v>
      </c>
      <c r="I396" s="116">
        <f t="shared" si="69"/>
        <v>629514.53096291691</v>
      </c>
      <c r="J396" s="116">
        <f t="shared" si="70"/>
        <v>3956.8601451105205</v>
      </c>
      <c r="K396" s="117">
        <f t="shared" si="73"/>
        <v>1</v>
      </c>
    </row>
    <row r="397" spans="1:11" x14ac:dyDescent="0.25">
      <c r="A397" s="1">
        <f t="shared" si="71"/>
        <v>48096</v>
      </c>
      <c r="B397" s="115">
        <f t="shared" si="74"/>
        <v>3846.1538461538462</v>
      </c>
      <c r="C397" s="56">
        <f t="shared" si="75"/>
        <v>0.5</v>
      </c>
      <c r="D397" s="115">
        <f t="shared" si="72"/>
        <v>1923.0769230769231</v>
      </c>
      <c r="E397" s="116">
        <f t="shared" si="65"/>
        <v>749999.99999999744</v>
      </c>
      <c r="F397" s="116">
        <f t="shared" si="66"/>
        <v>1923.0769230769231</v>
      </c>
      <c r="G397" s="116">
        <f t="shared" si="67"/>
        <v>749999.99999999744</v>
      </c>
      <c r="H397" s="116">
        <f t="shared" si="68"/>
        <v>1383488.3524649525</v>
      </c>
      <c r="I397" s="116">
        <f t="shared" si="69"/>
        <v>633488.35246495507</v>
      </c>
      <c r="J397" s="116">
        <f t="shared" si="70"/>
        <v>3973.8215020381613</v>
      </c>
      <c r="K397" s="117">
        <f t="shared" si="73"/>
        <v>1</v>
      </c>
    </row>
    <row r="398" spans="1:11" x14ac:dyDescent="0.25">
      <c r="A398" s="1">
        <f t="shared" si="71"/>
        <v>48110</v>
      </c>
      <c r="B398" s="115">
        <f t="shared" si="74"/>
        <v>3846.1538461538462</v>
      </c>
      <c r="C398" s="56">
        <f t="shared" si="75"/>
        <v>0.5</v>
      </c>
      <c r="D398" s="115">
        <f t="shared" si="72"/>
        <v>1923.0769230769231</v>
      </c>
      <c r="E398" s="116">
        <f t="shared" si="65"/>
        <v>751923.07692307432</v>
      </c>
      <c r="F398" s="116">
        <f t="shared" si="66"/>
        <v>1923.0769230769231</v>
      </c>
      <c r="G398" s="116">
        <f t="shared" si="67"/>
        <v>751923.07692307432</v>
      </c>
      <c r="H398" s="116">
        <f t="shared" si="68"/>
        <v>1389402.2611739861</v>
      </c>
      <c r="I398" s="116">
        <f t="shared" si="69"/>
        <v>637479.18425091181</v>
      </c>
      <c r="J398" s="116">
        <f t="shared" si="70"/>
        <v>3990.8317859567469</v>
      </c>
      <c r="K398" s="117">
        <f t="shared" si="73"/>
        <v>1</v>
      </c>
    </row>
    <row r="399" spans="1:11" x14ac:dyDescent="0.25">
      <c r="A399" s="1">
        <f t="shared" si="71"/>
        <v>48124</v>
      </c>
      <c r="B399" s="115">
        <f t="shared" si="74"/>
        <v>3846.1538461538462</v>
      </c>
      <c r="C399" s="56">
        <f t="shared" si="75"/>
        <v>0.5</v>
      </c>
      <c r="D399" s="115">
        <f t="shared" si="72"/>
        <v>1923.0769230769231</v>
      </c>
      <c r="E399" s="116">
        <f t="shared" si="65"/>
        <v>753846.1538461512</v>
      </c>
      <c r="F399" s="116">
        <f t="shared" si="66"/>
        <v>1923.0769230769231</v>
      </c>
      <c r="G399" s="116">
        <f t="shared" si="67"/>
        <v>753846.1538461512</v>
      </c>
      <c r="H399" s="116">
        <f t="shared" si="68"/>
        <v>1395333.2292350649</v>
      </c>
      <c r="I399" s="116">
        <f t="shared" si="69"/>
        <v>641487.07538891374</v>
      </c>
      <c r="J399" s="116">
        <f t="shared" si="70"/>
        <v>4007.8911380019272</v>
      </c>
      <c r="K399" s="117">
        <f t="shared" si="73"/>
        <v>1</v>
      </c>
    </row>
    <row r="400" spans="1:11" x14ac:dyDescent="0.25">
      <c r="A400" s="1">
        <f t="shared" si="71"/>
        <v>48138</v>
      </c>
      <c r="B400" s="115">
        <f t="shared" si="74"/>
        <v>3846.1538461538462</v>
      </c>
      <c r="C400" s="56">
        <f t="shared" si="75"/>
        <v>0.5</v>
      </c>
      <c r="D400" s="115">
        <f t="shared" si="72"/>
        <v>1923.0769230769231</v>
      </c>
      <c r="E400" s="116">
        <f t="shared" si="65"/>
        <v>755769.23076922807</v>
      </c>
      <c r="F400" s="116">
        <f t="shared" si="66"/>
        <v>1923.0769230769231</v>
      </c>
      <c r="G400" s="116">
        <f t="shared" si="67"/>
        <v>755769.23076922807</v>
      </c>
      <c r="H400" s="116">
        <f t="shared" si="68"/>
        <v>1401281.3058578584</v>
      </c>
      <c r="I400" s="116">
        <f t="shared" si="69"/>
        <v>645512.07508863031</v>
      </c>
      <c r="J400" s="116">
        <f t="shared" si="70"/>
        <v>4024.9996997165726</v>
      </c>
      <c r="K400" s="117">
        <f t="shared" si="73"/>
        <v>1</v>
      </c>
    </row>
    <row r="401" spans="1:11" x14ac:dyDescent="0.25">
      <c r="A401" s="1">
        <f t="shared" si="71"/>
        <v>48152</v>
      </c>
      <c r="B401" s="115">
        <f t="shared" si="74"/>
        <v>3846.1538461538462</v>
      </c>
      <c r="C401" s="56">
        <f t="shared" si="75"/>
        <v>0.5</v>
      </c>
      <c r="D401" s="115">
        <f t="shared" si="72"/>
        <v>1923.0769230769231</v>
      </c>
      <c r="E401" s="116">
        <f t="shared" ref="E401:E464" si="76">E400+D401</f>
        <v>757692.30769230495</v>
      </c>
      <c r="F401" s="116">
        <f t="shared" ref="F401:F464" si="77">C401*B401</f>
        <v>1923.0769230769231</v>
      </c>
      <c r="G401" s="116">
        <f t="shared" ref="G401:G464" si="78">G400+F401</f>
        <v>757692.30769230495</v>
      </c>
      <c r="H401" s="116">
        <f t="shared" ref="H401:H464" si="79">H400*(1+$H$2) + F401</f>
        <v>1407246.540393987</v>
      </c>
      <c r="I401" s="116">
        <f t="shared" ref="I401:I464" si="80">H401-G401</f>
        <v>649554.23270168202</v>
      </c>
      <c r="J401" s="116">
        <f t="shared" ref="J401:J464" si="81">I401-I400</f>
        <v>4042.157613051706</v>
      </c>
      <c r="K401" s="117">
        <f t="shared" si="73"/>
        <v>1</v>
      </c>
    </row>
    <row r="402" spans="1:11" x14ac:dyDescent="0.25">
      <c r="A402" s="1">
        <f t="shared" si="71"/>
        <v>48166</v>
      </c>
      <c r="B402" s="115">
        <f t="shared" si="74"/>
        <v>3846.1538461538462</v>
      </c>
      <c r="C402" s="56">
        <f t="shared" si="75"/>
        <v>0.5</v>
      </c>
      <c r="D402" s="115">
        <f t="shared" si="72"/>
        <v>1923.0769230769231</v>
      </c>
      <c r="E402" s="116">
        <f t="shared" si="76"/>
        <v>759615.38461538183</v>
      </c>
      <c r="F402" s="116">
        <f t="shared" si="77"/>
        <v>1923.0769230769231</v>
      </c>
      <c r="G402" s="116">
        <f t="shared" si="78"/>
        <v>759615.38461538183</v>
      </c>
      <c r="H402" s="116">
        <f t="shared" si="79"/>
        <v>1413228.9823374313</v>
      </c>
      <c r="I402" s="116">
        <f t="shared" si="80"/>
        <v>653613.59772204945</v>
      </c>
      <c r="J402" s="116">
        <f t="shared" si="81"/>
        <v>4059.3650203674333</v>
      </c>
      <c r="K402" s="117">
        <f t="shared" si="73"/>
        <v>1</v>
      </c>
    </row>
    <row r="403" spans="1:11" x14ac:dyDescent="0.25">
      <c r="A403" s="1">
        <f t="shared" si="71"/>
        <v>48180</v>
      </c>
      <c r="B403" s="115">
        <f t="shared" si="74"/>
        <v>3846.1538461538462</v>
      </c>
      <c r="C403" s="56">
        <f t="shared" si="75"/>
        <v>0.5</v>
      </c>
      <c r="D403" s="115">
        <f t="shared" si="72"/>
        <v>1923.0769230769231</v>
      </c>
      <c r="E403" s="116">
        <f t="shared" si="76"/>
        <v>761538.46153845871</v>
      </c>
      <c r="F403" s="116">
        <f t="shared" si="77"/>
        <v>1923.0769230769231</v>
      </c>
      <c r="G403" s="116">
        <f t="shared" si="78"/>
        <v>761538.46153845871</v>
      </c>
      <c r="H403" s="116">
        <f t="shared" si="79"/>
        <v>1419228.6813249432</v>
      </c>
      <c r="I403" s="116">
        <f t="shared" si="80"/>
        <v>657690.21978648449</v>
      </c>
      <c r="J403" s="116">
        <f t="shared" si="81"/>
        <v>4076.6220644350396</v>
      </c>
      <c r="K403" s="117">
        <f t="shared" si="73"/>
        <v>1</v>
      </c>
    </row>
    <row r="404" spans="1:11" x14ac:dyDescent="0.25">
      <c r="A404" s="1">
        <f t="shared" si="71"/>
        <v>48194</v>
      </c>
      <c r="B404" s="115">
        <f t="shared" si="74"/>
        <v>3846.1538461538462</v>
      </c>
      <c r="C404" s="56">
        <f t="shared" si="75"/>
        <v>0.5</v>
      </c>
      <c r="D404" s="115">
        <f t="shared" si="72"/>
        <v>1923.0769230769231</v>
      </c>
      <c r="E404" s="116">
        <f t="shared" si="76"/>
        <v>763461.53846153559</v>
      </c>
      <c r="F404" s="116">
        <f t="shared" si="77"/>
        <v>1923.0769230769231</v>
      </c>
      <c r="G404" s="116">
        <f t="shared" si="78"/>
        <v>763461.53846153559</v>
      </c>
      <c r="H404" s="116">
        <f t="shared" si="79"/>
        <v>1425245.6871364575</v>
      </c>
      <c r="I404" s="116">
        <f t="shared" si="80"/>
        <v>661784.14867492195</v>
      </c>
      <c r="J404" s="116">
        <f t="shared" si="81"/>
        <v>4093.9288884374546</v>
      </c>
      <c r="K404" s="117">
        <f t="shared" si="73"/>
        <v>1</v>
      </c>
    </row>
    <row r="405" spans="1:11" x14ac:dyDescent="0.25">
      <c r="A405" s="1">
        <f t="shared" si="71"/>
        <v>48208</v>
      </c>
      <c r="B405" s="115">
        <f t="shared" si="74"/>
        <v>3846.1538461538462</v>
      </c>
      <c r="C405" s="56">
        <f t="shared" si="75"/>
        <v>0.5</v>
      </c>
      <c r="D405" s="115">
        <f t="shared" si="72"/>
        <v>1923.0769230769231</v>
      </c>
      <c r="E405" s="116">
        <f t="shared" si="76"/>
        <v>765384.61538461247</v>
      </c>
      <c r="F405" s="116">
        <f t="shared" si="77"/>
        <v>1923.0769230769231</v>
      </c>
      <c r="G405" s="116">
        <f t="shared" si="78"/>
        <v>765384.61538461247</v>
      </c>
      <c r="H405" s="116">
        <f t="shared" si="79"/>
        <v>1431280.0496955051</v>
      </c>
      <c r="I405" s="116">
        <f t="shared" si="80"/>
        <v>665895.4343108926</v>
      </c>
      <c r="J405" s="116">
        <f t="shared" si="81"/>
        <v>4111.2856359706493</v>
      </c>
      <c r="K405" s="117">
        <f t="shared" si="73"/>
        <v>1</v>
      </c>
    </row>
    <row r="406" spans="1:11" x14ac:dyDescent="0.25">
      <c r="A406" s="1">
        <f t="shared" si="71"/>
        <v>48222</v>
      </c>
      <c r="B406" s="115">
        <f t="shared" si="74"/>
        <v>3846.1538461538462</v>
      </c>
      <c r="C406" s="56">
        <f t="shared" si="75"/>
        <v>0.5</v>
      </c>
      <c r="D406" s="115">
        <f t="shared" si="72"/>
        <v>1923.0769230769231</v>
      </c>
      <c r="E406" s="116">
        <f t="shared" si="76"/>
        <v>767307.69230768934</v>
      </c>
      <c r="F406" s="116">
        <f t="shared" si="77"/>
        <v>1923.0769230769231</v>
      </c>
      <c r="G406" s="116">
        <f t="shared" si="78"/>
        <v>767307.69230768934</v>
      </c>
      <c r="H406" s="116">
        <f t="shared" si="79"/>
        <v>1437331.8190696267</v>
      </c>
      <c r="I406" s="116">
        <f t="shared" si="80"/>
        <v>670024.1267619374</v>
      </c>
      <c r="J406" s="116">
        <f t="shared" si="81"/>
        <v>4128.6924510448007</v>
      </c>
      <c r="K406" s="117">
        <f t="shared" si="73"/>
        <v>1</v>
      </c>
    </row>
    <row r="407" spans="1:11" x14ac:dyDescent="0.25">
      <c r="A407" s="1">
        <f t="shared" si="71"/>
        <v>48236</v>
      </c>
      <c r="B407" s="115">
        <f t="shared" si="74"/>
        <v>3846.1538461538462</v>
      </c>
      <c r="C407" s="56">
        <f t="shared" si="75"/>
        <v>0.5</v>
      </c>
      <c r="D407" s="115">
        <f t="shared" si="72"/>
        <v>1923.0769230769231</v>
      </c>
      <c r="E407" s="116">
        <f t="shared" si="76"/>
        <v>769230.76923076622</v>
      </c>
      <c r="F407" s="116">
        <f t="shared" si="77"/>
        <v>1923.0769230769231</v>
      </c>
      <c r="G407" s="116">
        <f t="shared" si="78"/>
        <v>769230.76923076622</v>
      </c>
      <c r="H407" s="116">
        <f t="shared" si="79"/>
        <v>1443401.0454707891</v>
      </c>
      <c r="I407" s="116">
        <f t="shared" si="80"/>
        <v>674170.27624002285</v>
      </c>
      <c r="J407" s="116">
        <f t="shared" si="81"/>
        <v>4146.1494780854555</v>
      </c>
      <c r="K407" s="117">
        <f t="shared" si="73"/>
        <v>1</v>
      </c>
    </row>
    <row r="408" spans="1:11" x14ac:dyDescent="0.25">
      <c r="A408" s="1">
        <f t="shared" si="71"/>
        <v>48250</v>
      </c>
      <c r="B408" s="115">
        <f t="shared" si="74"/>
        <v>3846.1538461538462</v>
      </c>
      <c r="C408" s="56">
        <f t="shared" si="75"/>
        <v>0.5</v>
      </c>
      <c r="D408" s="115">
        <f t="shared" si="72"/>
        <v>1923.0769230769231</v>
      </c>
      <c r="E408" s="116">
        <f t="shared" si="76"/>
        <v>771153.8461538431</v>
      </c>
      <c r="F408" s="116">
        <f t="shared" si="77"/>
        <v>1923.0769230769231</v>
      </c>
      <c r="G408" s="116">
        <f t="shared" si="78"/>
        <v>771153.8461538431</v>
      </c>
      <c r="H408" s="116">
        <f t="shared" si="79"/>
        <v>1449487.7792558011</v>
      </c>
      <c r="I408" s="116">
        <f t="shared" si="80"/>
        <v>678333.93310195801</v>
      </c>
      <c r="J408" s="116">
        <f t="shared" si="81"/>
        <v>4163.6568619351601</v>
      </c>
      <c r="K408" s="117">
        <f t="shared" si="73"/>
        <v>1</v>
      </c>
    </row>
    <row r="409" spans="1:11" x14ac:dyDescent="0.25">
      <c r="A409" s="1">
        <f t="shared" si="71"/>
        <v>48264</v>
      </c>
      <c r="B409" s="115">
        <f t="shared" si="74"/>
        <v>3846.1538461538462</v>
      </c>
      <c r="C409" s="56">
        <f t="shared" si="75"/>
        <v>0.5</v>
      </c>
      <c r="D409" s="115">
        <f t="shared" si="72"/>
        <v>1923.0769230769231</v>
      </c>
      <c r="E409" s="116">
        <f t="shared" si="76"/>
        <v>773076.92307691998</v>
      </c>
      <c r="F409" s="116">
        <f t="shared" si="77"/>
        <v>1923.0769230769231</v>
      </c>
      <c r="G409" s="116">
        <f t="shared" si="78"/>
        <v>773076.92307691998</v>
      </c>
      <c r="H409" s="116">
        <f t="shared" si="79"/>
        <v>1455592.0709267315</v>
      </c>
      <c r="I409" s="116">
        <f t="shared" si="80"/>
        <v>682515.14784981147</v>
      </c>
      <c r="J409" s="116">
        <f t="shared" si="81"/>
        <v>4181.2147478534607</v>
      </c>
      <c r="K409" s="117">
        <f t="shared" si="73"/>
        <v>1</v>
      </c>
    </row>
    <row r="410" spans="1:11" x14ac:dyDescent="0.25">
      <c r="A410" s="1">
        <f t="shared" si="71"/>
        <v>48278</v>
      </c>
      <c r="B410" s="115">
        <f t="shared" si="74"/>
        <v>3846.1538461538462</v>
      </c>
      <c r="C410" s="56">
        <f t="shared" si="75"/>
        <v>0.5</v>
      </c>
      <c r="D410" s="115">
        <f t="shared" si="72"/>
        <v>1923.0769230769231</v>
      </c>
      <c r="E410" s="116">
        <f t="shared" si="76"/>
        <v>774999.99999999686</v>
      </c>
      <c r="F410" s="116">
        <f t="shared" si="77"/>
        <v>1923.0769230769231</v>
      </c>
      <c r="G410" s="116">
        <f t="shared" si="78"/>
        <v>774999.99999999686</v>
      </c>
      <c r="H410" s="116">
        <f t="shared" si="79"/>
        <v>1461713.9711313278</v>
      </c>
      <c r="I410" s="116">
        <f t="shared" si="80"/>
        <v>686713.97113133094</v>
      </c>
      <c r="J410" s="116">
        <f t="shared" si="81"/>
        <v>4198.8232815194642</v>
      </c>
      <c r="K410" s="117">
        <f t="shared" si="73"/>
        <v>1</v>
      </c>
    </row>
    <row r="411" spans="1:11" x14ac:dyDescent="0.25">
      <c r="A411" s="1">
        <f t="shared" si="71"/>
        <v>48292</v>
      </c>
      <c r="B411" s="115">
        <f t="shared" si="74"/>
        <v>3846.1538461538462</v>
      </c>
      <c r="C411" s="56">
        <f t="shared" si="75"/>
        <v>0.5</v>
      </c>
      <c r="D411" s="115">
        <f t="shared" si="72"/>
        <v>1923.0769230769231</v>
      </c>
      <c r="E411" s="116">
        <f t="shared" si="76"/>
        <v>776923.07692307374</v>
      </c>
      <c r="F411" s="116">
        <f t="shared" si="77"/>
        <v>1923.0769230769231</v>
      </c>
      <c r="G411" s="116">
        <f t="shared" si="78"/>
        <v>776923.07692307374</v>
      </c>
      <c r="H411" s="116">
        <f t="shared" si="79"/>
        <v>1467853.5306634374</v>
      </c>
      <c r="I411" s="116">
        <f t="shared" si="80"/>
        <v>690930.45374036371</v>
      </c>
      <c r="J411" s="116">
        <f t="shared" si="81"/>
        <v>4216.4826090327697</v>
      </c>
      <c r="K411" s="117">
        <f t="shared" si="73"/>
        <v>1</v>
      </c>
    </row>
    <row r="412" spans="1:11" x14ac:dyDescent="0.25">
      <c r="A412" s="1">
        <f t="shared" si="71"/>
        <v>48306</v>
      </c>
      <c r="B412" s="115">
        <f t="shared" si="74"/>
        <v>3846.1538461538462</v>
      </c>
      <c r="C412" s="56">
        <f t="shared" si="75"/>
        <v>0.5</v>
      </c>
      <c r="D412" s="115">
        <f t="shared" si="72"/>
        <v>1923.0769230769231</v>
      </c>
      <c r="E412" s="116">
        <f t="shared" si="76"/>
        <v>778846.15384615061</v>
      </c>
      <c r="F412" s="116">
        <f t="shared" si="77"/>
        <v>1923.0769230769231</v>
      </c>
      <c r="G412" s="116">
        <f t="shared" si="78"/>
        <v>778846.15384615061</v>
      </c>
      <c r="H412" s="116">
        <f t="shared" si="79"/>
        <v>1474010.8004634283</v>
      </c>
      <c r="I412" s="116">
        <f t="shared" si="80"/>
        <v>695164.64661727764</v>
      </c>
      <c r="J412" s="116">
        <f t="shared" si="81"/>
        <v>4234.192876913934</v>
      </c>
      <c r="K412" s="117">
        <f t="shared" si="73"/>
        <v>1</v>
      </c>
    </row>
    <row r="413" spans="1:11" x14ac:dyDescent="0.25">
      <c r="A413" s="1">
        <f t="shared" si="71"/>
        <v>48320</v>
      </c>
      <c r="B413" s="115">
        <f t="shared" si="74"/>
        <v>3846.1538461538462</v>
      </c>
      <c r="C413" s="56">
        <f t="shared" si="75"/>
        <v>0.5</v>
      </c>
      <c r="D413" s="115">
        <f t="shared" si="72"/>
        <v>1923.0769230769231</v>
      </c>
      <c r="E413" s="116">
        <f t="shared" si="76"/>
        <v>780769.23076922749</v>
      </c>
      <c r="F413" s="116">
        <f t="shared" si="77"/>
        <v>1923.0769230769231</v>
      </c>
      <c r="G413" s="116">
        <f t="shared" si="78"/>
        <v>780769.23076922749</v>
      </c>
      <c r="H413" s="116">
        <f t="shared" si="79"/>
        <v>1480185.8316186112</v>
      </c>
      <c r="I413" s="116">
        <f t="shared" si="80"/>
        <v>699416.60084938374</v>
      </c>
      <c r="J413" s="116">
        <f t="shared" si="81"/>
        <v>4251.9542321061017</v>
      </c>
      <c r="K413" s="117">
        <f t="shared" si="73"/>
        <v>1</v>
      </c>
    </row>
    <row r="414" spans="1:11" x14ac:dyDescent="0.25">
      <c r="A414" s="1">
        <f t="shared" si="71"/>
        <v>48334</v>
      </c>
      <c r="B414" s="115">
        <f t="shared" si="74"/>
        <v>3846.1538461538462</v>
      </c>
      <c r="C414" s="56">
        <f t="shared" si="75"/>
        <v>0.5</v>
      </c>
      <c r="D414" s="115">
        <f t="shared" si="72"/>
        <v>1923.0769230769231</v>
      </c>
      <c r="E414" s="116">
        <f t="shared" si="76"/>
        <v>782692.30769230437</v>
      </c>
      <c r="F414" s="116">
        <f t="shared" si="77"/>
        <v>1923.0769230769231</v>
      </c>
      <c r="G414" s="116">
        <f t="shared" si="78"/>
        <v>782692.30769230437</v>
      </c>
      <c r="H414" s="116">
        <f t="shared" si="79"/>
        <v>1486378.675363665</v>
      </c>
      <c r="I414" s="116">
        <f t="shared" si="80"/>
        <v>703686.36767136061</v>
      </c>
      <c r="J414" s="116">
        <f t="shared" si="81"/>
        <v>4269.7668219768675</v>
      </c>
      <c r="K414" s="117">
        <f t="shared" si="73"/>
        <v>1</v>
      </c>
    </row>
    <row r="415" spans="1:11" x14ac:dyDescent="0.25">
      <c r="A415" s="1">
        <f t="shared" si="71"/>
        <v>48348</v>
      </c>
      <c r="B415" s="115">
        <f t="shared" si="74"/>
        <v>3846.1538461538462</v>
      </c>
      <c r="C415" s="56">
        <f t="shared" si="75"/>
        <v>0.5</v>
      </c>
      <c r="D415" s="115">
        <f t="shared" si="72"/>
        <v>1923.0769230769231</v>
      </c>
      <c r="E415" s="116">
        <f t="shared" si="76"/>
        <v>784615.38461538125</v>
      </c>
      <c r="F415" s="116">
        <f t="shared" si="77"/>
        <v>1923.0769230769231</v>
      </c>
      <c r="G415" s="116">
        <f t="shared" si="78"/>
        <v>784615.38461538125</v>
      </c>
      <c r="H415" s="116">
        <f t="shared" si="79"/>
        <v>1492589.3830810601</v>
      </c>
      <c r="I415" s="116">
        <f t="shared" si="80"/>
        <v>707973.99846567889</v>
      </c>
      <c r="J415" s="116">
        <f t="shared" si="81"/>
        <v>4287.6307943182765</v>
      </c>
      <c r="K415" s="117">
        <f t="shared" si="73"/>
        <v>1</v>
      </c>
    </row>
    <row r="416" spans="1:11" x14ac:dyDescent="0.25">
      <c r="A416" s="1">
        <f t="shared" si="71"/>
        <v>48362</v>
      </c>
      <c r="B416" s="115">
        <f t="shared" si="74"/>
        <v>3846.1538461538462</v>
      </c>
      <c r="C416" s="56">
        <f t="shared" si="75"/>
        <v>0.5</v>
      </c>
      <c r="D416" s="115">
        <f t="shared" si="72"/>
        <v>1923.0769230769231</v>
      </c>
      <c r="E416" s="116">
        <f t="shared" si="76"/>
        <v>786538.46153845813</v>
      </c>
      <c r="F416" s="116">
        <f t="shared" si="77"/>
        <v>1923.0769230769231</v>
      </c>
      <c r="G416" s="116">
        <f t="shared" si="78"/>
        <v>786538.46153845813</v>
      </c>
      <c r="H416" s="116">
        <f t="shared" si="79"/>
        <v>1498818.0063014864</v>
      </c>
      <c r="I416" s="116">
        <f t="shared" si="80"/>
        <v>712279.54476302827</v>
      </c>
      <c r="J416" s="116">
        <f t="shared" si="81"/>
        <v>4305.546297349385</v>
      </c>
      <c r="K416" s="117">
        <f t="shared" si="73"/>
        <v>1</v>
      </c>
    </row>
    <row r="417" spans="1:11" x14ac:dyDescent="0.25">
      <c r="A417" s="1">
        <f t="shared" si="71"/>
        <v>48376</v>
      </c>
      <c r="B417" s="115">
        <f t="shared" si="74"/>
        <v>3846.1538461538462</v>
      </c>
      <c r="C417" s="56">
        <f t="shared" si="75"/>
        <v>0.5</v>
      </c>
      <c r="D417" s="115">
        <f t="shared" si="72"/>
        <v>1923.0769230769231</v>
      </c>
      <c r="E417" s="116">
        <f t="shared" si="76"/>
        <v>788461.538461535</v>
      </c>
      <c r="F417" s="116">
        <f t="shared" si="77"/>
        <v>1923.0769230769231</v>
      </c>
      <c r="G417" s="116">
        <f t="shared" si="78"/>
        <v>788461.538461535</v>
      </c>
      <c r="H417" s="116">
        <f t="shared" si="79"/>
        <v>1505064.5967042793</v>
      </c>
      <c r="I417" s="116">
        <f t="shared" si="80"/>
        <v>716603.0582427443</v>
      </c>
      <c r="J417" s="116">
        <f t="shared" si="81"/>
        <v>4323.5134797160281</v>
      </c>
      <c r="K417" s="117">
        <f t="shared" si="73"/>
        <v>1</v>
      </c>
    </row>
    <row r="418" spans="1:11" x14ac:dyDescent="0.25">
      <c r="A418" s="1">
        <f t="shared" si="71"/>
        <v>48390</v>
      </c>
      <c r="B418" s="115">
        <f t="shared" si="74"/>
        <v>3846.1538461538462</v>
      </c>
      <c r="C418" s="56">
        <f t="shared" si="75"/>
        <v>0.5</v>
      </c>
      <c r="D418" s="115">
        <f t="shared" si="72"/>
        <v>1923.0769230769231</v>
      </c>
      <c r="E418" s="116">
        <f t="shared" si="76"/>
        <v>790384.61538461188</v>
      </c>
      <c r="F418" s="116">
        <f t="shared" si="77"/>
        <v>1923.0769230769231</v>
      </c>
      <c r="G418" s="116">
        <f t="shared" si="78"/>
        <v>790384.61538461188</v>
      </c>
      <c r="H418" s="116">
        <f t="shared" si="79"/>
        <v>1511329.2061178493</v>
      </c>
      <c r="I418" s="116">
        <f t="shared" si="80"/>
        <v>720944.59073323745</v>
      </c>
      <c r="J418" s="116">
        <f t="shared" si="81"/>
        <v>4341.5324904931476</v>
      </c>
      <c r="K418" s="117">
        <f t="shared" si="73"/>
        <v>1</v>
      </c>
    </row>
    <row r="419" spans="1:11" x14ac:dyDescent="0.25">
      <c r="A419" s="1">
        <f t="shared" si="71"/>
        <v>48404</v>
      </c>
      <c r="B419" s="115">
        <f t="shared" si="74"/>
        <v>3846.1538461538462</v>
      </c>
      <c r="C419" s="56">
        <f t="shared" si="75"/>
        <v>0.5</v>
      </c>
      <c r="D419" s="115">
        <f t="shared" si="72"/>
        <v>1923.0769230769231</v>
      </c>
      <c r="E419" s="116">
        <f t="shared" si="76"/>
        <v>792307.69230768876</v>
      </c>
      <c r="F419" s="116">
        <f t="shared" si="77"/>
        <v>1923.0769230769231</v>
      </c>
      <c r="G419" s="116">
        <f t="shared" si="78"/>
        <v>792307.69230768876</v>
      </c>
      <c r="H419" s="116">
        <f t="shared" si="79"/>
        <v>1517611.8865201124</v>
      </c>
      <c r="I419" s="116">
        <f t="shared" si="80"/>
        <v>725304.19421242364</v>
      </c>
      <c r="J419" s="116">
        <f t="shared" si="81"/>
        <v>4359.6034791861894</v>
      </c>
      <c r="K419" s="117">
        <f t="shared" si="73"/>
        <v>1</v>
      </c>
    </row>
    <row r="420" spans="1:11" x14ac:dyDescent="0.25">
      <c r="A420" s="1">
        <f t="shared" si="71"/>
        <v>48418</v>
      </c>
      <c r="B420" s="115">
        <f t="shared" si="74"/>
        <v>3846.1538461538462</v>
      </c>
      <c r="C420" s="56">
        <f t="shared" si="75"/>
        <v>0.5</v>
      </c>
      <c r="D420" s="115">
        <f t="shared" si="72"/>
        <v>1923.0769230769231</v>
      </c>
      <c r="E420" s="116">
        <f t="shared" si="76"/>
        <v>794230.76923076564</v>
      </c>
      <c r="F420" s="116">
        <f t="shared" si="77"/>
        <v>1923.0769230769231</v>
      </c>
      <c r="G420" s="116">
        <f t="shared" si="78"/>
        <v>794230.76923076564</v>
      </c>
      <c r="H420" s="116">
        <f t="shared" si="79"/>
        <v>1523912.6900389204</v>
      </c>
      <c r="I420" s="116">
        <f t="shared" si="80"/>
        <v>729681.92080815474</v>
      </c>
      <c r="J420" s="116">
        <f t="shared" si="81"/>
        <v>4377.7265957311029</v>
      </c>
      <c r="K420" s="117">
        <f t="shared" si="73"/>
        <v>1</v>
      </c>
    </row>
    <row r="421" spans="1:11" x14ac:dyDescent="0.25">
      <c r="A421" s="1">
        <f t="shared" si="71"/>
        <v>48432</v>
      </c>
      <c r="B421" s="115">
        <f t="shared" si="74"/>
        <v>3846.1538461538462</v>
      </c>
      <c r="C421" s="56">
        <f t="shared" si="75"/>
        <v>0.5</v>
      </c>
      <c r="D421" s="115">
        <f t="shared" si="72"/>
        <v>1923.0769230769231</v>
      </c>
      <c r="E421" s="116">
        <f t="shared" si="76"/>
        <v>796153.84615384252</v>
      </c>
      <c r="F421" s="116">
        <f t="shared" si="77"/>
        <v>1923.0769230769231</v>
      </c>
      <c r="G421" s="116">
        <f t="shared" si="78"/>
        <v>796153.84615384252</v>
      </c>
      <c r="H421" s="116">
        <f t="shared" si="79"/>
        <v>1530231.6689524942</v>
      </c>
      <c r="I421" s="116">
        <f t="shared" si="80"/>
        <v>734077.82279865164</v>
      </c>
      <c r="J421" s="116">
        <f t="shared" si="81"/>
        <v>4395.9019904969027</v>
      </c>
      <c r="K421" s="117">
        <f t="shared" si="73"/>
        <v>1</v>
      </c>
    </row>
    <row r="422" spans="1:11" x14ac:dyDescent="0.25">
      <c r="A422" s="1">
        <f t="shared" si="71"/>
        <v>48446</v>
      </c>
      <c r="B422" s="115">
        <f t="shared" si="74"/>
        <v>3846.1538461538462</v>
      </c>
      <c r="C422" s="56">
        <f t="shared" si="75"/>
        <v>0.5</v>
      </c>
      <c r="D422" s="115">
        <f t="shared" si="72"/>
        <v>1923.0769230769231</v>
      </c>
      <c r="E422" s="116">
        <f t="shared" si="76"/>
        <v>798076.9230769194</v>
      </c>
      <c r="F422" s="116">
        <f t="shared" si="77"/>
        <v>1923.0769230769231</v>
      </c>
      <c r="G422" s="116">
        <f t="shared" si="78"/>
        <v>798076.9230769194</v>
      </c>
      <c r="H422" s="116">
        <f t="shared" si="79"/>
        <v>1536568.8756898572</v>
      </c>
      <c r="I422" s="116">
        <f t="shared" si="80"/>
        <v>738491.95261293778</v>
      </c>
      <c r="J422" s="116">
        <f t="shared" si="81"/>
        <v>4414.1298142861342</v>
      </c>
      <c r="K422" s="117">
        <f t="shared" si="73"/>
        <v>1</v>
      </c>
    </row>
    <row r="423" spans="1:11" x14ac:dyDescent="0.25">
      <c r="A423" s="1">
        <f t="shared" si="71"/>
        <v>48460</v>
      </c>
      <c r="B423" s="115">
        <f t="shared" si="74"/>
        <v>3846.1538461538462</v>
      </c>
      <c r="C423" s="56">
        <f t="shared" si="75"/>
        <v>0.5</v>
      </c>
      <c r="D423" s="115">
        <f t="shared" si="72"/>
        <v>1923.0769230769231</v>
      </c>
      <c r="E423" s="116">
        <f t="shared" si="76"/>
        <v>799999.99999999627</v>
      </c>
      <c r="F423" s="116">
        <f t="shared" si="77"/>
        <v>1923.0769230769231</v>
      </c>
      <c r="G423" s="116">
        <f t="shared" si="78"/>
        <v>799999.99999999627</v>
      </c>
      <c r="H423" s="116">
        <f t="shared" si="79"/>
        <v>1542924.3628312703</v>
      </c>
      <c r="I423" s="116">
        <f t="shared" si="80"/>
        <v>742924.36283127405</v>
      </c>
      <c r="J423" s="116">
        <f t="shared" si="81"/>
        <v>4432.4102183362702</v>
      </c>
      <c r="K423" s="117">
        <f t="shared" si="73"/>
        <v>1</v>
      </c>
    </row>
    <row r="424" spans="1:11" x14ac:dyDescent="0.25">
      <c r="A424" s="1">
        <f t="shared" si="71"/>
        <v>48474</v>
      </c>
      <c r="B424" s="115">
        <f t="shared" si="74"/>
        <v>3846.1538461538462</v>
      </c>
      <c r="C424" s="56">
        <f t="shared" si="75"/>
        <v>0.5</v>
      </c>
      <c r="D424" s="115">
        <f t="shared" si="72"/>
        <v>1923.0769230769231</v>
      </c>
      <c r="E424" s="116">
        <f t="shared" si="76"/>
        <v>801923.07692307315</v>
      </c>
      <c r="F424" s="116">
        <f t="shared" si="77"/>
        <v>1923.0769230769231</v>
      </c>
      <c r="G424" s="116">
        <f t="shared" si="78"/>
        <v>801923.07692307315</v>
      </c>
      <c r="H424" s="116">
        <f t="shared" si="79"/>
        <v>1549298.1831086683</v>
      </c>
      <c r="I424" s="116">
        <f t="shared" si="80"/>
        <v>747375.10618559516</v>
      </c>
      <c r="J424" s="116">
        <f t="shared" si="81"/>
        <v>4450.7433543211082</v>
      </c>
      <c r="K424" s="117">
        <f t="shared" si="73"/>
        <v>1</v>
      </c>
    </row>
    <row r="425" spans="1:11" x14ac:dyDescent="0.25">
      <c r="A425" s="1">
        <f t="shared" si="71"/>
        <v>48488</v>
      </c>
      <c r="B425" s="115">
        <f t="shared" si="74"/>
        <v>3846.1538461538462</v>
      </c>
      <c r="C425" s="56">
        <f t="shared" si="75"/>
        <v>0.5</v>
      </c>
      <c r="D425" s="115">
        <f t="shared" si="72"/>
        <v>1923.0769230769231</v>
      </c>
      <c r="E425" s="116">
        <f t="shared" si="76"/>
        <v>803846.15384615003</v>
      </c>
      <c r="F425" s="116">
        <f t="shared" si="77"/>
        <v>1923.0769230769231</v>
      </c>
      <c r="G425" s="116">
        <f t="shared" si="78"/>
        <v>803846.15384615003</v>
      </c>
      <c r="H425" s="116">
        <f t="shared" si="79"/>
        <v>1555690.3894060971</v>
      </c>
      <c r="I425" s="116">
        <f t="shared" si="80"/>
        <v>751844.23555994709</v>
      </c>
      <c r="J425" s="116">
        <f t="shared" si="81"/>
        <v>4469.1293743519345</v>
      </c>
      <c r="K425" s="117">
        <f t="shared" si="73"/>
        <v>1</v>
      </c>
    </row>
    <row r="426" spans="1:11" x14ac:dyDescent="0.25">
      <c r="A426" s="1">
        <f t="shared" si="71"/>
        <v>48502</v>
      </c>
      <c r="B426" s="115">
        <f t="shared" si="74"/>
        <v>3846.1538461538462</v>
      </c>
      <c r="C426" s="56">
        <f t="shared" si="75"/>
        <v>0.5</v>
      </c>
      <c r="D426" s="115">
        <f t="shared" si="72"/>
        <v>1923.0769230769231</v>
      </c>
      <c r="E426" s="116">
        <f t="shared" si="76"/>
        <v>805769.23076922691</v>
      </c>
      <c r="F426" s="116">
        <f t="shared" si="77"/>
        <v>1923.0769230769231</v>
      </c>
      <c r="G426" s="116">
        <f t="shared" si="78"/>
        <v>805769.23076922691</v>
      </c>
      <c r="H426" s="116">
        <f t="shared" si="79"/>
        <v>1562101.0347601532</v>
      </c>
      <c r="I426" s="116">
        <f t="shared" si="80"/>
        <v>756331.80399092624</v>
      </c>
      <c r="J426" s="116">
        <f t="shared" si="81"/>
        <v>4487.5684309791541</v>
      </c>
      <c r="K426" s="117">
        <f t="shared" si="73"/>
        <v>1</v>
      </c>
    </row>
    <row r="427" spans="1:11" x14ac:dyDescent="0.25">
      <c r="A427" s="1">
        <f t="shared" si="71"/>
        <v>48516</v>
      </c>
      <c r="B427" s="115">
        <f t="shared" si="74"/>
        <v>3846.1538461538462</v>
      </c>
      <c r="C427" s="56">
        <f t="shared" si="75"/>
        <v>0.5</v>
      </c>
      <c r="D427" s="115">
        <f t="shared" si="72"/>
        <v>1923.0769230769231</v>
      </c>
      <c r="E427" s="116">
        <f t="shared" si="76"/>
        <v>807692.30769230379</v>
      </c>
      <c r="F427" s="116">
        <f t="shared" si="77"/>
        <v>1923.0769230769231</v>
      </c>
      <c r="G427" s="116">
        <f t="shared" si="78"/>
        <v>807692.30769230379</v>
      </c>
      <c r="H427" s="116">
        <f t="shared" si="79"/>
        <v>1568530.1723604228</v>
      </c>
      <c r="I427" s="116">
        <f t="shared" si="80"/>
        <v>760837.864668119</v>
      </c>
      <c r="J427" s="116">
        <f t="shared" si="81"/>
        <v>4506.060677192756</v>
      </c>
      <c r="K427" s="117">
        <f t="shared" si="73"/>
        <v>1</v>
      </c>
    </row>
    <row r="428" spans="1:11" x14ac:dyDescent="0.25">
      <c r="A428" s="1">
        <f t="shared" si="71"/>
        <v>48530</v>
      </c>
      <c r="B428" s="115">
        <f t="shared" si="74"/>
        <v>3846.1538461538462</v>
      </c>
      <c r="C428" s="56">
        <f t="shared" si="75"/>
        <v>0.5</v>
      </c>
      <c r="D428" s="115">
        <f t="shared" si="72"/>
        <v>1923.0769230769231</v>
      </c>
      <c r="E428" s="116">
        <f t="shared" si="76"/>
        <v>809615.38461538067</v>
      </c>
      <c r="F428" s="116">
        <f t="shared" si="77"/>
        <v>1923.0769230769231</v>
      </c>
      <c r="G428" s="116">
        <f t="shared" si="78"/>
        <v>809615.38461538067</v>
      </c>
      <c r="H428" s="116">
        <f t="shared" si="79"/>
        <v>1574977.8555499241</v>
      </c>
      <c r="I428" s="116">
        <f t="shared" si="80"/>
        <v>765362.47093454341</v>
      </c>
      <c r="J428" s="116">
        <f t="shared" si="81"/>
        <v>4524.6062664244091</v>
      </c>
      <c r="K428" s="117">
        <f t="shared" si="73"/>
        <v>1</v>
      </c>
    </row>
    <row r="429" spans="1:11" x14ac:dyDescent="0.25">
      <c r="A429" s="1">
        <f t="shared" si="71"/>
        <v>48544</v>
      </c>
      <c r="B429" s="115">
        <f t="shared" si="74"/>
        <v>3846.1538461538462</v>
      </c>
      <c r="C429" s="56">
        <f t="shared" si="75"/>
        <v>0.5</v>
      </c>
      <c r="D429" s="115">
        <f t="shared" si="72"/>
        <v>1923.0769230769231</v>
      </c>
      <c r="E429" s="116">
        <f t="shared" si="76"/>
        <v>811538.46153845754</v>
      </c>
      <c r="F429" s="116">
        <f t="shared" si="77"/>
        <v>1923.0769230769231</v>
      </c>
      <c r="G429" s="116">
        <f t="shared" si="78"/>
        <v>811538.46153845754</v>
      </c>
      <c r="H429" s="116">
        <f t="shared" si="79"/>
        <v>1581444.1378255489</v>
      </c>
      <c r="I429" s="116">
        <f t="shared" si="80"/>
        <v>769905.67628709134</v>
      </c>
      <c r="J429" s="116">
        <f t="shared" si="81"/>
        <v>4543.2053525479278</v>
      </c>
      <c r="K429" s="117">
        <f t="shared" si="73"/>
        <v>1</v>
      </c>
    </row>
    <row r="430" spans="1:11" x14ac:dyDescent="0.25">
      <c r="A430" s="1">
        <f t="shared" si="71"/>
        <v>48558</v>
      </c>
      <c r="B430" s="115">
        <f t="shared" si="74"/>
        <v>3846.1538461538462</v>
      </c>
      <c r="C430" s="56">
        <f t="shared" si="75"/>
        <v>0.5</v>
      </c>
      <c r="D430" s="115">
        <f t="shared" si="72"/>
        <v>1923.0769230769231</v>
      </c>
      <c r="E430" s="116">
        <f t="shared" si="76"/>
        <v>813461.53846153442</v>
      </c>
      <c r="F430" s="116">
        <f t="shared" si="77"/>
        <v>1923.0769230769231</v>
      </c>
      <c r="G430" s="116">
        <f t="shared" si="78"/>
        <v>813461.53846153442</v>
      </c>
      <c r="H430" s="116">
        <f t="shared" si="79"/>
        <v>1587929.0728385074</v>
      </c>
      <c r="I430" s="116">
        <f t="shared" si="80"/>
        <v>774467.53437697294</v>
      </c>
      <c r="J430" s="116">
        <f t="shared" si="81"/>
        <v>4561.8580898815999</v>
      </c>
      <c r="K430" s="117">
        <f t="shared" si="73"/>
        <v>1</v>
      </c>
    </row>
    <row r="431" spans="1:11" x14ac:dyDescent="0.25">
      <c r="A431" s="1">
        <f t="shared" si="71"/>
        <v>48572</v>
      </c>
      <c r="B431" s="115">
        <f t="shared" si="74"/>
        <v>3846.1538461538462</v>
      </c>
      <c r="C431" s="56">
        <f t="shared" si="75"/>
        <v>0.5</v>
      </c>
      <c r="D431" s="115">
        <f t="shared" si="72"/>
        <v>1923.0769230769231</v>
      </c>
      <c r="E431" s="116">
        <f t="shared" si="76"/>
        <v>815384.6153846113</v>
      </c>
      <c r="F431" s="116">
        <f t="shared" si="77"/>
        <v>1923.0769230769231</v>
      </c>
      <c r="G431" s="116">
        <f t="shared" si="78"/>
        <v>815384.6153846113</v>
      </c>
      <c r="H431" s="116">
        <f t="shared" si="79"/>
        <v>1594432.7143947724</v>
      </c>
      <c r="I431" s="116">
        <f t="shared" si="80"/>
        <v>779048.09901016112</v>
      </c>
      <c r="J431" s="116">
        <f t="shared" si="81"/>
        <v>4580.5646331881871</v>
      </c>
      <c r="K431" s="117">
        <f t="shared" si="73"/>
        <v>1</v>
      </c>
    </row>
    <row r="432" spans="1:11" x14ac:dyDescent="0.25">
      <c r="A432" s="1">
        <f t="shared" si="71"/>
        <v>48586</v>
      </c>
      <c r="B432" s="115">
        <f t="shared" si="74"/>
        <v>3846.1538461538462</v>
      </c>
      <c r="C432" s="56">
        <f t="shared" si="75"/>
        <v>0.5</v>
      </c>
      <c r="D432" s="115">
        <f t="shared" si="72"/>
        <v>1923.0769230769231</v>
      </c>
      <c r="E432" s="116">
        <f t="shared" si="76"/>
        <v>817307.69230768818</v>
      </c>
      <c r="F432" s="116">
        <f t="shared" si="77"/>
        <v>1923.0769230769231</v>
      </c>
      <c r="G432" s="116">
        <f t="shared" si="78"/>
        <v>817307.69230768818</v>
      </c>
      <c r="H432" s="116">
        <f t="shared" si="79"/>
        <v>1600955.1164555266</v>
      </c>
      <c r="I432" s="116">
        <f t="shared" si="80"/>
        <v>783647.42414783838</v>
      </c>
      <c r="J432" s="116">
        <f t="shared" si="81"/>
        <v>4599.3251376772532</v>
      </c>
      <c r="K432" s="117">
        <f t="shared" si="73"/>
        <v>1</v>
      </c>
    </row>
    <row r="433" spans="1:11" x14ac:dyDescent="0.25">
      <c r="A433" s="1">
        <f t="shared" si="71"/>
        <v>48600</v>
      </c>
      <c r="B433" s="115">
        <f t="shared" si="74"/>
        <v>3846.1538461538462</v>
      </c>
      <c r="C433" s="56">
        <f t="shared" si="75"/>
        <v>0.5</v>
      </c>
      <c r="D433" s="115">
        <f t="shared" si="72"/>
        <v>1923.0769230769231</v>
      </c>
      <c r="E433" s="116">
        <f t="shared" si="76"/>
        <v>819230.76923076506</v>
      </c>
      <c r="F433" s="116">
        <f t="shared" si="77"/>
        <v>1923.0769230769231</v>
      </c>
      <c r="G433" s="116">
        <f t="shared" si="78"/>
        <v>819230.76923076506</v>
      </c>
      <c r="H433" s="116">
        <f t="shared" si="79"/>
        <v>1607496.3331376098</v>
      </c>
      <c r="I433" s="116">
        <f t="shared" si="80"/>
        <v>788265.56390684471</v>
      </c>
      <c r="J433" s="116">
        <f t="shared" si="81"/>
        <v>4618.1397590063279</v>
      </c>
      <c r="K433" s="117">
        <f t="shared" si="73"/>
        <v>1</v>
      </c>
    </row>
    <row r="434" spans="1:11" x14ac:dyDescent="0.25">
      <c r="A434" s="1">
        <f t="shared" si="71"/>
        <v>48614</v>
      </c>
      <c r="B434" s="115">
        <f t="shared" si="74"/>
        <v>3846.1538461538462</v>
      </c>
      <c r="C434" s="56">
        <f t="shared" si="75"/>
        <v>0.5</v>
      </c>
      <c r="D434" s="115">
        <f t="shared" si="72"/>
        <v>1923.0769230769231</v>
      </c>
      <c r="E434" s="116">
        <f t="shared" si="76"/>
        <v>821153.84615384194</v>
      </c>
      <c r="F434" s="116">
        <f t="shared" si="77"/>
        <v>1923.0769230769231</v>
      </c>
      <c r="G434" s="116">
        <f t="shared" si="78"/>
        <v>821153.84615384194</v>
      </c>
      <c r="H434" s="116">
        <f t="shared" si="79"/>
        <v>1614056.4187139682</v>
      </c>
      <c r="I434" s="116">
        <f t="shared" si="80"/>
        <v>792902.57256012631</v>
      </c>
      <c r="J434" s="116">
        <f t="shared" si="81"/>
        <v>4637.0086532816058</v>
      </c>
      <c r="K434" s="117">
        <f t="shared" si="73"/>
        <v>1</v>
      </c>
    </row>
    <row r="435" spans="1:11" x14ac:dyDescent="0.25">
      <c r="A435" s="1">
        <f t="shared" si="71"/>
        <v>48628</v>
      </c>
      <c r="B435" s="115">
        <f t="shared" si="74"/>
        <v>3846.1538461538462</v>
      </c>
      <c r="C435" s="56">
        <f t="shared" si="75"/>
        <v>0.5</v>
      </c>
      <c r="D435" s="115">
        <f t="shared" si="72"/>
        <v>1923.0769230769231</v>
      </c>
      <c r="E435" s="116">
        <f t="shared" si="76"/>
        <v>823076.92307691881</v>
      </c>
      <c r="F435" s="116">
        <f t="shared" si="77"/>
        <v>1923.0769230769231</v>
      </c>
      <c r="G435" s="116">
        <f t="shared" si="78"/>
        <v>823076.92307691881</v>
      </c>
      <c r="H435" s="116">
        <f t="shared" si="79"/>
        <v>1620635.4276141047</v>
      </c>
      <c r="I435" s="116">
        <f t="shared" si="80"/>
        <v>797558.50453718589</v>
      </c>
      <c r="J435" s="116">
        <f t="shared" si="81"/>
        <v>4655.9319770595757</v>
      </c>
      <c r="K435" s="117">
        <f t="shared" si="73"/>
        <v>1</v>
      </c>
    </row>
    <row r="436" spans="1:11" x14ac:dyDescent="0.25">
      <c r="A436" s="1">
        <f t="shared" si="71"/>
        <v>48642</v>
      </c>
      <c r="B436" s="115">
        <f t="shared" si="74"/>
        <v>3846.1538461538462</v>
      </c>
      <c r="C436" s="56">
        <f t="shared" si="75"/>
        <v>0.5</v>
      </c>
      <c r="D436" s="115">
        <f t="shared" si="72"/>
        <v>1923.0769230769231</v>
      </c>
      <c r="E436" s="116">
        <f t="shared" si="76"/>
        <v>824999.99999999569</v>
      </c>
      <c r="F436" s="116">
        <f t="shared" si="77"/>
        <v>1923.0769230769231</v>
      </c>
      <c r="G436" s="116">
        <f t="shared" si="78"/>
        <v>824999.99999999569</v>
      </c>
      <c r="H436" s="116">
        <f t="shared" si="79"/>
        <v>1627233.41442453</v>
      </c>
      <c r="I436" s="116">
        <f t="shared" si="80"/>
        <v>802233.4144245343</v>
      </c>
      <c r="J436" s="116">
        <f t="shared" si="81"/>
        <v>4674.9098873484181</v>
      </c>
      <c r="K436" s="117">
        <f t="shared" si="73"/>
        <v>1</v>
      </c>
    </row>
    <row r="437" spans="1:11" x14ac:dyDescent="0.25">
      <c r="A437" s="1">
        <f t="shared" si="71"/>
        <v>48656</v>
      </c>
      <c r="B437" s="115">
        <f t="shared" si="74"/>
        <v>3846.1538461538462</v>
      </c>
      <c r="C437" s="56">
        <f t="shared" si="75"/>
        <v>0.5</v>
      </c>
      <c r="D437" s="115">
        <f t="shared" si="72"/>
        <v>1923.0769230769231</v>
      </c>
      <c r="E437" s="116">
        <f t="shared" si="76"/>
        <v>826923.07692307257</v>
      </c>
      <c r="F437" s="116">
        <f t="shared" si="77"/>
        <v>1923.0769230769231</v>
      </c>
      <c r="G437" s="116">
        <f t="shared" si="78"/>
        <v>826923.07692307257</v>
      </c>
      <c r="H437" s="116">
        <f t="shared" si="79"/>
        <v>1633850.4338892163</v>
      </c>
      <c r="I437" s="116">
        <f t="shared" si="80"/>
        <v>806927.35696614371</v>
      </c>
      <c r="J437" s="116">
        <f t="shared" si="81"/>
        <v>4693.9425416094018</v>
      </c>
      <c r="K437" s="117">
        <f t="shared" si="73"/>
        <v>1</v>
      </c>
    </row>
    <row r="438" spans="1:11" x14ac:dyDescent="0.25">
      <c r="A438" s="1">
        <f t="shared" si="71"/>
        <v>48670</v>
      </c>
      <c r="B438" s="115">
        <f t="shared" si="74"/>
        <v>3846.1538461538462</v>
      </c>
      <c r="C438" s="56">
        <f t="shared" si="75"/>
        <v>0.5</v>
      </c>
      <c r="D438" s="115">
        <f t="shared" si="72"/>
        <v>1923.0769230769231</v>
      </c>
      <c r="E438" s="116">
        <f t="shared" si="76"/>
        <v>828846.15384614945</v>
      </c>
      <c r="F438" s="116">
        <f t="shared" si="77"/>
        <v>1923.0769230769231</v>
      </c>
      <c r="G438" s="116">
        <f t="shared" si="78"/>
        <v>828846.15384614945</v>
      </c>
      <c r="H438" s="116">
        <f t="shared" si="79"/>
        <v>1640486.5409100505</v>
      </c>
      <c r="I438" s="116">
        <f t="shared" si="80"/>
        <v>811640.38706390106</v>
      </c>
      <c r="J438" s="116">
        <f t="shared" si="81"/>
        <v>4713.0300977573497</v>
      </c>
      <c r="K438" s="117">
        <f t="shared" si="73"/>
        <v>1</v>
      </c>
    </row>
    <row r="439" spans="1:11" x14ac:dyDescent="0.25">
      <c r="A439" s="1">
        <f t="shared" si="71"/>
        <v>48684</v>
      </c>
      <c r="B439" s="115">
        <f t="shared" si="74"/>
        <v>3846.1538461538462</v>
      </c>
      <c r="C439" s="56">
        <f t="shared" si="75"/>
        <v>0.5</v>
      </c>
      <c r="D439" s="115">
        <f t="shared" si="72"/>
        <v>1923.0769230769231</v>
      </c>
      <c r="E439" s="116">
        <f t="shared" si="76"/>
        <v>830769.23076922633</v>
      </c>
      <c r="F439" s="116">
        <f t="shared" si="77"/>
        <v>1923.0769230769231</v>
      </c>
      <c r="G439" s="116">
        <f t="shared" si="78"/>
        <v>830769.23076922633</v>
      </c>
      <c r="H439" s="116">
        <f t="shared" si="79"/>
        <v>1647141.790547291</v>
      </c>
      <c r="I439" s="116">
        <f t="shared" si="80"/>
        <v>816372.55977806472</v>
      </c>
      <c r="J439" s="116">
        <f t="shared" si="81"/>
        <v>4732.1727141636657</v>
      </c>
      <c r="K439" s="117">
        <f t="shared" si="73"/>
        <v>1</v>
      </c>
    </row>
    <row r="440" spans="1:11" x14ac:dyDescent="0.25">
      <c r="A440" s="1">
        <f t="shared" si="71"/>
        <v>48698</v>
      </c>
      <c r="B440" s="115">
        <f t="shared" si="74"/>
        <v>3846.1538461538462</v>
      </c>
      <c r="C440" s="56">
        <f t="shared" si="75"/>
        <v>0.5</v>
      </c>
      <c r="D440" s="115">
        <f t="shared" si="72"/>
        <v>1923.0769230769231</v>
      </c>
      <c r="E440" s="116">
        <f t="shared" si="76"/>
        <v>832692.30769230321</v>
      </c>
      <c r="F440" s="116">
        <f t="shared" si="77"/>
        <v>1923.0769230769231</v>
      </c>
      <c r="G440" s="116">
        <f t="shared" si="78"/>
        <v>832692.30769230321</v>
      </c>
      <c r="H440" s="116">
        <f t="shared" si="79"/>
        <v>1653816.2380200236</v>
      </c>
      <c r="I440" s="116">
        <f t="shared" si="80"/>
        <v>821123.93032772036</v>
      </c>
      <c r="J440" s="116">
        <f t="shared" si="81"/>
        <v>4751.3705496556358</v>
      </c>
      <c r="K440" s="117">
        <f t="shared" si="73"/>
        <v>1</v>
      </c>
    </row>
    <row r="441" spans="1:11" x14ac:dyDescent="0.25">
      <c r="A441" s="1">
        <f t="shared" si="71"/>
        <v>48712</v>
      </c>
      <c r="B441" s="115">
        <f t="shared" si="74"/>
        <v>3846.1538461538462</v>
      </c>
      <c r="C441" s="56">
        <f t="shared" si="75"/>
        <v>0.5</v>
      </c>
      <c r="D441" s="115">
        <f t="shared" si="72"/>
        <v>1923.0769230769231</v>
      </c>
      <c r="E441" s="116">
        <f t="shared" si="76"/>
        <v>834615.38461538008</v>
      </c>
      <c r="F441" s="116">
        <f t="shared" si="77"/>
        <v>1923.0769230769231</v>
      </c>
      <c r="G441" s="116">
        <f t="shared" si="78"/>
        <v>834615.38461538008</v>
      </c>
      <c r="H441" s="116">
        <f t="shared" si="79"/>
        <v>1660509.9387066199</v>
      </c>
      <c r="I441" s="116">
        <f t="shared" si="80"/>
        <v>825894.55409123981</v>
      </c>
      <c r="J441" s="116">
        <f t="shared" si="81"/>
        <v>4770.6237635194557</v>
      </c>
      <c r="K441" s="117">
        <f t="shared" si="73"/>
        <v>1</v>
      </c>
    </row>
    <row r="442" spans="1:11" x14ac:dyDescent="0.25">
      <c r="A442" s="1">
        <f t="shared" si="71"/>
        <v>48726</v>
      </c>
      <c r="B442" s="115">
        <f t="shared" si="74"/>
        <v>3846.1538461538462</v>
      </c>
      <c r="C442" s="56">
        <f t="shared" si="75"/>
        <v>0.5</v>
      </c>
      <c r="D442" s="115">
        <f t="shared" si="72"/>
        <v>1923.0769230769231</v>
      </c>
      <c r="E442" s="116">
        <f t="shared" si="76"/>
        <v>836538.46153845696</v>
      </c>
      <c r="F442" s="116">
        <f t="shared" si="77"/>
        <v>1923.0769230769231</v>
      </c>
      <c r="G442" s="116">
        <f t="shared" si="78"/>
        <v>836538.46153845696</v>
      </c>
      <c r="H442" s="116">
        <f t="shared" si="79"/>
        <v>1667222.9481451968</v>
      </c>
      <c r="I442" s="116">
        <f t="shared" si="80"/>
        <v>830684.48660673981</v>
      </c>
      <c r="J442" s="116">
        <f t="shared" si="81"/>
        <v>4789.932515499997</v>
      </c>
      <c r="K442" s="117">
        <f t="shared" si="73"/>
        <v>1</v>
      </c>
    </row>
    <row r="443" spans="1:11" x14ac:dyDescent="0.25">
      <c r="A443" s="1">
        <f t="shared" si="71"/>
        <v>48740</v>
      </c>
      <c r="B443" s="115">
        <f t="shared" si="74"/>
        <v>3846.1538461538462</v>
      </c>
      <c r="C443" s="56">
        <f t="shared" si="75"/>
        <v>0.5</v>
      </c>
      <c r="D443" s="115">
        <f t="shared" si="72"/>
        <v>1923.0769230769231</v>
      </c>
      <c r="E443" s="116">
        <f t="shared" si="76"/>
        <v>838461.53846153384</v>
      </c>
      <c r="F443" s="116">
        <f t="shared" si="77"/>
        <v>1923.0769230769231</v>
      </c>
      <c r="G443" s="116">
        <f t="shared" si="78"/>
        <v>838461.53846153384</v>
      </c>
      <c r="H443" s="116">
        <f t="shared" si="79"/>
        <v>1673955.3220340773</v>
      </c>
      <c r="I443" s="116">
        <f t="shared" si="80"/>
        <v>835493.78357254341</v>
      </c>
      <c r="J443" s="116">
        <f t="shared" si="81"/>
        <v>4809.2969658036018</v>
      </c>
      <c r="K443" s="117">
        <f t="shared" si="73"/>
        <v>1</v>
      </c>
    </row>
    <row r="444" spans="1:11" x14ac:dyDescent="0.25">
      <c r="A444" s="1">
        <f t="shared" si="71"/>
        <v>48754</v>
      </c>
      <c r="B444" s="115">
        <f t="shared" si="74"/>
        <v>3846.1538461538462</v>
      </c>
      <c r="C444" s="56">
        <f t="shared" si="75"/>
        <v>0.5</v>
      </c>
      <c r="D444" s="115">
        <f t="shared" si="72"/>
        <v>1923.0769230769231</v>
      </c>
      <c r="E444" s="116">
        <f t="shared" si="76"/>
        <v>840384.61538461072</v>
      </c>
      <c r="F444" s="116">
        <f t="shared" si="77"/>
        <v>1923.0769230769231</v>
      </c>
      <c r="G444" s="116">
        <f t="shared" si="78"/>
        <v>840384.61538461072</v>
      </c>
      <c r="H444" s="116">
        <f t="shared" si="79"/>
        <v>1680707.1162322524</v>
      </c>
      <c r="I444" s="116">
        <f t="shared" si="80"/>
        <v>840322.50084764173</v>
      </c>
      <c r="J444" s="116">
        <f t="shared" si="81"/>
        <v>4828.7172750983154</v>
      </c>
      <c r="K444" s="117">
        <f t="shared" si="73"/>
        <v>1</v>
      </c>
    </row>
    <row r="445" spans="1:11" x14ac:dyDescent="0.25">
      <c r="A445" s="1">
        <f t="shared" si="71"/>
        <v>48768</v>
      </c>
      <c r="B445" s="115">
        <f t="shared" si="74"/>
        <v>3846.1538461538462</v>
      </c>
      <c r="C445" s="56">
        <f t="shared" si="75"/>
        <v>0.5</v>
      </c>
      <c r="D445" s="115">
        <f t="shared" si="72"/>
        <v>1923.0769230769231</v>
      </c>
      <c r="E445" s="116">
        <f t="shared" si="76"/>
        <v>842307.6923076876</v>
      </c>
      <c r="F445" s="116">
        <f t="shared" si="77"/>
        <v>1923.0769230769231</v>
      </c>
      <c r="G445" s="116">
        <f t="shared" si="78"/>
        <v>842307.6923076876</v>
      </c>
      <c r="H445" s="116">
        <f t="shared" si="79"/>
        <v>1687478.3867598455</v>
      </c>
      <c r="I445" s="116">
        <f t="shared" si="80"/>
        <v>845170.69445215794</v>
      </c>
      <c r="J445" s="116">
        <f t="shared" si="81"/>
        <v>4848.1936045162147</v>
      </c>
      <c r="K445" s="117">
        <f t="shared" si="73"/>
        <v>1</v>
      </c>
    </row>
    <row r="446" spans="1:11" x14ac:dyDescent="0.25">
      <c r="A446" s="1">
        <f t="shared" si="71"/>
        <v>48782</v>
      </c>
      <c r="B446" s="115">
        <f t="shared" si="74"/>
        <v>3846.1538461538462</v>
      </c>
      <c r="C446" s="56">
        <f t="shared" si="75"/>
        <v>0.5</v>
      </c>
      <c r="D446" s="115">
        <f t="shared" si="72"/>
        <v>1923.0769230769231</v>
      </c>
      <c r="E446" s="116">
        <f t="shared" si="76"/>
        <v>844230.76923076448</v>
      </c>
      <c r="F446" s="116">
        <f t="shared" si="77"/>
        <v>1923.0769230769231</v>
      </c>
      <c r="G446" s="116">
        <f t="shared" si="78"/>
        <v>844230.76923076448</v>
      </c>
      <c r="H446" s="116">
        <f t="shared" si="79"/>
        <v>1694269.1897985758</v>
      </c>
      <c r="I446" s="116">
        <f t="shared" si="80"/>
        <v>850038.42056781135</v>
      </c>
      <c r="J446" s="116">
        <f t="shared" si="81"/>
        <v>4867.7261156534078</v>
      </c>
      <c r="K446" s="117">
        <f t="shared" si="73"/>
        <v>1</v>
      </c>
    </row>
    <row r="447" spans="1:11" x14ac:dyDescent="0.25">
      <c r="A447" s="1">
        <f t="shared" si="71"/>
        <v>48796</v>
      </c>
      <c r="B447" s="115">
        <f t="shared" si="74"/>
        <v>3846.1538461538462</v>
      </c>
      <c r="C447" s="56">
        <f t="shared" si="75"/>
        <v>0.5</v>
      </c>
      <c r="D447" s="115">
        <f t="shared" si="72"/>
        <v>1923.0769230769231</v>
      </c>
      <c r="E447" s="116">
        <f t="shared" si="76"/>
        <v>846153.84615384135</v>
      </c>
      <c r="F447" s="116">
        <f t="shared" si="77"/>
        <v>1923.0769230769231</v>
      </c>
      <c r="G447" s="116">
        <f t="shared" si="78"/>
        <v>846153.84615384135</v>
      </c>
      <c r="H447" s="116">
        <f t="shared" si="79"/>
        <v>1701079.5816922255</v>
      </c>
      <c r="I447" s="116">
        <f t="shared" si="80"/>
        <v>854925.73553838418</v>
      </c>
      <c r="J447" s="116">
        <f t="shared" si="81"/>
        <v>4887.3149705728283</v>
      </c>
      <c r="K447" s="117">
        <f t="shared" si="73"/>
        <v>1</v>
      </c>
    </row>
    <row r="448" spans="1:11" x14ac:dyDescent="0.25">
      <c r="A448" s="1">
        <f t="shared" si="71"/>
        <v>48810</v>
      </c>
      <c r="B448" s="115">
        <f t="shared" si="74"/>
        <v>3846.1538461538462</v>
      </c>
      <c r="C448" s="56">
        <f t="shared" si="75"/>
        <v>0.5</v>
      </c>
      <c r="D448" s="115">
        <f t="shared" si="72"/>
        <v>1923.0769230769231</v>
      </c>
      <c r="E448" s="116">
        <f t="shared" si="76"/>
        <v>848076.92307691823</v>
      </c>
      <c r="F448" s="116">
        <f t="shared" si="77"/>
        <v>1923.0769230769231</v>
      </c>
      <c r="G448" s="116">
        <f t="shared" si="78"/>
        <v>848076.92307691823</v>
      </c>
      <c r="H448" s="116">
        <f t="shared" si="79"/>
        <v>1707909.6189471071</v>
      </c>
      <c r="I448" s="116">
        <f t="shared" si="80"/>
        <v>859832.69587018888</v>
      </c>
      <c r="J448" s="116">
        <f t="shared" si="81"/>
        <v>4906.9603318047011</v>
      </c>
      <c r="K448" s="117">
        <f t="shared" si="73"/>
        <v>1</v>
      </c>
    </row>
    <row r="449" spans="1:11" x14ac:dyDescent="0.25">
      <c r="A449" s="1">
        <f t="shared" si="71"/>
        <v>48824</v>
      </c>
      <c r="B449" s="115">
        <f t="shared" si="74"/>
        <v>3846.1538461538462</v>
      </c>
      <c r="C449" s="56">
        <f t="shared" si="75"/>
        <v>0.5</v>
      </c>
      <c r="D449" s="115">
        <f t="shared" si="72"/>
        <v>1923.0769230769231</v>
      </c>
      <c r="E449" s="116">
        <f t="shared" si="76"/>
        <v>849999.99999999511</v>
      </c>
      <c r="F449" s="116">
        <f t="shared" si="77"/>
        <v>1923.0769230769231</v>
      </c>
      <c r="G449" s="116">
        <f t="shared" si="78"/>
        <v>849999.99999999511</v>
      </c>
      <c r="H449" s="116">
        <f t="shared" si="79"/>
        <v>1714759.3582325315</v>
      </c>
      <c r="I449" s="116">
        <f t="shared" si="80"/>
        <v>864759.35823253635</v>
      </c>
      <c r="J449" s="116">
        <f t="shared" si="81"/>
        <v>4926.6623623474734</v>
      </c>
      <c r="K449" s="117">
        <f t="shared" si="73"/>
        <v>1</v>
      </c>
    </row>
    <row r="450" spans="1:11" x14ac:dyDescent="0.25">
      <c r="A450" s="1">
        <f t="shared" si="71"/>
        <v>48838</v>
      </c>
      <c r="B450" s="115">
        <f t="shared" si="74"/>
        <v>3846.1538461538462</v>
      </c>
      <c r="C450" s="56">
        <f t="shared" si="75"/>
        <v>0.5</v>
      </c>
      <c r="D450" s="115">
        <f t="shared" si="72"/>
        <v>1923.0769230769231</v>
      </c>
      <c r="E450" s="116">
        <f t="shared" si="76"/>
        <v>851923.07692307199</v>
      </c>
      <c r="F450" s="116">
        <f t="shared" si="77"/>
        <v>1923.0769230769231</v>
      </c>
      <c r="G450" s="116">
        <f t="shared" si="78"/>
        <v>851923.07692307199</v>
      </c>
      <c r="H450" s="116">
        <f t="shared" si="79"/>
        <v>1721628.8563812792</v>
      </c>
      <c r="I450" s="116">
        <f t="shared" si="80"/>
        <v>869705.77945820719</v>
      </c>
      <c r="J450" s="116">
        <f t="shared" si="81"/>
        <v>4946.4212256708415</v>
      </c>
      <c r="K450" s="117">
        <f t="shared" si="73"/>
        <v>1</v>
      </c>
    </row>
    <row r="451" spans="1:11" x14ac:dyDescent="0.25">
      <c r="A451" s="1">
        <f t="shared" si="71"/>
        <v>48852</v>
      </c>
      <c r="B451" s="115">
        <f t="shared" si="74"/>
        <v>3846.1538461538462</v>
      </c>
      <c r="C451" s="56">
        <f t="shared" si="75"/>
        <v>0.5</v>
      </c>
      <c r="D451" s="115">
        <f t="shared" si="72"/>
        <v>1923.0769230769231</v>
      </c>
      <c r="E451" s="116">
        <f t="shared" si="76"/>
        <v>853846.15384614887</v>
      </c>
      <c r="F451" s="116">
        <f t="shared" si="77"/>
        <v>1923.0769230769231</v>
      </c>
      <c r="G451" s="116">
        <f t="shared" si="78"/>
        <v>853846.15384614887</v>
      </c>
      <c r="H451" s="116">
        <f t="shared" si="79"/>
        <v>1728518.1703900713</v>
      </c>
      <c r="I451" s="116">
        <f t="shared" si="80"/>
        <v>874672.01654392248</v>
      </c>
      <c r="J451" s="116">
        <f t="shared" si="81"/>
        <v>4966.2370857152855</v>
      </c>
      <c r="K451" s="117">
        <f t="shared" si="73"/>
        <v>1</v>
      </c>
    </row>
    <row r="452" spans="1:11" x14ac:dyDescent="0.25">
      <c r="A452" s="1">
        <f t="shared" si="71"/>
        <v>48866</v>
      </c>
      <c r="B452" s="115">
        <f t="shared" si="74"/>
        <v>3846.1538461538462</v>
      </c>
      <c r="C452" s="56">
        <f t="shared" si="75"/>
        <v>0.5</v>
      </c>
      <c r="D452" s="115">
        <f t="shared" si="72"/>
        <v>1923.0769230769231</v>
      </c>
      <c r="E452" s="116">
        <f t="shared" si="76"/>
        <v>855769.23076922575</v>
      </c>
      <c r="F452" s="116">
        <f t="shared" si="77"/>
        <v>1923.0769230769231</v>
      </c>
      <c r="G452" s="116">
        <f t="shared" si="78"/>
        <v>855769.23076922575</v>
      </c>
      <c r="H452" s="116">
        <f t="shared" si="79"/>
        <v>1735427.3574200429</v>
      </c>
      <c r="I452" s="116">
        <f t="shared" si="80"/>
        <v>879658.12665081711</v>
      </c>
      <c r="J452" s="116">
        <f t="shared" si="81"/>
        <v>4986.11010689463</v>
      </c>
      <c r="K452" s="117">
        <f t="shared" si="73"/>
        <v>1</v>
      </c>
    </row>
    <row r="453" spans="1:11" x14ac:dyDescent="0.25">
      <c r="A453" s="1">
        <f t="shared" si="71"/>
        <v>48880</v>
      </c>
      <c r="B453" s="115">
        <f t="shared" si="74"/>
        <v>3846.1538461538462</v>
      </c>
      <c r="C453" s="56">
        <f t="shared" si="75"/>
        <v>0.5</v>
      </c>
      <c r="D453" s="115">
        <f t="shared" si="72"/>
        <v>1923.0769230769231</v>
      </c>
      <c r="E453" s="116">
        <f t="shared" si="76"/>
        <v>857692.30769230262</v>
      </c>
      <c r="F453" s="116">
        <f t="shared" si="77"/>
        <v>1923.0769230769231</v>
      </c>
      <c r="G453" s="116">
        <f t="shared" si="78"/>
        <v>857692.30769230262</v>
      </c>
      <c r="H453" s="116">
        <f t="shared" si="79"/>
        <v>1742356.474797216</v>
      </c>
      <c r="I453" s="116">
        <f t="shared" si="80"/>
        <v>884664.16710491339</v>
      </c>
      <c r="J453" s="116">
        <f t="shared" si="81"/>
        <v>5006.0404540962772</v>
      </c>
      <c r="K453" s="117">
        <f t="shared" si="73"/>
        <v>1</v>
      </c>
    </row>
    <row r="454" spans="1:11" x14ac:dyDescent="0.25">
      <c r="A454" s="1">
        <f t="shared" si="71"/>
        <v>48894</v>
      </c>
      <c r="B454" s="115">
        <f t="shared" si="74"/>
        <v>3846.1538461538462</v>
      </c>
      <c r="C454" s="56">
        <f t="shared" si="75"/>
        <v>0.5</v>
      </c>
      <c r="D454" s="115">
        <f t="shared" si="72"/>
        <v>1923.0769230769231</v>
      </c>
      <c r="E454" s="116">
        <f t="shared" si="76"/>
        <v>859615.3846153795</v>
      </c>
      <c r="F454" s="116">
        <f t="shared" si="77"/>
        <v>1923.0769230769231</v>
      </c>
      <c r="G454" s="116">
        <f t="shared" si="78"/>
        <v>859615.3846153795</v>
      </c>
      <c r="H454" s="116">
        <f t="shared" si="79"/>
        <v>1749305.5800129774</v>
      </c>
      <c r="I454" s="116">
        <f t="shared" si="80"/>
        <v>889690.19539759785</v>
      </c>
      <c r="J454" s="116">
        <f t="shared" si="81"/>
        <v>5026.0282926844666</v>
      </c>
      <c r="K454" s="117">
        <f t="shared" si="73"/>
        <v>1</v>
      </c>
    </row>
    <row r="455" spans="1:11" x14ac:dyDescent="0.25">
      <c r="A455" s="1">
        <f t="shared" si="71"/>
        <v>48908</v>
      </c>
      <c r="B455" s="115">
        <f t="shared" si="74"/>
        <v>3846.1538461538462</v>
      </c>
      <c r="C455" s="56">
        <f t="shared" si="75"/>
        <v>0.5</v>
      </c>
      <c r="D455" s="115">
        <f t="shared" si="72"/>
        <v>1923.0769230769231</v>
      </c>
      <c r="E455" s="116">
        <f t="shared" si="76"/>
        <v>861538.46153845638</v>
      </c>
      <c r="F455" s="116">
        <f t="shared" si="77"/>
        <v>1923.0769230769231</v>
      </c>
      <c r="G455" s="116">
        <f t="shared" si="78"/>
        <v>861538.46153845638</v>
      </c>
      <c r="H455" s="116">
        <f t="shared" si="79"/>
        <v>1756274.7307245533</v>
      </c>
      <c r="I455" s="116">
        <f t="shared" si="80"/>
        <v>894736.26918609696</v>
      </c>
      <c r="J455" s="116">
        <f t="shared" si="81"/>
        <v>5046.0737884991104</v>
      </c>
      <c r="K455" s="117">
        <f t="shared" si="73"/>
        <v>1</v>
      </c>
    </row>
    <row r="456" spans="1:11" x14ac:dyDescent="0.25">
      <c r="A456" s="1">
        <f t="shared" si="71"/>
        <v>48922</v>
      </c>
      <c r="B456" s="115">
        <f t="shared" si="74"/>
        <v>3846.1538461538462</v>
      </c>
      <c r="C456" s="56">
        <f t="shared" si="75"/>
        <v>0.5</v>
      </c>
      <c r="D456" s="115">
        <f t="shared" si="72"/>
        <v>1923.0769230769231</v>
      </c>
      <c r="E456" s="116">
        <f t="shared" si="76"/>
        <v>863461.53846153326</v>
      </c>
      <c r="F456" s="116">
        <f t="shared" si="77"/>
        <v>1923.0769230769231</v>
      </c>
      <c r="G456" s="116">
        <f t="shared" si="78"/>
        <v>863461.53846153326</v>
      </c>
      <c r="H456" s="116">
        <f t="shared" si="79"/>
        <v>1763263.9847554895</v>
      </c>
      <c r="I456" s="116">
        <f t="shared" si="80"/>
        <v>899802.44629395625</v>
      </c>
      <c r="J456" s="116">
        <f t="shared" si="81"/>
        <v>5066.1771078592865</v>
      </c>
      <c r="K456" s="117">
        <f t="shared" si="73"/>
        <v>1</v>
      </c>
    </row>
    <row r="457" spans="1:11" x14ac:dyDescent="0.25">
      <c r="A457" s="1">
        <f t="shared" ref="A457:A520" si="82">A456+14</f>
        <v>48936</v>
      </c>
      <c r="B457" s="115">
        <f t="shared" si="74"/>
        <v>3846.1538461538462</v>
      </c>
      <c r="C457" s="56">
        <f t="shared" si="75"/>
        <v>0.5</v>
      </c>
      <c r="D457" s="115">
        <f t="shared" ref="D457:D520" si="83">(100%-C457)*B457</f>
        <v>1923.0769230769231</v>
      </c>
      <c r="E457" s="116">
        <f t="shared" si="76"/>
        <v>865384.61538461014</v>
      </c>
      <c r="F457" s="116">
        <f t="shared" si="77"/>
        <v>1923.0769230769231</v>
      </c>
      <c r="G457" s="116">
        <f t="shared" si="78"/>
        <v>865384.61538461014</v>
      </c>
      <c r="H457" s="116">
        <f t="shared" si="79"/>
        <v>1770273.4000961303</v>
      </c>
      <c r="I457" s="116">
        <f t="shared" si="80"/>
        <v>904888.78471152019</v>
      </c>
      <c r="J457" s="116">
        <f t="shared" si="81"/>
        <v>5086.3384175639367</v>
      </c>
      <c r="K457" s="117">
        <f t="shared" ref="K457:K520" si="84">IF(J457&gt;D457,1,0)</f>
        <v>1</v>
      </c>
    </row>
    <row r="458" spans="1:11" x14ac:dyDescent="0.25">
      <c r="A458" s="1">
        <f t="shared" si="82"/>
        <v>48950</v>
      </c>
      <c r="B458" s="115">
        <f t="shared" ref="B458:B521" si="85">B457</f>
        <v>3846.1538461538462</v>
      </c>
      <c r="C458" s="56">
        <f t="shared" ref="C458:C521" si="86">C457</f>
        <v>0.5</v>
      </c>
      <c r="D458" s="115">
        <f t="shared" si="83"/>
        <v>1923.0769230769231</v>
      </c>
      <c r="E458" s="116">
        <f t="shared" si="76"/>
        <v>867307.69230768702</v>
      </c>
      <c r="F458" s="116">
        <f t="shared" si="77"/>
        <v>1923.0769230769231</v>
      </c>
      <c r="G458" s="116">
        <f t="shared" si="78"/>
        <v>867307.69230768702</v>
      </c>
      <c r="H458" s="116">
        <f t="shared" si="79"/>
        <v>1777303.0349041</v>
      </c>
      <c r="I458" s="116">
        <f t="shared" si="80"/>
        <v>909995.34259641299</v>
      </c>
      <c r="J458" s="116">
        <f t="shared" si="81"/>
        <v>5106.557884892798</v>
      </c>
      <c r="K458" s="117">
        <f t="shared" si="84"/>
        <v>1</v>
      </c>
    </row>
    <row r="459" spans="1:11" x14ac:dyDescent="0.25">
      <c r="A459" s="1">
        <f t="shared" si="82"/>
        <v>48964</v>
      </c>
      <c r="B459" s="115">
        <f t="shared" si="85"/>
        <v>3846.1538461538462</v>
      </c>
      <c r="C459" s="56">
        <f t="shared" si="86"/>
        <v>0.5</v>
      </c>
      <c r="D459" s="115">
        <f t="shared" si="83"/>
        <v>1923.0769230769231</v>
      </c>
      <c r="E459" s="116">
        <f t="shared" si="76"/>
        <v>869230.76923076389</v>
      </c>
      <c r="F459" s="116">
        <f t="shared" si="77"/>
        <v>1923.0769230769231</v>
      </c>
      <c r="G459" s="116">
        <f t="shared" si="78"/>
        <v>869230.76923076389</v>
      </c>
      <c r="H459" s="116">
        <f t="shared" si="79"/>
        <v>1784352.9475047849</v>
      </c>
      <c r="I459" s="116">
        <f t="shared" si="80"/>
        <v>915122.17827402102</v>
      </c>
      <c r="J459" s="116">
        <f t="shared" si="81"/>
        <v>5126.8356776080327</v>
      </c>
      <c r="K459" s="117">
        <f t="shared" si="84"/>
        <v>1</v>
      </c>
    </row>
    <row r="460" spans="1:11" x14ac:dyDescent="0.25">
      <c r="A460" s="1">
        <f t="shared" si="82"/>
        <v>48978</v>
      </c>
      <c r="B460" s="115">
        <f t="shared" si="85"/>
        <v>3846.1538461538462</v>
      </c>
      <c r="C460" s="56">
        <f t="shared" si="86"/>
        <v>0.5</v>
      </c>
      <c r="D460" s="115">
        <f t="shared" si="83"/>
        <v>1923.0769230769231</v>
      </c>
      <c r="E460" s="116">
        <f t="shared" si="76"/>
        <v>871153.84615384077</v>
      </c>
      <c r="F460" s="116">
        <f t="shared" si="77"/>
        <v>1923.0769230769231</v>
      </c>
      <c r="G460" s="116">
        <f t="shared" si="78"/>
        <v>871153.84615384077</v>
      </c>
      <c r="H460" s="116">
        <f t="shared" si="79"/>
        <v>1791423.1963918181</v>
      </c>
      <c r="I460" s="116">
        <f t="shared" si="80"/>
        <v>920269.35023797734</v>
      </c>
      <c r="J460" s="116">
        <f t="shared" si="81"/>
        <v>5147.1719639563235</v>
      </c>
      <c r="K460" s="117">
        <f t="shared" si="84"/>
        <v>1</v>
      </c>
    </row>
    <row r="461" spans="1:11" x14ac:dyDescent="0.25">
      <c r="A461" s="1">
        <f t="shared" si="82"/>
        <v>48992</v>
      </c>
      <c r="B461" s="115">
        <f t="shared" si="85"/>
        <v>3846.1538461538462</v>
      </c>
      <c r="C461" s="56">
        <f t="shared" si="86"/>
        <v>0.5</v>
      </c>
      <c r="D461" s="115">
        <f t="shared" si="83"/>
        <v>1923.0769230769231</v>
      </c>
      <c r="E461" s="116">
        <f t="shared" si="76"/>
        <v>873076.92307691765</v>
      </c>
      <c r="F461" s="116">
        <f t="shared" si="77"/>
        <v>1923.0769230769231</v>
      </c>
      <c r="G461" s="116">
        <f t="shared" si="78"/>
        <v>873076.92307691765</v>
      </c>
      <c r="H461" s="116">
        <f t="shared" si="79"/>
        <v>1798513.8402275639</v>
      </c>
      <c r="I461" s="116">
        <f t="shared" si="80"/>
        <v>925436.91715064622</v>
      </c>
      <c r="J461" s="116">
        <f t="shared" si="81"/>
        <v>5167.5669126688736</v>
      </c>
      <c r="K461" s="117">
        <f t="shared" si="84"/>
        <v>1</v>
      </c>
    </row>
    <row r="462" spans="1:11" x14ac:dyDescent="0.25">
      <c r="A462" s="1">
        <f t="shared" si="82"/>
        <v>49006</v>
      </c>
      <c r="B462" s="115">
        <f t="shared" si="85"/>
        <v>3846.1538461538462</v>
      </c>
      <c r="C462" s="56">
        <f t="shared" si="86"/>
        <v>0.5</v>
      </c>
      <c r="D462" s="115">
        <f t="shared" si="83"/>
        <v>1923.0769230769231</v>
      </c>
      <c r="E462" s="116">
        <f t="shared" si="76"/>
        <v>874999.99999999453</v>
      </c>
      <c r="F462" s="116">
        <f t="shared" si="77"/>
        <v>1923.0769230769231</v>
      </c>
      <c r="G462" s="116">
        <f t="shared" si="78"/>
        <v>874999.99999999453</v>
      </c>
      <c r="H462" s="116">
        <f t="shared" si="79"/>
        <v>1805624.9378436049</v>
      </c>
      <c r="I462" s="116">
        <f t="shared" si="80"/>
        <v>930624.93784361042</v>
      </c>
      <c r="J462" s="116">
        <f t="shared" si="81"/>
        <v>5188.0206929642009</v>
      </c>
      <c r="K462" s="117">
        <f t="shared" si="84"/>
        <v>1</v>
      </c>
    </row>
    <row r="463" spans="1:11" x14ac:dyDescent="0.25">
      <c r="A463" s="1">
        <f t="shared" si="82"/>
        <v>49020</v>
      </c>
      <c r="B463" s="115">
        <f t="shared" si="85"/>
        <v>3846.1538461538462</v>
      </c>
      <c r="C463" s="56">
        <f t="shared" si="86"/>
        <v>0.5</v>
      </c>
      <c r="D463" s="115">
        <f t="shared" si="83"/>
        <v>1923.0769230769231</v>
      </c>
      <c r="E463" s="116">
        <f t="shared" si="76"/>
        <v>876923.07692307141</v>
      </c>
      <c r="F463" s="116">
        <f t="shared" si="77"/>
        <v>1923.0769230769231</v>
      </c>
      <c r="G463" s="116">
        <f t="shared" si="78"/>
        <v>876923.07692307141</v>
      </c>
      <c r="H463" s="116">
        <f t="shared" si="79"/>
        <v>1812756.5482412309</v>
      </c>
      <c r="I463" s="116">
        <f t="shared" si="80"/>
        <v>935833.47131815949</v>
      </c>
      <c r="J463" s="116">
        <f t="shared" si="81"/>
        <v>5208.5334745490691</v>
      </c>
      <c r="K463" s="117">
        <f t="shared" si="84"/>
        <v>1</v>
      </c>
    </row>
    <row r="464" spans="1:11" x14ac:dyDescent="0.25">
      <c r="A464" s="1">
        <f t="shared" si="82"/>
        <v>49034</v>
      </c>
      <c r="B464" s="115">
        <f t="shared" si="85"/>
        <v>3846.1538461538462</v>
      </c>
      <c r="C464" s="56">
        <f t="shared" si="86"/>
        <v>0.5</v>
      </c>
      <c r="D464" s="115">
        <f t="shared" si="83"/>
        <v>1923.0769230769231</v>
      </c>
      <c r="E464" s="116">
        <f t="shared" si="76"/>
        <v>878846.15384614829</v>
      </c>
      <c r="F464" s="116">
        <f t="shared" si="77"/>
        <v>1923.0769230769231</v>
      </c>
      <c r="G464" s="116">
        <f t="shared" si="78"/>
        <v>878846.15384614829</v>
      </c>
      <c r="H464" s="116">
        <f t="shared" si="79"/>
        <v>1819908.7305919267</v>
      </c>
      <c r="I464" s="116">
        <f t="shared" si="80"/>
        <v>941062.57674577844</v>
      </c>
      <c r="J464" s="116">
        <f t="shared" si="81"/>
        <v>5229.1054276189534</v>
      </c>
      <c r="K464" s="117">
        <f t="shared" si="84"/>
        <v>1</v>
      </c>
    </row>
    <row r="465" spans="1:11" x14ac:dyDescent="0.25">
      <c r="A465" s="1">
        <f t="shared" si="82"/>
        <v>49048</v>
      </c>
      <c r="B465" s="115">
        <f t="shared" si="85"/>
        <v>3846.1538461538462</v>
      </c>
      <c r="C465" s="56">
        <f t="shared" si="86"/>
        <v>0.5</v>
      </c>
      <c r="D465" s="115">
        <f t="shared" si="83"/>
        <v>1923.0769230769231</v>
      </c>
      <c r="E465" s="116">
        <f t="shared" ref="E465:E528" si="87">E464+D465</f>
        <v>880769.23076922516</v>
      </c>
      <c r="F465" s="116">
        <f t="shared" ref="F465:F528" si="88">C465*B465</f>
        <v>1923.0769230769231</v>
      </c>
      <c r="G465" s="116">
        <f t="shared" ref="G465:G528" si="89">G464+F465</f>
        <v>880769.23076922516</v>
      </c>
      <c r="H465" s="116">
        <f t="shared" ref="H465:H528" si="90">H464*(1+$H$2) + F465</f>
        <v>1827081.5442378651</v>
      </c>
      <c r="I465" s="116">
        <f t="shared" ref="I465:I528" si="91">H465-G465</f>
        <v>946312.31346863997</v>
      </c>
      <c r="J465" s="116">
        <f t="shared" ref="J465:J528" si="92">I465-I464</f>
        <v>5249.7367228615331</v>
      </c>
      <c r="K465" s="117">
        <f t="shared" si="84"/>
        <v>1</v>
      </c>
    </row>
    <row r="466" spans="1:11" x14ac:dyDescent="0.25">
      <c r="A466" s="1">
        <f t="shared" si="82"/>
        <v>49062</v>
      </c>
      <c r="B466" s="115">
        <f t="shared" si="85"/>
        <v>3846.1538461538462</v>
      </c>
      <c r="C466" s="56">
        <f t="shared" si="86"/>
        <v>0.5</v>
      </c>
      <c r="D466" s="115">
        <f t="shared" si="83"/>
        <v>1923.0769230769231</v>
      </c>
      <c r="E466" s="116">
        <f t="shared" si="87"/>
        <v>882692.30769230204</v>
      </c>
      <c r="F466" s="116">
        <f t="shared" si="88"/>
        <v>1923.0769230769231</v>
      </c>
      <c r="G466" s="116">
        <f t="shared" si="89"/>
        <v>882692.30769230204</v>
      </c>
      <c r="H466" s="116">
        <f t="shared" si="90"/>
        <v>1834275.0486923975</v>
      </c>
      <c r="I466" s="116">
        <f t="shared" si="91"/>
        <v>951582.7410000955</v>
      </c>
      <c r="J466" s="116">
        <f t="shared" si="92"/>
        <v>5270.4275314555271</v>
      </c>
      <c r="K466" s="117">
        <f t="shared" si="84"/>
        <v>1</v>
      </c>
    </row>
    <row r="467" spans="1:11" x14ac:dyDescent="0.25">
      <c r="A467" s="1">
        <f t="shared" si="82"/>
        <v>49076</v>
      </c>
      <c r="B467" s="115">
        <f t="shared" si="85"/>
        <v>3846.1538461538462</v>
      </c>
      <c r="C467" s="56">
        <f t="shared" si="86"/>
        <v>0.5</v>
      </c>
      <c r="D467" s="115">
        <f t="shared" si="83"/>
        <v>1923.0769230769231</v>
      </c>
      <c r="E467" s="116">
        <f t="shared" si="87"/>
        <v>884615.38461537892</v>
      </c>
      <c r="F467" s="116">
        <f t="shared" si="88"/>
        <v>1923.0769230769231</v>
      </c>
      <c r="G467" s="116">
        <f t="shared" si="89"/>
        <v>884615.38461537892</v>
      </c>
      <c r="H467" s="116">
        <f t="shared" si="90"/>
        <v>1841489.3036405488</v>
      </c>
      <c r="I467" s="116">
        <f t="shared" si="91"/>
        <v>956873.91902516992</v>
      </c>
      <c r="J467" s="116">
        <f t="shared" si="92"/>
        <v>5291.1780250744196</v>
      </c>
      <c r="K467" s="117">
        <f t="shared" si="84"/>
        <v>1</v>
      </c>
    </row>
    <row r="468" spans="1:11" x14ac:dyDescent="0.25">
      <c r="A468" s="1">
        <f t="shared" si="82"/>
        <v>49090</v>
      </c>
      <c r="B468" s="115">
        <f t="shared" si="85"/>
        <v>3846.1538461538462</v>
      </c>
      <c r="C468" s="56">
        <f t="shared" si="86"/>
        <v>0.5</v>
      </c>
      <c r="D468" s="115">
        <f t="shared" si="83"/>
        <v>1923.0769230769231</v>
      </c>
      <c r="E468" s="116">
        <f t="shared" si="87"/>
        <v>886538.4615384558</v>
      </c>
      <c r="F468" s="116">
        <f t="shared" si="88"/>
        <v>1923.0769230769231</v>
      </c>
      <c r="G468" s="116">
        <f t="shared" si="89"/>
        <v>886538.4615384558</v>
      </c>
      <c r="H468" s="116">
        <f t="shared" si="90"/>
        <v>1848724.3689395119</v>
      </c>
      <c r="I468" s="116">
        <f t="shared" si="91"/>
        <v>962185.90740105615</v>
      </c>
      <c r="J468" s="116">
        <f t="shared" si="92"/>
        <v>5311.988375886227</v>
      </c>
      <c r="K468" s="117">
        <f t="shared" si="84"/>
        <v>1</v>
      </c>
    </row>
    <row r="469" spans="1:11" x14ac:dyDescent="0.25">
      <c r="A469" s="1">
        <f t="shared" si="82"/>
        <v>49104</v>
      </c>
      <c r="B469" s="115">
        <f t="shared" si="85"/>
        <v>3846.1538461538462</v>
      </c>
      <c r="C469" s="56">
        <f t="shared" si="86"/>
        <v>0.5</v>
      </c>
      <c r="D469" s="115">
        <f t="shared" si="83"/>
        <v>1923.0769230769231</v>
      </c>
      <c r="E469" s="116">
        <f t="shared" si="87"/>
        <v>888461.53846153268</v>
      </c>
      <c r="F469" s="116">
        <f t="shared" si="88"/>
        <v>1923.0769230769231</v>
      </c>
      <c r="G469" s="116">
        <f t="shared" si="89"/>
        <v>888461.53846153268</v>
      </c>
      <c r="H469" s="116">
        <f t="shared" si="90"/>
        <v>1855980.3046191451</v>
      </c>
      <c r="I469" s="116">
        <f t="shared" si="91"/>
        <v>967518.76615761244</v>
      </c>
      <c r="J469" s="116">
        <f t="shared" si="92"/>
        <v>5332.8587565562921</v>
      </c>
      <c r="K469" s="117">
        <f t="shared" si="84"/>
        <v>1</v>
      </c>
    </row>
    <row r="470" spans="1:11" x14ac:dyDescent="0.25">
      <c r="A470" s="1">
        <f t="shared" si="82"/>
        <v>49118</v>
      </c>
      <c r="B470" s="115">
        <f t="shared" si="85"/>
        <v>3846.1538461538462</v>
      </c>
      <c r="C470" s="56">
        <f t="shared" si="86"/>
        <v>0.5</v>
      </c>
      <c r="D470" s="115">
        <f t="shared" si="83"/>
        <v>1923.0769230769231</v>
      </c>
      <c r="E470" s="116">
        <f t="shared" si="87"/>
        <v>890384.61538460955</v>
      </c>
      <c r="F470" s="116">
        <f t="shared" si="88"/>
        <v>1923.0769230769231</v>
      </c>
      <c r="G470" s="116">
        <f t="shared" si="89"/>
        <v>890384.61538460955</v>
      </c>
      <c r="H470" s="116">
        <f t="shared" si="90"/>
        <v>1863257.1708824695</v>
      </c>
      <c r="I470" s="116">
        <f t="shared" si="91"/>
        <v>972872.55549785995</v>
      </c>
      <c r="J470" s="116">
        <f t="shared" si="92"/>
        <v>5353.7893402475165</v>
      </c>
      <c r="K470" s="117">
        <f t="shared" si="84"/>
        <v>1</v>
      </c>
    </row>
    <row r="471" spans="1:11" x14ac:dyDescent="0.25">
      <c r="A471" s="1">
        <f t="shared" si="82"/>
        <v>49132</v>
      </c>
      <c r="B471" s="115">
        <f t="shared" si="85"/>
        <v>3846.1538461538462</v>
      </c>
      <c r="C471" s="56">
        <f t="shared" si="86"/>
        <v>0.5</v>
      </c>
      <c r="D471" s="115">
        <f t="shared" si="83"/>
        <v>1923.0769230769231</v>
      </c>
      <c r="E471" s="116">
        <f t="shared" si="87"/>
        <v>892307.69230768643</v>
      </c>
      <c r="F471" s="116">
        <f t="shared" si="88"/>
        <v>1923.0769230769231</v>
      </c>
      <c r="G471" s="116">
        <f t="shared" si="89"/>
        <v>892307.69230768643</v>
      </c>
      <c r="H471" s="116">
        <f t="shared" si="90"/>
        <v>1870555.0281061691</v>
      </c>
      <c r="I471" s="116">
        <f t="shared" si="91"/>
        <v>978247.33579848264</v>
      </c>
      <c r="J471" s="116">
        <f t="shared" si="92"/>
        <v>5374.7803006226895</v>
      </c>
      <c r="K471" s="117">
        <f t="shared" si="84"/>
        <v>1</v>
      </c>
    </row>
    <row r="472" spans="1:11" x14ac:dyDescent="0.25">
      <c r="A472" s="1">
        <f t="shared" si="82"/>
        <v>49146</v>
      </c>
      <c r="B472" s="115">
        <f t="shared" si="85"/>
        <v>3846.1538461538462</v>
      </c>
      <c r="C472" s="56">
        <f t="shared" si="86"/>
        <v>0.5</v>
      </c>
      <c r="D472" s="115">
        <f t="shared" si="83"/>
        <v>1923.0769230769231</v>
      </c>
      <c r="E472" s="116">
        <f t="shared" si="87"/>
        <v>894230.76923076331</v>
      </c>
      <c r="F472" s="116">
        <f t="shared" si="88"/>
        <v>1923.0769230769231</v>
      </c>
      <c r="G472" s="116">
        <f t="shared" si="89"/>
        <v>894230.76923076331</v>
      </c>
      <c r="H472" s="116">
        <f t="shared" si="90"/>
        <v>1877873.9368410907</v>
      </c>
      <c r="I472" s="116">
        <f t="shared" si="91"/>
        <v>983643.16761032736</v>
      </c>
      <c r="J472" s="116">
        <f t="shared" si="92"/>
        <v>5395.8318118447205</v>
      </c>
      <c r="K472" s="117">
        <f t="shared" si="84"/>
        <v>1</v>
      </c>
    </row>
    <row r="473" spans="1:11" x14ac:dyDescent="0.25">
      <c r="A473" s="1">
        <f t="shared" si="82"/>
        <v>49160</v>
      </c>
      <c r="B473" s="115">
        <f t="shared" si="85"/>
        <v>3846.1538461538462</v>
      </c>
      <c r="C473" s="56">
        <f t="shared" si="86"/>
        <v>0.5</v>
      </c>
      <c r="D473" s="115">
        <f t="shared" si="83"/>
        <v>1923.0769230769231</v>
      </c>
      <c r="E473" s="116">
        <f t="shared" si="87"/>
        <v>896153.84615384019</v>
      </c>
      <c r="F473" s="116">
        <f t="shared" si="88"/>
        <v>1923.0769230769231</v>
      </c>
      <c r="G473" s="116">
        <f t="shared" si="89"/>
        <v>896153.84615384019</v>
      </c>
      <c r="H473" s="116">
        <f t="shared" si="90"/>
        <v>1885213.9578127477</v>
      </c>
      <c r="I473" s="116">
        <f t="shared" si="91"/>
        <v>989060.1116589075</v>
      </c>
      <c r="J473" s="116">
        <f t="shared" si="92"/>
        <v>5416.9440485801315</v>
      </c>
      <c r="K473" s="117">
        <f t="shared" si="84"/>
        <v>1</v>
      </c>
    </row>
    <row r="474" spans="1:11" x14ac:dyDescent="0.25">
      <c r="A474" s="1">
        <f t="shared" si="82"/>
        <v>49174</v>
      </c>
      <c r="B474" s="115">
        <f t="shared" si="85"/>
        <v>3846.1538461538462</v>
      </c>
      <c r="C474" s="56">
        <f t="shared" si="86"/>
        <v>0.5</v>
      </c>
      <c r="D474" s="115">
        <f t="shared" si="83"/>
        <v>1923.0769230769231</v>
      </c>
      <c r="E474" s="116">
        <f t="shared" si="87"/>
        <v>898076.92307691707</v>
      </c>
      <c r="F474" s="116">
        <f t="shared" si="88"/>
        <v>1923.0769230769231</v>
      </c>
      <c r="G474" s="116">
        <f t="shared" si="89"/>
        <v>898076.92307691707</v>
      </c>
      <c r="H474" s="116">
        <f t="shared" si="90"/>
        <v>1892575.1519218229</v>
      </c>
      <c r="I474" s="116">
        <f t="shared" si="91"/>
        <v>994498.22884490585</v>
      </c>
      <c r="J474" s="116">
        <f t="shared" si="92"/>
        <v>5438.1171859983588</v>
      </c>
      <c r="K474" s="117">
        <f t="shared" si="84"/>
        <v>1</v>
      </c>
    </row>
    <row r="475" spans="1:11" x14ac:dyDescent="0.25">
      <c r="A475" s="1">
        <f t="shared" si="82"/>
        <v>49188</v>
      </c>
      <c r="B475" s="115">
        <f t="shared" si="85"/>
        <v>3846.1538461538462</v>
      </c>
      <c r="C475" s="56">
        <f t="shared" si="86"/>
        <v>0.5</v>
      </c>
      <c r="D475" s="115">
        <f t="shared" si="83"/>
        <v>1923.0769230769231</v>
      </c>
      <c r="E475" s="116">
        <f t="shared" si="87"/>
        <v>899999.99999999395</v>
      </c>
      <c r="F475" s="116">
        <f t="shared" si="88"/>
        <v>1923.0769230769231</v>
      </c>
      <c r="G475" s="116">
        <f t="shared" si="89"/>
        <v>899999.99999999395</v>
      </c>
      <c r="H475" s="116">
        <f t="shared" si="90"/>
        <v>1899957.5802446743</v>
      </c>
      <c r="I475" s="116">
        <f t="shared" si="91"/>
        <v>999957.5802446804</v>
      </c>
      <c r="J475" s="116">
        <f t="shared" si="92"/>
        <v>5459.3513997745467</v>
      </c>
      <c r="K475" s="117">
        <f t="shared" si="84"/>
        <v>1</v>
      </c>
    </row>
    <row r="476" spans="1:11" x14ac:dyDescent="0.25">
      <c r="A476" s="1">
        <f t="shared" si="82"/>
        <v>49202</v>
      </c>
      <c r="B476" s="115">
        <f t="shared" si="85"/>
        <v>3846.1538461538462</v>
      </c>
      <c r="C476" s="56">
        <f t="shared" si="86"/>
        <v>0.5</v>
      </c>
      <c r="D476" s="115">
        <f t="shared" si="83"/>
        <v>1923.0769230769231</v>
      </c>
      <c r="E476" s="116">
        <f t="shared" si="87"/>
        <v>901923.07692307082</v>
      </c>
      <c r="F476" s="116">
        <f t="shared" si="88"/>
        <v>1923.0769230769231</v>
      </c>
      <c r="G476" s="116">
        <f t="shared" si="89"/>
        <v>901923.07692307082</v>
      </c>
      <c r="H476" s="116">
        <f t="shared" si="90"/>
        <v>1907361.3040338417</v>
      </c>
      <c r="I476" s="116">
        <f t="shared" si="91"/>
        <v>1005438.2271107709</v>
      </c>
      <c r="J476" s="116">
        <f t="shared" si="92"/>
        <v>5480.6468660904793</v>
      </c>
      <c r="K476" s="117">
        <f t="shared" si="84"/>
        <v>1</v>
      </c>
    </row>
    <row r="477" spans="1:11" x14ac:dyDescent="0.25">
      <c r="A477" s="1">
        <f t="shared" si="82"/>
        <v>49216</v>
      </c>
      <c r="B477" s="115">
        <f t="shared" si="85"/>
        <v>3846.1538461538462</v>
      </c>
      <c r="C477" s="56">
        <f t="shared" si="86"/>
        <v>0.5</v>
      </c>
      <c r="D477" s="115">
        <f t="shared" si="83"/>
        <v>1923.0769230769231</v>
      </c>
      <c r="E477" s="116">
        <f t="shared" si="87"/>
        <v>903846.1538461477</v>
      </c>
      <c r="F477" s="116">
        <f t="shared" si="88"/>
        <v>1923.0769230769231</v>
      </c>
      <c r="G477" s="116">
        <f t="shared" si="89"/>
        <v>903846.1538461477</v>
      </c>
      <c r="H477" s="116">
        <f t="shared" si="90"/>
        <v>1914786.3847185548</v>
      </c>
      <c r="I477" s="116">
        <f t="shared" si="91"/>
        <v>1010940.2308724071</v>
      </c>
      <c r="J477" s="116">
        <f t="shared" si="92"/>
        <v>5502.0037616362097</v>
      </c>
      <c r="K477" s="117">
        <f t="shared" si="84"/>
        <v>1</v>
      </c>
    </row>
    <row r="478" spans="1:11" x14ac:dyDescent="0.25">
      <c r="A478" s="1">
        <f t="shared" si="82"/>
        <v>49230</v>
      </c>
      <c r="B478" s="115">
        <f t="shared" si="85"/>
        <v>3846.1538461538462</v>
      </c>
      <c r="C478" s="56">
        <f t="shared" si="86"/>
        <v>0.5</v>
      </c>
      <c r="D478" s="115">
        <f t="shared" si="83"/>
        <v>1923.0769230769231</v>
      </c>
      <c r="E478" s="116">
        <f t="shared" si="87"/>
        <v>905769.23076922458</v>
      </c>
      <c r="F478" s="116">
        <f t="shared" si="88"/>
        <v>1923.0769230769231</v>
      </c>
      <c r="G478" s="116">
        <f t="shared" si="89"/>
        <v>905769.23076922458</v>
      </c>
      <c r="H478" s="116">
        <f t="shared" si="90"/>
        <v>1922232.8839052429</v>
      </c>
      <c r="I478" s="116">
        <f t="shared" si="91"/>
        <v>1016463.6531360183</v>
      </c>
      <c r="J478" s="116">
        <f t="shared" si="92"/>
        <v>5523.4222636112245</v>
      </c>
      <c r="K478" s="117">
        <f t="shared" si="84"/>
        <v>1</v>
      </c>
    </row>
    <row r="479" spans="1:11" x14ac:dyDescent="0.25">
      <c r="A479" s="1">
        <f t="shared" si="82"/>
        <v>49244</v>
      </c>
      <c r="B479" s="115">
        <f t="shared" si="85"/>
        <v>3846.1538461538462</v>
      </c>
      <c r="C479" s="56">
        <f t="shared" si="86"/>
        <v>0.5</v>
      </c>
      <c r="D479" s="115">
        <f t="shared" si="83"/>
        <v>1923.0769230769231</v>
      </c>
      <c r="E479" s="116">
        <f t="shared" si="87"/>
        <v>907692.30769230146</v>
      </c>
      <c r="F479" s="116">
        <f t="shared" si="88"/>
        <v>1923.0769230769231</v>
      </c>
      <c r="G479" s="116">
        <f t="shared" si="89"/>
        <v>907692.30769230146</v>
      </c>
      <c r="H479" s="116">
        <f t="shared" si="90"/>
        <v>1929700.8633780465</v>
      </c>
      <c r="I479" s="116">
        <f t="shared" si="91"/>
        <v>1022008.5556857451</v>
      </c>
      <c r="J479" s="116">
        <f t="shared" si="92"/>
        <v>5544.9025497267721</v>
      </c>
      <c r="K479" s="117">
        <f t="shared" si="84"/>
        <v>1</v>
      </c>
    </row>
    <row r="480" spans="1:11" x14ac:dyDescent="0.25">
      <c r="A480" s="1">
        <f t="shared" si="82"/>
        <v>49258</v>
      </c>
      <c r="B480" s="115">
        <f t="shared" si="85"/>
        <v>3846.1538461538462</v>
      </c>
      <c r="C480" s="56">
        <f t="shared" si="86"/>
        <v>0.5</v>
      </c>
      <c r="D480" s="115">
        <f t="shared" si="83"/>
        <v>1923.0769230769231</v>
      </c>
      <c r="E480" s="116">
        <f t="shared" si="87"/>
        <v>909615.38461537834</v>
      </c>
      <c r="F480" s="116">
        <f t="shared" si="88"/>
        <v>1923.0769230769231</v>
      </c>
      <c r="G480" s="116">
        <f t="shared" si="89"/>
        <v>909615.38461537834</v>
      </c>
      <c r="H480" s="116">
        <f t="shared" si="90"/>
        <v>1937190.3850993295</v>
      </c>
      <c r="I480" s="116">
        <f t="shared" si="91"/>
        <v>1027575.0004839512</v>
      </c>
      <c r="J480" s="116">
        <f t="shared" si="92"/>
        <v>5566.4447982060956</v>
      </c>
      <c r="K480" s="117">
        <f t="shared" si="84"/>
        <v>1</v>
      </c>
    </row>
    <row r="481" spans="1:11" x14ac:dyDescent="0.25">
      <c r="A481" s="1">
        <f t="shared" si="82"/>
        <v>49272</v>
      </c>
      <c r="B481" s="115">
        <f t="shared" si="85"/>
        <v>3846.1538461538462</v>
      </c>
      <c r="C481" s="56">
        <f t="shared" si="86"/>
        <v>0.5</v>
      </c>
      <c r="D481" s="115">
        <f t="shared" si="83"/>
        <v>1923.0769230769231</v>
      </c>
      <c r="E481" s="116">
        <f t="shared" si="87"/>
        <v>911538.46153845522</v>
      </c>
      <c r="F481" s="116">
        <f t="shared" si="88"/>
        <v>1923.0769230769231</v>
      </c>
      <c r="G481" s="116">
        <f t="shared" si="89"/>
        <v>911538.46153845522</v>
      </c>
      <c r="H481" s="116">
        <f t="shared" si="90"/>
        <v>1944701.5112101929</v>
      </c>
      <c r="I481" s="116">
        <f t="shared" si="91"/>
        <v>1033163.0496717377</v>
      </c>
      <c r="J481" s="116">
        <f t="shared" si="92"/>
        <v>5588.0491877865279</v>
      </c>
      <c r="K481" s="117">
        <f t="shared" si="84"/>
        <v>1</v>
      </c>
    </row>
    <row r="482" spans="1:11" x14ac:dyDescent="0.25">
      <c r="A482" s="1">
        <f t="shared" si="82"/>
        <v>49286</v>
      </c>
      <c r="B482" s="115">
        <f t="shared" si="85"/>
        <v>3846.1538461538462</v>
      </c>
      <c r="C482" s="56">
        <f t="shared" si="86"/>
        <v>0.5</v>
      </c>
      <c r="D482" s="115">
        <f t="shared" si="83"/>
        <v>1923.0769230769231</v>
      </c>
      <c r="E482" s="116">
        <f t="shared" si="87"/>
        <v>913461.53846153209</v>
      </c>
      <c r="F482" s="116">
        <f t="shared" si="88"/>
        <v>1923.0769230769231</v>
      </c>
      <c r="G482" s="116">
        <f t="shared" si="89"/>
        <v>913461.53846153209</v>
      </c>
      <c r="H482" s="116">
        <f t="shared" si="90"/>
        <v>1952234.3040309916</v>
      </c>
      <c r="I482" s="116">
        <f t="shared" si="91"/>
        <v>1038772.7655694595</v>
      </c>
      <c r="J482" s="116">
        <f t="shared" si="92"/>
        <v>5609.7158977218205</v>
      </c>
      <c r="K482" s="117">
        <f t="shared" si="84"/>
        <v>1</v>
      </c>
    </row>
    <row r="483" spans="1:11" x14ac:dyDescent="0.25">
      <c r="A483" s="1">
        <f t="shared" si="82"/>
        <v>49300</v>
      </c>
      <c r="B483" s="115">
        <f t="shared" si="85"/>
        <v>3846.1538461538462</v>
      </c>
      <c r="C483" s="56">
        <f t="shared" si="86"/>
        <v>0.5</v>
      </c>
      <c r="D483" s="115">
        <f t="shared" si="83"/>
        <v>1923.0769230769231</v>
      </c>
      <c r="E483" s="116">
        <f t="shared" si="87"/>
        <v>915384.61538460897</v>
      </c>
      <c r="F483" s="116">
        <f t="shared" si="88"/>
        <v>1923.0769230769231</v>
      </c>
      <c r="G483" s="116">
        <f t="shared" si="89"/>
        <v>915384.61538460897</v>
      </c>
      <c r="H483" s="116">
        <f t="shared" si="90"/>
        <v>1959788.8260618504</v>
      </c>
      <c r="I483" s="116">
        <f t="shared" si="91"/>
        <v>1044404.2106772414</v>
      </c>
      <c r="J483" s="116">
        <f t="shared" si="92"/>
        <v>5631.4451077819103</v>
      </c>
      <c r="K483" s="117">
        <f t="shared" si="84"/>
        <v>1</v>
      </c>
    </row>
    <row r="484" spans="1:11" x14ac:dyDescent="0.25">
      <c r="A484" s="1">
        <f t="shared" si="82"/>
        <v>49314</v>
      </c>
      <c r="B484" s="115">
        <f t="shared" si="85"/>
        <v>3846.1538461538462</v>
      </c>
      <c r="C484" s="56">
        <f t="shared" si="86"/>
        <v>0.5</v>
      </c>
      <c r="D484" s="115">
        <f t="shared" si="83"/>
        <v>1923.0769230769231</v>
      </c>
      <c r="E484" s="116">
        <f t="shared" si="87"/>
        <v>917307.69230768585</v>
      </c>
      <c r="F484" s="116">
        <f t="shared" si="88"/>
        <v>1923.0769230769231</v>
      </c>
      <c r="G484" s="116">
        <f t="shared" si="89"/>
        <v>917307.69230768585</v>
      </c>
      <c r="H484" s="116">
        <f t="shared" si="90"/>
        <v>1967365.1399831828</v>
      </c>
      <c r="I484" s="116">
        <f t="shared" si="91"/>
        <v>1050057.4476754968</v>
      </c>
      <c r="J484" s="116">
        <f t="shared" si="92"/>
        <v>5653.2369982553646</v>
      </c>
      <c r="K484" s="117">
        <f t="shared" si="84"/>
        <v>1</v>
      </c>
    </row>
    <row r="485" spans="1:11" x14ac:dyDescent="0.25">
      <c r="A485" s="1">
        <f t="shared" si="82"/>
        <v>49328</v>
      </c>
      <c r="B485" s="115">
        <f t="shared" si="85"/>
        <v>3846.1538461538462</v>
      </c>
      <c r="C485" s="56">
        <f t="shared" si="86"/>
        <v>0.5</v>
      </c>
      <c r="D485" s="115">
        <f t="shared" si="83"/>
        <v>1923.0769230769231</v>
      </c>
      <c r="E485" s="116">
        <f t="shared" si="87"/>
        <v>919230.76923076273</v>
      </c>
      <c r="F485" s="116">
        <f t="shared" si="88"/>
        <v>1923.0769230769231</v>
      </c>
      <c r="G485" s="116">
        <f t="shared" si="89"/>
        <v>919230.76923076273</v>
      </c>
      <c r="H485" s="116">
        <f t="shared" si="90"/>
        <v>1974963.3086562112</v>
      </c>
      <c r="I485" s="116">
        <f t="shared" si="91"/>
        <v>1055732.5394254485</v>
      </c>
      <c r="J485" s="116">
        <f t="shared" si="92"/>
        <v>5675.0917499517091</v>
      </c>
      <c r="K485" s="117">
        <f t="shared" si="84"/>
        <v>1</v>
      </c>
    </row>
    <row r="486" spans="1:11" x14ac:dyDescent="0.25">
      <c r="A486" s="1">
        <f t="shared" si="82"/>
        <v>49342</v>
      </c>
      <c r="B486" s="115">
        <f t="shared" si="85"/>
        <v>3846.1538461538462</v>
      </c>
      <c r="C486" s="56">
        <f t="shared" si="86"/>
        <v>0.5</v>
      </c>
      <c r="D486" s="115">
        <f t="shared" si="83"/>
        <v>1923.0769230769231</v>
      </c>
      <c r="E486" s="116">
        <f t="shared" si="87"/>
        <v>921153.84615383961</v>
      </c>
      <c r="F486" s="116">
        <f t="shared" si="88"/>
        <v>1923.0769230769231</v>
      </c>
      <c r="G486" s="116">
        <f t="shared" si="89"/>
        <v>921153.84615383961</v>
      </c>
      <c r="H486" s="116">
        <f t="shared" si="90"/>
        <v>1982583.3951234887</v>
      </c>
      <c r="I486" s="116">
        <f t="shared" si="91"/>
        <v>1061429.5489696492</v>
      </c>
      <c r="J486" s="116">
        <f t="shared" si="92"/>
        <v>5697.0095442007296</v>
      </c>
      <c r="K486" s="117">
        <f t="shared" si="84"/>
        <v>1</v>
      </c>
    </row>
    <row r="487" spans="1:11" x14ac:dyDescent="0.25">
      <c r="A487" s="1">
        <f t="shared" si="82"/>
        <v>49356</v>
      </c>
      <c r="B487" s="115">
        <f t="shared" si="85"/>
        <v>3846.1538461538462</v>
      </c>
      <c r="C487" s="56">
        <f t="shared" si="86"/>
        <v>0.5</v>
      </c>
      <c r="D487" s="115">
        <f t="shared" si="83"/>
        <v>1923.0769230769231</v>
      </c>
      <c r="E487" s="116">
        <f t="shared" si="87"/>
        <v>923076.92307691649</v>
      </c>
      <c r="F487" s="116">
        <f t="shared" si="88"/>
        <v>1923.0769230769231</v>
      </c>
      <c r="G487" s="116">
        <f t="shared" si="89"/>
        <v>923076.92307691649</v>
      </c>
      <c r="H487" s="116">
        <f t="shared" si="90"/>
        <v>1990225.4626094219</v>
      </c>
      <c r="I487" s="116">
        <f t="shared" si="91"/>
        <v>1067148.5395325054</v>
      </c>
      <c r="J487" s="116">
        <f t="shared" si="92"/>
        <v>5718.9905628561974</v>
      </c>
      <c r="K487" s="117">
        <f t="shared" si="84"/>
        <v>1</v>
      </c>
    </row>
    <row r="488" spans="1:11" x14ac:dyDescent="0.25">
      <c r="A488" s="1">
        <f t="shared" si="82"/>
        <v>49370</v>
      </c>
      <c r="B488" s="115">
        <f t="shared" si="85"/>
        <v>3846.1538461538462</v>
      </c>
      <c r="C488" s="56">
        <f t="shared" si="86"/>
        <v>0.5</v>
      </c>
      <c r="D488" s="115">
        <f t="shared" si="83"/>
        <v>1923.0769230769231</v>
      </c>
      <c r="E488" s="116">
        <f t="shared" si="87"/>
        <v>924999.99999999336</v>
      </c>
      <c r="F488" s="116">
        <f t="shared" si="88"/>
        <v>1923.0769230769231</v>
      </c>
      <c r="G488" s="116">
        <f t="shared" si="89"/>
        <v>924999.99999999336</v>
      </c>
      <c r="H488" s="116">
        <f t="shared" si="90"/>
        <v>1997889.5745207954</v>
      </c>
      <c r="I488" s="116">
        <f t="shared" si="91"/>
        <v>1072889.5745208021</v>
      </c>
      <c r="J488" s="116">
        <f t="shared" si="92"/>
        <v>5741.0349882966839</v>
      </c>
      <c r="K488" s="117">
        <f t="shared" si="84"/>
        <v>1</v>
      </c>
    </row>
    <row r="489" spans="1:11" x14ac:dyDescent="0.25">
      <c r="A489" s="1">
        <f t="shared" si="82"/>
        <v>49384</v>
      </c>
      <c r="B489" s="115">
        <f t="shared" si="85"/>
        <v>3846.1538461538462</v>
      </c>
      <c r="C489" s="56">
        <f t="shared" si="86"/>
        <v>0.5</v>
      </c>
      <c r="D489" s="115">
        <f t="shared" si="83"/>
        <v>1923.0769230769231</v>
      </c>
      <c r="E489" s="116">
        <f t="shared" si="87"/>
        <v>926923.07692307024</v>
      </c>
      <c r="F489" s="116">
        <f t="shared" si="88"/>
        <v>1923.0769230769231</v>
      </c>
      <c r="G489" s="116">
        <f t="shared" si="89"/>
        <v>926923.07692307024</v>
      </c>
      <c r="H489" s="116">
        <f t="shared" si="90"/>
        <v>2005575.7944472977</v>
      </c>
      <c r="I489" s="116">
        <f t="shared" si="91"/>
        <v>1078652.7175242275</v>
      </c>
      <c r="J489" s="116">
        <f t="shared" si="92"/>
        <v>5763.1430034253281</v>
      </c>
      <c r="K489" s="117">
        <f t="shared" si="84"/>
        <v>1</v>
      </c>
    </row>
    <row r="490" spans="1:11" x14ac:dyDescent="0.25">
      <c r="A490" s="1">
        <f t="shared" si="82"/>
        <v>49398</v>
      </c>
      <c r="B490" s="115">
        <f t="shared" si="85"/>
        <v>3846.1538461538462</v>
      </c>
      <c r="C490" s="56">
        <f t="shared" si="86"/>
        <v>0.5</v>
      </c>
      <c r="D490" s="115">
        <f t="shared" si="83"/>
        <v>1923.0769230769231</v>
      </c>
      <c r="E490" s="116">
        <f t="shared" si="87"/>
        <v>928846.15384614712</v>
      </c>
      <c r="F490" s="116">
        <f t="shared" si="88"/>
        <v>1923.0769230769231</v>
      </c>
      <c r="G490" s="116">
        <f t="shared" si="89"/>
        <v>928846.15384614712</v>
      </c>
      <c r="H490" s="116">
        <f t="shared" si="90"/>
        <v>2013284.1861620496</v>
      </c>
      <c r="I490" s="116">
        <f t="shared" si="91"/>
        <v>1084438.0323159024</v>
      </c>
      <c r="J490" s="116">
        <f t="shared" si="92"/>
        <v>5785.3147916749585</v>
      </c>
      <c r="K490" s="117">
        <f t="shared" si="84"/>
        <v>1</v>
      </c>
    </row>
    <row r="491" spans="1:11" x14ac:dyDescent="0.25">
      <c r="A491" s="1">
        <f t="shared" si="82"/>
        <v>49412</v>
      </c>
      <c r="B491" s="115">
        <f t="shared" si="85"/>
        <v>3846.1538461538462</v>
      </c>
      <c r="C491" s="56">
        <f t="shared" si="86"/>
        <v>0.5</v>
      </c>
      <c r="D491" s="115">
        <f t="shared" si="83"/>
        <v>1923.0769230769231</v>
      </c>
      <c r="E491" s="116">
        <f t="shared" si="87"/>
        <v>930769.230769224</v>
      </c>
      <c r="F491" s="116">
        <f t="shared" si="88"/>
        <v>1923.0769230769231</v>
      </c>
      <c r="G491" s="116">
        <f t="shared" si="89"/>
        <v>930769.230769224</v>
      </c>
      <c r="H491" s="116">
        <f t="shared" si="90"/>
        <v>2021014.8136221326</v>
      </c>
      <c r="I491" s="116">
        <f t="shared" si="91"/>
        <v>1090245.5828529086</v>
      </c>
      <c r="J491" s="116">
        <f t="shared" si="92"/>
        <v>5807.550537006231</v>
      </c>
      <c r="K491" s="117">
        <f t="shared" si="84"/>
        <v>1</v>
      </c>
    </row>
    <row r="492" spans="1:11" x14ac:dyDescent="0.25">
      <c r="A492" s="1">
        <f t="shared" si="82"/>
        <v>49426</v>
      </c>
      <c r="B492" s="115">
        <f t="shared" si="85"/>
        <v>3846.1538461538462</v>
      </c>
      <c r="C492" s="56">
        <f t="shared" si="86"/>
        <v>0.5</v>
      </c>
      <c r="D492" s="115">
        <f t="shared" si="83"/>
        <v>1923.0769230769231</v>
      </c>
      <c r="E492" s="116">
        <f t="shared" si="87"/>
        <v>932692.30769230088</v>
      </c>
      <c r="F492" s="116">
        <f t="shared" si="88"/>
        <v>1923.0769230769231</v>
      </c>
      <c r="G492" s="116">
        <f t="shared" si="89"/>
        <v>932692.30769230088</v>
      </c>
      <c r="H492" s="116">
        <f t="shared" si="90"/>
        <v>2028767.7409691196</v>
      </c>
      <c r="I492" s="116">
        <f t="shared" si="91"/>
        <v>1096075.4332768186</v>
      </c>
      <c r="J492" s="116">
        <f t="shared" si="92"/>
        <v>5829.8504239099566</v>
      </c>
      <c r="K492" s="117">
        <f t="shared" si="84"/>
        <v>1</v>
      </c>
    </row>
    <row r="493" spans="1:11" x14ac:dyDescent="0.25">
      <c r="A493" s="1">
        <f t="shared" si="82"/>
        <v>49440</v>
      </c>
      <c r="B493" s="115">
        <f t="shared" si="85"/>
        <v>3846.1538461538462</v>
      </c>
      <c r="C493" s="56">
        <f t="shared" si="86"/>
        <v>0.5</v>
      </c>
      <c r="D493" s="115">
        <f t="shared" si="83"/>
        <v>1923.0769230769231</v>
      </c>
      <c r="E493" s="116">
        <f t="shared" si="87"/>
        <v>934615.38461537776</v>
      </c>
      <c r="F493" s="116">
        <f t="shared" si="88"/>
        <v>1923.0769230769231</v>
      </c>
      <c r="G493" s="116">
        <f t="shared" si="89"/>
        <v>934615.38461537776</v>
      </c>
      <c r="H493" s="116">
        <f t="shared" si="90"/>
        <v>2036543.0325296074</v>
      </c>
      <c r="I493" s="116">
        <f t="shared" si="91"/>
        <v>1101927.6479142297</v>
      </c>
      <c r="J493" s="116">
        <f t="shared" si="92"/>
        <v>5852.2146374110598</v>
      </c>
      <c r="K493" s="117">
        <f t="shared" si="84"/>
        <v>1</v>
      </c>
    </row>
    <row r="494" spans="1:11" x14ac:dyDescent="0.25">
      <c r="A494" s="1">
        <f t="shared" si="82"/>
        <v>49454</v>
      </c>
      <c r="B494" s="115">
        <f t="shared" si="85"/>
        <v>3846.1538461538462</v>
      </c>
      <c r="C494" s="56">
        <f t="shared" si="86"/>
        <v>0.5</v>
      </c>
      <c r="D494" s="115">
        <f t="shared" si="83"/>
        <v>1923.0769230769231</v>
      </c>
      <c r="E494" s="116">
        <f t="shared" si="87"/>
        <v>936538.46153845463</v>
      </c>
      <c r="F494" s="116">
        <f t="shared" si="88"/>
        <v>1923.0769230769231</v>
      </c>
      <c r="G494" s="116">
        <f t="shared" si="89"/>
        <v>936538.46153845463</v>
      </c>
      <c r="H494" s="116">
        <f t="shared" si="90"/>
        <v>2044340.7528157507</v>
      </c>
      <c r="I494" s="116">
        <f t="shared" si="91"/>
        <v>1107802.2912772959</v>
      </c>
      <c r="J494" s="116">
        <f t="shared" si="92"/>
        <v>5874.6433630662505</v>
      </c>
      <c r="K494" s="117">
        <f t="shared" si="84"/>
        <v>1</v>
      </c>
    </row>
    <row r="495" spans="1:11" x14ac:dyDescent="0.25">
      <c r="A495" s="1">
        <f t="shared" si="82"/>
        <v>49468</v>
      </c>
      <c r="B495" s="115">
        <f t="shared" si="85"/>
        <v>3846.1538461538462</v>
      </c>
      <c r="C495" s="56">
        <f t="shared" si="86"/>
        <v>0.5</v>
      </c>
      <c r="D495" s="115">
        <f t="shared" si="83"/>
        <v>1923.0769230769231</v>
      </c>
      <c r="E495" s="116">
        <f t="shared" si="87"/>
        <v>938461.53846153151</v>
      </c>
      <c r="F495" s="116">
        <f t="shared" si="88"/>
        <v>1923.0769230769231</v>
      </c>
      <c r="G495" s="116">
        <f t="shared" si="89"/>
        <v>938461.53846153151</v>
      </c>
      <c r="H495" s="116">
        <f t="shared" si="90"/>
        <v>2052160.9665257961</v>
      </c>
      <c r="I495" s="116">
        <f t="shared" si="91"/>
        <v>1113699.4280642646</v>
      </c>
      <c r="J495" s="116">
        <f t="shared" si="92"/>
        <v>5897.1367869686801</v>
      </c>
      <c r="K495" s="117">
        <f t="shared" si="84"/>
        <v>1</v>
      </c>
    </row>
    <row r="496" spans="1:11" x14ac:dyDescent="0.25">
      <c r="A496" s="1">
        <f t="shared" si="82"/>
        <v>49482</v>
      </c>
      <c r="B496" s="115">
        <f t="shared" si="85"/>
        <v>3846.1538461538462</v>
      </c>
      <c r="C496" s="56">
        <f t="shared" si="86"/>
        <v>0.5</v>
      </c>
      <c r="D496" s="115">
        <f t="shared" si="83"/>
        <v>1923.0769230769231</v>
      </c>
      <c r="E496" s="116">
        <f t="shared" si="87"/>
        <v>940384.61538460839</v>
      </c>
      <c r="F496" s="116">
        <f t="shared" si="88"/>
        <v>1923.0769230769231</v>
      </c>
      <c r="G496" s="116">
        <f t="shared" si="89"/>
        <v>940384.61538460839</v>
      </c>
      <c r="H496" s="116">
        <f t="shared" si="90"/>
        <v>2060003.7385446206</v>
      </c>
      <c r="I496" s="116">
        <f t="shared" si="91"/>
        <v>1119619.1231600121</v>
      </c>
      <c r="J496" s="116">
        <f t="shared" si="92"/>
        <v>5919.6950957474764</v>
      </c>
      <c r="K496" s="117">
        <f t="shared" si="84"/>
        <v>1</v>
      </c>
    </row>
    <row r="497" spans="1:11" x14ac:dyDescent="0.25">
      <c r="A497" s="1">
        <f t="shared" si="82"/>
        <v>49496</v>
      </c>
      <c r="B497" s="115">
        <f t="shared" si="85"/>
        <v>3846.1538461538462</v>
      </c>
      <c r="C497" s="56">
        <f t="shared" si="86"/>
        <v>0.5</v>
      </c>
      <c r="D497" s="115">
        <f t="shared" si="83"/>
        <v>1923.0769230769231</v>
      </c>
      <c r="E497" s="116">
        <f t="shared" si="87"/>
        <v>942307.69230768527</v>
      </c>
      <c r="F497" s="116">
        <f t="shared" si="88"/>
        <v>1923.0769230769231</v>
      </c>
      <c r="G497" s="116">
        <f t="shared" si="89"/>
        <v>942307.69230768527</v>
      </c>
      <c r="H497" s="116">
        <f t="shared" si="90"/>
        <v>2067869.1339442686</v>
      </c>
      <c r="I497" s="116">
        <f t="shared" si="91"/>
        <v>1125561.4416365833</v>
      </c>
      <c r="J497" s="116">
        <f t="shared" si="92"/>
        <v>5942.3184765712358</v>
      </c>
      <c r="K497" s="117">
        <f t="shared" si="84"/>
        <v>1</v>
      </c>
    </row>
    <row r="498" spans="1:11" x14ac:dyDescent="0.25">
      <c r="A498" s="1">
        <f t="shared" si="82"/>
        <v>49510</v>
      </c>
      <c r="B498" s="115">
        <f t="shared" si="85"/>
        <v>3846.1538461538462</v>
      </c>
      <c r="C498" s="56">
        <f t="shared" si="86"/>
        <v>0.5</v>
      </c>
      <c r="D498" s="115">
        <f t="shared" si="83"/>
        <v>1923.0769230769231</v>
      </c>
      <c r="E498" s="116">
        <f t="shared" si="87"/>
        <v>944230.76923076215</v>
      </c>
      <c r="F498" s="116">
        <f t="shared" si="88"/>
        <v>1923.0769230769231</v>
      </c>
      <c r="G498" s="116">
        <f t="shared" si="89"/>
        <v>944230.76923076215</v>
      </c>
      <c r="H498" s="116">
        <f t="shared" si="90"/>
        <v>2075757.2179844924</v>
      </c>
      <c r="I498" s="116">
        <f t="shared" si="91"/>
        <v>1131526.4487537304</v>
      </c>
      <c r="J498" s="116">
        <f t="shared" si="92"/>
        <v>5965.0071171470918</v>
      </c>
      <c r="K498" s="117">
        <f t="shared" si="84"/>
        <v>1</v>
      </c>
    </row>
    <row r="499" spans="1:11" x14ac:dyDescent="0.25">
      <c r="A499" s="1">
        <f t="shared" si="82"/>
        <v>49524</v>
      </c>
      <c r="B499" s="115">
        <f t="shared" si="85"/>
        <v>3846.1538461538462</v>
      </c>
      <c r="C499" s="56">
        <f t="shared" si="86"/>
        <v>0.5</v>
      </c>
      <c r="D499" s="115">
        <f t="shared" si="83"/>
        <v>1923.0769230769231</v>
      </c>
      <c r="E499" s="116">
        <f t="shared" si="87"/>
        <v>946153.84615383903</v>
      </c>
      <c r="F499" s="116">
        <f t="shared" si="88"/>
        <v>1923.0769230769231</v>
      </c>
      <c r="G499" s="116">
        <f t="shared" si="89"/>
        <v>946153.84615383903</v>
      </c>
      <c r="H499" s="116">
        <f t="shared" si="90"/>
        <v>2083668.0561132939</v>
      </c>
      <c r="I499" s="116">
        <f t="shared" si="91"/>
        <v>1137514.2099594548</v>
      </c>
      <c r="J499" s="116">
        <f t="shared" si="92"/>
        <v>5987.7612057244405</v>
      </c>
      <c r="K499" s="117">
        <f t="shared" si="84"/>
        <v>1</v>
      </c>
    </row>
    <row r="500" spans="1:11" x14ac:dyDescent="0.25">
      <c r="A500" s="1">
        <f t="shared" si="82"/>
        <v>49538</v>
      </c>
      <c r="B500" s="115">
        <f t="shared" si="85"/>
        <v>3846.1538461538462</v>
      </c>
      <c r="C500" s="56">
        <f t="shared" si="86"/>
        <v>0.5</v>
      </c>
      <c r="D500" s="115">
        <f t="shared" si="83"/>
        <v>1923.0769230769231</v>
      </c>
      <c r="E500" s="116">
        <f t="shared" si="87"/>
        <v>948076.9230769159</v>
      </c>
      <c r="F500" s="116">
        <f t="shared" si="88"/>
        <v>1923.0769230769231</v>
      </c>
      <c r="G500" s="116">
        <f t="shared" si="89"/>
        <v>948076.9230769159</v>
      </c>
      <c r="H500" s="116">
        <f t="shared" si="90"/>
        <v>2091601.713967467</v>
      </c>
      <c r="I500" s="116">
        <f t="shared" si="91"/>
        <v>1143524.7908905512</v>
      </c>
      <c r="J500" s="116">
        <f t="shared" si="92"/>
        <v>6010.5809310963377</v>
      </c>
      <c r="K500" s="117">
        <f t="shared" si="84"/>
        <v>1</v>
      </c>
    </row>
    <row r="501" spans="1:11" x14ac:dyDescent="0.25">
      <c r="A501" s="1">
        <f t="shared" si="82"/>
        <v>49552</v>
      </c>
      <c r="B501" s="115">
        <f t="shared" si="85"/>
        <v>3846.1538461538462</v>
      </c>
      <c r="C501" s="56">
        <f t="shared" si="86"/>
        <v>0.5</v>
      </c>
      <c r="D501" s="115">
        <f t="shared" si="83"/>
        <v>1923.0769230769231</v>
      </c>
      <c r="E501" s="116">
        <f t="shared" si="87"/>
        <v>949999.99999999278</v>
      </c>
      <c r="F501" s="116">
        <f t="shared" si="88"/>
        <v>1923.0769230769231</v>
      </c>
      <c r="G501" s="116">
        <f t="shared" si="89"/>
        <v>949999.99999999278</v>
      </c>
      <c r="H501" s="116">
        <f t="shared" si="90"/>
        <v>2099558.2573731425</v>
      </c>
      <c r="I501" s="116">
        <f t="shared" si="91"/>
        <v>1149558.2573731497</v>
      </c>
      <c r="J501" s="116">
        <f t="shared" si="92"/>
        <v>6033.4664825985674</v>
      </c>
      <c r="K501" s="117">
        <f t="shared" si="84"/>
        <v>1</v>
      </c>
    </row>
    <row r="502" spans="1:11" x14ac:dyDescent="0.25">
      <c r="A502" s="1">
        <f t="shared" si="82"/>
        <v>49566</v>
      </c>
      <c r="B502" s="115">
        <f t="shared" si="85"/>
        <v>3846.1538461538462</v>
      </c>
      <c r="C502" s="56">
        <f t="shared" si="86"/>
        <v>0.5</v>
      </c>
      <c r="D502" s="115">
        <f t="shared" si="83"/>
        <v>1923.0769230769231</v>
      </c>
      <c r="E502" s="116">
        <f t="shared" si="87"/>
        <v>951923.07692306966</v>
      </c>
      <c r="F502" s="116">
        <f t="shared" si="88"/>
        <v>1923.0769230769231</v>
      </c>
      <c r="G502" s="116">
        <f t="shared" si="89"/>
        <v>951923.07692306966</v>
      </c>
      <c r="H502" s="116">
        <f t="shared" si="90"/>
        <v>2107537.7523463345</v>
      </c>
      <c r="I502" s="116">
        <f t="shared" si="91"/>
        <v>1155614.675423265</v>
      </c>
      <c r="J502" s="116">
        <f t="shared" si="92"/>
        <v>6056.4180501152296</v>
      </c>
      <c r="K502" s="117">
        <f t="shared" si="84"/>
        <v>1</v>
      </c>
    </row>
    <row r="503" spans="1:11" x14ac:dyDescent="0.25">
      <c r="A503" s="1">
        <f t="shared" si="82"/>
        <v>49580</v>
      </c>
      <c r="B503" s="115">
        <f t="shared" si="85"/>
        <v>3846.1538461538462</v>
      </c>
      <c r="C503" s="56">
        <f t="shared" si="86"/>
        <v>0.5</v>
      </c>
      <c r="D503" s="115">
        <f t="shared" si="83"/>
        <v>1923.0769230769231</v>
      </c>
      <c r="E503" s="116">
        <f t="shared" si="87"/>
        <v>953846.15384614654</v>
      </c>
      <c r="F503" s="116">
        <f t="shared" si="88"/>
        <v>1923.0769230769231</v>
      </c>
      <c r="G503" s="116">
        <f t="shared" si="89"/>
        <v>953846.15384614654</v>
      </c>
      <c r="H503" s="116">
        <f t="shared" si="90"/>
        <v>2115540.2650934872</v>
      </c>
      <c r="I503" s="116">
        <f t="shared" si="91"/>
        <v>1161694.1112473407</v>
      </c>
      <c r="J503" s="116">
        <f t="shared" si="92"/>
        <v>6079.4358240757138</v>
      </c>
      <c r="K503" s="117">
        <f t="shared" si="84"/>
        <v>1</v>
      </c>
    </row>
    <row r="504" spans="1:11" x14ac:dyDescent="0.25">
      <c r="A504" s="1">
        <f t="shared" si="82"/>
        <v>49594</v>
      </c>
      <c r="B504" s="115">
        <f t="shared" si="85"/>
        <v>3846.1538461538462</v>
      </c>
      <c r="C504" s="56">
        <f t="shared" si="86"/>
        <v>0.5</v>
      </c>
      <c r="D504" s="115">
        <f t="shared" si="83"/>
        <v>1923.0769230769231</v>
      </c>
      <c r="E504" s="116">
        <f t="shared" si="87"/>
        <v>955769.23076922342</v>
      </c>
      <c r="F504" s="116">
        <f t="shared" si="88"/>
        <v>1923.0769230769231</v>
      </c>
      <c r="G504" s="116">
        <f t="shared" si="89"/>
        <v>955769.23076922342</v>
      </c>
      <c r="H504" s="116">
        <f t="shared" si="90"/>
        <v>2123565.8620120264</v>
      </c>
      <c r="I504" s="116">
        <f t="shared" si="91"/>
        <v>1167796.6312428028</v>
      </c>
      <c r="J504" s="116">
        <f t="shared" si="92"/>
        <v>6102.5199954621494</v>
      </c>
      <c r="K504" s="117">
        <f t="shared" si="84"/>
        <v>1</v>
      </c>
    </row>
    <row r="505" spans="1:11" x14ac:dyDescent="0.25">
      <c r="A505" s="1">
        <f t="shared" si="82"/>
        <v>49608</v>
      </c>
      <c r="B505" s="115">
        <f t="shared" si="85"/>
        <v>3846.1538461538462</v>
      </c>
      <c r="C505" s="56">
        <f t="shared" si="86"/>
        <v>0.5</v>
      </c>
      <c r="D505" s="115">
        <f t="shared" si="83"/>
        <v>1923.0769230769231</v>
      </c>
      <c r="E505" s="116">
        <f t="shared" si="87"/>
        <v>957692.3076923003</v>
      </c>
      <c r="F505" s="116">
        <f t="shared" si="88"/>
        <v>1923.0769230769231</v>
      </c>
      <c r="G505" s="116">
        <f t="shared" si="89"/>
        <v>957692.3076923003</v>
      </c>
      <c r="H505" s="116">
        <f t="shared" si="90"/>
        <v>2131614.6096909074</v>
      </c>
      <c r="I505" s="116">
        <f t="shared" si="91"/>
        <v>1173922.3019986071</v>
      </c>
      <c r="J505" s="116">
        <f t="shared" si="92"/>
        <v>6125.6707558042835</v>
      </c>
      <c r="K505" s="117">
        <f t="shared" si="84"/>
        <v>1</v>
      </c>
    </row>
    <row r="506" spans="1:11" x14ac:dyDescent="0.25">
      <c r="A506" s="1">
        <f t="shared" si="82"/>
        <v>49622</v>
      </c>
      <c r="B506" s="115">
        <f t="shared" si="85"/>
        <v>3846.1538461538462</v>
      </c>
      <c r="C506" s="56">
        <f t="shared" si="86"/>
        <v>0.5</v>
      </c>
      <c r="D506" s="115">
        <f t="shared" si="83"/>
        <v>1923.0769230769231</v>
      </c>
      <c r="E506" s="116">
        <f t="shared" si="87"/>
        <v>959615.38461537717</v>
      </c>
      <c r="F506" s="116">
        <f t="shared" si="88"/>
        <v>1923.0769230769231</v>
      </c>
      <c r="G506" s="116">
        <f t="shared" si="89"/>
        <v>959615.38461537717</v>
      </c>
      <c r="H506" s="116">
        <f t="shared" si="90"/>
        <v>2139686.5749111697</v>
      </c>
      <c r="I506" s="116">
        <f t="shared" si="91"/>
        <v>1180071.1902957927</v>
      </c>
      <c r="J506" s="116">
        <f t="shared" si="92"/>
        <v>6148.8882971855346</v>
      </c>
      <c r="K506" s="117">
        <f t="shared" si="84"/>
        <v>1</v>
      </c>
    </row>
    <row r="507" spans="1:11" x14ac:dyDescent="0.25">
      <c r="A507" s="1">
        <f t="shared" si="82"/>
        <v>49636</v>
      </c>
      <c r="B507" s="115">
        <f t="shared" si="85"/>
        <v>3846.1538461538462</v>
      </c>
      <c r="C507" s="56">
        <f t="shared" si="86"/>
        <v>0.5</v>
      </c>
      <c r="D507" s="115">
        <f t="shared" si="83"/>
        <v>1923.0769230769231</v>
      </c>
      <c r="E507" s="116">
        <f t="shared" si="87"/>
        <v>961538.46153845405</v>
      </c>
      <c r="F507" s="116">
        <f t="shared" si="88"/>
        <v>1923.0769230769231</v>
      </c>
      <c r="G507" s="116">
        <f t="shared" si="89"/>
        <v>961538.46153845405</v>
      </c>
      <c r="H507" s="116">
        <f t="shared" si="90"/>
        <v>2147781.8246464906</v>
      </c>
      <c r="I507" s="116">
        <f t="shared" si="91"/>
        <v>1186243.3631080366</v>
      </c>
      <c r="J507" s="116">
        <f t="shared" si="92"/>
        <v>6172.1728122439235</v>
      </c>
      <c r="K507" s="117">
        <f t="shared" si="84"/>
        <v>1</v>
      </c>
    </row>
    <row r="508" spans="1:11" x14ac:dyDescent="0.25">
      <c r="A508" s="1">
        <f t="shared" si="82"/>
        <v>49650</v>
      </c>
      <c r="B508" s="115">
        <f t="shared" si="85"/>
        <v>3846.1538461538462</v>
      </c>
      <c r="C508" s="56">
        <f t="shared" si="86"/>
        <v>0.5</v>
      </c>
      <c r="D508" s="115">
        <f t="shared" si="83"/>
        <v>1923.0769230769231</v>
      </c>
      <c r="E508" s="116">
        <f t="shared" si="87"/>
        <v>963461.53846153093</v>
      </c>
      <c r="F508" s="116">
        <f t="shared" si="88"/>
        <v>1923.0769230769231</v>
      </c>
      <c r="G508" s="116">
        <f t="shared" si="89"/>
        <v>963461.53846153093</v>
      </c>
      <c r="H508" s="116">
        <f t="shared" si="90"/>
        <v>2155900.4260637402</v>
      </c>
      <c r="I508" s="116">
        <f t="shared" si="91"/>
        <v>1192438.8876022091</v>
      </c>
      <c r="J508" s="116">
        <f t="shared" si="92"/>
        <v>6195.5244941725396</v>
      </c>
      <c r="K508" s="117">
        <f t="shared" si="84"/>
        <v>1</v>
      </c>
    </row>
    <row r="509" spans="1:11" x14ac:dyDescent="0.25">
      <c r="A509" s="1">
        <f t="shared" si="82"/>
        <v>49664</v>
      </c>
      <c r="B509" s="115">
        <f t="shared" si="85"/>
        <v>3846.1538461538462</v>
      </c>
      <c r="C509" s="56">
        <f t="shared" si="86"/>
        <v>0.5</v>
      </c>
      <c r="D509" s="115">
        <f t="shared" si="83"/>
        <v>1923.0769230769231</v>
      </c>
      <c r="E509" s="116">
        <f t="shared" si="87"/>
        <v>965384.61538460781</v>
      </c>
      <c r="F509" s="116">
        <f t="shared" si="88"/>
        <v>1923.0769230769231</v>
      </c>
      <c r="G509" s="116">
        <f t="shared" si="89"/>
        <v>965384.61538460781</v>
      </c>
      <c r="H509" s="116">
        <f t="shared" si="90"/>
        <v>2164042.4465235393</v>
      </c>
      <c r="I509" s="116">
        <f t="shared" si="91"/>
        <v>1198657.8311389314</v>
      </c>
      <c r="J509" s="116">
        <f t="shared" si="92"/>
        <v>6218.9435367223341</v>
      </c>
      <c r="K509" s="117">
        <f t="shared" si="84"/>
        <v>1</v>
      </c>
    </row>
    <row r="510" spans="1:11" x14ac:dyDescent="0.25">
      <c r="A510" s="1">
        <f t="shared" si="82"/>
        <v>49678</v>
      </c>
      <c r="B510" s="115">
        <f t="shared" si="85"/>
        <v>3846.1538461538462</v>
      </c>
      <c r="C510" s="56">
        <f t="shared" si="86"/>
        <v>0.5</v>
      </c>
      <c r="D510" s="115">
        <f t="shared" si="83"/>
        <v>1923.0769230769231</v>
      </c>
      <c r="E510" s="116">
        <f t="shared" si="87"/>
        <v>967307.69230768469</v>
      </c>
      <c r="F510" s="116">
        <f t="shared" si="88"/>
        <v>1923.0769230769231</v>
      </c>
      <c r="G510" s="116">
        <f t="shared" si="89"/>
        <v>967307.69230768469</v>
      </c>
      <c r="H510" s="116">
        <f t="shared" si="90"/>
        <v>2172207.9535808186</v>
      </c>
      <c r="I510" s="116">
        <f t="shared" si="91"/>
        <v>1204900.261273134</v>
      </c>
      <c r="J510" s="116">
        <f t="shared" si="92"/>
        <v>6242.4301342025865</v>
      </c>
      <c r="K510" s="117">
        <f t="shared" si="84"/>
        <v>1</v>
      </c>
    </row>
    <row r="511" spans="1:11" x14ac:dyDescent="0.25">
      <c r="A511" s="1">
        <f t="shared" si="82"/>
        <v>49692</v>
      </c>
      <c r="B511" s="115">
        <f t="shared" si="85"/>
        <v>3846.1538461538462</v>
      </c>
      <c r="C511" s="56">
        <f t="shared" si="86"/>
        <v>0.5</v>
      </c>
      <c r="D511" s="115">
        <f t="shared" si="83"/>
        <v>1923.0769230769231</v>
      </c>
      <c r="E511" s="116">
        <f t="shared" si="87"/>
        <v>969230.76923076157</v>
      </c>
      <c r="F511" s="116">
        <f t="shared" si="88"/>
        <v>1923.0769230769231</v>
      </c>
      <c r="G511" s="116">
        <f t="shared" si="89"/>
        <v>969230.76923076157</v>
      </c>
      <c r="H511" s="116">
        <f t="shared" si="90"/>
        <v>2180397.0149853788</v>
      </c>
      <c r="I511" s="116">
        <f t="shared" si="91"/>
        <v>1211166.2457546173</v>
      </c>
      <c r="J511" s="116">
        <f t="shared" si="92"/>
        <v>6265.9844814832322</v>
      </c>
      <c r="K511" s="117">
        <f t="shared" si="84"/>
        <v>1</v>
      </c>
    </row>
    <row r="512" spans="1:11" x14ac:dyDescent="0.25">
      <c r="A512" s="1">
        <f t="shared" si="82"/>
        <v>49706</v>
      </c>
      <c r="B512" s="115">
        <f t="shared" si="85"/>
        <v>3846.1538461538462</v>
      </c>
      <c r="C512" s="56">
        <f t="shared" si="86"/>
        <v>0.5</v>
      </c>
      <c r="D512" s="115">
        <f t="shared" si="83"/>
        <v>1923.0769230769231</v>
      </c>
      <c r="E512" s="116">
        <f t="shared" si="87"/>
        <v>971153.84615383844</v>
      </c>
      <c r="F512" s="116">
        <f t="shared" si="88"/>
        <v>1923.0769230769231</v>
      </c>
      <c r="G512" s="116">
        <f t="shared" si="89"/>
        <v>971153.84615383844</v>
      </c>
      <c r="H512" s="116">
        <f t="shared" si="90"/>
        <v>2188609.6986824521</v>
      </c>
      <c r="I512" s="116">
        <f t="shared" si="91"/>
        <v>1217455.8525286135</v>
      </c>
      <c r="J512" s="116">
        <f t="shared" si="92"/>
        <v>6289.60677399626</v>
      </c>
      <c r="K512" s="117">
        <f t="shared" si="84"/>
        <v>1</v>
      </c>
    </row>
    <row r="513" spans="1:11" x14ac:dyDescent="0.25">
      <c r="A513" s="1">
        <f t="shared" si="82"/>
        <v>49720</v>
      </c>
      <c r="B513" s="115">
        <f t="shared" si="85"/>
        <v>3846.1538461538462</v>
      </c>
      <c r="C513" s="56">
        <f t="shared" si="86"/>
        <v>0.5</v>
      </c>
      <c r="D513" s="115">
        <f t="shared" si="83"/>
        <v>1923.0769230769231</v>
      </c>
      <c r="E513" s="116">
        <f t="shared" si="87"/>
        <v>973076.92307691532</v>
      </c>
      <c r="F513" s="116">
        <f t="shared" si="88"/>
        <v>1923.0769230769231</v>
      </c>
      <c r="G513" s="116">
        <f t="shared" si="89"/>
        <v>973076.92307691532</v>
      </c>
      <c r="H513" s="116">
        <f t="shared" si="90"/>
        <v>2196846.0728132669</v>
      </c>
      <c r="I513" s="116">
        <f t="shared" si="91"/>
        <v>1223769.1497363516</v>
      </c>
      <c r="J513" s="116">
        <f t="shared" si="92"/>
        <v>6313.29720773804</v>
      </c>
      <c r="K513" s="117">
        <f t="shared" si="84"/>
        <v>1</v>
      </c>
    </row>
    <row r="514" spans="1:11" x14ac:dyDescent="0.25">
      <c r="A514" s="1">
        <f t="shared" si="82"/>
        <v>49734</v>
      </c>
      <c r="B514" s="115">
        <f t="shared" si="85"/>
        <v>3846.1538461538462</v>
      </c>
      <c r="C514" s="56">
        <f t="shared" si="86"/>
        <v>0.5</v>
      </c>
      <c r="D514" s="115">
        <f t="shared" si="83"/>
        <v>1923.0769230769231</v>
      </c>
      <c r="E514" s="116">
        <f t="shared" si="87"/>
        <v>974999.9999999922</v>
      </c>
      <c r="F514" s="116">
        <f t="shared" si="88"/>
        <v>1923.0769230769231</v>
      </c>
      <c r="G514" s="116">
        <f t="shared" si="89"/>
        <v>974999.9999999922</v>
      </c>
      <c r="H514" s="116">
        <f t="shared" si="90"/>
        <v>2205106.205715613</v>
      </c>
      <c r="I514" s="116">
        <f t="shared" si="91"/>
        <v>1230106.2057156209</v>
      </c>
      <c r="J514" s="116">
        <f t="shared" si="92"/>
        <v>6337.0559792693239</v>
      </c>
      <c r="K514" s="117">
        <f t="shared" si="84"/>
        <v>1</v>
      </c>
    </row>
    <row r="515" spans="1:11" x14ac:dyDescent="0.25">
      <c r="A515" s="1">
        <f t="shared" si="82"/>
        <v>49748</v>
      </c>
      <c r="B515" s="115">
        <f t="shared" si="85"/>
        <v>3846.1538461538462</v>
      </c>
      <c r="C515" s="56">
        <f t="shared" si="86"/>
        <v>0.5</v>
      </c>
      <c r="D515" s="115">
        <f t="shared" si="83"/>
        <v>1923.0769230769231</v>
      </c>
      <c r="E515" s="116">
        <f t="shared" si="87"/>
        <v>976923.07692306908</v>
      </c>
      <c r="F515" s="116">
        <f t="shared" si="88"/>
        <v>1923.0769230769231</v>
      </c>
      <c r="G515" s="116">
        <f t="shared" si="89"/>
        <v>976923.07692306908</v>
      </c>
      <c r="H515" s="116">
        <f t="shared" si="90"/>
        <v>2213390.165924408</v>
      </c>
      <c r="I515" s="116">
        <f t="shared" si="91"/>
        <v>1236467.0890013389</v>
      </c>
      <c r="J515" s="116">
        <f t="shared" si="92"/>
        <v>6360.8832857180387</v>
      </c>
      <c r="K515" s="117">
        <f t="shared" si="84"/>
        <v>1</v>
      </c>
    </row>
    <row r="516" spans="1:11" x14ac:dyDescent="0.25">
      <c r="A516" s="1">
        <f t="shared" si="82"/>
        <v>49762</v>
      </c>
      <c r="B516" s="115">
        <f t="shared" si="85"/>
        <v>3846.1538461538462</v>
      </c>
      <c r="C516" s="56">
        <f t="shared" si="86"/>
        <v>0.5</v>
      </c>
      <c r="D516" s="115">
        <f t="shared" si="83"/>
        <v>1923.0769230769231</v>
      </c>
      <c r="E516" s="116">
        <f t="shared" si="87"/>
        <v>978846.15384614596</v>
      </c>
      <c r="F516" s="116">
        <f t="shared" si="88"/>
        <v>1923.0769230769231</v>
      </c>
      <c r="G516" s="116">
        <f t="shared" si="89"/>
        <v>978846.15384614596</v>
      </c>
      <c r="H516" s="116">
        <f t="shared" si="90"/>
        <v>2221698.0221722671</v>
      </c>
      <c r="I516" s="116">
        <f t="shared" si="91"/>
        <v>1242851.868326121</v>
      </c>
      <c r="J516" s="116">
        <f t="shared" si="92"/>
        <v>6384.7793247820809</v>
      </c>
      <c r="K516" s="117">
        <f t="shared" si="84"/>
        <v>1</v>
      </c>
    </row>
    <row r="517" spans="1:11" x14ac:dyDescent="0.25">
      <c r="A517" s="1">
        <f t="shared" si="82"/>
        <v>49776</v>
      </c>
      <c r="B517" s="115">
        <f t="shared" si="85"/>
        <v>3846.1538461538462</v>
      </c>
      <c r="C517" s="56">
        <f t="shared" si="86"/>
        <v>0.5</v>
      </c>
      <c r="D517" s="115">
        <f t="shared" si="83"/>
        <v>1923.0769230769231</v>
      </c>
      <c r="E517" s="116">
        <f t="shared" si="87"/>
        <v>980769.23076922284</v>
      </c>
      <c r="F517" s="116">
        <f t="shared" si="88"/>
        <v>1923.0769230769231</v>
      </c>
      <c r="G517" s="116">
        <f t="shared" si="89"/>
        <v>980769.23076922284</v>
      </c>
      <c r="H517" s="116">
        <f t="shared" si="90"/>
        <v>2230029.8433900718</v>
      </c>
      <c r="I517" s="116">
        <f t="shared" si="91"/>
        <v>1249260.6126208489</v>
      </c>
      <c r="J517" s="116">
        <f t="shared" si="92"/>
        <v>6408.7442947279196</v>
      </c>
      <c r="K517" s="117">
        <f t="shared" si="84"/>
        <v>1</v>
      </c>
    </row>
    <row r="518" spans="1:11" x14ac:dyDescent="0.25">
      <c r="A518" s="1">
        <f t="shared" si="82"/>
        <v>49790</v>
      </c>
      <c r="B518" s="115">
        <f t="shared" si="85"/>
        <v>3846.1538461538462</v>
      </c>
      <c r="C518" s="56">
        <f t="shared" si="86"/>
        <v>0.5</v>
      </c>
      <c r="D518" s="115">
        <f t="shared" si="83"/>
        <v>1923.0769230769231</v>
      </c>
      <c r="E518" s="116">
        <f t="shared" si="87"/>
        <v>982692.30769229971</v>
      </c>
      <c r="F518" s="116">
        <f t="shared" si="88"/>
        <v>1923.0769230769231</v>
      </c>
      <c r="G518" s="116">
        <f t="shared" si="89"/>
        <v>982692.30769229971</v>
      </c>
      <c r="H518" s="116">
        <f t="shared" si="90"/>
        <v>2238385.6987075433</v>
      </c>
      <c r="I518" s="116">
        <f t="shared" si="91"/>
        <v>1255693.3910152437</v>
      </c>
      <c r="J518" s="116">
        <f t="shared" si="92"/>
        <v>6432.778394394787</v>
      </c>
      <c r="K518" s="117">
        <f t="shared" si="84"/>
        <v>1</v>
      </c>
    </row>
    <row r="519" spans="1:11" x14ac:dyDescent="0.25">
      <c r="A519" s="1">
        <f t="shared" si="82"/>
        <v>49804</v>
      </c>
      <c r="B519" s="115">
        <f t="shared" si="85"/>
        <v>3846.1538461538462</v>
      </c>
      <c r="C519" s="56">
        <f t="shared" si="86"/>
        <v>0.5</v>
      </c>
      <c r="D519" s="115">
        <f t="shared" si="83"/>
        <v>1923.0769230769231</v>
      </c>
      <c r="E519" s="116">
        <f t="shared" si="87"/>
        <v>984615.38461537659</v>
      </c>
      <c r="F519" s="116">
        <f t="shared" si="88"/>
        <v>1923.0769230769231</v>
      </c>
      <c r="G519" s="116">
        <f t="shared" si="89"/>
        <v>984615.38461537659</v>
      </c>
      <c r="H519" s="116">
        <f t="shared" si="90"/>
        <v>2246765.657453815</v>
      </c>
      <c r="I519" s="116">
        <f t="shared" si="91"/>
        <v>1262150.2728384384</v>
      </c>
      <c r="J519" s="116">
        <f t="shared" si="92"/>
        <v>6456.8818231946789</v>
      </c>
      <c r="K519" s="117">
        <f t="shared" si="84"/>
        <v>1</v>
      </c>
    </row>
    <row r="520" spans="1:11" x14ac:dyDescent="0.25">
      <c r="A520" s="1">
        <f t="shared" si="82"/>
        <v>49818</v>
      </c>
      <c r="B520" s="115">
        <f t="shared" si="85"/>
        <v>3846.1538461538462</v>
      </c>
      <c r="C520" s="56">
        <f t="shared" si="86"/>
        <v>0.5</v>
      </c>
      <c r="D520" s="115">
        <f t="shared" si="83"/>
        <v>1923.0769230769231</v>
      </c>
      <c r="E520" s="116">
        <f t="shared" si="87"/>
        <v>986538.46153845347</v>
      </c>
      <c r="F520" s="116">
        <f t="shared" si="88"/>
        <v>1923.0769230769231</v>
      </c>
      <c r="G520" s="116">
        <f t="shared" si="89"/>
        <v>986538.46153845347</v>
      </c>
      <c r="H520" s="116">
        <f t="shared" si="90"/>
        <v>2255169.7891580085</v>
      </c>
      <c r="I520" s="116">
        <f t="shared" si="91"/>
        <v>1268631.3276195549</v>
      </c>
      <c r="J520" s="116">
        <f t="shared" si="92"/>
        <v>6481.0547811165452</v>
      </c>
      <c r="K520" s="117">
        <f t="shared" si="84"/>
        <v>1</v>
      </c>
    </row>
    <row r="521" spans="1:11" x14ac:dyDescent="0.25">
      <c r="A521" s="1">
        <f t="shared" ref="A521:A584" si="93">A520+14</f>
        <v>49832</v>
      </c>
      <c r="B521" s="115">
        <f t="shared" si="85"/>
        <v>3846.1538461538462</v>
      </c>
      <c r="C521" s="56">
        <f t="shared" si="86"/>
        <v>0.5</v>
      </c>
      <c r="D521" s="115">
        <f t="shared" ref="D521:D584" si="94">(100%-C521)*B521</f>
        <v>1923.0769230769231</v>
      </c>
      <c r="E521" s="116">
        <f t="shared" si="87"/>
        <v>988461.53846153035</v>
      </c>
      <c r="F521" s="116">
        <f t="shared" si="88"/>
        <v>1923.0769230769231</v>
      </c>
      <c r="G521" s="116">
        <f t="shared" si="89"/>
        <v>988461.53846153035</v>
      </c>
      <c r="H521" s="116">
        <f t="shared" si="90"/>
        <v>2263598.1635498106</v>
      </c>
      <c r="I521" s="116">
        <f t="shared" si="91"/>
        <v>1275136.6250882803</v>
      </c>
      <c r="J521" s="116">
        <f t="shared" si="92"/>
        <v>6505.2974687253591</v>
      </c>
      <c r="K521" s="117">
        <f t="shared" ref="K521:K584" si="95">IF(J521&gt;D521,1,0)</f>
        <v>1</v>
      </c>
    </row>
    <row r="522" spans="1:11" x14ac:dyDescent="0.25">
      <c r="A522" s="1">
        <f t="shared" si="93"/>
        <v>49846</v>
      </c>
      <c r="B522" s="115">
        <f t="shared" ref="B522:B585" si="96">B521</f>
        <v>3846.1538461538462</v>
      </c>
      <c r="C522" s="56">
        <f t="shared" ref="C522:C585" si="97">C521</f>
        <v>0.5</v>
      </c>
      <c r="D522" s="115">
        <f t="shared" si="94"/>
        <v>1923.0769230769231</v>
      </c>
      <c r="E522" s="116">
        <f t="shared" si="87"/>
        <v>990384.61538460723</v>
      </c>
      <c r="F522" s="116">
        <f t="shared" si="88"/>
        <v>1923.0769230769231</v>
      </c>
      <c r="G522" s="116">
        <f t="shared" si="89"/>
        <v>990384.61538460723</v>
      </c>
      <c r="H522" s="116">
        <f t="shared" si="90"/>
        <v>2272050.8505600505</v>
      </c>
      <c r="I522" s="116">
        <f t="shared" si="91"/>
        <v>1281666.2351754433</v>
      </c>
      <c r="J522" s="116">
        <f t="shared" si="92"/>
        <v>6529.6100871630479</v>
      </c>
      <c r="K522" s="117">
        <f t="shared" si="95"/>
        <v>1</v>
      </c>
    </row>
    <row r="523" spans="1:11" x14ac:dyDescent="0.25">
      <c r="A523" s="1">
        <f t="shared" si="93"/>
        <v>49860</v>
      </c>
      <c r="B523" s="115">
        <f t="shared" si="96"/>
        <v>3846.1538461538462</v>
      </c>
      <c r="C523" s="56">
        <f t="shared" si="97"/>
        <v>0.5</v>
      </c>
      <c r="D523" s="115">
        <f t="shared" si="94"/>
        <v>1923.0769230769231</v>
      </c>
      <c r="E523" s="116">
        <f t="shared" si="87"/>
        <v>992307.6923076841</v>
      </c>
      <c r="F523" s="116">
        <f t="shared" si="88"/>
        <v>1923.0769230769231</v>
      </c>
      <c r="G523" s="116">
        <f t="shared" si="89"/>
        <v>992307.6923076841</v>
      </c>
      <c r="H523" s="116">
        <f t="shared" si="90"/>
        <v>2280527.9203212815</v>
      </c>
      <c r="I523" s="116">
        <f t="shared" si="91"/>
        <v>1288220.2280135974</v>
      </c>
      <c r="J523" s="116">
        <f t="shared" si="92"/>
        <v>6553.9928381540813</v>
      </c>
      <c r="K523" s="117">
        <f t="shared" si="95"/>
        <v>1</v>
      </c>
    </row>
    <row r="524" spans="1:11" x14ac:dyDescent="0.25">
      <c r="A524" s="1">
        <f t="shared" si="93"/>
        <v>49874</v>
      </c>
      <c r="B524" s="115">
        <f t="shared" si="96"/>
        <v>3846.1538461538462</v>
      </c>
      <c r="C524" s="56">
        <f t="shared" si="97"/>
        <v>0.5</v>
      </c>
      <c r="D524" s="115">
        <f t="shared" si="94"/>
        <v>1923.0769230769231</v>
      </c>
      <c r="E524" s="116">
        <f t="shared" si="87"/>
        <v>994230.76923076098</v>
      </c>
      <c r="F524" s="116">
        <f t="shared" si="88"/>
        <v>1923.0769230769231</v>
      </c>
      <c r="G524" s="116">
        <f t="shared" si="89"/>
        <v>994230.76923076098</v>
      </c>
      <c r="H524" s="116">
        <f t="shared" si="90"/>
        <v>2289029.4431683621</v>
      </c>
      <c r="I524" s="116">
        <f t="shared" si="91"/>
        <v>1294798.673937601</v>
      </c>
      <c r="J524" s="116">
        <f t="shared" si="92"/>
        <v>6578.4459240036085</v>
      </c>
      <c r="K524" s="117">
        <f t="shared" si="95"/>
        <v>1</v>
      </c>
    </row>
    <row r="525" spans="1:11" x14ac:dyDescent="0.25">
      <c r="A525" s="1">
        <f t="shared" si="93"/>
        <v>49888</v>
      </c>
      <c r="B525" s="115">
        <f t="shared" si="96"/>
        <v>3846.1538461538462</v>
      </c>
      <c r="C525" s="56">
        <f t="shared" si="97"/>
        <v>0.5</v>
      </c>
      <c r="D525" s="115">
        <f t="shared" si="94"/>
        <v>1923.0769230769231</v>
      </c>
      <c r="E525" s="116">
        <f t="shared" si="87"/>
        <v>996153.84615383786</v>
      </c>
      <c r="F525" s="116">
        <f t="shared" si="88"/>
        <v>1923.0769230769231</v>
      </c>
      <c r="G525" s="116">
        <f t="shared" si="89"/>
        <v>996153.84615383786</v>
      </c>
      <c r="H525" s="116">
        <f t="shared" si="90"/>
        <v>2297555.4896390401</v>
      </c>
      <c r="I525" s="116">
        <f t="shared" si="91"/>
        <v>1301401.6434852022</v>
      </c>
      <c r="J525" s="116">
        <f t="shared" si="92"/>
        <v>6602.9695476011839</v>
      </c>
      <c r="K525" s="117">
        <f t="shared" si="95"/>
        <v>1</v>
      </c>
    </row>
    <row r="526" spans="1:11" x14ac:dyDescent="0.25">
      <c r="A526" s="1">
        <f t="shared" si="93"/>
        <v>49902</v>
      </c>
      <c r="B526" s="115">
        <f t="shared" si="96"/>
        <v>3846.1538461538462</v>
      </c>
      <c r="C526" s="56">
        <f t="shared" si="97"/>
        <v>0.5</v>
      </c>
      <c r="D526" s="115">
        <f t="shared" si="94"/>
        <v>1923.0769230769231</v>
      </c>
      <c r="E526" s="116">
        <f t="shared" si="87"/>
        <v>998076.92307691474</v>
      </c>
      <c r="F526" s="116">
        <f t="shared" si="88"/>
        <v>1923.0769230769231</v>
      </c>
      <c r="G526" s="116">
        <f t="shared" si="89"/>
        <v>998076.92307691474</v>
      </c>
      <c r="H526" s="116">
        <f t="shared" si="90"/>
        <v>2306106.1304745371</v>
      </c>
      <c r="I526" s="116">
        <f t="shared" si="91"/>
        <v>1308029.2073976225</v>
      </c>
      <c r="J526" s="116">
        <f t="shared" si="92"/>
        <v>6627.5639124203008</v>
      </c>
      <c r="K526" s="117">
        <f t="shared" si="95"/>
        <v>1</v>
      </c>
    </row>
    <row r="527" spans="1:11" x14ac:dyDescent="0.25">
      <c r="A527" s="1">
        <f t="shared" si="93"/>
        <v>49916</v>
      </c>
      <c r="B527" s="115">
        <f t="shared" si="96"/>
        <v>3846.1538461538462</v>
      </c>
      <c r="C527" s="56">
        <f t="shared" si="97"/>
        <v>0.5</v>
      </c>
      <c r="D527" s="115">
        <f t="shared" si="94"/>
        <v>1923.0769230769231</v>
      </c>
      <c r="E527" s="116">
        <f t="shared" si="87"/>
        <v>999999.99999999162</v>
      </c>
      <c r="F527" s="116">
        <f t="shared" si="88"/>
        <v>1923.0769230769231</v>
      </c>
      <c r="G527" s="116">
        <f t="shared" si="89"/>
        <v>999999.99999999162</v>
      </c>
      <c r="H527" s="116">
        <f t="shared" si="90"/>
        <v>2314681.4366201367</v>
      </c>
      <c r="I527" s="116">
        <f t="shared" si="91"/>
        <v>1314681.4366201451</v>
      </c>
      <c r="J527" s="116">
        <f t="shared" si="92"/>
        <v>6652.2292225225829</v>
      </c>
      <c r="K527" s="117">
        <f t="shared" si="95"/>
        <v>1</v>
      </c>
    </row>
    <row r="528" spans="1:11" x14ac:dyDescent="0.25">
      <c r="A528" s="1">
        <f t="shared" si="93"/>
        <v>49930</v>
      </c>
      <c r="B528" s="115">
        <f t="shared" si="96"/>
        <v>3846.1538461538462</v>
      </c>
      <c r="C528" s="56">
        <f t="shared" si="97"/>
        <v>0.5</v>
      </c>
      <c r="D528" s="115">
        <f t="shared" si="94"/>
        <v>1923.0769230769231</v>
      </c>
      <c r="E528" s="116">
        <f t="shared" si="87"/>
        <v>1001923.0769230685</v>
      </c>
      <c r="F528" s="116">
        <f t="shared" si="88"/>
        <v>1923.0769230769231</v>
      </c>
      <c r="G528" s="116">
        <f t="shared" si="89"/>
        <v>1001923.0769230685</v>
      </c>
      <c r="H528" s="116">
        <f t="shared" si="90"/>
        <v>2323281.479225772</v>
      </c>
      <c r="I528" s="116">
        <f t="shared" si="91"/>
        <v>1321358.4023027034</v>
      </c>
      <c r="J528" s="116">
        <f t="shared" si="92"/>
        <v>6676.9656825582497</v>
      </c>
      <c r="K528" s="117">
        <f t="shared" si="95"/>
        <v>1</v>
      </c>
    </row>
    <row r="529" spans="1:11" x14ac:dyDescent="0.25">
      <c r="A529" s="1">
        <f t="shared" si="93"/>
        <v>49944</v>
      </c>
      <c r="B529" s="115">
        <f t="shared" si="96"/>
        <v>3846.1538461538462</v>
      </c>
      <c r="C529" s="56">
        <f t="shared" si="97"/>
        <v>0.5</v>
      </c>
      <c r="D529" s="115">
        <f t="shared" si="94"/>
        <v>1923.0769230769231</v>
      </c>
      <c r="E529" s="116">
        <f t="shared" ref="E529:E592" si="98">E528+D529</f>
        <v>1003846.1538461454</v>
      </c>
      <c r="F529" s="116">
        <f t="shared" ref="F529:F592" si="99">C529*B529</f>
        <v>1923.0769230769231</v>
      </c>
      <c r="G529" s="116">
        <f t="shared" ref="G529:G592" si="100">G528+F529</f>
        <v>1003846.1538461454</v>
      </c>
      <c r="H529" s="116">
        <f t="shared" ref="H529:H592" si="101">H528*(1+$H$2) + F529</f>
        <v>2331906.3296466158</v>
      </c>
      <c r="I529" s="116">
        <f t="shared" ref="I529:I592" si="102">H529-G529</f>
        <v>1328060.1758004704</v>
      </c>
      <c r="J529" s="116">
        <f t="shared" ref="J529:J592" si="103">I529-I528</f>
        <v>6701.773497767048</v>
      </c>
      <c r="K529" s="117">
        <f t="shared" si="95"/>
        <v>1</v>
      </c>
    </row>
    <row r="530" spans="1:11" x14ac:dyDescent="0.25">
      <c r="A530" s="1">
        <f t="shared" si="93"/>
        <v>49958</v>
      </c>
      <c r="B530" s="115">
        <f t="shared" si="96"/>
        <v>3846.1538461538462</v>
      </c>
      <c r="C530" s="56">
        <f t="shared" si="97"/>
        <v>0.5</v>
      </c>
      <c r="D530" s="115">
        <f t="shared" si="94"/>
        <v>1923.0769230769231</v>
      </c>
      <c r="E530" s="116">
        <f t="shared" si="98"/>
        <v>1005769.2307692223</v>
      </c>
      <c r="F530" s="116">
        <f t="shared" si="99"/>
        <v>1923.0769230769231</v>
      </c>
      <c r="G530" s="116">
        <f t="shared" si="100"/>
        <v>1005769.2307692223</v>
      </c>
      <c r="H530" s="116">
        <f t="shared" si="101"/>
        <v>2340556.0594436736</v>
      </c>
      <c r="I530" s="116">
        <f t="shared" si="102"/>
        <v>1334786.8286744514</v>
      </c>
      <c r="J530" s="116">
        <f t="shared" si="103"/>
        <v>6726.6528739810456</v>
      </c>
      <c r="K530" s="117">
        <f t="shared" si="95"/>
        <v>1</v>
      </c>
    </row>
    <row r="531" spans="1:11" x14ac:dyDescent="0.25">
      <c r="A531" s="1">
        <f t="shared" si="93"/>
        <v>49972</v>
      </c>
      <c r="B531" s="115">
        <f t="shared" si="96"/>
        <v>3846.1538461538462</v>
      </c>
      <c r="C531" s="56">
        <f t="shared" si="97"/>
        <v>0.5</v>
      </c>
      <c r="D531" s="115">
        <f t="shared" si="94"/>
        <v>1923.0769230769231</v>
      </c>
      <c r="E531" s="116">
        <f t="shared" si="98"/>
        <v>1007692.3076922991</v>
      </c>
      <c r="F531" s="116">
        <f t="shared" si="99"/>
        <v>1923.0769230769231</v>
      </c>
      <c r="G531" s="116">
        <f t="shared" si="100"/>
        <v>1007692.3076922991</v>
      </c>
      <c r="H531" s="116">
        <f t="shared" si="101"/>
        <v>2349230.7403843766</v>
      </c>
      <c r="I531" s="116">
        <f t="shared" si="102"/>
        <v>1341538.4326920775</v>
      </c>
      <c r="J531" s="116">
        <f t="shared" si="103"/>
        <v>6751.6040176260285</v>
      </c>
      <c r="K531" s="117">
        <f t="shared" si="95"/>
        <v>1</v>
      </c>
    </row>
    <row r="532" spans="1:11" x14ac:dyDescent="0.25">
      <c r="A532" s="1">
        <f t="shared" si="93"/>
        <v>49986</v>
      </c>
      <c r="B532" s="115">
        <f t="shared" si="96"/>
        <v>3846.1538461538462</v>
      </c>
      <c r="C532" s="56">
        <f t="shared" si="97"/>
        <v>0.5</v>
      </c>
      <c r="D532" s="115">
        <f t="shared" si="94"/>
        <v>1923.0769230769231</v>
      </c>
      <c r="E532" s="116">
        <f t="shared" si="98"/>
        <v>1009615.384615376</v>
      </c>
      <c r="F532" s="116">
        <f t="shared" si="99"/>
        <v>1923.0769230769231</v>
      </c>
      <c r="G532" s="116">
        <f t="shared" si="100"/>
        <v>1009615.384615376</v>
      </c>
      <c r="H532" s="116">
        <f t="shared" si="101"/>
        <v>2357930.4444431779</v>
      </c>
      <c r="I532" s="116">
        <f t="shared" si="102"/>
        <v>1348315.0598278018</v>
      </c>
      <c r="J532" s="116">
        <f t="shared" si="103"/>
        <v>6776.6271357242949</v>
      </c>
      <c r="K532" s="117">
        <f t="shared" si="95"/>
        <v>1</v>
      </c>
    </row>
    <row r="533" spans="1:11" x14ac:dyDescent="0.25">
      <c r="A533" s="1">
        <f t="shared" si="93"/>
        <v>50000</v>
      </c>
      <c r="B533" s="115">
        <f t="shared" si="96"/>
        <v>3846.1538461538462</v>
      </c>
      <c r="C533" s="56">
        <f t="shared" si="97"/>
        <v>0.5</v>
      </c>
      <c r="D533" s="115">
        <f t="shared" si="94"/>
        <v>1923.0769230769231</v>
      </c>
      <c r="E533" s="116">
        <f t="shared" si="98"/>
        <v>1011538.4615384529</v>
      </c>
      <c r="F533" s="116">
        <f t="shared" si="99"/>
        <v>1923.0769230769231</v>
      </c>
      <c r="G533" s="116">
        <f t="shared" si="100"/>
        <v>1011538.4615384529</v>
      </c>
      <c r="H533" s="116">
        <f t="shared" si="101"/>
        <v>2366655.2438021488</v>
      </c>
      <c r="I533" s="116">
        <f t="shared" si="102"/>
        <v>1355116.782263696</v>
      </c>
      <c r="J533" s="116">
        <f t="shared" si="103"/>
        <v>6801.7224358941894</v>
      </c>
      <c r="K533" s="117">
        <f t="shared" si="95"/>
        <v>1</v>
      </c>
    </row>
    <row r="534" spans="1:11" x14ac:dyDescent="0.25">
      <c r="A534" s="1">
        <f t="shared" si="93"/>
        <v>50014</v>
      </c>
      <c r="B534" s="115">
        <f t="shared" si="96"/>
        <v>3846.1538461538462</v>
      </c>
      <c r="C534" s="56">
        <f t="shared" si="97"/>
        <v>0.5</v>
      </c>
      <c r="D534" s="115">
        <f t="shared" si="94"/>
        <v>1923.0769230769231</v>
      </c>
      <c r="E534" s="116">
        <f t="shared" si="98"/>
        <v>1013461.5384615298</v>
      </c>
      <c r="F534" s="116">
        <f t="shared" si="99"/>
        <v>1923.0769230769231</v>
      </c>
      <c r="G534" s="116">
        <f t="shared" si="100"/>
        <v>1013461.5384615298</v>
      </c>
      <c r="H534" s="116">
        <f t="shared" si="101"/>
        <v>2375405.210851578</v>
      </c>
      <c r="I534" s="116">
        <f t="shared" si="102"/>
        <v>1361943.6723900484</v>
      </c>
      <c r="J534" s="116">
        <f t="shared" si="103"/>
        <v>6826.8901263524313</v>
      </c>
      <c r="K534" s="117">
        <f t="shared" si="95"/>
        <v>1</v>
      </c>
    </row>
    <row r="535" spans="1:11" x14ac:dyDescent="0.25">
      <c r="A535" s="1">
        <f t="shared" si="93"/>
        <v>50028</v>
      </c>
      <c r="B535" s="115">
        <f t="shared" si="96"/>
        <v>3846.1538461538462</v>
      </c>
      <c r="C535" s="56">
        <f t="shared" si="97"/>
        <v>0.5</v>
      </c>
      <c r="D535" s="115">
        <f t="shared" si="94"/>
        <v>1923.0769230769231</v>
      </c>
      <c r="E535" s="116">
        <f t="shared" si="98"/>
        <v>1015384.6153846066</v>
      </c>
      <c r="F535" s="116">
        <f t="shared" si="99"/>
        <v>1923.0769230769231</v>
      </c>
      <c r="G535" s="116">
        <f t="shared" si="100"/>
        <v>1015384.6153846066</v>
      </c>
      <c r="H535" s="116">
        <f t="shared" si="101"/>
        <v>2384180.4181905729</v>
      </c>
      <c r="I535" s="116">
        <f t="shared" si="102"/>
        <v>1368795.8028059662</v>
      </c>
      <c r="J535" s="116">
        <f t="shared" si="103"/>
        <v>6852.1304159178399</v>
      </c>
      <c r="K535" s="117">
        <f t="shared" si="95"/>
        <v>1</v>
      </c>
    </row>
    <row r="536" spans="1:11" x14ac:dyDescent="0.25">
      <c r="A536" s="1">
        <f t="shared" si="93"/>
        <v>50042</v>
      </c>
      <c r="B536" s="115">
        <f t="shared" si="96"/>
        <v>3846.1538461538462</v>
      </c>
      <c r="C536" s="56">
        <f t="shared" si="97"/>
        <v>0.5</v>
      </c>
      <c r="D536" s="115">
        <f t="shared" si="94"/>
        <v>1923.0769230769231</v>
      </c>
      <c r="E536" s="116">
        <f t="shared" si="98"/>
        <v>1017307.6923076835</v>
      </c>
      <c r="F536" s="116">
        <f t="shared" si="99"/>
        <v>1923.0769230769231</v>
      </c>
      <c r="G536" s="116">
        <f t="shared" si="100"/>
        <v>1017307.6923076835</v>
      </c>
      <c r="H536" s="116">
        <f t="shared" si="101"/>
        <v>2392980.9386276612</v>
      </c>
      <c r="I536" s="116">
        <f t="shared" si="102"/>
        <v>1375673.2463199776</v>
      </c>
      <c r="J536" s="116">
        <f t="shared" si="103"/>
        <v>6877.4435140113346</v>
      </c>
      <c r="K536" s="117">
        <f t="shared" si="95"/>
        <v>1</v>
      </c>
    </row>
    <row r="537" spans="1:11" x14ac:dyDescent="0.25">
      <c r="A537" s="1">
        <f t="shared" si="93"/>
        <v>50056</v>
      </c>
      <c r="B537" s="115">
        <f t="shared" si="96"/>
        <v>3846.1538461538462</v>
      </c>
      <c r="C537" s="56">
        <f t="shared" si="97"/>
        <v>0.5</v>
      </c>
      <c r="D537" s="115">
        <f t="shared" si="94"/>
        <v>1923.0769230769231</v>
      </c>
      <c r="E537" s="116">
        <f t="shared" si="98"/>
        <v>1019230.7692307604</v>
      </c>
      <c r="F537" s="116">
        <f t="shared" si="99"/>
        <v>1923.0769230769231</v>
      </c>
      <c r="G537" s="116">
        <f t="shared" si="100"/>
        <v>1019230.7692307604</v>
      </c>
      <c r="H537" s="116">
        <f t="shared" si="101"/>
        <v>2401806.8451813948</v>
      </c>
      <c r="I537" s="116">
        <f t="shared" si="102"/>
        <v>1382576.0759506344</v>
      </c>
      <c r="J537" s="116">
        <f t="shared" si="103"/>
        <v>6902.8296306568664</v>
      </c>
      <c r="K537" s="117">
        <f t="shared" si="95"/>
        <v>1</v>
      </c>
    </row>
    <row r="538" spans="1:11" x14ac:dyDescent="0.25">
      <c r="A538" s="1">
        <f t="shared" si="93"/>
        <v>50070</v>
      </c>
      <c r="B538" s="115">
        <f t="shared" si="96"/>
        <v>3846.1538461538462</v>
      </c>
      <c r="C538" s="56">
        <f t="shared" si="97"/>
        <v>0.5</v>
      </c>
      <c r="D538" s="115">
        <f t="shared" si="94"/>
        <v>1923.0769230769231</v>
      </c>
      <c r="E538" s="116">
        <f t="shared" si="98"/>
        <v>1021153.8461538373</v>
      </c>
      <c r="F538" s="116">
        <f t="shared" si="99"/>
        <v>1923.0769230769231</v>
      </c>
      <c r="G538" s="116">
        <f t="shared" si="100"/>
        <v>1021153.8461538373</v>
      </c>
      <c r="H538" s="116">
        <f t="shared" si="101"/>
        <v>2410658.2110809567</v>
      </c>
      <c r="I538" s="116">
        <f t="shared" si="102"/>
        <v>1389504.3649271196</v>
      </c>
      <c r="J538" s="116">
        <f t="shared" si="103"/>
        <v>6928.2889764851425</v>
      </c>
      <c r="K538" s="117">
        <f t="shared" si="95"/>
        <v>1</v>
      </c>
    </row>
    <row r="539" spans="1:11" x14ac:dyDescent="0.25">
      <c r="A539" s="1">
        <f t="shared" si="93"/>
        <v>50084</v>
      </c>
      <c r="B539" s="115">
        <f t="shared" si="96"/>
        <v>3846.1538461538462</v>
      </c>
      <c r="C539" s="56">
        <f t="shared" si="97"/>
        <v>0.5</v>
      </c>
      <c r="D539" s="115">
        <f t="shared" si="94"/>
        <v>1923.0769230769231</v>
      </c>
      <c r="E539" s="116">
        <f t="shared" si="98"/>
        <v>1023076.9230769142</v>
      </c>
      <c r="F539" s="116">
        <f t="shared" si="99"/>
        <v>1923.0769230769231</v>
      </c>
      <c r="G539" s="116">
        <f t="shared" si="100"/>
        <v>1023076.9230769142</v>
      </c>
      <c r="H539" s="116">
        <f t="shared" si="101"/>
        <v>2419535.1097667674</v>
      </c>
      <c r="I539" s="116">
        <f t="shared" si="102"/>
        <v>1396458.1866898532</v>
      </c>
      <c r="J539" s="116">
        <f t="shared" si="103"/>
        <v>6953.8217627336271</v>
      </c>
      <c r="K539" s="117">
        <f t="shared" si="95"/>
        <v>1</v>
      </c>
    </row>
    <row r="540" spans="1:11" x14ac:dyDescent="0.25">
      <c r="A540" s="1">
        <f t="shared" si="93"/>
        <v>50098</v>
      </c>
      <c r="B540" s="115">
        <f t="shared" si="96"/>
        <v>3846.1538461538462</v>
      </c>
      <c r="C540" s="56">
        <f t="shared" si="97"/>
        <v>0.5</v>
      </c>
      <c r="D540" s="115">
        <f t="shared" si="94"/>
        <v>1923.0769230769231</v>
      </c>
      <c r="E540" s="116">
        <f t="shared" si="98"/>
        <v>1024999.999999991</v>
      </c>
      <c r="F540" s="116">
        <f t="shared" si="99"/>
        <v>1923.0769230769231</v>
      </c>
      <c r="G540" s="116">
        <f t="shared" si="100"/>
        <v>1024999.999999991</v>
      </c>
      <c r="H540" s="116">
        <f t="shared" si="101"/>
        <v>2428437.6148910946</v>
      </c>
      <c r="I540" s="116">
        <f t="shared" si="102"/>
        <v>1403437.6148911035</v>
      </c>
      <c r="J540" s="116">
        <f t="shared" si="103"/>
        <v>6979.4282012502663</v>
      </c>
      <c r="K540" s="117">
        <f t="shared" si="95"/>
        <v>1</v>
      </c>
    </row>
    <row r="541" spans="1:11" x14ac:dyDescent="0.25">
      <c r="A541" s="1">
        <f t="shared" si="93"/>
        <v>50112</v>
      </c>
      <c r="B541" s="115">
        <f t="shared" si="96"/>
        <v>3846.1538461538462</v>
      </c>
      <c r="C541" s="56">
        <f t="shared" si="97"/>
        <v>0.5</v>
      </c>
      <c r="D541" s="115">
        <f t="shared" si="94"/>
        <v>1923.0769230769231</v>
      </c>
      <c r="E541" s="116">
        <f t="shared" si="98"/>
        <v>1026923.0769230679</v>
      </c>
      <c r="F541" s="116">
        <f t="shared" si="99"/>
        <v>1923.0769230769231</v>
      </c>
      <c r="G541" s="116">
        <f t="shared" si="100"/>
        <v>1026923.0769230679</v>
      </c>
      <c r="H541" s="116">
        <f t="shared" si="101"/>
        <v>2437365.8003186653</v>
      </c>
      <c r="I541" s="116">
        <f t="shared" si="102"/>
        <v>1410442.7233955974</v>
      </c>
      <c r="J541" s="116">
        <f t="shared" si="103"/>
        <v>7005.1085044939537</v>
      </c>
      <c r="K541" s="117">
        <f t="shared" si="95"/>
        <v>1</v>
      </c>
    </row>
    <row r="542" spans="1:11" x14ac:dyDescent="0.25">
      <c r="A542" s="1">
        <f t="shared" si="93"/>
        <v>50126</v>
      </c>
      <c r="B542" s="115">
        <f t="shared" si="96"/>
        <v>3846.1538461538462</v>
      </c>
      <c r="C542" s="56">
        <f t="shared" si="97"/>
        <v>0.5</v>
      </c>
      <c r="D542" s="115">
        <f t="shared" si="94"/>
        <v>1923.0769230769231</v>
      </c>
      <c r="E542" s="116">
        <f t="shared" si="98"/>
        <v>1028846.1538461448</v>
      </c>
      <c r="F542" s="116">
        <f t="shared" si="99"/>
        <v>1923.0769230769231</v>
      </c>
      <c r="G542" s="116">
        <f t="shared" si="100"/>
        <v>1028846.1538461448</v>
      </c>
      <c r="H542" s="116">
        <f t="shared" si="101"/>
        <v>2446319.7401272771</v>
      </c>
      <c r="I542" s="116">
        <f t="shared" si="102"/>
        <v>1417473.5862811324</v>
      </c>
      <c r="J542" s="116">
        <f t="shared" si="103"/>
        <v>7030.8628855349962</v>
      </c>
      <c r="K542" s="117">
        <f t="shared" si="95"/>
        <v>1</v>
      </c>
    </row>
    <row r="543" spans="1:11" x14ac:dyDescent="0.25">
      <c r="A543" s="1">
        <f t="shared" si="93"/>
        <v>50140</v>
      </c>
      <c r="B543" s="115">
        <f t="shared" si="96"/>
        <v>3846.1538461538462</v>
      </c>
      <c r="C543" s="56">
        <f t="shared" si="97"/>
        <v>0.5</v>
      </c>
      <c r="D543" s="115">
        <f t="shared" si="94"/>
        <v>1923.0769230769231</v>
      </c>
      <c r="E543" s="116">
        <f t="shared" si="98"/>
        <v>1030769.2307692217</v>
      </c>
      <c r="F543" s="116">
        <f t="shared" si="99"/>
        <v>1923.0769230769231</v>
      </c>
      <c r="G543" s="116">
        <f t="shared" si="100"/>
        <v>1030769.2307692217</v>
      </c>
      <c r="H543" s="116">
        <f t="shared" si="101"/>
        <v>2455299.5086084134</v>
      </c>
      <c r="I543" s="116">
        <f t="shared" si="102"/>
        <v>1424530.2778391917</v>
      </c>
      <c r="J543" s="116">
        <f t="shared" si="103"/>
        <v>7056.691558059305</v>
      </c>
      <c r="K543" s="117">
        <f t="shared" si="95"/>
        <v>1</v>
      </c>
    </row>
    <row r="544" spans="1:11" x14ac:dyDescent="0.25">
      <c r="A544" s="1">
        <f t="shared" si="93"/>
        <v>50154</v>
      </c>
      <c r="B544" s="115">
        <f t="shared" si="96"/>
        <v>3846.1538461538462</v>
      </c>
      <c r="C544" s="56">
        <f t="shared" si="97"/>
        <v>0.5</v>
      </c>
      <c r="D544" s="115">
        <f t="shared" si="94"/>
        <v>1923.0769230769231</v>
      </c>
      <c r="E544" s="116">
        <f t="shared" si="98"/>
        <v>1032692.3076922985</v>
      </c>
      <c r="F544" s="116">
        <f t="shared" si="99"/>
        <v>1923.0769230769231</v>
      </c>
      <c r="G544" s="116">
        <f t="shared" si="100"/>
        <v>1032692.3076922985</v>
      </c>
      <c r="H544" s="116">
        <f t="shared" si="101"/>
        <v>2464305.1802678606</v>
      </c>
      <c r="I544" s="116">
        <f t="shared" si="102"/>
        <v>1431612.872575562</v>
      </c>
      <c r="J544" s="116">
        <f t="shared" si="103"/>
        <v>7082.594736370258</v>
      </c>
      <c r="K544" s="117">
        <f t="shared" si="95"/>
        <v>1</v>
      </c>
    </row>
    <row r="545" spans="1:11" x14ac:dyDescent="0.25">
      <c r="A545" s="1">
        <f t="shared" si="93"/>
        <v>50168</v>
      </c>
      <c r="B545" s="115">
        <f t="shared" si="96"/>
        <v>3846.1538461538462</v>
      </c>
      <c r="C545" s="56">
        <f t="shared" si="97"/>
        <v>0.5</v>
      </c>
      <c r="D545" s="115">
        <f t="shared" si="94"/>
        <v>1923.0769230769231</v>
      </c>
      <c r="E545" s="116">
        <f t="shared" si="98"/>
        <v>1034615.3846153754</v>
      </c>
      <c r="F545" s="116">
        <f t="shared" si="99"/>
        <v>1923.0769230769231</v>
      </c>
      <c r="G545" s="116">
        <f t="shared" si="100"/>
        <v>1034615.3846153754</v>
      </c>
      <c r="H545" s="116">
        <f t="shared" si="101"/>
        <v>2473336.8298263256</v>
      </c>
      <c r="I545" s="116">
        <f t="shared" si="102"/>
        <v>1438721.4452109502</v>
      </c>
      <c r="J545" s="116">
        <f t="shared" si="103"/>
        <v>7108.5726353882346</v>
      </c>
      <c r="K545" s="117">
        <f t="shared" si="95"/>
        <v>1</v>
      </c>
    </row>
    <row r="546" spans="1:11" x14ac:dyDescent="0.25">
      <c r="A546" s="1">
        <f t="shared" si="93"/>
        <v>50182</v>
      </c>
      <c r="B546" s="115">
        <f t="shared" si="96"/>
        <v>3846.1538461538462</v>
      </c>
      <c r="C546" s="56">
        <f t="shared" si="97"/>
        <v>0.5</v>
      </c>
      <c r="D546" s="115">
        <f t="shared" si="94"/>
        <v>1923.0769230769231</v>
      </c>
      <c r="E546" s="116">
        <f t="shared" si="98"/>
        <v>1036538.4615384523</v>
      </c>
      <c r="F546" s="116">
        <f t="shared" si="99"/>
        <v>1923.0769230769231</v>
      </c>
      <c r="G546" s="116">
        <f t="shared" si="100"/>
        <v>1036538.4615384523</v>
      </c>
      <c r="H546" s="116">
        <f t="shared" si="101"/>
        <v>2482394.5322200553</v>
      </c>
      <c r="I546" s="116">
        <f t="shared" si="102"/>
        <v>1445856.0706816032</v>
      </c>
      <c r="J546" s="116">
        <f t="shared" si="103"/>
        <v>7134.6254706529435</v>
      </c>
      <c r="K546" s="117">
        <f t="shared" si="95"/>
        <v>1</v>
      </c>
    </row>
    <row r="547" spans="1:11" x14ac:dyDescent="0.25">
      <c r="A547" s="1">
        <f t="shared" si="93"/>
        <v>50196</v>
      </c>
      <c r="B547" s="115">
        <f t="shared" si="96"/>
        <v>3846.1538461538462</v>
      </c>
      <c r="C547" s="56">
        <f t="shared" si="97"/>
        <v>0.5</v>
      </c>
      <c r="D547" s="115">
        <f t="shared" si="94"/>
        <v>1923.0769230769231</v>
      </c>
      <c r="E547" s="116">
        <f t="shared" si="98"/>
        <v>1038461.5384615292</v>
      </c>
      <c r="F547" s="116">
        <f t="shared" si="99"/>
        <v>1923.0769230769231</v>
      </c>
      <c r="G547" s="116">
        <f t="shared" si="100"/>
        <v>1038461.5384615292</v>
      </c>
      <c r="H547" s="116">
        <f t="shared" si="101"/>
        <v>2491478.3626014595</v>
      </c>
      <c r="I547" s="116">
        <f t="shared" si="102"/>
        <v>1453016.8241399303</v>
      </c>
      <c r="J547" s="116">
        <f t="shared" si="103"/>
        <v>7160.7534583271481</v>
      </c>
      <c r="K547" s="117">
        <f t="shared" si="95"/>
        <v>1</v>
      </c>
    </row>
    <row r="548" spans="1:11" x14ac:dyDescent="0.25">
      <c r="A548" s="1">
        <f t="shared" si="93"/>
        <v>50210</v>
      </c>
      <c r="B548" s="115">
        <f t="shared" si="96"/>
        <v>3846.1538461538462</v>
      </c>
      <c r="C548" s="56">
        <f t="shared" si="97"/>
        <v>0.5</v>
      </c>
      <c r="D548" s="115">
        <f t="shared" si="94"/>
        <v>1923.0769230769231</v>
      </c>
      <c r="E548" s="116">
        <f t="shared" si="98"/>
        <v>1040384.6153846061</v>
      </c>
      <c r="F548" s="116">
        <f t="shared" si="99"/>
        <v>1923.0769230769231</v>
      </c>
      <c r="G548" s="116">
        <f t="shared" si="100"/>
        <v>1040384.6153846061</v>
      </c>
      <c r="H548" s="116">
        <f t="shared" si="101"/>
        <v>2500588.3963397332</v>
      </c>
      <c r="I548" s="116">
        <f t="shared" si="102"/>
        <v>1460203.780955127</v>
      </c>
      <c r="J548" s="116">
        <f t="shared" si="103"/>
        <v>7186.9568151966669</v>
      </c>
      <c r="K548" s="117">
        <f t="shared" si="95"/>
        <v>1</v>
      </c>
    </row>
    <row r="549" spans="1:11" x14ac:dyDescent="0.25">
      <c r="A549" s="1">
        <f t="shared" si="93"/>
        <v>50224</v>
      </c>
      <c r="B549" s="115">
        <f t="shared" si="96"/>
        <v>3846.1538461538462</v>
      </c>
      <c r="C549" s="56">
        <f t="shared" si="97"/>
        <v>0.5</v>
      </c>
      <c r="D549" s="115">
        <f t="shared" si="94"/>
        <v>1923.0769230769231</v>
      </c>
      <c r="E549" s="116">
        <f t="shared" si="98"/>
        <v>1042307.6923076829</v>
      </c>
      <c r="F549" s="116">
        <f t="shared" si="99"/>
        <v>1923.0769230769231</v>
      </c>
      <c r="G549" s="116">
        <f t="shared" si="100"/>
        <v>1042307.6923076829</v>
      </c>
      <c r="H549" s="116">
        <f t="shared" si="101"/>
        <v>2509724.7090214826</v>
      </c>
      <c r="I549" s="116">
        <f t="shared" si="102"/>
        <v>1467417.0167137997</v>
      </c>
      <c r="J549" s="116">
        <f t="shared" si="103"/>
        <v>7213.2357586727012</v>
      </c>
      <c r="K549" s="117">
        <f t="shared" si="95"/>
        <v>1</v>
      </c>
    </row>
    <row r="550" spans="1:11" x14ac:dyDescent="0.25">
      <c r="A550" s="1">
        <f t="shared" si="93"/>
        <v>50238</v>
      </c>
      <c r="B550" s="115">
        <f t="shared" si="96"/>
        <v>3846.1538461538462</v>
      </c>
      <c r="C550" s="56">
        <f t="shared" si="97"/>
        <v>0.5</v>
      </c>
      <c r="D550" s="115">
        <f t="shared" si="94"/>
        <v>1923.0769230769231</v>
      </c>
      <c r="E550" s="116">
        <f t="shared" si="98"/>
        <v>1044230.7692307598</v>
      </c>
      <c r="F550" s="116">
        <f t="shared" si="99"/>
        <v>1923.0769230769231</v>
      </c>
      <c r="G550" s="116">
        <f t="shared" si="100"/>
        <v>1044230.7692307598</v>
      </c>
      <c r="H550" s="116">
        <f t="shared" si="101"/>
        <v>2518887.3764513521</v>
      </c>
      <c r="I550" s="116">
        <f t="shared" si="102"/>
        <v>1474656.6072205924</v>
      </c>
      <c r="J550" s="116">
        <f t="shared" si="103"/>
        <v>7239.590506792767</v>
      </c>
      <c r="K550" s="117">
        <f t="shared" si="95"/>
        <v>1</v>
      </c>
    </row>
    <row r="551" spans="1:11" x14ac:dyDescent="0.25">
      <c r="A551" s="1">
        <f t="shared" si="93"/>
        <v>50252</v>
      </c>
      <c r="B551" s="115">
        <f t="shared" si="96"/>
        <v>3846.1538461538462</v>
      </c>
      <c r="C551" s="56">
        <f t="shared" si="97"/>
        <v>0.5</v>
      </c>
      <c r="D551" s="115">
        <f t="shared" si="94"/>
        <v>1923.0769230769231</v>
      </c>
      <c r="E551" s="116">
        <f t="shared" si="98"/>
        <v>1046153.8461538367</v>
      </c>
      <c r="F551" s="116">
        <f t="shared" si="99"/>
        <v>1923.0769230769231</v>
      </c>
      <c r="G551" s="116">
        <f t="shared" si="100"/>
        <v>1046153.8461538367</v>
      </c>
      <c r="H551" s="116">
        <f t="shared" si="101"/>
        <v>2528076.474652654</v>
      </c>
      <c r="I551" s="116">
        <f t="shared" si="102"/>
        <v>1481922.6284988173</v>
      </c>
      <c r="J551" s="116">
        <f t="shared" si="103"/>
        <v>7266.0212782248855</v>
      </c>
      <c r="K551" s="117">
        <f t="shared" si="95"/>
        <v>1</v>
      </c>
    </row>
    <row r="552" spans="1:11" x14ac:dyDescent="0.25">
      <c r="A552" s="1">
        <f t="shared" si="93"/>
        <v>50266</v>
      </c>
      <c r="B552" s="115">
        <f t="shared" si="96"/>
        <v>3846.1538461538462</v>
      </c>
      <c r="C552" s="56">
        <f t="shared" si="97"/>
        <v>0.5</v>
      </c>
      <c r="D552" s="115">
        <f t="shared" si="94"/>
        <v>1923.0769230769231</v>
      </c>
      <c r="E552" s="116">
        <f t="shared" si="98"/>
        <v>1048076.9230769136</v>
      </c>
      <c r="F552" s="116">
        <f t="shared" si="99"/>
        <v>1923.0769230769231</v>
      </c>
      <c r="G552" s="116">
        <f t="shared" si="100"/>
        <v>1048076.9230769136</v>
      </c>
      <c r="H552" s="116">
        <f t="shared" si="101"/>
        <v>2537292.0798679981</v>
      </c>
      <c r="I552" s="116">
        <f t="shared" si="102"/>
        <v>1489215.1567910844</v>
      </c>
      <c r="J552" s="116">
        <f t="shared" si="103"/>
        <v>7292.5282922671176</v>
      </c>
      <c r="K552" s="117">
        <f t="shared" si="95"/>
        <v>1</v>
      </c>
    </row>
    <row r="553" spans="1:11" x14ac:dyDescent="0.25">
      <c r="A553" s="1">
        <f t="shared" si="93"/>
        <v>50280</v>
      </c>
      <c r="B553" s="115">
        <f t="shared" si="96"/>
        <v>3846.1538461538462</v>
      </c>
      <c r="C553" s="56">
        <f t="shared" si="97"/>
        <v>0.5</v>
      </c>
      <c r="D553" s="115">
        <f t="shared" si="94"/>
        <v>1923.0769230769231</v>
      </c>
      <c r="E553" s="116">
        <f t="shared" si="98"/>
        <v>1049999.9999999905</v>
      </c>
      <c r="F553" s="116">
        <f t="shared" si="99"/>
        <v>1923.0769230769231</v>
      </c>
      <c r="G553" s="116">
        <f t="shared" si="100"/>
        <v>1049999.9999999905</v>
      </c>
      <c r="H553" s="116">
        <f t="shared" si="101"/>
        <v>2546534.2685599253</v>
      </c>
      <c r="I553" s="116">
        <f t="shared" si="102"/>
        <v>1496534.2685599348</v>
      </c>
      <c r="J553" s="116">
        <f t="shared" si="103"/>
        <v>7319.1117688503582</v>
      </c>
      <c r="K553" s="117">
        <f t="shared" si="95"/>
        <v>1</v>
      </c>
    </row>
    <row r="554" spans="1:11" x14ac:dyDescent="0.25">
      <c r="A554" s="1">
        <f t="shared" si="93"/>
        <v>50294</v>
      </c>
      <c r="B554" s="115">
        <f t="shared" si="96"/>
        <v>3846.1538461538462</v>
      </c>
      <c r="C554" s="56">
        <f t="shared" si="97"/>
        <v>0.5</v>
      </c>
      <c r="D554" s="115">
        <f t="shared" si="94"/>
        <v>1923.0769230769231</v>
      </c>
      <c r="E554" s="116">
        <f t="shared" si="98"/>
        <v>1051923.0769230674</v>
      </c>
      <c r="F554" s="116">
        <f t="shared" si="99"/>
        <v>1923.0769230769231</v>
      </c>
      <c r="G554" s="116">
        <f t="shared" si="100"/>
        <v>1051923.0769230674</v>
      </c>
      <c r="H554" s="116">
        <f t="shared" si="101"/>
        <v>2555803.1174115404</v>
      </c>
      <c r="I554" s="116">
        <f t="shared" si="102"/>
        <v>1503880.0404884729</v>
      </c>
      <c r="J554" s="116">
        <f t="shared" si="103"/>
        <v>7345.7719285381027</v>
      </c>
      <c r="K554" s="117">
        <f t="shared" si="95"/>
        <v>1</v>
      </c>
    </row>
    <row r="555" spans="1:11" x14ac:dyDescent="0.25">
      <c r="A555" s="1">
        <f t="shared" si="93"/>
        <v>50308</v>
      </c>
      <c r="B555" s="115">
        <f t="shared" si="96"/>
        <v>3846.1538461538462</v>
      </c>
      <c r="C555" s="56">
        <f t="shared" si="97"/>
        <v>0.5</v>
      </c>
      <c r="D555" s="115">
        <f t="shared" si="94"/>
        <v>1923.0769230769231</v>
      </c>
      <c r="E555" s="116">
        <f t="shared" si="98"/>
        <v>1053846.1538461444</v>
      </c>
      <c r="F555" s="116">
        <f t="shared" si="99"/>
        <v>1923.0769230769231</v>
      </c>
      <c r="G555" s="116">
        <f t="shared" si="100"/>
        <v>1053846.1538461444</v>
      </c>
      <c r="H555" s="116">
        <f t="shared" si="101"/>
        <v>2565098.7033271505</v>
      </c>
      <c r="I555" s="116">
        <f t="shared" si="102"/>
        <v>1511252.5494810061</v>
      </c>
      <c r="J555" s="116">
        <f t="shared" si="103"/>
        <v>7372.5089925331995</v>
      </c>
      <c r="K555" s="117">
        <f t="shared" si="95"/>
        <v>1</v>
      </c>
    </row>
    <row r="556" spans="1:11" x14ac:dyDescent="0.25">
      <c r="A556" s="1">
        <f t="shared" si="93"/>
        <v>50322</v>
      </c>
      <c r="B556" s="115">
        <f t="shared" si="96"/>
        <v>3846.1538461538462</v>
      </c>
      <c r="C556" s="56">
        <f t="shared" si="97"/>
        <v>0.5</v>
      </c>
      <c r="D556" s="115">
        <f t="shared" si="94"/>
        <v>1923.0769230769231</v>
      </c>
      <c r="E556" s="116">
        <f t="shared" si="98"/>
        <v>1055769.2307692214</v>
      </c>
      <c r="F556" s="116">
        <f t="shared" si="99"/>
        <v>1923.0769230769231</v>
      </c>
      <c r="G556" s="116">
        <f t="shared" si="100"/>
        <v>1055769.2307692214</v>
      </c>
      <c r="H556" s="116">
        <f t="shared" si="101"/>
        <v>2574421.1034329021</v>
      </c>
      <c r="I556" s="116">
        <f t="shared" si="102"/>
        <v>1518651.8726636807</v>
      </c>
      <c r="J556" s="116">
        <f t="shared" si="103"/>
        <v>7399.3231826745905</v>
      </c>
      <c r="K556" s="117">
        <f t="shared" si="95"/>
        <v>1</v>
      </c>
    </row>
    <row r="557" spans="1:11" x14ac:dyDescent="0.25">
      <c r="A557" s="1">
        <f t="shared" si="93"/>
        <v>50336</v>
      </c>
      <c r="B557" s="115">
        <f t="shared" si="96"/>
        <v>3846.1538461538462</v>
      </c>
      <c r="C557" s="56">
        <f t="shared" si="97"/>
        <v>0.5</v>
      </c>
      <c r="D557" s="115">
        <f t="shared" si="94"/>
        <v>1923.0769230769231</v>
      </c>
      <c r="E557" s="116">
        <f t="shared" si="98"/>
        <v>1057692.3076922984</v>
      </c>
      <c r="F557" s="116">
        <f t="shared" si="99"/>
        <v>1923.0769230769231</v>
      </c>
      <c r="G557" s="116">
        <f t="shared" si="100"/>
        <v>1057692.3076922984</v>
      </c>
      <c r="H557" s="116">
        <f t="shared" si="101"/>
        <v>2583770.3950774204</v>
      </c>
      <c r="I557" s="116">
        <f t="shared" si="102"/>
        <v>1526078.087385122</v>
      </c>
      <c r="J557" s="116">
        <f t="shared" si="103"/>
        <v>7426.2147214412689</v>
      </c>
      <c r="K557" s="117">
        <f t="shared" si="95"/>
        <v>1</v>
      </c>
    </row>
    <row r="558" spans="1:11" x14ac:dyDescent="0.25">
      <c r="A558" s="1">
        <f t="shared" si="93"/>
        <v>50350</v>
      </c>
      <c r="B558" s="115">
        <f t="shared" si="96"/>
        <v>3846.1538461538462</v>
      </c>
      <c r="C558" s="56">
        <f t="shared" si="97"/>
        <v>0.5</v>
      </c>
      <c r="D558" s="115">
        <f t="shared" si="94"/>
        <v>1923.0769230769231</v>
      </c>
      <c r="E558" s="116">
        <f t="shared" si="98"/>
        <v>1059615.3846153754</v>
      </c>
      <c r="F558" s="116">
        <f t="shared" si="99"/>
        <v>1923.0769230769231</v>
      </c>
      <c r="G558" s="116">
        <f t="shared" si="100"/>
        <v>1059615.3846153754</v>
      </c>
      <c r="H558" s="116">
        <f t="shared" si="101"/>
        <v>2593146.6558324513</v>
      </c>
      <c r="I558" s="116">
        <f t="shared" si="102"/>
        <v>1533531.2712170759</v>
      </c>
      <c r="J558" s="116">
        <f t="shared" si="103"/>
        <v>7453.1838319539092</v>
      </c>
      <c r="K558" s="117">
        <f t="shared" si="95"/>
        <v>1</v>
      </c>
    </row>
    <row r="559" spans="1:11" x14ac:dyDescent="0.25">
      <c r="A559" s="1">
        <f t="shared" si="93"/>
        <v>50364</v>
      </c>
      <c r="B559" s="115">
        <f t="shared" si="96"/>
        <v>3846.1538461538462</v>
      </c>
      <c r="C559" s="56">
        <f t="shared" si="97"/>
        <v>0.5</v>
      </c>
      <c r="D559" s="115">
        <f t="shared" si="94"/>
        <v>1923.0769230769231</v>
      </c>
      <c r="E559" s="116">
        <f t="shared" si="98"/>
        <v>1061538.4615384524</v>
      </c>
      <c r="F559" s="116">
        <f t="shared" si="99"/>
        <v>1923.0769230769231</v>
      </c>
      <c r="G559" s="116">
        <f t="shared" si="100"/>
        <v>1061538.4615384524</v>
      </c>
      <c r="H559" s="116">
        <f t="shared" si="101"/>
        <v>2602549.9634935064</v>
      </c>
      <c r="I559" s="116">
        <f t="shared" si="102"/>
        <v>1541011.501955054</v>
      </c>
      <c r="J559" s="116">
        <f t="shared" si="103"/>
        <v>7480.2307379781269</v>
      </c>
      <c r="K559" s="117">
        <f t="shared" si="95"/>
        <v>1</v>
      </c>
    </row>
    <row r="560" spans="1:11" x14ac:dyDescent="0.25">
      <c r="A560" s="1">
        <f t="shared" si="93"/>
        <v>50378</v>
      </c>
      <c r="B560" s="115">
        <f t="shared" si="96"/>
        <v>3846.1538461538462</v>
      </c>
      <c r="C560" s="56">
        <f t="shared" si="97"/>
        <v>0.5</v>
      </c>
      <c r="D560" s="115">
        <f t="shared" si="94"/>
        <v>1923.0769230769231</v>
      </c>
      <c r="E560" s="116">
        <f t="shared" si="98"/>
        <v>1063461.5384615294</v>
      </c>
      <c r="F560" s="116">
        <f t="shared" si="99"/>
        <v>1923.0769230769231</v>
      </c>
      <c r="G560" s="116">
        <f t="shared" si="100"/>
        <v>1063461.5384615294</v>
      </c>
      <c r="H560" s="116">
        <f t="shared" si="101"/>
        <v>2611980.396080507</v>
      </c>
      <c r="I560" s="116">
        <f t="shared" si="102"/>
        <v>1548518.8576189775</v>
      </c>
      <c r="J560" s="116">
        <f t="shared" si="103"/>
        <v>7507.3556639235467</v>
      </c>
      <c r="K560" s="117">
        <f t="shared" si="95"/>
        <v>1</v>
      </c>
    </row>
    <row r="561" spans="1:11" x14ac:dyDescent="0.25">
      <c r="A561" s="1">
        <f t="shared" si="93"/>
        <v>50392</v>
      </c>
      <c r="B561" s="115">
        <f t="shared" si="96"/>
        <v>3846.1538461538462</v>
      </c>
      <c r="C561" s="56">
        <f t="shared" si="97"/>
        <v>0.5</v>
      </c>
      <c r="D561" s="115">
        <f t="shared" si="94"/>
        <v>1923.0769230769231</v>
      </c>
      <c r="E561" s="116">
        <f t="shared" si="98"/>
        <v>1065384.6153846064</v>
      </c>
      <c r="F561" s="116">
        <f t="shared" si="99"/>
        <v>1923.0769230769231</v>
      </c>
      <c r="G561" s="116">
        <f t="shared" si="100"/>
        <v>1065384.6153846064</v>
      </c>
      <c r="H561" s="116">
        <f t="shared" si="101"/>
        <v>2621438.0318384315</v>
      </c>
      <c r="I561" s="116">
        <f t="shared" si="102"/>
        <v>1556053.4164538251</v>
      </c>
      <c r="J561" s="116">
        <f t="shared" si="103"/>
        <v>7534.5588348475285</v>
      </c>
      <c r="K561" s="117">
        <f t="shared" si="95"/>
        <v>1</v>
      </c>
    </row>
    <row r="562" spans="1:11" x14ac:dyDescent="0.25">
      <c r="A562" s="1">
        <f t="shared" si="93"/>
        <v>50406</v>
      </c>
      <c r="B562" s="115">
        <f t="shared" si="96"/>
        <v>3846.1538461538462</v>
      </c>
      <c r="C562" s="56">
        <f t="shared" si="97"/>
        <v>0.5</v>
      </c>
      <c r="D562" s="115">
        <f t="shared" si="94"/>
        <v>1923.0769230769231</v>
      </c>
      <c r="E562" s="116">
        <f t="shared" si="98"/>
        <v>1067307.6923076834</v>
      </c>
      <c r="F562" s="116">
        <f t="shared" si="99"/>
        <v>1923.0769230769231</v>
      </c>
      <c r="G562" s="116">
        <f t="shared" si="100"/>
        <v>1067307.6923076834</v>
      </c>
      <c r="H562" s="116">
        <f t="shared" si="101"/>
        <v>2630922.9492379655</v>
      </c>
      <c r="I562" s="116">
        <f t="shared" si="102"/>
        <v>1563615.2569302821</v>
      </c>
      <c r="J562" s="116">
        <f t="shared" si="103"/>
        <v>7561.8404764570296</v>
      </c>
      <c r="K562" s="117">
        <f t="shared" si="95"/>
        <v>1</v>
      </c>
    </row>
    <row r="563" spans="1:11" x14ac:dyDescent="0.25">
      <c r="A563" s="1">
        <f t="shared" si="93"/>
        <v>50420</v>
      </c>
      <c r="B563" s="115">
        <f t="shared" si="96"/>
        <v>3846.1538461538462</v>
      </c>
      <c r="C563" s="56">
        <f t="shared" si="97"/>
        <v>0.5</v>
      </c>
      <c r="D563" s="115">
        <f t="shared" si="94"/>
        <v>1923.0769230769231</v>
      </c>
      <c r="E563" s="116">
        <f t="shared" si="98"/>
        <v>1069230.7692307604</v>
      </c>
      <c r="F563" s="116">
        <f t="shared" si="99"/>
        <v>1923.0769230769231</v>
      </c>
      <c r="G563" s="116">
        <f t="shared" si="100"/>
        <v>1069230.7692307604</v>
      </c>
      <c r="H563" s="116">
        <f t="shared" si="101"/>
        <v>2640435.226976152</v>
      </c>
      <c r="I563" s="116">
        <f t="shared" si="102"/>
        <v>1571204.4577453916</v>
      </c>
      <c r="J563" s="116">
        <f t="shared" si="103"/>
        <v>7589.2008151095361</v>
      </c>
      <c r="K563" s="117">
        <f t="shared" si="95"/>
        <v>1</v>
      </c>
    </row>
    <row r="564" spans="1:11" x14ac:dyDescent="0.25">
      <c r="A564" s="1">
        <f t="shared" si="93"/>
        <v>50434</v>
      </c>
      <c r="B564" s="115">
        <f t="shared" si="96"/>
        <v>3846.1538461538462</v>
      </c>
      <c r="C564" s="56">
        <f t="shared" si="97"/>
        <v>0.5</v>
      </c>
      <c r="D564" s="115">
        <f t="shared" si="94"/>
        <v>1923.0769230769231</v>
      </c>
      <c r="E564" s="116">
        <f t="shared" si="98"/>
        <v>1071153.8461538374</v>
      </c>
      <c r="F564" s="116">
        <f t="shared" si="99"/>
        <v>1923.0769230769231</v>
      </c>
      <c r="G564" s="116">
        <f t="shared" si="100"/>
        <v>1071153.8461538374</v>
      </c>
      <c r="H564" s="116">
        <f t="shared" si="101"/>
        <v>2649974.9439770449</v>
      </c>
      <c r="I564" s="116">
        <f t="shared" si="102"/>
        <v>1578821.0978232075</v>
      </c>
      <c r="J564" s="116">
        <f t="shared" si="103"/>
        <v>7616.6400778158568</v>
      </c>
      <c r="K564" s="117">
        <f t="shared" si="95"/>
        <v>1</v>
      </c>
    </row>
    <row r="565" spans="1:11" x14ac:dyDescent="0.25">
      <c r="A565" s="1">
        <f t="shared" si="93"/>
        <v>50448</v>
      </c>
      <c r="B565" s="115">
        <f t="shared" si="96"/>
        <v>3846.1538461538462</v>
      </c>
      <c r="C565" s="56">
        <f t="shared" si="97"/>
        <v>0.5</v>
      </c>
      <c r="D565" s="115">
        <f t="shared" si="94"/>
        <v>1923.0769230769231</v>
      </c>
      <c r="E565" s="116">
        <f t="shared" si="98"/>
        <v>1073076.9230769144</v>
      </c>
      <c r="F565" s="116">
        <f t="shared" si="99"/>
        <v>1923.0769230769231</v>
      </c>
      <c r="G565" s="116">
        <f t="shared" si="100"/>
        <v>1073076.9230769144</v>
      </c>
      <c r="H565" s="116">
        <f t="shared" si="101"/>
        <v>2659542.1793923634</v>
      </c>
      <c r="I565" s="116">
        <f t="shared" si="102"/>
        <v>1586465.256315449</v>
      </c>
      <c r="J565" s="116">
        <f t="shared" si="103"/>
        <v>7644.1584922415204</v>
      </c>
      <c r="K565" s="117">
        <f t="shared" si="95"/>
        <v>1</v>
      </c>
    </row>
    <row r="566" spans="1:11" x14ac:dyDescent="0.25">
      <c r="A566" s="1">
        <f t="shared" si="93"/>
        <v>50462</v>
      </c>
      <c r="B566" s="115">
        <f t="shared" si="96"/>
        <v>3846.1538461538462</v>
      </c>
      <c r="C566" s="56">
        <f t="shared" si="97"/>
        <v>0.5</v>
      </c>
      <c r="D566" s="115">
        <f t="shared" si="94"/>
        <v>1923.0769230769231</v>
      </c>
      <c r="E566" s="116">
        <f t="shared" si="98"/>
        <v>1074999.9999999914</v>
      </c>
      <c r="F566" s="116">
        <f t="shared" si="99"/>
        <v>1923.0769230769231</v>
      </c>
      <c r="G566" s="116">
        <f t="shared" si="100"/>
        <v>1074999.9999999914</v>
      </c>
      <c r="H566" s="116">
        <f t="shared" si="101"/>
        <v>2669137.012602149</v>
      </c>
      <c r="I566" s="116">
        <f t="shared" si="102"/>
        <v>1594137.0126021577</v>
      </c>
      <c r="J566" s="116">
        <f t="shared" si="103"/>
        <v>7671.7562867086381</v>
      </c>
      <c r="K566" s="117">
        <f t="shared" si="95"/>
        <v>1</v>
      </c>
    </row>
    <row r="567" spans="1:11" x14ac:dyDescent="0.25">
      <c r="A567" s="1">
        <f t="shared" si="93"/>
        <v>50476</v>
      </c>
      <c r="B567" s="115">
        <f t="shared" si="96"/>
        <v>3846.1538461538462</v>
      </c>
      <c r="C567" s="56">
        <f t="shared" si="97"/>
        <v>0.5</v>
      </c>
      <c r="D567" s="115">
        <f t="shared" si="94"/>
        <v>1923.0769230769231</v>
      </c>
      <c r="E567" s="116">
        <f t="shared" si="98"/>
        <v>1076923.0769230684</v>
      </c>
      <c r="F567" s="116">
        <f t="shared" si="99"/>
        <v>1923.0769230769231</v>
      </c>
      <c r="G567" s="116">
        <f t="shared" si="100"/>
        <v>1076923.0769230684</v>
      </c>
      <c r="H567" s="116">
        <f t="shared" si="101"/>
        <v>2678759.5232154247</v>
      </c>
      <c r="I567" s="116">
        <f t="shared" si="102"/>
        <v>1601836.4462923564</v>
      </c>
      <c r="J567" s="116">
        <f t="shared" si="103"/>
        <v>7699.4336901986971</v>
      </c>
      <c r="K567" s="117">
        <f t="shared" si="95"/>
        <v>1</v>
      </c>
    </row>
    <row r="568" spans="1:11" x14ac:dyDescent="0.25">
      <c r="A568" s="1">
        <f t="shared" si="93"/>
        <v>50490</v>
      </c>
      <c r="B568" s="115">
        <f t="shared" si="96"/>
        <v>3846.1538461538462</v>
      </c>
      <c r="C568" s="56">
        <f t="shared" si="97"/>
        <v>0.5</v>
      </c>
      <c r="D568" s="115">
        <f t="shared" si="94"/>
        <v>1923.0769230769231</v>
      </c>
      <c r="E568" s="116">
        <f t="shared" si="98"/>
        <v>1078846.1538461454</v>
      </c>
      <c r="F568" s="116">
        <f t="shared" si="99"/>
        <v>1923.0769230769231</v>
      </c>
      <c r="G568" s="116">
        <f t="shared" si="100"/>
        <v>1078846.1538461454</v>
      </c>
      <c r="H568" s="116">
        <f t="shared" si="101"/>
        <v>2688409.7910708538</v>
      </c>
      <c r="I568" s="116">
        <f t="shared" si="102"/>
        <v>1609563.6372247085</v>
      </c>
      <c r="J568" s="116">
        <f t="shared" si="103"/>
        <v>7727.1909323520958</v>
      </c>
      <c r="K568" s="117">
        <f t="shared" si="95"/>
        <v>1</v>
      </c>
    </row>
    <row r="569" spans="1:11" x14ac:dyDescent="0.25">
      <c r="A569" s="1">
        <f t="shared" si="93"/>
        <v>50504</v>
      </c>
      <c r="B569" s="115">
        <f t="shared" si="96"/>
        <v>3846.1538461538462</v>
      </c>
      <c r="C569" s="56">
        <f t="shared" si="97"/>
        <v>0.5</v>
      </c>
      <c r="D569" s="115">
        <f t="shared" si="94"/>
        <v>1923.0769230769231</v>
      </c>
      <c r="E569" s="116">
        <f t="shared" si="98"/>
        <v>1080769.2307692224</v>
      </c>
      <c r="F569" s="116">
        <f t="shared" si="99"/>
        <v>1923.0769230769231</v>
      </c>
      <c r="G569" s="116">
        <f t="shared" si="100"/>
        <v>1080769.2307692224</v>
      </c>
      <c r="H569" s="116">
        <f t="shared" si="101"/>
        <v>2698087.8962374046</v>
      </c>
      <c r="I569" s="116">
        <f t="shared" si="102"/>
        <v>1617318.6654681822</v>
      </c>
      <c r="J569" s="116">
        <f t="shared" si="103"/>
        <v>7755.028243473731</v>
      </c>
      <c r="K569" s="117">
        <f t="shared" si="95"/>
        <v>1</v>
      </c>
    </row>
    <row r="570" spans="1:11" x14ac:dyDescent="0.25">
      <c r="A570" s="1">
        <f t="shared" si="93"/>
        <v>50518</v>
      </c>
      <c r="B570" s="115">
        <f t="shared" si="96"/>
        <v>3846.1538461538462</v>
      </c>
      <c r="C570" s="56">
        <f t="shared" si="97"/>
        <v>0.5</v>
      </c>
      <c r="D570" s="115">
        <f t="shared" si="94"/>
        <v>1923.0769230769231</v>
      </c>
      <c r="E570" s="116">
        <f t="shared" si="98"/>
        <v>1082692.3076922994</v>
      </c>
      <c r="F570" s="116">
        <f t="shared" si="99"/>
        <v>1923.0769230769231</v>
      </c>
      <c r="G570" s="116">
        <f t="shared" si="100"/>
        <v>1082692.3076922994</v>
      </c>
      <c r="H570" s="116">
        <f t="shared" si="101"/>
        <v>2707793.9190150127</v>
      </c>
      <c r="I570" s="116">
        <f t="shared" si="102"/>
        <v>1625101.6113227133</v>
      </c>
      <c r="J570" s="116">
        <f t="shared" si="103"/>
        <v>7782.9458545311354</v>
      </c>
      <c r="K570" s="117">
        <f t="shared" si="95"/>
        <v>1</v>
      </c>
    </row>
    <row r="571" spans="1:11" x14ac:dyDescent="0.25">
      <c r="A571" s="1">
        <f t="shared" si="93"/>
        <v>50532</v>
      </c>
      <c r="B571" s="115">
        <f t="shared" si="96"/>
        <v>3846.1538461538462</v>
      </c>
      <c r="C571" s="56">
        <f t="shared" si="97"/>
        <v>0.5</v>
      </c>
      <c r="D571" s="115">
        <f t="shared" si="94"/>
        <v>1923.0769230769231</v>
      </c>
      <c r="E571" s="116">
        <f t="shared" si="98"/>
        <v>1084615.3846153764</v>
      </c>
      <c r="F571" s="116">
        <f t="shared" si="99"/>
        <v>1923.0769230769231</v>
      </c>
      <c r="G571" s="116">
        <f t="shared" si="100"/>
        <v>1084615.3846153764</v>
      </c>
      <c r="H571" s="116">
        <f t="shared" si="101"/>
        <v>2717527.9399352483</v>
      </c>
      <c r="I571" s="116">
        <f t="shared" si="102"/>
        <v>1632912.555319872</v>
      </c>
      <c r="J571" s="116">
        <f t="shared" si="103"/>
        <v>7810.9439971586689</v>
      </c>
      <c r="K571" s="117">
        <f t="shared" si="95"/>
        <v>1</v>
      </c>
    </row>
    <row r="572" spans="1:11" x14ac:dyDescent="0.25">
      <c r="A572" s="1">
        <f t="shared" si="93"/>
        <v>50546</v>
      </c>
      <c r="B572" s="115">
        <f t="shared" si="96"/>
        <v>3846.1538461538462</v>
      </c>
      <c r="C572" s="56">
        <f t="shared" si="97"/>
        <v>0.5</v>
      </c>
      <c r="D572" s="115">
        <f t="shared" si="94"/>
        <v>1923.0769230769231</v>
      </c>
      <c r="E572" s="116">
        <f t="shared" si="98"/>
        <v>1086538.4615384534</v>
      </c>
      <c r="F572" s="116">
        <f t="shared" si="99"/>
        <v>1923.0769230769231</v>
      </c>
      <c r="G572" s="116">
        <f t="shared" si="100"/>
        <v>1086538.4615384534</v>
      </c>
      <c r="H572" s="116">
        <f t="shared" si="101"/>
        <v>2727290.0397619847</v>
      </c>
      <c r="I572" s="116">
        <f t="shared" si="102"/>
        <v>1640751.5782235314</v>
      </c>
      <c r="J572" s="116">
        <f t="shared" si="103"/>
        <v>7839.022903659381</v>
      </c>
      <c r="K572" s="117">
        <f t="shared" si="95"/>
        <v>1</v>
      </c>
    </row>
    <row r="573" spans="1:11" x14ac:dyDescent="0.25">
      <c r="A573" s="1">
        <f t="shared" si="93"/>
        <v>50560</v>
      </c>
      <c r="B573" s="115">
        <f t="shared" si="96"/>
        <v>3846.1538461538462</v>
      </c>
      <c r="C573" s="56">
        <f t="shared" si="97"/>
        <v>0.5</v>
      </c>
      <c r="D573" s="115">
        <f t="shared" si="94"/>
        <v>1923.0769230769231</v>
      </c>
      <c r="E573" s="116">
        <f t="shared" si="98"/>
        <v>1088461.5384615303</v>
      </c>
      <c r="F573" s="116">
        <f t="shared" si="99"/>
        <v>1923.0769230769231</v>
      </c>
      <c r="G573" s="116">
        <f t="shared" si="100"/>
        <v>1088461.5384615303</v>
      </c>
      <c r="H573" s="116">
        <f t="shared" si="101"/>
        <v>2737080.2994920672</v>
      </c>
      <c r="I573" s="116">
        <f t="shared" si="102"/>
        <v>1648618.7610305368</v>
      </c>
      <c r="J573" s="116">
        <f t="shared" si="103"/>
        <v>7867.1828070054762</v>
      </c>
      <c r="K573" s="117">
        <f t="shared" si="95"/>
        <v>1</v>
      </c>
    </row>
    <row r="574" spans="1:11" x14ac:dyDescent="0.25">
      <c r="A574" s="1">
        <f t="shared" si="93"/>
        <v>50574</v>
      </c>
      <c r="B574" s="115">
        <f t="shared" si="96"/>
        <v>3846.1538461538462</v>
      </c>
      <c r="C574" s="56">
        <f t="shared" si="97"/>
        <v>0.5</v>
      </c>
      <c r="D574" s="115">
        <f t="shared" si="94"/>
        <v>1923.0769230769231</v>
      </c>
      <c r="E574" s="116">
        <f t="shared" si="98"/>
        <v>1090384.6153846073</v>
      </c>
      <c r="F574" s="116">
        <f t="shared" si="99"/>
        <v>1923.0769230769231</v>
      </c>
      <c r="G574" s="116">
        <f t="shared" si="100"/>
        <v>1090384.6153846073</v>
      </c>
      <c r="H574" s="116">
        <f t="shared" si="101"/>
        <v>2746898.8003559867</v>
      </c>
      <c r="I574" s="116">
        <f t="shared" si="102"/>
        <v>1656514.1849713793</v>
      </c>
      <c r="J574" s="116">
        <f t="shared" si="103"/>
        <v>7895.4239408425055</v>
      </c>
      <c r="K574" s="117">
        <f t="shared" si="95"/>
        <v>1</v>
      </c>
    </row>
    <row r="575" spans="1:11" x14ac:dyDescent="0.25">
      <c r="A575" s="1">
        <f t="shared" si="93"/>
        <v>50588</v>
      </c>
      <c r="B575" s="115">
        <f t="shared" si="96"/>
        <v>3846.1538461538462</v>
      </c>
      <c r="C575" s="56">
        <f t="shared" si="97"/>
        <v>0.5</v>
      </c>
      <c r="D575" s="115">
        <f t="shared" si="94"/>
        <v>1923.0769230769231</v>
      </c>
      <c r="E575" s="116">
        <f t="shared" si="98"/>
        <v>1092307.6923076843</v>
      </c>
      <c r="F575" s="116">
        <f t="shared" si="99"/>
        <v>1923.0769230769231</v>
      </c>
      <c r="G575" s="116">
        <f t="shared" si="100"/>
        <v>1092307.6923076843</v>
      </c>
      <c r="H575" s="116">
        <f t="shared" si="101"/>
        <v>2756745.6238185521</v>
      </c>
      <c r="I575" s="116">
        <f t="shared" si="102"/>
        <v>1664437.9315108678</v>
      </c>
      <c r="J575" s="116">
        <f t="shared" si="103"/>
        <v>7923.7465394884348</v>
      </c>
      <c r="K575" s="117">
        <f t="shared" si="95"/>
        <v>1</v>
      </c>
    </row>
    <row r="576" spans="1:11" x14ac:dyDescent="0.25">
      <c r="A576" s="1">
        <f t="shared" si="93"/>
        <v>50602</v>
      </c>
      <c r="B576" s="115">
        <f t="shared" si="96"/>
        <v>3846.1538461538462</v>
      </c>
      <c r="C576" s="56">
        <f t="shared" si="97"/>
        <v>0.5</v>
      </c>
      <c r="D576" s="115">
        <f t="shared" si="94"/>
        <v>1923.0769230769231</v>
      </c>
      <c r="E576" s="116">
        <f t="shared" si="98"/>
        <v>1094230.7692307613</v>
      </c>
      <c r="F576" s="116">
        <f t="shared" si="99"/>
        <v>1923.0769230769231</v>
      </c>
      <c r="G576" s="116">
        <f t="shared" si="100"/>
        <v>1094230.7692307613</v>
      </c>
      <c r="H576" s="116">
        <f t="shared" si="101"/>
        <v>2766620.8515795674</v>
      </c>
      <c r="I576" s="116">
        <f t="shared" si="102"/>
        <v>1672390.0823488061</v>
      </c>
      <c r="J576" s="116">
        <f t="shared" si="103"/>
        <v>7952.1508379383013</v>
      </c>
      <c r="K576" s="117">
        <f t="shared" si="95"/>
        <v>1</v>
      </c>
    </row>
    <row r="577" spans="1:11" x14ac:dyDescent="0.25">
      <c r="A577" s="1">
        <f t="shared" si="93"/>
        <v>50616</v>
      </c>
      <c r="B577" s="115">
        <f t="shared" si="96"/>
        <v>3846.1538461538462</v>
      </c>
      <c r="C577" s="56">
        <f t="shared" si="97"/>
        <v>0.5</v>
      </c>
      <c r="D577" s="115">
        <f t="shared" si="94"/>
        <v>1923.0769230769231</v>
      </c>
      <c r="E577" s="116">
        <f t="shared" si="98"/>
        <v>1096153.8461538383</v>
      </c>
      <c r="F577" s="116">
        <f t="shared" si="99"/>
        <v>1923.0769230769231</v>
      </c>
      <c r="G577" s="116">
        <f t="shared" si="100"/>
        <v>1096153.8461538383</v>
      </c>
      <c r="H577" s="116">
        <f t="shared" si="101"/>
        <v>2776524.5655745086</v>
      </c>
      <c r="I577" s="116">
        <f t="shared" si="102"/>
        <v>1680370.7194206703</v>
      </c>
      <c r="J577" s="116">
        <f t="shared" si="103"/>
        <v>7980.6370718642138</v>
      </c>
      <c r="K577" s="117">
        <f t="shared" si="95"/>
        <v>1</v>
      </c>
    </row>
    <row r="578" spans="1:11" x14ac:dyDescent="0.25">
      <c r="A578" s="1">
        <f t="shared" si="93"/>
        <v>50630</v>
      </c>
      <c r="B578" s="115">
        <f t="shared" si="96"/>
        <v>3846.1538461538462</v>
      </c>
      <c r="C578" s="56">
        <f t="shared" si="97"/>
        <v>0.5</v>
      </c>
      <c r="D578" s="115">
        <f t="shared" si="94"/>
        <v>1923.0769230769231</v>
      </c>
      <c r="E578" s="116">
        <f t="shared" si="98"/>
        <v>1098076.9230769153</v>
      </c>
      <c r="F578" s="116">
        <f t="shared" si="99"/>
        <v>1923.0769230769231</v>
      </c>
      <c r="G578" s="116">
        <f t="shared" si="100"/>
        <v>1098076.9230769153</v>
      </c>
      <c r="H578" s="116">
        <f t="shared" si="101"/>
        <v>2786456.8479752042</v>
      </c>
      <c r="I578" s="116">
        <f t="shared" si="102"/>
        <v>1688379.9248982889</v>
      </c>
      <c r="J578" s="116">
        <f t="shared" si="103"/>
        <v>8009.2054776186123</v>
      </c>
      <c r="K578" s="117">
        <f t="shared" si="95"/>
        <v>1</v>
      </c>
    </row>
    <row r="579" spans="1:11" x14ac:dyDescent="0.25">
      <c r="A579" s="1">
        <f t="shared" si="93"/>
        <v>50644</v>
      </c>
      <c r="B579" s="115">
        <f t="shared" si="96"/>
        <v>3846.1538461538462</v>
      </c>
      <c r="C579" s="56">
        <f t="shared" si="97"/>
        <v>0.5</v>
      </c>
      <c r="D579" s="115">
        <f t="shared" si="94"/>
        <v>1923.0769230769231</v>
      </c>
      <c r="E579" s="116">
        <f t="shared" si="98"/>
        <v>1099999.9999999923</v>
      </c>
      <c r="F579" s="116">
        <f t="shared" si="99"/>
        <v>1923.0769230769231</v>
      </c>
      <c r="G579" s="116">
        <f t="shared" si="100"/>
        <v>1099999.9999999923</v>
      </c>
      <c r="H579" s="116">
        <f t="shared" si="101"/>
        <v>2796417.7811905174</v>
      </c>
      <c r="I579" s="116">
        <f t="shared" si="102"/>
        <v>1696417.781190525</v>
      </c>
      <c r="J579" s="116">
        <f t="shared" si="103"/>
        <v>8037.8562922361307</v>
      </c>
      <c r="K579" s="117">
        <f t="shared" si="95"/>
        <v>1</v>
      </c>
    </row>
    <row r="580" spans="1:11" x14ac:dyDescent="0.25">
      <c r="A580" s="1">
        <f t="shared" si="93"/>
        <v>50658</v>
      </c>
      <c r="B580" s="115">
        <f t="shared" si="96"/>
        <v>3846.1538461538462</v>
      </c>
      <c r="C580" s="56">
        <f t="shared" si="97"/>
        <v>0.5</v>
      </c>
      <c r="D580" s="115">
        <f t="shared" si="94"/>
        <v>1923.0769230769231</v>
      </c>
      <c r="E580" s="116">
        <f t="shared" si="98"/>
        <v>1101923.0769230693</v>
      </c>
      <c r="F580" s="116">
        <f t="shared" si="99"/>
        <v>1923.0769230769231</v>
      </c>
      <c r="G580" s="116">
        <f t="shared" si="100"/>
        <v>1101923.0769230693</v>
      </c>
      <c r="H580" s="116">
        <f t="shared" si="101"/>
        <v>2806407.4478670284</v>
      </c>
      <c r="I580" s="116">
        <f t="shared" si="102"/>
        <v>1704484.3709439591</v>
      </c>
      <c r="J580" s="116">
        <f t="shared" si="103"/>
        <v>8066.589753434062</v>
      </c>
      <c r="K580" s="117">
        <f t="shared" si="95"/>
        <v>1</v>
      </c>
    </row>
    <row r="581" spans="1:11" x14ac:dyDescent="0.25">
      <c r="A581" s="1">
        <f t="shared" si="93"/>
        <v>50672</v>
      </c>
      <c r="B581" s="115">
        <f t="shared" si="96"/>
        <v>3846.1538461538462</v>
      </c>
      <c r="C581" s="56">
        <f t="shared" si="97"/>
        <v>0.5</v>
      </c>
      <c r="D581" s="115">
        <f t="shared" si="94"/>
        <v>1923.0769230769231</v>
      </c>
      <c r="E581" s="116">
        <f t="shared" si="98"/>
        <v>1103846.1538461463</v>
      </c>
      <c r="F581" s="116">
        <f t="shared" si="99"/>
        <v>1923.0769230769231</v>
      </c>
      <c r="G581" s="116">
        <f t="shared" si="100"/>
        <v>1103846.1538461463</v>
      </c>
      <c r="H581" s="116">
        <f t="shared" si="101"/>
        <v>2816425.930889722</v>
      </c>
      <c r="I581" s="116">
        <f t="shared" si="102"/>
        <v>1712579.7770435757</v>
      </c>
      <c r="J581" s="116">
        <f t="shared" si="103"/>
        <v>8095.4060996165499</v>
      </c>
      <c r="K581" s="117">
        <f t="shared" si="95"/>
        <v>1</v>
      </c>
    </row>
    <row r="582" spans="1:11" x14ac:dyDescent="0.25">
      <c r="A582" s="1">
        <f t="shared" si="93"/>
        <v>50686</v>
      </c>
      <c r="B582" s="115">
        <f t="shared" si="96"/>
        <v>3846.1538461538462</v>
      </c>
      <c r="C582" s="56">
        <f t="shared" si="97"/>
        <v>0.5</v>
      </c>
      <c r="D582" s="115">
        <f t="shared" si="94"/>
        <v>1923.0769230769231</v>
      </c>
      <c r="E582" s="116">
        <f t="shared" si="98"/>
        <v>1105769.2307692233</v>
      </c>
      <c r="F582" s="116">
        <f t="shared" si="99"/>
        <v>1923.0769230769231</v>
      </c>
      <c r="G582" s="116">
        <f t="shared" si="100"/>
        <v>1105769.2307692233</v>
      </c>
      <c r="H582" s="116">
        <f t="shared" si="101"/>
        <v>2826473.3133826731</v>
      </c>
      <c r="I582" s="116">
        <f t="shared" si="102"/>
        <v>1720704.0826134498</v>
      </c>
      <c r="J582" s="116">
        <f t="shared" si="103"/>
        <v>8124.3055698741227</v>
      </c>
      <c r="K582" s="117">
        <f t="shared" si="95"/>
        <v>1</v>
      </c>
    </row>
    <row r="583" spans="1:11" x14ac:dyDescent="0.25">
      <c r="A583" s="1">
        <f t="shared" si="93"/>
        <v>50700</v>
      </c>
      <c r="B583" s="115">
        <f t="shared" si="96"/>
        <v>3846.1538461538462</v>
      </c>
      <c r="C583" s="56">
        <f t="shared" si="97"/>
        <v>0.5</v>
      </c>
      <c r="D583" s="115">
        <f t="shared" si="94"/>
        <v>1923.0769230769231</v>
      </c>
      <c r="E583" s="116">
        <f t="shared" si="98"/>
        <v>1107692.3076923003</v>
      </c>
      <c r="F583" s="116">
        <f t="shared" si="99"/>
        <v>1923.0769230769231</v>
      </c>
      <c r="G583" s="116">
        <f t="shared" si="100"/>
        <v>1107692.3076923003</v>
      </c>
      <c r="H583" s="116">
        <f t="shared" si="101"/>
        <v>2836549.6787097384</v>
      </c>
      <c r="I583" s="116">
        <f t="shared" si="102"/>
        <v>1728857.3710174381</v>
      </c>
      <c r="J583" s="116">
        <f t="shared" si="103"/>
        <v>8153.2884039883502</v>
      </c>
      <c r="K583" s="117">
        <f t="shared" si="95"/>
        <v>1</v>
      </c>
    </row>
    <row r="584" spans="1:11" x14ac:dyDescent="0.25">
      <c r="A584" s="1">
        <f t="shared" si="93"/>
        <v>50714</v>
      </c>
      <c r="B584" s="115">
        <f t="shared" si="96"/>
        <v>3846.1538461538462</v>
      </c>
      <c r="C584" s="56">
        <f t="shared" si="97"/>
        <v>0.5</v>
      </c>
      <c r="D584" s="115">
        <f t="shared" si="94"/>
        <v>1923.0769230769231</v>
      </c>
      <c r="E584" s="116">
        <f t="shared" si="98"/>
        <v>1109615.3846153773</v>
      </c>
      <c r="F584" s="116">
        <f t="shared" si="99"/>
        <v>1923.0769230769231</v>
      </c>
      <c r="G584" s="116">
        <f t="shared" si="100"/>
        <v>1109615.3846153773</v>
      </c>
      <c r="H584" s="116">
        <f t="shared" si="101"/>
        <v>2846655.1104752473</v>
      </c>
      <c r="I584" s="116">
        <f t="shared" si="102"/>
        <v>1737039.72585987</v>
      </c>
      <c r="J584" s="116">
        <f t="shared" si="103"/>
        <v>8182.3548424318433</v>
      </c>
      <c r="K584" s="117">
        <f t="shared" si="95"/>
        <v>1</v>
      </c>
    </row>
    <row r="585" spans="1:11" x14ac:dyDescent="0.25">
      <c r="A585" s="1">
        <f t="shared" ref="A585:A640" si="104">A584+14</f>
        <v>50728</v>
      </c>
      <c r="B585" s="115">
        <f t="shared" si="96"/>
        <v>3846.1538461538462</v>
      </c>
      <c r="C585" s="56">
        <f t="shared" si="97"/>
        <v>0.5</v>
      </c>
      <c r="D585" s="115">
        <f t="shared" ref="D585:D640" si="105">(100%-C585)*B585</f>
        <v>1923.0769230769231</v>
      </c>
      <c r="E585" s="116">
        <f t="shared" si="98"/>
        <v>1111538.4615384543</v>
      </c>
      <c r="F585" s="116">
        <f t="shared" si="99"/>
        <v>1923.0769230769231</v>
      </c>
      <c r="G585" s="116">
        <f t="shared" si="100"/>
        <v>1111538.4615384543</v>
      </c>
      <c r="H585" s="116">
        <f t="shared" si="101"/>
        <v>2856789.6925246953</v>
      </c>
      <c r="I585" s="116">
        <f t="shared" si="102"/>
        <v>1745251.230986241</v>
      </c>
      <c r="J585" s="116">
        <f t="shared" si="103"/>
        <v>8211.5051263710484</v>
      </c>
      <c r="K585" s="117">
        <f t="shared" ref="K585:K640" si="106">IF(J585&gt;D585,1,0)</f>
        <v>1</v>
      </c>
    </row>
    <row r="586" spans="1:11" x14ac:dyDescent="0.25">
      <c r="A586" s="1">
        <f t="shared" si="104"/>
        <v>50742</v>
      </c>
      <c r="B586" s="115">
        <f t="shared" ref="B586:B640" si="107">B585</f>
        <v>3846.1538461538462</v>
      </c>
      <c r="C586" s="56">
        <f t="shared" ref="C586:C640" si="108">C585</f>
        <v>0.5</v>
      </c>
      <c r="D586" s="115">
        <f t="shared" si="105"/>
        <v>1923.0769230769231</v>
      </c>
      <c r="E586" s="116">
        <f t="shared" si="98"/>
        <v>1113461.5384615313</v>
      </c>
      <c r="F586" s="116">
        <f t="shared" si="99"/>
        <v>1923.0769230769231</v>
      </c>
      <c r="G586" s="116">
        <f t="shared" si="100"/>
        <v>1113461.5384615313</v>
      </c>
      <c r="H586" s="116">
        <f t="shared" si="101"/>
        <v>2866953.5089454395</v>
      </c>
      <c r="I586" s="116">
        <f t="shared" si="102"/>
        <v>1753491.9704839082</v>
      </c>
      <c r="J586" s="116">
        <f t="shared" si="103"/>
        <v>8240.7394976671785</v>
      </c>
      <c r="K586" s="117">
        <f t="shared" si="106"/>
        <v>1</v>
      </c>
    </row>
    <row r="587" spans="1:11" x14ac:dyDescent="0.25">
      <c r="A587" s="1">
        <f t="shared" si="104"/>
        <v>50756</v>
      </c>
      <c r="B587" s="115">
        <f t="shared" si="107"/>
        <v>3846.1538461538462</v>
      </c>
      <c r="C587" s="56">
        <f t="shared" si="108"/>
        <v>0.5</v>
      </c>
      <c r="D587" s="115">
        <f t="shared" si="105"/>
        <v>1923.0769230769231</v>
      </c>
      <c r="E587" s="116">
        <f t="shared" si="98"/>
        <v>1115384.6153846083</v>
      </c>
      <c r="F587" s="116">
        <f t="shared" si="99"/>
        <v>1923.0769230769231</v>
      </c>
      <c r="G587" s="116">
        <f t="shared" si="100"/>
        <v>1115384.6153846083</v>
      </c>
      <c r="H587" s="116">
        <f t="shared" si="101"/>
        <v>2877146.6440673973</v>
      </c>
      <c r="I587" s="116">
        <f t="shared" si="102"/>
        <v>1761762.0286827891</v>
      </c>
      <c r="J587" s="116">
        <f t="shared" si="103"/>
        <v>8270.0581988808699</v>
      </c>
      <c r="K587" s="117">
        <f t="shared" si="106"/>
        <v>1</v>
      </c>
    </row>
    <row r="588" spans="1:11" x14ac:dyDescent="0.25">
      <c r="A588" s="1">
        <f t="shared" si="104"/>
        <v>50770</v>
      </c>
      <c r="B588" s="115">
        <f t="shared" si="107"/>
        <v>3846.1538461538462</v>
      </c>
      <c r="C588" s="56">
        <f t="shared" si="108"/>
        <v>0.5</v>
      </c>
      <c r="D588" s="115">
        <f t="shared" si="105"/>
        <v>1923.0769230769231</v>
      </c>
      <c r="E588" s="116">
        <f t="shared" si="98"/>
        <v>1117307.6923076853</v>
      </c>
      <c r="F588" s="116">
        <f t="shared" si="99"/>
        <v>1923.0769230769231</v>
      </c>
      <c r="G588" s="116">
        <f t="shared" si="100"/>
        <v>1117307.6923076853</v>
      </c>
      <c r="H588" s="116">
        <f t="shared" si="101"/>
        <v>2887369.1824637456</v>
      </c>
      <c r="I588" s="116">
        <f t="shared" si="102"/>
        <v>1770061.4901560603</v>
      </c>
      <c r="J588" s="116">
        <f t="shared" si="103"/>
        <v>8299.4614732712507</v>
      </c>
      <c r="K588" s="117">
        <f t="shared" si="106"/>
        <v>1</v>
      </c>
    </row>
    <row r="589" spans="1:11" x14ac:dyDescent="0.25">
      <c r="A589" s="1">
        <f t="shared" si="104"/>
        <v>50784</v>
      </c>
      <c r="B589" s="115">
        <f t="shared" si="107"/>
        <v>3846.1538461538462</v>
      </c>
      <c r="C589" s="56">
        <f t="shared" si="108"/>
        <v>0.5</v>
      </c>
      <c r="D589" s="115">
        <f t="shared" si="105"/>
        <v>1923.0769230769231</v>
      </c>
      <c r="E589" s="116">
        <f t="shared" si="98"/>
        <v>1119230.7692307623</v>
      </c>
      <c r="F589" s="116">
        <f t="shared" si="99"/>
        <v>1923.0769230769231</v>
      </c>
      <c r="G589" s="116">
        <f t="shared" si="100"/>
        <v>1119230.7692307623</v>
      </c>
      <c r="H589" s="116">
        <f t="shared" si="101"/>
        <v>2897621.2089516218</v>
      </c>
      <c r="I589" s="116">
        <f t="shared" si="102"/>
        <v>1778390.4397208595</v>
      </c>
      <c r="J589" s="116">
        <f t="shared" si="103"/>
        <v>8328.9495647992007</v>
      </c>
      <c r="K589" s="117">
        <f t="shared" si="106"/>
        <v>1</v>
      </c>
    </row>
    <row r="590" spans="1:11" x14ac:dyDescent="0.25">
      <c r="A590" s="1">
        <f t="shared" si="104"/>
        <v>50798</v>
      </c>
      <c r="B590" s="115">
        <f t="shared" si="107"/>
        <v>3846.1538461538462</v>
      </c>
      <c r="C590" s="56">
        <f t="shared" si="108"/>
        <v>0.5</v>
      </c>
      <c r="D590" s="115">
        <f t="shared" si="105"/>
        <v>1923.0769230769231</v>
      </c>
      <c r="E590" s="116">
        <f t="shared" si="98"/>
        <v>1121153.8461538393</v>
      </c>
      <c r="F590" s="116">
        <f t="shared" si="99"/>
        <v>1923.0769230769231</v>
      </c>
      <c r="G590" s="116">
        <f t="shared" si="100"/>
        <v>1121153.8461538393</v>
      </c>
      <c r="H590" s="116">
        <f t="shared" si="101"/>
        <v>2907902.8085928285</v>
      </c>
      <c r="I590" s="116">
        <f t="shared" si="102"/>
        <v>1786748.9624389892</v>
      </c>
      <c r="J590" s="116">
        <f t="shared" si="103"/>
        <v>8358.5227181296796</v>
      </c>
      <c r="K590" s="117">
        <f t="shared" si="106"/>
        <v>1</v>
      </c>
    </row>
    <row r="591" spans="1:11" x14ac:dyDescent="0.25">
      <c r="A591" s="1">
        <f t="shared" si="104"/>
        <v>50812</v>
      </c>
      <c r="B591" s="115">
        <f t="shared" si="107"/>
        <v>3846.1538461538462</v>
      </c>
      <c r="C591" s="56">
        <f t="shared" si="108"/>
        <v>0.5</v>
      </c>
      <c r="D591" s="115">
        <f t="shared" si="105"/>
        <v>1923.0769230769231</v>
      </c>
      <c r="E591" s="116">
        <f t="shared" si="98"/>
        <v>1123076.9230769163</v>
      </c>
      <c r="F591" s="116">
        <f t="shared" si="99"/>
        <v>1923.0769230769231</v>
      </c>
      <c r="G591" s="116">
        <f t="shared" si="100"/>
        <v>1123076.9230769163</v>
      </c>
      <c r="H591" s="116">
        <f t="shared" si="101"/>
        <v>2918214.0666945386</v>
      </c>
      <c r="I591" s="116">
        <f t="shared" si="102"/>
        <v>1795137.1436176223</v>
      </c>
      <c r="J591" s="116">
        <f t="shared" si="103"/>
        <v>8388.1811786331236</v>
      </c>
      <c r="K591" s="117">
        <f t="shared" si="106"/>
        <v>1</v>
      </c>
    </row>
    <row r="592" spans="1:11" x14ac:dyDescent="0.25">
      <c r="A592" s="1">
        <f t="shared" si="104"/>
        <v>50826</v>
      </c>
      <c r="B592" s="115">
        <f t="shared" si="107"/>
        <v>3846.1538461538462</v>
      </c>
      <c r="C592" s="56">
        <f t="shared" si="108"/>
        <v>0.5</v>
      </c>
      <c r="D592" s="115">
        <f t="shared" si="105"/>
        <v>1923.0769230769231</v>
      </c>
      <c r="E592" s="116">
        <f t="shared" si="98"/>
        <v>1124999.9999999932</v>
      </c>
      <c r="F592" s="116">
        <f t="shared" si="99"/>
        <v>1923.0769230769231</v>
      </c>
      <c r="G592" s="116">
        <f t="shared" si="100"/>
        <v>1124999.9999999932</v>
      </c>
      <c r="H592" s="116">
        <f t="shared" si="101"/>
        <v>2928555.0688100038</v>
      </c>
      <c r="I592" s="116">
        <f t="shared" si="102"/>
        <v>1803555.0688100106</v>
      </c>
      <c r="J592" s="116">
        <f t="shared" si="103"/>
        <v>8417.9251923882402</v>
      </c>
      <c r="K592" s="117">
        <f t="shared" si="106"/>
        <v>1</v>
      </c>
    </row>
    <row r="593" spans="1:11" x14ac:dyDescent="0.25">
      <c r="A593" s="1">
        <f t="shared" si="104"/>
        <v>50840</v>
      </c>
      <c r="B593" s="115">
        <f t="shared" si="107"/>
        <v>3846.1538461538462</v>
      </c>
      <c r="C593" s="56">
        <f t="shared" si="108"/>
        <v>0.5</v>
      </c>
      <c r="D593" s="115">
        <f t="shared" si="105"/>
        <v>1923.0769230769231</v>
      </c>
      <c r="E593" s="116">
        <f t="shared" ref="E593:E640" si="109">E592+D593</f>
        <v>1126923.0769230702</v>
      </c>
      <c r="F593" s="116">
        <f t="shared" ref="F593:F640" si="110">C593*B593</f>
        <v>1923.0769230769231</v>
      </c>
      <c r="G593" s="116">
        <f t="shared" ref="G593:G640" si="111">G592+F593</f>
        <v>1126923.0769230702</v>
      </c>
      <c r="H593" s="116">
        <f t="shared" ref="H593:H640" si="112">H592*(1+$H$2) + F593</f>
        <v>2938925.9007392633</v>
      </c>
      <c r="I593" s="116">
        <f t="shared" ref="I593:I640" si="113">H593-G593</f>
        <v>1812002.823816193</v>
      </c>
      <c r="J593" s="116">
        <f t="shared" ref="J593:J640" si="114">I593-I592</f>
        <v>8447.7550061824732</v>
      </c>
      <c r="K593" s="117">
        <f t="shared" si="106"/>
        <v>1</v>
      </c>
    </row>
    <row r="594" spans="1:11" x14ac:dyDescent="0.25">
      <c r="A594" s="1">
        <f t="shared" si="104"/>
        <v>50854</v>
      </c>
      <c r="B594" s="115">
        <f t="shared" si="107"/>
        <v>3846.1538461538462</v>
      </c>
      <c r="C594" s="56">
        <f t="shared" si="108"/>
        <v>0.5</v>
      </c>
      <c r="D594" s="115">
        <f t="shared" si="105"/>
        <v>1923.0769230769231</v>
      </c>
      <c r="E594" s="116">
        <f t="shared" si="109"/>
        <v>1128846.1538461472</v>
      </c>
      <c r="F594" s="116">
        <f t="shared" si="110"/>
        <v>1923.0769230769231</v>
      </c>
      <c r="G594" s="116">
        <f t="shared" si="111"/>
        <v>1128846.1538461472</v>
      </c>
      <c r="H594" s="116">
        <f t="shared" si="112"/>
        <v>2949326.6485298574</v>
      </c>
      <c r="I594" s="116">
        <f t="shared" si="113"/>
        <v>1820480.4946837102</v>
      </c>
      <c r="J594" s="116">
        <f t="shared" si="114"/>
        <v>8477.6708675171249</v>
      </c>
      <c r="K594" s="117">
        <f t="shared" si="106"/>
        <v>1</v>
      </c>
    </row>
    <row r="595" spans="1:11" x14ac:dyDescent="0.25">
      <c r="A595" s="1">
        <f t="shared" si="104"/>
        <v>50868</v>
      </c>
      <c r="B595" s="115">
        <f t="shared" si="107"/>
        <v>3846.1538461538462</v>
      </c>
      <c r="C595" s="56">
        <f t="shared" si="108"/>
        <v>0.5</v>
      </c>
      <c r="D595" s="115">
        <f t="shared" si="105"/>
        <v>1923.0769230769231</v>
      </c>
      <c r="E595" s="116">
        <f t="shared" si="109"/>
        <v>1130769.2307692242</v>
      </c>
      <c r="F595" s="116">
        <f t="shared" si="110"/>
        <v>1923.0769230769231</v>
      </c>
      <c r="G595" s="116">
        <f t="shared" si="111"/>
        <v>1130769.2307692242</v>
      </c>
      <c r="H595" s="116">
        <f t="shared" si="112"/>
        <v>2959757.3984775399</v>
      </c>
      <c r="I595" s="116">
        <f t="shared" si="113"/>
        <v>1828988.1677083157</v>
      </c>
      <c r="J595" s="116">
        <f t="shared" si="114"/>
        <v>8507.673024605494</v>
      </c>
      <c r="K595" s="117">
        <f t="shared" si="106"/>
        <v>1</v>
      </c>
    </row>
    <row r="596" spans="1:11" x14ac:dyDescent="0.25">
      <c r="A596" s="1">
        <f t="shared" si="104"/>
        <v>50882</v>
      </c>
      <c r="B596" s="115">
        <f t="shared" si="107"/>
        <v>3846.1538461538462</v>
      </c>
      <c r="C596" s="56">
        <f t="shared" si="108"/>
        <v>0.5</v>
      </c>
      <c r="D596" s="115">
        <f t="shared" si="105"/>
        <v>1923.0769230769231</v>
      </c>
      <c r="E596" s="116">
        <f t="shared" si="109"/>
        <v>1132692.3076923012</v>
      </c>
      <c r="F596" s="116">
        <f t="shared" si="110"/>
        <v>1923.0769230769231</v>
      </c>
      <c r="G596" s="116">
        <f t="shared" si="111"/>
        <v>1132692.3076923012</v>
      </c>
      <c r="H596" s="116">
        <f t="shared" si="112"/>
        <v>2970218.2371269944</v>
      </c>
      <c r="I596" s="116">
        <f t="shared" si="113"/>
        <v>1837525.9294346932</v>
      </c>
      <c r="J596" s="116">
        <f t="shared" si="114"/>
        <v>8537.7617263775319</v>
      </c>
      <c r="K596" s="117">
        <f t="shared" si="106"/>
        <v>1</v>
      </c>
    </row>
    <row r="597" spans="1:11" x14ac:dyDescent="0.25">
      <c r="A597" s="1">
        <f t="shared" si="104"/>
        <v>50896</v>
      </c>
      <c r="B597" s="115">
        <f t="shared" si="107"/>
        <v>3846.1538461538462</v>
      </c>
      <c r="C597" s="56">
        <f t="shared" si="108"/>
        <v>0.5</v>
      </c>
      <c r="D597" s="115">
        <f t="shared" si="105"/>
        <v>1923.0769230769231</v>
      </c>
      <c r="E597" s="116">
        <f t="shared" si="109"/>
        <v>1134615.3846153782</v>
      </c>
      <c r="F597" s="116">
        <f t="shared" si="110"/>
        <v>1923.0769230769231</v>
      </c>
      <c r="G597" s="116">
        <f t="shared" si="111"/>
        <v>1134615.3846153782</v>
      </c>
      <c r="H597" s="116">
        <f t="shared" si="112"/>
        <v>2980709.2512725531</v>
      </c>
      <c r="I597" s="116">
        <f t="shared" si="113"/>
        <v>1846093.8666571749</v>
      </c>
      <c r="J597" s="116">
        <f t="shared" si="114"/>
        <v>8567.9372224817052</v>
      </c>
      <c r="K597" s="117">
        <f t="shared" si="106"/>
        <v>1</v>
      </c>
    </row>
    <row r="598" spans="1:11" x14ac:dyDescent="0.25">
      <c r="A598" s="1">
        <f t="shared" si="104"/>
        <v>50910</v>
      </c>
      <c r="B598" s="115">
        <f t="shared" si="107"/>
        <v>3846.1538461538462</v>
      </c>
      <c r="C598" s="56">
        <f t="shared" si="108"/>
        <v>0.5</v>
      </c>
      <c r="D598" s="115">
        <f t="shared" si="105"/>
        <v>1923.0769230769231</v>
      </c>
      <c r="E598" s="116">
        <f t="shared" si="109"/>
        <v>1136538.4615384552</v>
      </c>
      <c r="F598" s="116">
        <f t="shared" si="110"/>
        <v>1923.0769230769231</v>
      </c>
      <c r="G598" s="116">
        <f t="shared" si="111"/>
        <v>1136538.4615384552</v>
      </c>
      <c r="H598" s="116">
        <f t="shared" si="112"/>
        <v>2991230.5279589165</v>
      </c>
      <c r="I598" s="116">
        <f t="shared" si="113"/>
        <v>1854692.0664204613</v>
      </c>
      <c r="J598" s="116">
        <f t="shared" si="114"/>
        <v>8598.1997632863931</v>
      </c>
      <c r="K598" s="117">
        <f t="shared" si="106"/>
        <v>1</v>
      </c>
    </row>
    <row r="599" spans="1:11" x14ac:dyDescent="0.25">
      <c r="A599" s="1">
        <f t="shared" si="104"/>
        <v>50924</v>
      </c>
      <c r="B599" s="115">
        <f t="shared" si="107"/>
        <v>3846.1538461538462</v>
      </c>
      <c r="C599" s="56">
        <f t="shared" si="108"/>
        <v>0.5</v>
      </c>
      <c r="D599" s="115">
        <f t="shared" si="105"/>
        <v>1923.0769230769231</v>
      </c>
      <c r="E599" s="116">
        <f t="shared" si="109"/>
        <v>1138461.5384615322</v>
      </c>
      <c r="F599" s="116">
        <f t="shared" si="110"/>
        <v>1923.0769230769231</v>
      </c>
      <c r="G599" s="116">
        <f t="shared" si="111"/>
        <v>1138461.5384615322</v>
      </c>
      <c r="H599" s="116">
        <f t="shared" si="112"/>
        <v>3001782.1544818748</v>
      </c>
      <c r="I599" s="116">
        <f t="shared" si="113"/>
        <v>1863320.6160203426</v>
      </c>
      <c r="J599" s="116">
        <f t="shared" si="114"/>
        <v>8628.5495998812839</v>
      </c>
      <c r="K599" s="117">
        <f t="shared" si="106"/>
        <v>1</v>
      </c>
    </row>
    <row r="600" spans="1:11" x14ac:dyDescent="0.25">
      <c r="A600" s="1">
        <f t="shared" si="104"/>
        <v>50938</v>
      </c>
      <c r="B600" s="115">
        <f t="shared" si="107"/>
        <v>3846.1538461538462</v>
      </c>
      <c r="C600" s="56">
        <f t="shared" si="108"/>
        <v>0.5</v>
      </c>
      <c r="D600" s="115">
        <f t="shared" si="105"/>
        <v>1923.0769230769231</v>
      </c>
      <c r="E600" s="116">
        <f t="shared" si="109"/>
        <v>1140384.6153846092</v>
      </c>
      <c r="F600" s="116">
        <f t="shared" si="110"/>
        <v>1923.0769230769231</v>
      </c>
      <c r="G600" s="116">
        <f t="shared" si="111"/>
        <v>1140384.6153846092</v>
      </c>
      <c r="H600" s="116">
        <f t="shared" si="112"/>
        <v>3012364.2183890343</v>
      </c>
      <c r="I600" s="116">
        <f t="shared" si="113"/>
        <v>1871979.6030044251</v>
      </c>
      <c r="J600" s="116">
        <f t="shared" si="114"/>
        <v>8658.9869840824977</v>
      </c>
      <c r="K600" s="117">
        <f t="shared" si="106"/>
        <v>1</v>
      </c>
    </row>
    <row r="601" spans="1:11" x14ac:dyDescent="0.25">
      <c r="A601" s="1">
        <f t="shared" si="104"/>
        <v>50952</v>
      </c>
      <c r="B601" s="115">
        <f t="shared" si="107"/>
        <v>3846.1538461538462</v>
      </c>
      <c r="C601" s="56">
        <f t="shared" si="108"/>
        <v>0.5</v>
      </c>
      <c r="D601" s="115">
        <f t="shared" si="105"/>
        <v>1923.0769230769231</v>
      </c>
      <c r="E601" s="116">
        <f t="shared" si="109"/>
        <v>1142307.6923076862</v>
      </c>
      <c r="F601" s="116">
        <f t="shared" si="110"/>
        <v>1923.0769230769231</v>
      </c>
      <c r="G601" s="116">
        <f t="shared" si="111"/>
        <v>1142307.6923076862</v>
      </c>
      <c r="H601" s="116">
        <f t="shared" si="112"/>
        <v>3022976.8074805411</v>
      </c>
      <c r="I601" s="116">
        <f t="shared" si="113"/>
        <v>1880669.1151728549</v>
      </c>
      <c r="J601" s="116">
        <f t="shared" si="114"/>
        <v>8689.5121684297919</v>
      </c>
      <c r="K601" s="117">
        <f t="shared" si="106"/>
        <v>1</v>
      </c>
    </row>
    <row r="602" spans="1:11" x14ac:dyDescent="0.25">
      <c r="A602" s="1">
        <f t="shared" si="104"/>
        <v>50966</v>
      </c>
      <c r="B602" s="115">
        <f t="shared" si="107"/>
        <v>3846.1538461538462</v>
      </c>
      <c r="C602" s="56">
        <f t="shared" si="108"/>
        <v>0.5</v>
      </c>
      <c r="D602" s="115">
        <f t="shared" si="105"/>
        <v>1923.0769230769231</v>
      </c>
      <c r="E602" s="116">
        <f t="shared" si="109"/>
        <v>1144230.7692307632</v>
      </c>
      <c r="F602" s="116">
        <f t="shared" si="110"/>
        <v>1923.0769230769231</v>
      </c>
      <c r="G602" s="116">
        <f t="shared" si="111"/>
        <v>1144230.7692307632</v>
      </c>
      <c r="H602" s="116">
        <f t="shared" si="112"/>
        <v>3033620.0098098121</v>
      </c>
      <c r="I602" s="116">
        <f t="shared" si="113"/>
        <v>1889389.2405790489</v>
      </c>
      <c r="J602" s="116">
        <f t="shared" si="114"/>
        <v>8720.1254061940126</v>
      </c>
      <c r="K602" s="117">
        <f t="shared" si="106"/>
        <v>1</v>
      </c>
    </row>
    <row r="603" spans="1:11" x14ac:dyDescent="0.25">
      <c r="A603" s="1">
        <f t="shared" si="104"/>
        <v>50980</v>
      </c>
      <c r="B603" s="115">
        <f t="shared" si="107"/>
        <v>3846.1538461538462</v>
      </c>
      <c r="C603" s="56">
        <f t="shared" si="108"/>
        <v>0.5</v>
      </c>
      <c r="D603" s="115">
        <f t="shared" si="105"/>
        <v>1923.0769230769231</v>
      </c>
      <c r="E603" s="116">
        <f t="shared" si="109"/>
        <v>1146153.8461538402</v>
      </c>
      <c r="F603" s="116">
        <f t="shared" si="110"/>
        <v>1923.0769230769231</v>
      </c>
      <c r="G603" s="116">
        <f t="shared" si="111"/>
        <v>1146153.8461538402</v>
      </c>
      <c r="H603" s="116">
        <f t="shared" si="112"/>
        <v>3044293.9136842634</v>
      </c>
      <c r="I603" s="116">
        <f t="shared" si="113"/>
        <v>1898140.0675304232</v>
      </c>
      <c r="J603" s="116">
        <f t="shared" si="114"/>
        <v>8750.8269513742998</v>
      </c>
      <c r="K603" s="117">
        <f t="shared" si="106"/>
        <v>1</v>
      </c>
    </row>
    <row r="604" spans="1:11" x14ac:dyDescent="0.25">
      <c r="A604" s="1">
        <f t="shared" si="104"/>
        <v>50994</v>
      </c>
      <c r="B604" s="115">
        <f t="shared" si="107"/>
        <v>3846.1538461538462</v>
      </c>
      <c r="C604" s="56">
        <f t="shared" si="108"/>
        <v>0.5</v>
      </c>
      <c r="D604" s="115">
        <f t="shared" si="105"/>
        <v>1923.0769230769231</v>
      </c>
      <c r="E604" s="116">
        <f t="shared" si="109"/>
        <v>1148076.9230769172</v>
      </c>
      <c r="F604" s="116">
        <f t="shared" si="110"/>
        <v>1923.0769230769231</v>
      </c>
      <c r="G604" s="116">
        <f t="shared" si="111"/>
        <v>1148076.9230769172</v>
      </c>
      <c r="H604" s="116">
        <f t="shared" si="112"/>
        <v>3054998.607666045</v>
      </c>
      <c r="I604" s="116">
        <f t="shared" si="113"/>
        <v>1906921.6845891278</v>
      </c>
      <c r="J604" s="116">
        <f t="shared" si="114"/>
        <v>8781.6170587046072</v>
      </c>
      <c r="K604" s="117">
        <f t="shared" si="106"/>
        <v>1</v>
      </c>
    </row>
    <row r="605" spans="1:11" x14ac:dyDescent="0.25">
      <c r="A605" s="1">
        <f t="shared" si="104"/>
        <v>51008</v>
      </c>
      <c r="B605" s="115">
        <f t="shared" si="107"/>
        <v>3846.1538461538462</v>
      </c>
      <c r="C605" s="56">
        <f t="shared" si="108"/>
        <v>0.5</v>
      </c>
      <c r="D605" s="115">
        <f t="shared" si="105"/>
        <v>1923.0769230769231</v>
      </c>
      <c r="E605" s="116">
        <f t="shared" si="109"/>
        <v>1149999.9999999942</v>
      </c>
      <c r="F605" s="116">
        <f t="shared" si="110"/>
        <v>1923.0769230769231</v>
      </c>
      <c r="G605" s="116">
        <f t="shared" si="111"/>
        <v>1149999.9999999942</v>
      </c>
      <c r="H605" s="116">
        <f t="shared" si="112"/>
        <v>3065734.1805727738</v>
      </c>
      <c r="I605" s="116">
        <f t="shared" si="113"/>
        <v>1915734.1805727796</v>
      </c>
      <c r="J605" s="116">
        <f t="shared" si="114"/>
        <v>8812.4959836518392</v>
      </c>
      <c r="K605" s="117">
        <f t="shared" si="106"/>
        <v>1</v>
      </c>
    </row>
    <row r="606" spans="1:11" x14ac:dyDescent="0.25">
      <c r="A606" s="1">
        <f t="shared" si="104"/>
        <v>51022</v>
      </c>
      <c r="B606" s="115">
        <f t="shared" si="107"/>
        <v>3846.1538461538462</v>
      </c>
      <c r="C606" s="56">
        <f t="shared" si="108"/>
        <v>0.5</v>
      </c>
      <c r="D606" s="115">
        <f t="shared" si="105"/>
        <v>1923.0769230769231</v>
      </c>
      <c r="E606" s="116">
        <f t="shared" si="109"/>
        <v>1151923.0769230712</v>
      </c>
      <c r="F606" s="116">
        <f t="shared" si="110"/>
        <v>1923.0769230769231</v>
      </c>
      <c r="G606" s="116">
        <f t="shared" si="111"/>
        <v>1151923.0769230712</v>
      </c>
      <c r="H606" s="116">
        <f t="shared" si="112"/>
        <v>3076500.7214782722</v>
      </c>
      <c r="I606" s="116">
        <f t="shared" si="113"/>
        <v>1924577.6445552011</v>
      </c>
      <c r="J606" s="116">
        <f t="shared" si="114"/>
        <v>8843.4639824214391</v>
      </c>
      <c r="K606" s="117">
        <f t="shared" si="106"/>
        <v>1</v>
      </c>
    </row>
    <row r="607" spans="1:11" x14ac:dyDescent="0.25">
      <c r="A607" s="1">
        <f t="shared" si="104"/>
        <v>51036</v>
      </c>
      <c r="B607" s="115">
        <f t="shared" si="107"/>
        <v>3846.1538461538462</v>
      </c>
      <c r="C607" s="56">
        <f t="shared" si="108"/>
        <v>0.5</v>
      </c>
      <c r="D607" s="115">
        <f t="shared" si="105"/>
        <v>1923.0769230769231</v>
      </c>
      <c r="E607" s="116">
        <f t="shared" si="109"/>
        <v>1153846.1538461482</v>
      </c>
      <c r="F607" s="116">
        <f t="shared" si="110"/>
        <v>1923.0769230769231</v>
      </c>
      <c r="G607" s="116">
        <f t="shared" si="111"/>
        <v>1153846.1538461482</v>
      </c>
      <c r="H607" s="116">
        <f t="shared" si="112"/>
        <v>3087298.3197133057</v>
      </c>
      <c r="I607" s="116">
        <f t="shared" si="113"/>
        <v>1933452.1658671575</v>
      </c>
      <c r="J607" s="116">
        <f t="shared" si="114"/>
        <v>8874.5213119564578</v>
      </c>
      <c r="K607" s="117">
        <f t="shared" si="106"/>
        <v>1</v>
      </c>
    </row>
    <row r="608" spans="1:11" x14ac:dyDescent="0.25">
      <c r="A608" s="1">
        <f t="shared" si="104"/>
        <v>51050</v>
      </c>
      <c r="B608" s="115">
        <f t="shared" si="107"/>
        <v>3846.1538461538462</v>
      </c>
      <c r="C608" s="56">
        <f t="shared" si="108"/>
        <v>0.5</v>
      </c>
      <c r="D608" s="115">
        <f t="shared" si="105"/>
        <v>1923.0769230769231</v>
      </c>
      <c r="E608" s="116">
        <f t="shared" si="109"/>
        <v>1155769.2307692252</v>
      </c>
      <c r="F608" s="116">
        <f t="shared" si="110"/>
        <v>1923.0769230769231</v>
      </c>
      <c r="G608" s="116">
        <f t="shared" si="111"/>
        <v>1155769.2307692252</v>
      </c>
      <c r="H608" s="116">
        <f t="shared" si="112"/>
        <v>3098127.0648663249</v>
      </c>
      <c r="I608" s="116">
        <f t="shared" si="113"/>
        <v>1942357.8340970997</v>
      </c>
      <c r="J608" s="116">
        <f t="shared" si="114"/>
        <v>8905.66822994221</v>
      </c>
      <c r="K608" s="117">
        <f t="shared" si="106"/>
        <v>1</v>
      </c>
    </row>
    <row r="609" spans="1:11" x14ac:dyDescent="0.25">
      <c r="A609" s="1">
        <f t="shared" si="104"/>
        <v>51064</v>
      </c>
      <c r="B609" s="115">
        <f t="shared" si="107"/>
        <v>3846.1538461538462</v>
      </c>
      <c r="C609" s="56">
        <f t="shared" si="108"/>
        <v>0.5</v>
      </c>
      <c r="D609" s="115">
        <f t="shared" si="105"/>
        <v>1923.0769230769231</v>
      </c>
      <c r="E609" s="116">
        <f t="shared" si="109"/>
        <v>1157692.3076923022</v>
      </c>
      <c r="F609" s="116">
        <f t="shared" si="110"/>
        <v>1923.0769230769231</v>
      </c>
      <c r="G609" s="116">
        <f t="shared" si="111"/>
        <v>1157692.3076923022</v>
      </c>
      <c r="H609" s="116">
        <f t="shared" si="112"/>
        <v>3108987.0467842086</v>
      </c>
      <c r="I609" s="116">
        <f t="shared" si="113"/>
        <v>1951294.7390919065</v>
      </c>
      <c r="J609" s="116">
        <f t="shared" si="114"/>
        <v>8936.9049948067404</v>
      </c>
      <c r="K609" s="117">
        <f t="shared" si="106"/>
        <v>1</v>
      </c>
    </row>
    <row r="610" spans="1:11" x14ac:dyDescent="0.25">
      <c r="A610" s="1">
        <f t="shared" si="104"/>
        <v>51078</v>
      </c>
      <c r="B610" s="115">
        <f t="shared" si="107"/>
        <v>3846.1538461538462</v>
      </c>
      <c r="C610" s="56">
        <f t="shared" si="108"/>
        <v>0.5</v>
      </c>
      <c r="D610" s="115">
        <f t="shared" si="105"/>
        <v>1923.0769230769231</v>
      </c>
      <c r="E610" s="116">
        <f t="shared" si="109"/>
        <v>1159615.3846153792</v>
      </c>
      <c r="F610" s="116">
        <f t="shared" si="110"/>
        <v>1923.0769230769231</v>
      </c>
      <c r="G610" s="116">
        <f t="shared" si="111"/>
        <v>1159615.3846153792</v>
      </c>
      <c r="H610" s="116">
        <f t="shared" si="112"/>
        <v>3119878.3555730092</v>
      </c>
      <c r="I610" s="116">
        <f t="shared" si="113"/>
        <v>1960262.9709576301</v>
      </c>
      <c r="J610" s="116">
        <f t="shared" si="114"/>
        <v>8968.2318657236174</v>
      </c>
      <c r="K610" s="117">
        <f t="shared" si="106"/>
        <v>1</v>
      </c>
    </row>
    <row r="611" spans="1:11" x14ac:dyDescent="0.25">
      <c r="A611" s="1">
        <f t="shared" si="104"/>
        <v>51092</v>
      </c>
      <c r="B611" s="115">
        <f t="shared" si="107"/>
        <v>3846.1538461538462</v>
      </c>
      <c r="C611" s="56">
        <f t="shared" si="108"/>
        <v>0.5</v>
      </c>
      <c r="D611" s="115">
        <f t="shared" si="105"/>
        <v>1923.0769230769231</v>
      </c>
      <c r="E611" s="116">
        <f t="shared" si="109"/>
        <v>1161538.4615384561</v>
      </c>
      <c r="F611" s="116">
        <f t="shared" si="110"/>
        <v>1923.0769230769231</v>
      </c>
      <c r="G611" s="116">
        <f t="shared" si="111"/>
        <v>1161538.4615384561</v>
      </c>
      <c r="H611" s="116">
        <f t="shared" si="112"/>
        <v>3130801.0815987005</v>
      </c>
      <c r="I611" s="116">
        <f t="shared" si="113"/>
        <v>1969262.6200602443</v>
      </c>
      <c r="J611" s="116">
        <f t="shared" si="114"/>
        <v>8999.6491026142612</v>
      </c>
      <c r="K611" s="117">
        <f t="shared" si="106"/>
        <v>1</v>
      </c>
    </row>
    <row r="612" spans="1:11" x14ac:dyDescent="0.25">
      <c r="A612" s="1">
        <f t="shared" si="104"/>
        <v>51106</v>
      </c>
      <c r="B612" s="115">
        <f t="shared" si="107"/>
        <v>3846.1538461538462</v>
      </c>
      <c r="C612" s="56">
        <f t="shared" si="108"/>
        <v>0.5</v>
      </c>
      <c r="D612" s="115">
        <f t="shared" si="105"/>
        <v>1923.0769230769231</v>
      </c>
      <c r="E612" s="116">
        <f t="shared" si="109"/>
        <v>1163461.5384615331</v>
      </c>
      <c r="F612" s="116">
        <f t="shared" si="110"/>
        <v>1923.0769230769231</v>
      </c>
      <c r="G612" s="116">
        <f t="shared" si="111"/>
        <v>1163461.5384615331</v>
      </c>
      <c r="H612" s="116">
        <f t="shared" si="112"/>
        <v>3141755.3154879278</v>
      </c>
      <c r="I612" s="116">
        <f t="shared" si="113"/>
        <v>1978293.7770263946</v>
      </c>
      <c r="J612" s="116">
        <f t="shared" si="114"/>
        <v>9031.1569661502726</v>
      </c>
      <c r="K612" s="117">
        <f t="shared" si="106"/>
        <v>1</v>
      </c>
    </row>
    <row r="613" spans="1:11" x14ac:dyDescent="0.25">
      <c r="A613" s="1">
        <f t="shared" si="104"/>
        <v>51120</v>
      </c>
      <c r="B613" s="115">
        <f t="shared" si="107"/>
        <v>3846.1538461538462</v>
      </c>
      <c r="C613" s="56">
        <f t="shared" si="108"/>
        <v>0.5</v>
      </c>
      <c r="D613" s="115">
        <f t="shared" si="105"/>
        <v>1923.0769230769231</v>
      </c>
      <c r="E613" s="116">
        <f t="shared" si="109"/>
        <v>1165384.6153846101</v>
      </c>
      <c r="F613" s="116">
        <f t="shared" si="110"/>
        <v>1923.0769230769231</v>
      </c>
      <c r="G613" s="116">
        <f t="shared" si="111"/>
        <v>1165384.6153846101</v>
      </c>
      <c r="H613" s="116">
        <f t="shared" si="112"/>
        <v>3152741.1481287582</v>
      </c>
      <c r="I613" s="116">
        <f t="shared" si="113"/>
        <v>1987356.532744148</v>
      </c>
      <c r="J613" s="116">
        <f t="shared" si="114"/>
        <v>9062.7557177534327</v>
      </c>
      <c r="K613" s="117">
        <f t="shared" si="106"/>
        <v>1</v>
      </c>
    </row>
    <row r="614" spans="1:11" x14ac:dyDescent="0.25">
      <c r="A614" s="1">
        <f t="shared" si="104"/>
        <v>51134</v>
      </c>
      <c r="B614" s="115">
        <f t="shared" si="107"/>
        <v>3846.1538461538462</v>
      </c>
      <c r="C614" s="56">
        <f t="shared" si="108"/>
        <v>0.5</v>
      </c>
      <c r="D614" s="115">
        <f t="shared" si="105"/>
        <v>1923.0769230769231</v>
      </c>
      <c r="E614" s="116">
        <f t="shared" si="109"/>
        <v>1167307.6923076871</v>
      </c>
      <c r="F614" s="116">
        <f t="shared" si="110"/>
        <v>1923.0769230769231</v>
      </c>
      <c r="G614" s="116">
        <f t="shared" si="111"/>
        <v>1167307.6923076871</v>
      </c>
      <c r="H614" s="116">
        <f t="shared" si="112"/>
        <v>3163758.6706714374</v>
      </c>
      <c r="I614" s="116">
        <f t="shared" si="113"/>
        <v>1996450.9783637503</v>
      </c>
      <c r="J614" s="116">
        <f t="shared" si="114"/>
        <v>9094.445619602222</v>
      </c>
      <c r="K614" s="117">
        <f t="shared" si="106"/>
        <v>1</v>
      </c>
    </row>
    <row r="615" spans="1:11" x14ac:dyDescent="0.25">
      <c r="A615" s="1">
        <f t="shared" si="104"/>
        <v>51148</v>
      </c>
      <c r="B615" s="115">
        <f t="shared" si="107"/>
        <v>3846.1538461538462</v>
      </c>
      <c r="C615" s="56">
        <f t="shared" si="108"/>
        <v>0.5</v>
      </c>
      <c r="D615" s="115">
        <f t="shared" si="105"/>
        <v>1923.0769230769231</v>
      </c>
      <c r="E615" s="116">
        <f t="shared" si="109"/>
        <v>1169230.7692307641</v>
      </c>
      <c r="F615" s="116">
        <f t="shared" si="110"/>
        <v>1923.0769230769231</v>
      </c>
      <c r="G615" s="116">
        <f t="shared" si="111"/>
        <v>1169230.7692307641</v>
      </c>
      <c r="H615" s="116">
        <f t="shared" si="112"/>
        <v>3174807.9745291434</v>
      </c>
      <c r="I615" s="116">
        <f t="shared" si="113"/>
        <v>2005577.2052983793</v>
      </c>
      <c r="J615" s="116">
        <f t="shared" si="114"/>
        <v>9126.2269346290268</v>
      </c>
      <c r="K615" s="117">
        <f t="shared" si="106"/>
        <v>1</v>
      </c>
    </row>
    <row r="616" spans="1:11" x14ac:dyDescent="0.25">
      <c r="A616" s="1">
        <f t="shared" si="104"/>
        <v>51162</v>
      </c>
      <c r="B616" s="115">
        <f t="shared" si="107"/>
        <v>3846.1538461538462</v>
      </c>
      <c r="C616" s="56">
        <f t="shared" si="108"/>
        <v>0.5</v>
      </c>
      <c r="D616" s="115">
        <f t="shared" si="105"/>
        <v>1923.0769230769231</v>
      </c>
      <c r="E616" s="116">
        <f t="shared" si="109"/>
        <v>1171153.8461538411</v>
      </c>
      <c r="F616" s="116">
        <f t="shared" si="110"/>
        <v>1923.0769230769231</v>
      </c>
      <c r="G616" s="116">
        <f t="shared" si="111"/>
        <v>1171153.8461538411</v>
      </c>
      <c r="H616" s="116">
        <f t="shared" si="112"/>
        <v>3185889.1513787466</v>
      </c>
      <c r="I616" s="116">
        <f t="shared" si="113"/>
        <v>2014735.3052249055</v>
      </c>
      <c r="J616" s="116">
        <f t="shared" si="114"/>
        <v>9158.0999265261926</v>
      </c>
      <c r="K616" s="117">
        <f t="shared" si="106"/>
        <v>1</v>
      </c>
    </row>
    <row r="617" spans="1:11" x14ac:dyDescent="0.25">
      <c r="A617" s="1">
        <f t="shared" si="104"/>
        <v>51176</v>
      </c>
      <c r="B617" s="115">
        <f t="shared" si="107"/>
        <v>3846.1538461538462</v>
      </c>
      <c r="C617" s="56">
        <f t="shared" si="108"/>
        <v>0.5</v>
      </c>
      <c r="D617" s="115">
        <f t="shared" si="105"/>
        <v>1923.0769230769231</v>
      </c>
      <c r="E617" s="116">
        <f t="shared" si="109"/>
        <v>1173076.9230769181</v>
      </c>
      <c r="F617" s="116">
        <f t="shared" si="110"/>
        <v>1923.0769230769231</v>
      </c>
      <c r="G617" s="116">
        <f t="shared" si="111"/>
        <v>1173076.9230769181</v>
      </c>
      <c r="H617" s="116">
        <f t="shared" si="112"/>
        <v>3197002.2931615701</v>
      </c>
      <c r="I617" s="116">
        <f t="shared" si="113"/>
        <v>2023925.370084652</v>
      </c>
      <c r="J617" s="116">
        <f t="shared" si="114"/>
        <v>9190.0648597464897</v>
      </c>
      <c r="K617" s="117">
        <f t="shared" si="106"/>
        <v>1</v>
      </c>
    </row>
    <row r="618" spans="1:11" x14ac:dyDescent="0.25">
      <c r="A618" s="1">
        <f t="shared" si="104"/>
        <v>51190</v>
      </c>
      <c r="B618" s="115">
        <f t="shared" si="107"/>
        <v>3846.1538461538462</v>
      </c>
      <c r="C618" s="56">
        <f t="shared" si="108"/>
        <v>0.5</v>
      </c>
      <c r="D618" s="115">
        <f t="shared" si="105"/>
        <v>1923.0769230769231</v>
      </c>
      <c r="E618" s="116">
        <f t="shared" si="109"/>
        <v>1174999.9999999951</v>
      </c>
      <c r="F618" s="116">
        <f t="shared" si="110"/>
        <v>1923.0769230769231</v>
      </c>
      <c r="G618" s="116">
        <f t="shared" si="111"/>
        <v>1174999.9999999951</v>
      </c>
      <c r="H618" s="116">
        <f t="shared" si="112"/>
        <v>3208147.4920841516</v>
      </c>
      <c r="I618" s="116">
        <f t="shared" si="113"/>
        <v>2033147.4920841565</v>
      </c>
      <c r="J618" s="116">
        <f t="shared" si="114"/>
        <v>9222.1219995045103</v>
      </c>
      <c r="K618" s="117">
        <f t="shared" si="106"/>
        <v>1</v>
      </c>
    </row>
    <row r="619" spans="1:11" x14ac:dyDescent="0.25">
      <c r="A619" s="1">
        <f t="shared" si="104"/>
        <v>51204</v>
      </c>
      <c r="B619" s="115">
        <f t="shared" si="107"/>
        <v>3846.1538461538462</v>
      </c>
      <c r="C619" s="56">
        <f t="shared" si="108"/>
        <v>0.5</v>
      </c>
      <c r="D619" s="115">
        <f t="shared" si="105"/>
        <v>1923.0769230769231</v>
      </c>
      <c r="E619" s="116">
        <f t="shared" si="109"/>
        <v>1176923.0769230721</v>
      </c>
      <c r="F619" s="116">
        <f t="shared" si="110"/>
        <v>1923.0769230769231</v>
      </c>
      <c r="G619" s="116">
        <f t="shared" si="111"/>
        <v>1176923.0769230721</v>
      </c>
      <c r="H619" s="116">
        <f t="shared" si="112"/>
        <v>3219324.8406190099</v>
      </c>
      <c r="I619" s="116">
        <f t="shared" si="113"/>
        <v>2042401.7636959378</v>
      </c>
      <c r="J619" s="116">
        <f t="shared" si="114"/>
        <v>9254.2716117813252</v>
      </c>
      <c r="K619" s="117">
        <f t="shared" si="106"/>
        <v>1</v>
      </c>
    </row>
    <row r="620" spans="1:11" x14ac:dyDescent="0.25">
      <c r="A620" s="1">
        <f t="shared" si="104"/>
        <v>51218</v>
      </c>
      <c r="B620" s="115">
        <f t="shared" si="107"/>
        <v>3846.1538461538462</v>
      </c>
      <c r="C620" s="56">
        <f t="shared" si="108"/>
        <v>0.5</v>
      </c>
      <c r="D620" s="115">
        <f t="shared" si="105"/>
        <v>1923.0769230769231</v>
      </c>
      <c r="E620" s="116">
        <f t="shared" si="109"/>
        <v>1178846.1538461491</v>
      </c>
      <c r="F620" s="116">
        <f t="shared" si="110"/>
        <v>1923.0769230769231</v>
      </c>
      <c r="G620" s="116">
        <f t="shared" si="111"/>
        <v>1178846.1538461491</v>
      </c>
      <c r="H620" s="116">
        <f t="shared" si="112"/>
        <v>3230534.4315054109</v>
      </c>
      <c r="I620" s="116">
        <f t="shared" si="113"/>
        <v>2051688.2776592618</v>
      </c>
      <c r="J620" s="116">
        <f t="shared" si="114"/>
        <v>9286.5139633240178</v>
      </c>
      <c r="K620" s="117">
        <f t="shared" si="106"/>
        <v>1</v>
      </c>
    </row>
    <row r="621" spans="1:11" x14ac:dyDescent="0.25">
      <c r="A621" s="1">
        <f t="shared" si="104"/>
        <v>51232</v>
      </c>
      <c r="B621" s="115">
        <f t="shared" si="107"/>
        <v>3846.1538461538462</v>
      </c>
      <c r="C621" s="56">
        <f t="shared" si="108"/>
        <v>0.5</v>
      </c>
      <c r="D621" s="115">
        <f t="shared" si="105"/>
        <v>1923.0769230769231</v>
      </c>
      <c r="E621" s="116">
        <f t="shared" si="109"/>
        <v>1180769.2307692261</v>
      </c>
      <c r="F621" s="116">
        <f t="shared" si="110"/>
        <v>1923.0769230769231</v>
      </c>
      <c r="G621" s="116">
        <f t="shared" si="111"/>
        <v>1180769.2307692261</v>
      </c>
      <c r="H621" s="116">
        <f t="shared" si="112"/>
        <v>3241776.3577501383</v>
      </c>
      <c r="I621" s="116">
        <f t="shared" si="113"/>
        <v>2061007.1269809122</v>
      </c>
      <c r="J621" s="116">
        <f t="shared" si="114"/>
        <v>9318.8493216503412</v>
      </c>
      <c r="K621" s="117">
        <f t="shared" si="106"/>
        <v>1</v>
      </c>
    </row>
    <row r="622" spans="1:11" x14ac:dyDescent="0.25">
      <c r="A622" s="1">
        <f t="shared" si="104"/>
        <v>51246</v>
      </c>
      <c r="B622" s="115">
        <f t="shared" si="107"/>
        <v>3846.1538461538462</v>
      </c>
      <c r="C622" s="56">
        <f t="shared" si="108"/>
        <v>0.5</v>
      </c>
      <c r="D622" s="115">
        <f t="shared" si="105"/>
        <v>1923.0769230769231</v>
      </c>
      <c r="E622" s="116">
        <f t="shared" si="109"/>
        <v>1182692.3076923031</v>
      </c>
      <c r="F622" s="116">
        <f t="shared" si="110"/>
        <v>1923.0769230769231</v>
      </c>
      <c r="G622" s="116">
        <f t="shared" si="111"/>
        <v>1182692.3076923031</v>
      </c>
      <c r="H622" s="116">
        <f t="shared" si="112"/>
        <v>3253050.7126282635</v>
      </c>
      <c r="I622" s="116">
        <f t="shared" si="113"/>
        <v>2070358.4049359604</v>
      </c>
      <c r="J622" s="116">
        <f t="shared" si="114"/>
        <v>9351.2779550482519</v>
      </c>
      <c r="K622" s="117">
        <f t="shared" si="106"/>
        <v>1</v>
      </c>
    </row>
    <row r="623" spans="1:11" x14ac:dyDescent="0.25">
      <c r="A623" s="1">
        <f t="shared" si="104"/>
        <v>51260</v>
      </c>
      <c r="B623" s="115">
        <f t="shared" si="107"/>
        <v>3846.1538461538462</v>
      </c>
      <c r="C623" s="56">
        <f t="shared" si="108"/>
        <v>0.5</v>
      </c>
      <c r="D623" s="115">
        <f t="shared" si="105"/>
        <v>1923.0769230769231</v>
      </c>
      <c r="E623" s="116">
        <f t="shared" si="109"/>
        <v>1184615.3846153801</v>
      </c>
      <c r="F623" s="116">
        <f t="shared" si="110"/>
        <v>1923.0769230769231</v>
      </c>
      <c r="G623" s="116">
        <f t="shared" si="111"/>
        <v>1184615.3846153801</v>
      </c>
      <c r="H623" s="116">
        <f t="shared" si="112"/>
        <v>3264357.589683922</v>
      </c>
      <c r="I623" s="116">
        <f t="shared" si="113"/>
        <v>2079742.2050685419</v>
      </c>
      <c r="J623" s="116">
        <f t="shared" si="114"/>
        <v>9383.8001325814985</v>
      </c>
      <c r="K623" s="117">
        <f t="shared" si="106"/>
        <v>1</v>
      </c>
    </row>
    <row r="624" spans="1:11" x14ac:dyDescent="0.25">
      <c r="A624" s="1">
        <f t="shared" si="104"/>
        <v>51274</v>
      </c>
      <c r="B624" s="115">
        <f t="shared" si="107"/>
        <v>3846.1538461538462</v>
      </c>
      <c r="C624" s="56">
        <f t="shared" si="108"/>
        <v>0.5</v>
      </c>
      <c r="D624" s="115">
        <f t="shared" si="105"/>
        <v>1923.0769230769231</v>
      </c>
      <c r="E624" s="116">
        <f t="shared" si="109"/>
        <v>1186538.4615384571</v>
      </c>
      <c r="F624" s="116">
        <f t="shared" si="110"/>
        <v>1923.0769230769231</v>
      </c>
      <c r="G624" s="116">
        <f t="shared" si="111"/>
        <v>1186538.4615384571</v>
      </c>
      <c r="H624" s="116">
        <f t="shared" si="112"/>
        <v>3275697.0827310872</v>
      </c>
      <c r="I624" s="116">
        <f t="shared" si="113"/>
        <v>2089158.6211926301</v>
      </c>
      <c r="J624" s="116">
        <f t="shared" si="114"/>
        <v>9416.416124088224</v>
      </c>
      <c r="K624" s="117">
        <f t="shared" si="106"/>
        <v>1</v>
      </c>
    </row>
    <row r="625" spans="1:11" x14ac:dyDescent="0.25">
      <c r="A625" s="1">
        <f t="shared" si="104"/>
        <v>51288</v>
      </c>
      <c r="B625" s="115">
        <f t="shared" si="107"/>
        <v>3846.1538461538462</v>
      </c>
      <c r="C625" s="56">
        <f t="shared" si="108"/>
        <v>0.5</v>
      </c>
      <c r="D625" s="115">
        <f t="shared" si="105"/>
        <v>1923.0769230769231</v>
      </c>
      <c r="E625" s="116">
        <f t="shared" si="109"/>
        <v>1188461.5384615341</v>
      </c>
      <c r="F625" s="116">
        <f t="shared" si="110"/>
        <v>1923.0769230769231</v>
      </c>
      <c r="G625" s="116">
        <f t="shared" si="111"/>
        <v>1188461.5384615341</v>
      </c>
      <c r="H625" s="116">
        <f t="shared" si="112"/>
        <v>3287069.2858543498</v>
      </c>
      <c r="I625" s="116">
        <f t="shared" si="113"/>
        <v>2098607.7473928155</v>
      </c>
      <c r="J625" s="116">
        <f t="shared" si="114"/>
        <v>9449.1262001853902</v>
      </c>
      <c r="K625" s="117">
        <f t="shared" si="106"/>
        <v>1</v>
      </c>
    </row>
    <row r="626" spans="1:11" x14ac:dyDescent="0.25">
      <c r="A626" s="1">
        <f t="shared" si="104"/>
        <v>51302</v>
      </c>
      <c r="B626" s="115">
        <f t="shared" si="107"/>
        <v>3846.1538461538462</v>
      </c>
      <c r="C626" s="56">
        <f t="shared" si="108"/>
        <v>0.5</v>
      </c>
      <c r="D626" s="115">
        <f t="shared" si="105"/>
        <v>1923.0769230769231</v>
      </c>
      <c r="E626" s="116">
        <f t="shared" si="109"/>
        <v>1190384.6153846111</v>
      </c>
      <c r="F626" s="116">
        <f t="shared" si="110"/>
        <v>1923.0769230769231</v>
      </c>
      <c r="G626" s="116">
        <f t="shared" si="111"/>
        <v>1190384.6153846111</v>
      </c>
      <c r="H626" s="116">
        <f t="shared" si="112"/>
        <v>3298474.2934096991</v>
      </c>
      <c r="I626" s="116">
        <f t="shared" si="113"/>
        <v>2108089.6780250883</v>
      </c>
      <c r="J626" s="116">
        <f t="shared" si="114"/>
        <v>9481.9306322727352</v>
      </c>
      <c r="K626" s="117">
        <f t="shared" si="106"/>
        <v>1</v>
      </c>
    </row>
    <row r="627" spans="1:11" x14ac:dyDescent="0.25">
      <c r="A627" s="1">
        <f t="shared" si="104"/>
        <v>51316</v>
      </c>
      <c r="B627" s="115">
        <f t="shared" si="107"/>
        <v>3846.1538461538462</v>
      </c>
      <c r="C627" s="56">
        <f t="shared" si="108"/>
        <v>0.5</v>
      </c>
      <c r="D627" s="115">
        <f t="shared" si="105"/>
        <v>1923.0769230769231</v>
      </c>
      <c r="E627" s="116">
        <f t="shared" si="109"/>
        <v>1192307.6923076881</v>
      </c>
      <c r="F627" s="116">
        <f t="shared" si="110"/>
        <v>1923.0769230769231</v>
      </c>
      <c r="G627" s="116">
        <f t="shared" si="111"/>
        <v>1192307.6923076881</v>
      </c>
      <c r="H627" s="116">
        <f t="shared" si="112"/>
        <v>3309912.2000253042</v>
      </c>
      <c r="I627" s="116">
        <f t="shared" si="113"/>
        <v>2117604.5077176159</v>
      </c>
      <c r="J627" s="116">
        <f t="shared" si="114"/>
        <v>9514.8296925276518</v>
      </c>
      <c r="K627" s="117">
        <f t="shared" si="106"/>
        <v>1</v>
      </c>
    </row>
    <row r="628" spans="1:11" x14ac:dyDescent="0.25">
      <c r="A628" s="1">
        <f t="shared" si="104"/>
        <v>51330</v>
      </c>
      <c r="B628" s="115">
        <f t="shared" si="107"/>
        <v>3846.1538461538462</v>
      </c>
      <c r="C628" s="56">
        <f t="shared" si="108"/>
        <v>0.5</v>
      </c>
      <c r="D628" s="115">
        <f t="shared" si="105"/>
        <v>1923.0769230769231</v>
      </c>
      <c r="E628" s="116">
        <f t="shared" si="109"/>
        <v>1194230.7692307651</v>
      </c>
      <c r="F628" s="116">
        <f t="shared" si="110"/>
        <v>1923.0769230769231</v>
      </c>
      <c r="G628" s="116">
        <f t="shared" si="111"/>
        <v>1194230.7692307651</v>
      </c>
      <c r="H628" s="116">
        <f t="shared" si="112"/>
        <v>3321383.1006023004</v>
      </c>
      <c r="I628" s="116">
        <f t="shared" si="113"/>
        <v>2127152.3313715355</v>
      </c>
      <c r="J628" s="116">
        <f t="shared" si="114"/>
        <v>9547.8236539196223</v>
      </c>
      <c r="K628" s="117">
        <f t="shared" si="106"/>
        <v>1</v>
      </c>
    </row>
    <row r="629" spans="1:11" x14ac:dyDescent="0.25">
      <c r="A629" s="1">
        <f t="shared" si="104"/>
        <v>51344</v>
      </c>
      <c r="B629" s="115">
        <f t="shared" si="107"/>
        <v>3846.1538461538462</v>
      </c>
      <c r="C629" s="56">
        <f t="shared" si="108"/>
        <v>0.5</v>
      </c>
      <c r="D629" s="115">
        <f t="shared" si="105"/>
        <v>1923.0769230769231</v>
      </c>
      <c r="E629" s="116">
        <f t="shared" si="109"/>
        <v>1196153.8461538421</v>
      </c>
      <c r="F629" s="116">
        <f t="shared" si="110"/>
        <v>1923.0769230769231</v>
      </c>
      <c r="G629" s="116">
        <f t="shared" si="111"/>
        <v>1196153.8461538421</v>
      </c>
      <c r="H629" s="116">
        <f t="shared" si="112"/>
        <v>3332887.0903155762</v>
      </c>
      <c r="I629" s="116">
        <f t="shared" si="113"/>
        <v>2136733.2441617344</v>
      </c>
      <c r="J629" s="116">
        <f t="shared" si="114"/>
        <v>9580.9127901988104</v>
      </c>
      <c r="K629" s="117">
        <f t="shared" si="106"/>
        <v>1</v>
      </c>
    </row>
    <row r="630" spans="1:11" x14ac:dyDescent="0.25">
      <c r="A630" s="1">
        <f t="shared" si="104"/>
        <v>51358</v>
      </c>
      <c r="B630" s="115">
        <f t="shared" si="107"/>
        <v>3846.1538461538462</v>
      </c>
      <c r="C630" s="56">
        <f t="shared" si="108"/>
        <v>0.5</v>
      </c>
      <c r="D630" s="115">
        <f t="shared" si="105"/>
        <v>1923.0769230769231</v>
      </c>
      <c r="E630" s="116">
        <f t="shared" si="109"/>
        <v>1198076.923076919</v>
      </c>
      <c r="F630" s="116">
        <f t="shared" si="110"/>
        <v>1923.0769230769231</v>
      </c>
      <c r="G630" s="116">
        <f t="shared" si="111"/>
        <v>1198076.923076919</v>
      </c>
      <c r="H630" s="116">
        <f t="shared" si="112"/>
        <v>3344424.2646145634</v>
      </c>
      <c r="I630" s="116">
        <f t="shared" si="113"/>
        <v>2146347.3415376442</v>
      </c>
      <c r="J630" s="116">
        <f t="shared" si="114"/>
        <v>9614.0973759097978</v>
      </c>
      <c r="K630" s="117">
        <f t="shared" si="106"/>
        <v>1</v>
      </c>
    </row>
    <row r="631" spans="1:11" x14ac:dyDescent="0.25">
      <c r="A631" s="1">
        <f t="shared" si="104"/>
        <v>51372</v>
      </c>
      <c r="B631" s="115">
        <f t="shared" si="107"/>
        <v>3846.1538461538462</v>
      </c>
      <c r="C631" s="56">
        <f t="shared" si="108"/>
        <v>0.5</v>
      </c>
      <c r="D631" s="115">
        <f t="shared" si="105"/>
        <v>1923.0769230769231</v>
      </c>
      <c r="E631" s="116">
        <f t="shared" si="109"/>
        <v>1199999.999999996</v>
      </c>
      <c r="F631" s="116">
        <f t="shared" si="110"/>
        <v>1923.0769230769231</v>
      </c>
      <c r="G631" s="116">
        <f t="shared" si="111"/>
        <v>1199999.999999996</v>
      </c>
      <c r="H631" s="116">
        <f t="shared" si="112"/>
        <v>3355994.7192240288</v>
      </c>
      <c r="I631" s="116">
        <f t="shared" si="113"/>
        <v>2155994.7192240329</v>
      </c>
      <c r="J631" s="116">
        <f t="shared" si="114"/>
        <v>9647.3776863887906</v>
      </c>
      <c r="K631" s="117">
        <f t="shared" si="106"/>
        <v>1</v>
      </c>
    </row>
    <row r="632" spans="1:11" x14ac:dyDescent="0.25">
      <c r="A632" s="1">
        <f t="shared" si="104"/>
        <v>51386</v>
      </c>
      <c r="B632" s="115">
        <f t="shared" si="107"/>
        <v>3846.1538461538462</v>
      </c>
      <c r="C632" s="56">
        <f t="shared" si="108"/>
        <v>0.5</v>
      </c>
      <c r="D632" s="115">
        <f t="shared" si="105"/>
        <v>1923.0769230769231</v>
      </c>
      <c r="E632" s="116">
        <f t="shared" si="109"/>
        <v>1201923.076923073</v>
      </c>
      <c r="F632" s="116">
        <f t="shared" si="110"/>
        <v>1923.0769230769231</v>
      </c>
      <c r="G632" s="116">
        <f t="shared" si="111"/>
        <v>1201923.076923073</v>
      </c>
      <c r="H632" s="116">
        <f t="shared" si="112"/>
        <v>3367598.5501448675</v>
      </c>
      <c r="I632" s="116">
        <f t="shared" si="113"/>
        <v>2165675.4732217947</v>
      </c>
      <c r="J632" s="116">
        <f t="shared" si="114"/>
        <v>9680.7539977617562</v>
      </c>
      <c r="K632" s="117">
        <f t="shared" si="106"/>
        <v>1</v>
      </c>
    </row>
    <row r="633" spans="1:11" x14ac:dyDescent="0.25">
      <c r="A633" s="1">
        <f t="shared" si="104"/>
        <v>51400</v>
      </c>
      <c r="B633" s="115">
        <f t="shared" si="107"/>
        <v>3846.1538461538462</v>
      </c>
      <c r="C633" s="56">
        <f t="shared" si="108"/>
        <v>0.5</v>
      </c>
      <c r="D633" s="115">
        <f t="shared" si="105"/>
        <v>1923.0769230769231</v>
      </c>
      <c r="E633" s="116">
        <f t="shared" si="109"/>
        <v>1203846.15384615</v>
      </c>
      <c r="F633" s="116">
        <f t="shared" si="110"/>
        <v>1923.0769230769231</v>
      </c>
      <c r="G633" s="116">
        <f t="shared" si="111"/>
        <v>1203846.15384615</v>
      </c>
      <c r="H633" s="116">
        <f t="shared" si="112"/>
        <v>3379235.853654901</v>
      </c>
      <c r="I633" s="116">
        <f t="shared" si="113"/>
        <v>2175389.6998087512</v>
      </c>
      <c r="J633" s="116">
        <f t="shared" si="114"/>
        <v>9714.2265869565308</v>
      </c>
      <c r="K633" s="117">
        <f t="shared" si="106"/>
        <v>1</v>
      </c>
    </row>
    <row r="634" spans="1:11" x14ac:dyDescent="0.25">
      <c r="A634" s="1">
        <f t="shared" si="104"/>
        <v>51414</v>
      </c>
      <c r="B634" s="115">
        <f t="shared" si="107"/>
        <v>3846.1538461538462</v>
      </c>
      <c r="C634" s="56">
        <f t="shared" si="108"/>
        <v>0.5</v>
      </c>
      <c r="D634" s="115">
        <f t="shared" si="105"/>
        <v>1923.0769230769231</v>
      </c>
      <c r="E634" s="116">
        <f t="shared" si="109"/>
        <v>1205769.230769227</v>
      </c>
      <c r="F634" s="116">
        <f t="shared" si="110"/>
        <v>1923.0769230769231</v>
      </c>
      <c r="G634" s="116">
        <f t="shared" si="111"/>
        <v>1205769.230769227</v>
      </c>
      <c r="H634" s="116">
        <f t="shared" si="112"/>
        <v>3390906.7263096748</v>
      </c>
      <c r="I634" s="116">
        <f t="shared" si="113"/>
        <v>2185137.4955404475</v>
      </c>
      <c r="J634" s="116">
        <f t="shared" si="114"/>
        <v>9747.7957316963002</v>
      </c>
      <c r="K634" s="117">
        <f t="shared" si="106"/>
        <v>1</v>
      </c>
    </row>
    <row r="635" spans="1:11" x14ac:dyDescent="0.25">
      <c r="A635" s="1">
        <f t="shared" si="104"/>
        <v>51428</v>
      </c>
      <c r="B635" s="115">
        <f t="shared" si="107"/>
        <v>3846.1538461538462</v>
      </c>
      <c r="C635" s="56">
        <f t="shared" si="108"/>
        <v>0.5</v>
      </c>
      <c r="D635" s="115">
        <f t="shared" si="105"/>
        <v>1923.0769230769231</v>
      </c>
      <c r="E635" s="116">
        <f t="shared" si="109"/>
        <v>1207692.307692304</v>
      </c>
      <c r="F635" s="116">
        <f t="shared" si="110"/>
        <v>1923.0769230769231</v>
      </c>
      <c r="G635" s="116">
        <f t="shared" si="111"/>
        <v>1207692.307692304</v>
      </c>
      <c r="H635" s="116">
        <f t="shared" si="112"/>
        <v>3402611.2649432602</v>
      </c>
      <c r="I635" s="116">
        <f t="shared" si="113"/>
        <v>2194918.9572509564</v>
      </c>
      <c r="J635" s="116">
        <f t="shared" si="114"/>
        <v>9781.4617105089128</v>
      </c>
      <c r="K635" s="117">
        <f t="shared" si="106"/>
        <v>1</v>
      </c>
    </row>
    <row r="636" spans="1:11" x14ac:dyDescent="0.25">
      <c r="A636" s="1">
        <f t="shared" si="104"/>
        <v>51442</v>
      </c>
      <c r="B636" s="115">
        <f t="shared" si="107"/>
        <v>3846.1538461538462</v>
      </c>
      <c r="C636" s="56">
        <f t="shared" si="108"/>
        <v>0.5</v>
      </c>
      <c r="D636" s="115">
        <f t="shared" si="105"/>
        <v>1923.0769230769231</v>
      </c>
      <c r="E636" s="116">
        <f t="shared" si="109"/>
        <v>1209615.384615381</v>
      </c>
      <c r="F636" s="116">
        <f t="shared" si="110"/>
        <v>1923.0769230769231</v>
      </c>
      <c r="G636" s="116">
        <f t="shared" si="111"/>
        <v>1209615.384615381</v>
      </c>
      <c r="H636" s="116">
        <f t="shared" si="112"/>
        <v>3414349.5666690581</v>
      </c>
      <c r="I636" s="116">
        <f t="shared" si="113"/>
        <v>2204734.1820536768</v>
      </c>
      <c r="J636" s="116">
        <f t="shared" si="114"/>
        <v>9815.2248027203605</v>
      </c>
      <c r="K636" s="117">
        <f t="shared" si="106"/>
        <v>1</v>
      </c>
    </row>
    <row r="637" spans="1:11" x14ac:dyDescent="0.25">
      <c r="A637" s="1">
        <f t="shared" si="104"/>
        <v>51456</v>
      </c>
      <c r="B637" s="115">
        <f t="shared" si="107"/>
        <v>3846.1538461538462</v>
      </c>
      <c r="C637" s="56">
        <f t="shared" si="108"/>
        <v>0.5</v>
      </c>
      <c r="D637" s="115">
        <f t="shared" si="105"/>
        <v>1923.0769230769231</v>
      </c>
      <c r="E637" s="116">
        <f t="shared" si="109"/>
        <v>1211538.461538458</v>
      </c>
      <c r="F637" s="116">
        <f t="shared" si="110"/>
        <v>1923.0769230769231</v>
      </c>
      <c r="G637" s="116">
        <f t="shared" si="111"/>
        <v>1211538.461538458</v>
      </c>
      <c r="H637" s="116">
        <f t="shared" si="112"/>
        <v>3426121.7288806033</v>
      </c>
      <c r="I637" s="116">
        <f t="shared" si="113"/>
        <v>2214583.2673421456</v>
      </c>
      <c r="J637" s="116">
        <f t="shared" si="114"/>
        <v>9849.0852884687483</v>
      </c>
      <c r="K637" s="117">
        <f t="shared" si="106"/>
        <v>1</v>
      </c>
    </row>
    <row r="638" spans="1:11" x14ac:dyDescent="0.25">
      <c r="A638" s="1">
        <f t="shared" si="104"/>
        <v>51470</v>
      </c>
      <c r="B638" s="115">
        <f t="shared" si="107"/>
        <v>3846.1538461538462</v>
      </c>
      <c r="C638" s="56">
        <f t="shared" si="108"/>
        <v>0.5</v>
      </c>
      <c r="D638" s="115">
        <f t="shared" si="105"/>
        <v>1923.0769230769231</v>
      </c>
      <c r="E638" s="116">
        <f t="shared" si="109"/>
        <v>1213461.538461535</v>
      </c>
      <c r="F638" s="116">
        <f t="shared" si="110"/>
        <v>1923.0769230769231</v>
      </c>
      <c r="G638" s="116">
        <f t="shared" si="111"/>
        <v>1213461.538461535</v>
      </c>
      <c r="H638" s="116">
        <f t="shared" si="112"/>
        <v>3437927.8492523744</v>
      </c>
      <c r="I638" s="116">
        <f t="shared" si="113"/>
        <v>2224466.3107908396</v>
      </c>
      <c r="J638" s="116">
        <f t="shared" si="114"/>
        <v>9883.0434486940503</v>
      </c>
      <c r="K638" s="117">
        <f t="shared" si="106"/>
        <v>1</v>
      </c>
    </row>
    <row r="639" spans="1:11" x14ac:dyDescent="0.25">
      <c r="A639" s="1">
        <f t="shared" si="104"/>
        <v>51484</v>
      </c>
      <c r="B639" s="115">
        <f t="shared" si="107"/>
        <v>3846.1538461538462</v>
      </c>
      <c r="C639" s="56">
        <f t="shared" si="108"/>
        <v>0.5</v>
      </c>
      <c r="D639" s="115">
        <f t="shared" si="105"/>
        <v>1923.0769230769231</v>
      </c>
      <c r="E639" s="116">
        <f t="shared" si="109"/>
        <v>1215384.615384612</v>
      </c>
      <c r="F639" s="116">
        <f t="shared" si="110"/>
        <v>1923.0769230769231</v>
      </c>
      <c r="G639" s="116">
        <f t="shared" si="111"/>
        <v>1215384.615384612</v>
      </c>
      <c r="H639" s="116">
        <f t="shared" si="112"/>
        <v>3449768.0257406025</v>
      </c>
      <c r="I639" s="116">
        <f t="shared" si="113"/>
        <v>2234383.4103559908</v>
      </c>
      <c r="J639" s="116">
        <f t="shared" si="114"/>
        <v>9917.0995651511475</v>
      </c>
      <c r="K639" s="117">
        <f t="shared" si="106"/>
        <v>1</v>
      </c>
    </row>
    <row r="640" spans="1:11" x14ac:dyDescent="0.25">
      <c r="A640" s="1">
        <f t="shared" si="104"/>
        <v>51498</v>
      </c>
      <c r="B640" s="115">
        <f t="shared" si="107"/>
        <v>3846.1538461538462</v>
      </c>
      <c r="C640" s="56">
        <f t="shared" si="108"/>
        <v>0.5</v>
      </c>
      <c r="D640" s="115">
        <f t="shared" si="105"/>
        <v>1923.0769230769231</v>
      </c>
      <c r="E640" s="116">
        <f t="shared" si="109"/>
        <v>1217307.692307689</v>
      </c>
      <c r="F640" s="116">
        <f t="shared" si="110"/>
        <v>1923.0769230769231</v>
      </c>
      <c r="G640" s="116">
        <f t="shared" si="111"/>
        <v>1217307.692307689</v>
      </c>
      <c r="H640" s="116">
        <f t="shared" si="112"/>
        <v>3461642.3565840852</v>
      </c>
      <c r="I640" s="116">
        <f t="shared" si="113"/>
        <v>2244334.6642763959</v>
      </c>
      <c r="J640" s="116">
        <f t="shared" si="114"/>
        <v>9951.2539204051718</v>
      </c>
      <c r="K640" s="117">
        <f t="shared" si="106"/>
        <v>1</v>
      </c>
    </row>
    <row r="641" spans="1:10" x14ac:dyDescent="0.25">
      <c r="A641" s="1"/>
      <c r="B641" s="1"/>
      <c r="C641" s="1"/>
      <c r="D641" s="1"/>
      <c r="E641" s="1"/>
      <c r="F641" s="53"/>
      <c r="G641" s="53"/>
      <c r="H641" s="53"/>
      <c r="I641" s="53"/>
      <c r="J641" s="53"/>
    </row>
    <row r="642" spans="1:10" x14ac:dyDescent="0.25">
      <c r="A642" s="1"/>
      <c r="B642" s="1"/>
      <c r="C642" s="1"/>
      <c r="D642" s="1"/>
      <c r="E642" s="1"/>
      <c r="F642" s="53"/>
      <c r="G642" s="53"/>
      <c r="H642" s="53"/>
      <c r="I642" s="53"/>
      <c r="J642" s="53"/>
    </row>
    <row r="643" spans="1:10" x14ac:dyDescent="0.25">
      <c r="A643" s="1"/>
      <c r="B643" s="1"/>
      <c r="C643" s="1"/>
      <c r="D643" s="1"/>
      <c r="E643" s="1"/>
      <c r="F643" s="53"/>
      <c r="G643" s="53"/>
      <c r="H643" s="53"/>
      <c r="I643" s="53"/>
      <c r="J643" s="53"/>
    </row>
    <row r="644" spans="1:10" x14ac:dyDescent="0.25">
      <c r="A644" s="1"/>
      <c r="B644" s="1"/>
      <c r="C644" s="1"/>
      <c r="D644" s="1"/>
      <c r="E644" s="1"/>
      <c r="F644" s="53"/>
      <c r="G644" s="53"/>
      <c r="H644" s="53"/>
      <c r="I644" s="53"/>
      <c r="J644" s="53"/>
    </row>
    <row r="645" spans="1:10" x14ac:dyDescent="0.25">
      <c r="A645" s="1"/>
      <c r="B645" s="1"/>
      <c r="C645" s="1"/>
      <c r="D645" s="1"/>
      <c r="E645" s="1"/>
      <c r="F645" s="53"/>
      <c r="G645" s="53"/>
      <c r="H645" s="53"/>
      <c r="I645" s="53"/>
      <c r="J645" s="53"/>
    </row>
    <row r="646" spans="1:10" x14ac:dyDescent="0.25">
      <c r="A646" s="1"/>
      <c r="B646" s="1"/>
      <c r="C646" s="1"/>
      <c r="D646" s="1"/>
      <c r="E646" s="1"/>
      <c r="F646" s="53"/>
      <c r="G646" s="53"/>
      <c r="H646" s="53"/>
      <c r="I646" s="53"/>
      <c r="J646" s="53"/>
    </row>
    <row r="647" spans="1:10" x14ac:dyDescent="0.25">
      <c r="A647" s="1"/>
      <c r="B647" s="1"/>
      <c r="C647" s="1"/>
      <c r="D647" s="1"/>
      <c r="E647" s="1"/>
      <c r="F647" s="53"/>
      <c r="G647" s="53"/>
      <c r="H647" s="53"/>
      <c r="I647" s="53"/>
      <c r="J647" s="53"/>
    </row>
    <row r="648" spans="1:10" x14ac:dyDescent="0.25">
      <c r="A648" s="1"/>
      <c r="B648" s="1"/>
      <c r="C648" s="1"/>
      <c r="D648" s="1"/>
      <c r="E648" s="1"/>
      <c r="F648" s="53"/>
      <c r="G648" s="53"/>
      <c r="H648" s="53"/>
      <c r="I648" s="53"/>
      <c r="J648" s="53"/>
    </row>
    <row r="649" spans="1:10" x14ac:dyDescent="0.25">
      <c r="A649" s="1"/>
      <c r="B649" s="1"/>
      <c r="C649" s="1"/>
      <c r="D649" s="1"/>
      <c r="E649" s="1"/>
      <c r="F649" s="53"/>
      <c r="G649" s="53"/>
      <c r="H649" s="53"/>
      <c r="I649" s="53"/>
      <c r="J649" s="53"/>
    </row>
    <row r="650" spans="1:10" x14ac:dyDescent="0.25">
      <c r="A650" s="1"/>
      <c r="B650" s="1"/>
      <c r="C650" s="1"/>
      <c r="D650" s="1"/>
      <c r="E650" s="1"/>
      <c r="F650" s="53"/>
      <c r="G650" s="53"/>
      <c r="H650" s="53"/>
      <c r="I650" s="53"/>
      <c r="J650" s="53"/>
    </row>
    <row r="651" spans="1:10" x14ac:dyDescent="0.25">
      <c r="A651" s="1"/>
      <c r="B651" s="1"/>
      <c r="C651" s="1"/>
      <c r="D651" s="1"/>
      <c r="E651" s="1"/>
      <c r="F651" s="53"/>
      <c r="G651" s="53"/>
      <c r="H651" s="53"/>
      <c r="I651" s="53"/>
      <c r="J651" s="53"/>
    </row>
    <row r="652" spans="1:10" x14ac:dyDescent="0.25">
      <c r="A652" s="1"/>
      <c r="B652" s="1"/>
      <c r="C652" s="1"/>
      <c r="D652" s="1"/>
      <c r="E652" s="1"/>
      <c r="F652" s="53"/>
      <c r="G652" s="53"/>
      <c r="H652" s="53"/>
      <c r="I652" s="53"/>
      <c r="J652" s="53"/>
    </row>
    <row r="653" spans="1:10" x14ac:dyDescent="0.25">
      <c r="A653" s="1"/>
      <c r="B653" s="1"/>
      <c r="C653" s="1"/>
      <c r="D653" s="1"/>
      <c r="E653" s="1"/>
      <c r="F653" s="53"/>
      <c r="G653" s="53"/>
      <c r="H653" s="53"/>
      <c r="I653" s="53"/>
      <c r="J653" s="53"/>
    </row>
    <row r="654" spans="1:10" x14ac:dyDescent="0.25">
      <c r="A654" s="1"/>
      <c r="B654" s="1"/>
      <c r="C654" s="1"/>
      <c r="D654" s="1"/>
      <c r="E654" s="1"/>
      <c r="F654" s="53"/>
      <c r="G654" s="53"/>
      <c r="H654" s="53"/>
      <c r="I654" s="53"/>
      <c r="J654" s="53"/>
    </row>
    <row r="655" spans="1:10" x14ac:dyDescent="0.25">
      <c r="A655" s="1"/>
      <c r="B655" s="1"/>
      <c r="C655" s="1"/>
      <c r="D655" s="1"/>
      <c r="E655" s="1"/>
      <c r="F655" s="53"/>
      <c r="G655" s="53"/>
      <c r="H655" s="53"/>
      <c r="I655" s="53"/>
      <c r="J655" s="53"/>
    </row>
    <row r="656" spans="1:10" x14ac:dyDescent="0.25">
      <c r="A656" s="1"/>
      <c r="B656" s="1"/>
      <c r="C656" s="1"/>
      <c r="D656" s="1"/>
      <c r="E656" s="1"/>
      <c r="F656" s="53"/>
      <c r="G656" s="53"/>
      <c r="H656" s="53"/>
      <c r="I656" s="53"/>
      <c r="J656" s="53"/>
    </row>
    <row r="657" spans="1:10" x14ac:dyDescent="0.25">
      <c r="A657" s="1"/>
      <c r="B657" s="1"/>
      <c r="C657" s="1"/>
      <c r="D657" s="1"/>
      <c r="E657" s="1"/>
      <c r="F657" s="53"/>
      <c r="G657" s="53"/>
      <c r="H657" s="53"/>
      <c r="I657" s="53"/>
      <c r="J657" s="53"/>
    </row>
    <row r="658" spans="1:10" x14ac:dyDescent="0.25">
      <c r="A658" s="1"/>
      <c r="B658" s="1"/>
      <c r="C658" s="1"/>
      <c r="D658" s="1"/>
      <c r="E658" s="1"/>
      <c r="F658" s="53"/>
      <c r="G658" s="53"/>
      <c r="H658" s="53"/>
      <c r="I658" s="53"/>
      <c r="J658" s="53"/>
    </row>
    <row r="659" spans="1:10" x14ac:dyDescent="0.25">
      <c r="A659" s="1"/>
      <c r="B659" s="1"/>
      <c r="C659" s="1"/>
      <c r="D659" s="1"/>
      <c r="E659" s="1"/>
      <c r="F659" s="53"/>
      <c r="G659" s="53"/>
      <c r="H659" s="53"/>
      <c r="I659" s="53"/>
      <c r="J659" s="53"/>
    </row>
    <row r="660" spans="1:10" x14ac:dyDescent="0.25">
      <c r="A660" s="1"/>
      <c r="B660" s="1"/>
      <c r="C660" s="1"/>
      <c r="D660" s="1"/>
      <c r="E660" s="1"/>
      <c r="F660" s="53"/>
      <c r="G660" s="53"/>
      <c r="H660" s="53"/>
      <c r="I660" s="53"/>
      <c r="J660" s="53"/>
    </row>
    <row r="661" spans="1:10" x14ac:dyDescent="0.25">
      <c r="A661" s="1"/>
      <c r="B661" s="1"/>
      <c r="C661" s="1"/>
      <c r="D661" s="1"/>
      <c r="E661" s="1"/>
      <c r="F661" s="53"/>
      <c r="G661" s="53"/>
      <c r="H661" s="53"/>
      <c r="I661" s="53"/>
      <c r="J661" s="53"/>
    </row>
    <row r="662" spans="1:10" x14ac:dyDescent="0.25">
      <c r="A662" s="1"/>
      <c r="B662" s="1"/>
      <c r="C662" s="1"/>
      <c r="D662" s="1"/>
      <c r="E662" s="1"/>
      <c r="F662" s="53"/>
      <c r="G662" s="53"/>
      <c r="H662" s="53"/>
      <c r="I662" s="53"/>
      <c r="J662" s="53"/>
    </row>
    <row r="663" spans="1:10" x14ac:dyDescent="0.25">
      <c r="A663" s="1"/>
      <c r="B663" s="1"/>
      <c r="C663" s="1"/>
      <c r="D663" s="1"/>
      <c r="E663" s="1"/>
      <c r="F663" s="53"/>
      <c r="G663" s="53"/>
      <c r="H663" s="53"/>
      <c r="I663" s="53"/>
      <c r="J663" s="53"/>
    </row>
    <row r="664" spans="1:10" x14ac:dyDescent="0.25">
      <c r="A664" s="1"/>
      <c r="B664" s="1"/>
      <c r="C664" s="1"/>
      <c r="D664" s="1"/>
      <c r="E664" s="1"/>
      <c r="F664" s="53"/>
      <c r="G664" s="53"/>
      <c r="H664" s="53"/>
      <c r="I664" s="53"/>
      <c r="J664" s="53"/>
    </row>
    <row r="665" spans="1:10" x14ac:dyDescent="0.25">
      <c r="A665" s="1"/>
      <c r="B665" s="1"/>
      <c r="C665" s="1"/>
      <c r="D665" s="1"/>
      <c r="E665" s="1"/>
      <c r="F665" s="53"/>
      <c r="G665" s="53"/>
      <c r="H665" s="53"/>
      <c r="I665" s="53"/>
      <c r="J665" s="53"/>
    </row>
    <row r="666" spans="1:10" x14ac:dyDescent="0.25">
      <c r="A666" s="1"/>
      <c r="B666" s="1"/>
      <c r="C666" s="1"/>
      <c r="D666" s="1"/>
      <c r="E666" s="1"/>
      <c r="F666" s="53"/>
      <c r="G666" s="53"/>
      <c r="H666" s="53"/>
      <c r="I666" s="53"/>
      <c r="J666" s="53"/>
    </row>
    <row r="667" spans="1:10" x14ac:dyDescent="0.25">
      <c r="A667" s="1"/>
      <c r="B667" s="1"/>
      <c r="C667" s="1"/>
      <c r="D667" s="1"/>
      <c r="E667" s="1"/>
      <c r="F667" s="53"/>
      <c r="G667" s="53"/>
      <c r="H667" s="53"/>
      <c r="I667" s="53"/>
      <c r="J667" s="53"/>
    </row>
    <row r="668" spans="1:10" x14ac:dyDescent="0.25">
      <c r="A668" s="1"/>
      <c r="B668" s="1"/>
      <c r="C668" s="1"/>
      <c r="D668" s="1"/>
      <c r="E668" s="1"/>
      <c r="F668" s="53"/>
      <c r="G668" s="53"/>
      <c r="H668" s="53"/>
      <c r="I668" s="53"/>
      <c r="J668" s="53"/>
    </row>
    <row r="669" spans="1:10" x14ac:dyDescent="0.25">
      <c r="A669" s="1"/>
      <c r="B669" s="1"/>
      <c r="C669" s="1"/>
      <c r="D669" s="1"/>
      <c r="E669" s="1"/>
      <c r="F669" s="53"/>
      <c r="G669" s="53"/>
      <c r="H669" s="53"/>
      <c r="I669" s="53"/>
      <c r="J669" s="53"/>
    </row>
    <row r="670" spans="1:10" x14ac:dyDescent="0.25">
      <c r="A670" s="1"/>
      <c r="B670" s="1"/>
      <c r="C670" s="1"/>
      <c r="D670" s="1"/>
      <c r="E670" s="1"/>
      <c r="F670" s="53"/>
      <c r="G670" s="53"/>
      <c r="H670" s="53"/>
      <c r="I670" s="53"/>
      <c r="J670" s="53"/>
    </row>
    <row r="671" spans="1:10" x14ac:dyDescent="0.25">
      <c r="A671" s="1"/>
      <c r="B671" s="1"/>
      <c r="C671" s="1"/>
      <c r="D671" s="1"/>
      <c r="E671" s="1"/>
      <c r="F671" s="53"/>
      <c r="G671" s="53"/>
      <c r="H671" s="53"/>
      <c r="I671" s="53"/>
      <c r="J671" s="53"/>
    </row>
    <row r="672" spans="1:10" x14ac:dyDescent="0.25">
      <c r="A672" s="1"/>
      <c r="B672" s="1"/>
      <c r="C672" s="1"/>
      <c r="D672" s="1"/>
      <c r="E672" s="1"/>
      <c r="F672" s="53"/>
      <c r="G672" s="53"/>
      <c r="H672" s="53"/>
      <c r="I672" s="53"/>
      <c r="J672" s="53"/>
    </row>
    <row r="673" spans="1:10" x14ac:dyDescent="0.25">
      <c r="A673" s="1"/>
      <c r="B673" s="1"/>
      <c r="C673" s="1"/>
      <c r="D673" s="1"/>
      <c r="E673" s="1"/>
      <c r="F673" s="53"/>
      <c r="G673" s="53"/>
      <c r="H673" s="53"/>
      <c r="I673" s="53"/>
      <c r="J673" s="53"/>
    </row>
    <row r="674" spans="1:10" x14ac:dyDescent="0.25">
      <c r="A674" s="1"/>
      <c r="B674" s="1"/>
      <c r="C674" s="1"/>
      <c r="D674" s="1"/>
      <c r="E674" s="1"/>
      <c r="F674" s="53"/>
      <c r="G674" s="53"/>
      <c r="H674" s="53"/>
      <c r="I674" s="53"/>
      <c r="J674" s="53"/>
    </row>
    <row r="675" spans="1:10" x14ac:dyDescent="0.25">
      <c r="A675" s="1"/>
      <c r="B675" s="1"/>
      <c r="C675" s="1"/>
      <c r="D675" s="1"/>
      <c r="E675" s="1"/>
      <c r="F675" s="53"/>
      <c r="G675" s="53"/>
      <c r="H675" s="53"/>
      <c r="I675" s="53"/>
      <c r="J675" s="53"/>
    </row>
    <row r="676" spans="1:10" x14ac:dyDescent="0.25">
      <c r="A676" s="1"/>
      <c r="B676" s="1"/>
      <c r="C676" s="1"/>
      <c r="D676" s="1"/>
      <c r="E676" s="1"/>
      <c r="F676" s="53"/>
      <c r="G676" s="53"/>
      <c r="H676" s="53"/>
      <c r="I676" s="53"/>
      <c r="J676" s="53"/>
    </row>
    <row r="677" spans="1:10" x14ac:dyDescent="0.25">
      <c r="A677" s="1"/>
      <c r="B677" s="1"/>
      <c r="C677" s="1"/>
      <c r="D677" s="1"/>
      <c r="E677" s="1"/>
      <c r="F677" s="53"/>
      <c r="G677" s="53"/>
      <c r="H677" s="53"/>
      <c r="I677" s="53"/>
      <c r="J677" s="53"/>
    </row>
    <row r="678" spans="1:10" x14ac:dyDescent="0.25">
      <c r="A678" s="1"/>
      <c r="B678" s="1"/>
      <c r="C678" s="1"/>
      <c r="D678" s="1"/>
      <c r="E678" s="1"/>
      <c r="F678" s="53"/>
      <c r="G678" s="53"/>
      <c r="H678" s="53"/>
      <c r="I678" s="53"/>
      <c r="J678" s="53"/>
    </row>
    <row r="679" spans="1:10" x14ac:dyDescent="0.25">
      <c r="A679" s="1"/>
      <c r="B679" s="1"/>
      <c r="C679" s="1"/>
      <c r="D679" s="1"/>
      <c r="E679" s="1"/>
      <c r="F679" s="53"/>
      <c r="G679" s="53"/>
      <c r="H679" s="53"/>
      <c r="I679" s="53"/>
      <c r="J679" s="53"/>
    </row>
    <row r="680" spans="1:10" x14ac:dyDescent="0.25">
      <c r="A680" s="1"/>
      <c r="B680" s="1"/>
      <c r="C680" s="1"/>
      <c r="D680" s="1"/>
      <c r="E680" s="1"/>
      <c r="F680" s="53"/>
      <c r="G680" s="53"/>
      <c r="H680" s="53"/>
      <c r="I680" s="53"/>
      <c r="J680" s="53"/>
    </row>
    <row r="681" spans="1:10" x14ac:dyDescent="0.25">
      <c r="A681" s="1"/>
      <c r="B681" s="1"/>
      <c r="C681" s="1"/>
      <c r="D681" s="1"/>
      <c r="E681" s="1"/>
      <c r="F681" s="53"/>
      <c r="G681" s="53"/>
      <c r="H681" s="53"/>
      <c r="I681" s="53"/>
      <c r="J681" s="53"/>
    </row>
    <row r="682" spans="1:10" x14ac:dyDescent="0.25">
      <c r="A682" s="1"/>
      <c r="B682" s="1"/>
      <c r="C682" s="1"/>
      <c r="D682" s="1"/>
      <c r="E682" s="1"/>
      <c r="F682" s="53"/>
      <c r="G682" s="53"/>
      <c r="H682" s="53"/>
      <c r="I682" s="53"/>
      <c r="J682" s="53"/>
    </row>
    <row r="683" spans="1:10" x14ac:dyDescent="0.25">
      <c r="A683" s="1"/>
      <c r="B683" s="1"/>
      <c r="C683" s="1"/>
      <c r="D683" s="1"/>
      <c r="E683" s="1"/>
      <c r="F683" s="53"/>
      <c r="G683" s="53"/>
      <c r="H683" s="53"/>
      <c r="I683" s="53"/>
      <c r="J683" s="53"/>
    </row>
    <row r="684" spans="1:10" x14ac:dyDescent="0.25">
      <c r="A684" s="1"/>
      <c r="B684" s="1"/>
      <c r="C684" s="1"/>
      <c r="D684" s="1"/>
      <c r="E684" s="1"/>
      <c r="F684" s="53"/>
      <c r="G684" s="53"/>
      <c r="H684" s="53"/>
      <c r="I684" s="53"/>
      <c r="J684" s="53"/>
    </row>
    <row r="685" spans="1:10" x14ac:dyDescent="0.25">
      <c r="A685" s="1"/>
      <c r="B685" s="1"/>
      <c r="C685" s="1"/>
      <c r="D685" s="1"/>
      <c r="E685" s="1"/>
      <c r="F685" s="53"/>
      <c r="G685" s="53"/>
      <c r="H685" s="53"/>
      <c r="I685" s="53"/>
      <c r="J685" s="53"/>
    </row>
    <row r="686" spans="1:10" x14ac:dyDescent="0.25">
      <c r="A686" s="1"/>
      <c r="B686" s="1"/>
      <c r="C686" s="1"/>
      <c r="D686" s="1"/>
      <c r="E686" s="1"/>
      <c r="F686" s="53"/>
      <c r="G686" s="53"/>
      <c r="H686" s="53"/>
      <c r="I686" s="53"/>
      <c r="J686" s="53"/>
    </row>
    <row r="687" spans="1:10" x14ac:dyDescent="0.25">
      <c r="A687" s="1"/>
      <c r="B687" s="1"/>
      <c r="C687" s="1"/>
      <c r="D687" s="1"/>
      <c r="E687" s="1"/>
      <c r="F687" s="53"/>
      <c r="G687" s="53"/>
      <c r="H687" s="53"/>
      <c r="I687" s="53"/>
      <c r="J687" s="53"/>
    </row>
    <row r="688" spans="1:10" x14ac:dyDescent="0.25">
      <c r="A688" s="1"/>
      <c r="B688" s="1"/>
      <c r="C688" s="1"/>
      <c r="D688" s="1"/>
      <c r="E688" s="1"/>
      <c r="F688" s="53"/>
      <c r="G688" s="53"/>
      <c r="H688" s="53"/>
      <c r="I688" s="53"/>
      <c r="J688" s="53"/>
    </row>
    <row r="689" spans="1:10" x14ac:dyDescent="0.25">
      <c r="A689" s="1"/>
      <c r="B689" s="1"/>
      <c r="C689" s="1"/>
      <c r="D689" s="1"/>
      <c r="E689" s="1"/>
      <c r="F689" s="53"/>
      <c r="G689" s="53"/>
      <c r="H689" s="53"/>
      <c r="I689" s="53"/>
      <c r="J689" s="53"/>
    </row>
    <row r="690" spans="1:10" x14ac:dyDescent="0.25">
      <c r="A690" s="1"/>
      <c r="B690" s="1"/>
      <c r="C690" s="1"/>
      <c r="D690" s="1"/>
      <c r="E690" s="1"/>
      <c r="F690" s="53"/>
      <c r="G690" s="53"/>
      <c r="H690" s="53"/>
      <c r="I690" s="53"/>
      <c r="J690" s="53"/>
    </row>
    <row r="691" spans="1:10" x14ac:dyDescent="0.25">
      <c r="A691" s="1"/>
      <c r="B691" s="1"/>
      <c r="C691" s="1"/>
      <c r="D691" s="1"/>
      <c r="E691" s="1"/>
      <c r="F691" s="53"/>
      <c r="G691" s="53"/>
      <c r="H691" s="53"/>
      <c r="I691" s="53"/>
      <c r="J691" s="53"/>
    </row>
    <row r="692" spans="1:10" x14ac:dyDescent="0.25">
      <c r="A692" s="1"/>
      <c r="B692" s="1"/>
      <c r="C692" s="1"/>
      <c r="D692" s="1"/>
      <c r="E692" s="1"/>
      <c r="F692" s="53"/>
      <c r="G692" s="53"/>
      <c r="H692" s="53"/>
      <c r="I692" s="53"/>
      <c r="J692" s="53"/>
    </row>
    <row r="693" spans="1:10" x14ac:dyDescent="0.25">
      <c r="A693" s="1"/>
      <c r="B693" s="1"/>
      <c r="C693" s="1"/>
      <c r="D693" s="1"/>
      <c r="E693" s="1"/>
      <c r="F693" s="53"/>
      <c r="G693" s="53"/>
      <c r="H693" s="53"/>
      <c r="I693" s="53"/>
      <c r="J693" s="53"/>
    </row>
    <row r="694" spans="1:10" x14ac:dyDescent="0.25">
      <c r="A694" s="1"/>
      <c r="B694" s="1"/>
      <c r="C694" s="1"/>
      <c r="D694" s="1"/>
      <c r="E694" s="1"/>
      <c r="F694" s="53"/>
      <c r="G694" s="53"/>
      <c r="H694" s="53"/>
      <c r="I694" s="53"/>
      <c r="J694" s="53"/>
    </row>
    <row r="695" spans="1:10" x14ac:dyDescent="0.25">
      <c r="A695" s="1"/>
      <c r="B695" s="1"/>
      <c r="C695" s="1"/>
      <c r="D695" s="1"/>
      <c r="E695" s="1"/>
      <c r="F695" s="53"/>
      <c r="G695" s="53"/>
      <c r="H695" s="53"/>
      <c r="I695" s="53"/>
      <c r="J695" s="53"/>
    </row>
    <row r="696" spans="1:10" x14ac:dyDescent="0.25">
      <c r="A696" s="1"/>
      <c r="B696" s="1"/>
      <c r="C696" s="1"/>
      <c r="D696" s="1"/>
      <c r="E696" s="1"/>
      <c r="F696" s="53"/>
      <c r="G696" s="53"/>
      <c r="H696" s="53"/>
      <c r="I696" s="53"/>
      <c r="J696" s="53"/>
    </row>
    <row r="697" spans="1:10" x14ac:dyDescent="0.25">
      <c r="A697" s="1"/>
      <c r="B697" s="1"/>
      <c r="C697" s="1"/>
      <c r="D697" s="1"/>
      <c r="E697" s="1"/>
      <c r="F697" s="53"/>
      <c r="G697" s="53"/>
      <c r="H697" s="53"/>
      <c r="I697" s="53"/>
      <c r="J697" s="53"/>
    </row>
    <row r="698" spans="1:10" x14ac:dyDescent="0.25">
      <c r="A698" s="1"/>
      <c r="B698" s="1"/>
      <c r="C698" s="1"/>
      <c r="D698" s="1"/>
      <c r="E698" s="1"/>
      <c r="F698" s="53"/>
      <c r="G698" s="53"/>
      <c r="H698" s="53"/>
      <c r="I698" s="53"/>
      <c r="J698" s="53"/>
    </row>
    <row r="699" spans="1:10" x14ac:dyDescent="0.25">
      <c r="A699" s="1"/>
      <c r="B699" s="1"/>
      <c r="C699" s="1"/>
      <c r="D699" s="1"/>
      <c r="E699" s="1"/>
      <c r="F699" s="53"/>
      <c r="G699" s="53"/>
      <c r="H699" s="53"/>
      <c r="I699" s="53"/>
      <c r="J699" s="53"/>
    </row>
    <row r="700" spans="1:10" x14ac:dyDescent="0.25">
      <c r="A700" s="1"/>
      <c r="B700" s="1"/>
      <c r="C700" s="1"/>
      <c r="D700" s="1"/>
      <c r="E700" s="1"/>
      <c r="F700" s="53"/>
      <c r="G700" s="53"/>
      <c r="H700" s="53"/>
      <c r="I700" s="53"/>
      <c r="J700" s="53"/>
    </row>
    <row r="701" spans="1:10" x14ac:dyDescent="0.25">
      <c r="A701" s="1"/>
      <c r="B701" s="1"/>
      <c r="C701" s="1"/>
      <c r="D701" s="1"/>
      <c r="E701" s="1"/>
      <c r="F701" s="53"/>
      <c r="G701" s="53"/>
      <c r="H701" s="53"/>
      <c r="I701" s="53"/>
      <c r="J701" s="53"/>
    </row>
    <row r="702" spans="1:10" x14ac:dyDescent="0.25">
      <c r="A702" s="1"/>
      <c r="B702" s="1"/>
      <c r="C702" s="1"/>
      <c r="D702" s="1"/>
      <c r="E702" s="1"/>
      <c r="F702" s="53"/>
      <c r="G702" s="53"/>
      <c r="H702" s="53"/>
      <c r="I702" s="53"/>
      <c r="J702" s="53"/>
    </row>
    <row r="703" spans="1:10" x14ac:dyDescent="0.25">
      <c r="A703" s="1"/>
      <c r="B703" s="1"/>
      <c r="C703" s="1"/>
      <c r="D703" s="1"/>
      <c r="E703" s="1"/>
      <c r="F703" s="53"/>
      <c r="G703" s="53"/>
      <c r="H703" s="53"/>
      <c r="I703" s="53"/>
      <c r="J703" s="53"/>
    </row>
    <row r="704" spans="1:10" x14ac:dyDescent="0.25">
      <c r="A704" s="1"/>
      <c r="B704" s="1"/>
      <c r="C704" s="1"/>
      <c r="D704" s="1"/>
      <c r="E704" s="1"/>
      <c r="F704" s="53"/>
      <c r="G704" s="53"/>
      <c r="H704" s="53"/>
      <c r="I704" s="53"/>
      <c r="J704" s="53"/>
    </row>
    <row r="705" spans="1:10" x14ac:dyDescent="0.25">
      <c r="A705" s="1"/>
      <c r="B705" s="1"/>
      <c r="C705" s="1"/>
      <c r="D705" s="1"/>
      <c r="E705" s="1"/>
      <c r="F705" s="53"/>
      <c r="G705" s="53"/>
      <c r="H705" s="53"/>
      <c r="I705" s="53"/>
      <c r="J705" s="53"/>
    </row>
    <row r="706" spans="1:10" x14ac:dyDescent="0.25">
      <c r="A706" s="1"/>
      <c r="B706" s="1"/>
      <c r="C706" s="1"/>
      <c r="D706" s="1"/>
      <c r="E706" s="1"/>
      <c r="F706" s="53"/>
      <c r="G706" s="53"/>
      <c r="H706" s="53"/>
      <c r="I706" s="53"/>
      <c r="J706" s="53"/>
    </row>
    <row r="707" spans="1:10" x14ac:dyDescent="0.25">
      <c r="A707" s="1"/>
      <c r="B707" s="1"/>
      <c r="C707" s="1"/>
      <c r="D707" s="1"/>
      <c r="E707" s="1"/>
      <c r="F707" s="53"/>
      <c r="G707" s="53"/>
      <c r="H707" s="53"/>
      <c r="I707" s="53"/>
      <c r="J707" s="53"/>
    </row>
    <row r="708" spans="1:10" x14ac:dyDescent="0.25">
      <c r="A708" s="1"/>
      <c r="B708" s="1"/>
      <c r="C708" s="1"/>
      <c r="D708" s="1"/>
      <c r="E708" s="1"/>
      <c r="F708" s="53"/>
      <c r="G708" s="53"/>
      <c r="H708" s="53"/>
      <c r="I708" s="53"/>
      <c r="J708" s="53"/>
    </row>
    <row r="709" spans="1:10" x14ac:dyDescent="0.25">
      <c r="A709" s="1"/>
      <c r="B709" s="1"/>
      <c r="C709" s="1"/>
      <c r="D709" s="1"/>
      <c r="E709" s="1"/>
      <c r="F709" s="53"/>
      <c r="G709" s="53"/>
      <c r="H709" s="53"/>
      <c r="I709" s="53"/>
      <c r="J709" s="53"/>
    </row>
    <row r="710" spans="1:10" x14ac:dyDescent="0.25">
      <c r="A710" s="1"/>
      <c r="B710" s="1"/>
      <c r="C710" s="1"/>
      <c r="D710" s="1"/>
      <c r="E710" s="1"/>
      <c r="F710" s="53"/>
      <c r="G710" s="53"/>
      <c r="H710" s="53"/>
      <c r="I710" s="53"/>
      <c r="J710" s="53"/>
    </row>
    <row r="711" spans="1:10" x14ac:dyDescent="0.25">
      <c r="A711" s="1"/>
      <c r="B711" s="1"/>
      <c r="C711" s="1"/>
      <c r="D711" s="1"/>
      <c r="E711" s="1"/>
      <c r="F711" s="53"/>
      <c r="G711" s="53"/>
      <c r="H711" s="53"/>
      <c r="I711" s="53"/>
      <c r="J711" s="53"/>
    </row>
    <row r="712" spans="1:10" x14ac:dyDescent="0.25">
      <c r="A712" s="1"/>
      <c r="B712" s="1"/>
      <c r="C712" s="1"/>
      <c r="D712" s="1"/>
      <c r="E712" s="1"/>
      <c r="F712" s="53"/>
      <c r="G712" s="53"/>
      <c r="H712" s="53"/>
      <c r="I712" s="53"/>
      <c r="J712" s="53"/>
    </row>
    <row r="713" spans="1:10" x14ac:dyDescent="0.25">
      <c r="A713" s="1"/>
      <c r="B713" s="1"/>
      <c r="C713" s="1"/>
      <c r="D713" s="1"/>
      <c r="E713" s="1"/>
      <c r="F713" s="53"/>
      <c r="G713" s="53"/>
      <c r="H713" s="53"/>
      <c r="I713" s="53"/>
      <c r="J713" s="53"/>
    </row>
    <row r="714" spans="1:10" x14ac:dyDescent="0.25">
      <c r="A714" s="1"/>
      <c r="B714" s="1"/>
      <c r="C714" s="1"/>
      <c r="D714" s="1"/>
      <c r="E714" s="1"/>
      <c r="F714" s="53"/>
      <c r="G714" s="53"/>
      <c r="H714" s="53"/>
      <c r="I714" s="53"/>
      <c r="J714" s="53"/>
    </row>
    <row r="715" spans="1:10" x14ac:dyDescent="0.25">
      <c r="A715" s="1"/>
      <c r="B715" s="1"/>
      <c r="C715" s="1"/>
      <c r="D715" s="1"/>
      <c r="E715" s="1"/>
      <c r="F715" s="53"/>
      <c r="G715" s="53"/>
      <c r="H715" s="53"/>
      <c r="I715" s="53"/>
      <c r="J715" s="53"/>
    </row>
    <row r="716" spans="1:10" x14ac:dyDescent="0.25">
      <c r="A716" s="1"/>
      <c r="B716" s="1"/>
      <c r="C716" s="1"/>
      <c r="D716" s="1"/>
      <c r="E716" s="1"/>
      <c r="F716" s="53"/>
      <c r="G716" s="53"/>
      <c r="H716" s="53"/>
      <c r="I716" s="53"/>
      <c r="J716" s="53"/>
    </row>
    <row r="717" spans="1:10" x14ac:dyDescent="0.25">
      <c r="A717" s="1"/>
      <c r="B717" s="1"/>
      <c r="C717" s="1"/>
      <c r="D717" s="1"/>
      <c r="E717" s="1"/>
      <c r="F717" s="53"/>
      <c r="G717" s="53"/>
      <c r="H717" s="53"/>
      <c r="I717" s="53"/>
      <c r="J717" s="53"/>
    </row>
    <row r="718" spans="1:10" x14ac:dyDescent="0.25">
      <c r="A718" s="1"/>
      <c r="B718" s="1"/>
      <c r="C718" s="1"/>
      <c r="D718" s="1"/>
      <c r="E718" s="1"/>
      <c r="F718" s="53"/>
      <c r="G718" s="53"/>
      <c r="H718" s="53"/>
      <c r="I718" s="53"/>
      <c r="J718" s="53"/>
    </row>
    <row r="719" spans="1:10" x14ac:dyDescent="0.25">
      <c r="A719" s="1"/>
      <c r="B719" s="1"/>
      <c r="C719" s="1"/>
      <c r="D719" s="1"/>
      <c r="E719" s="1"/>
      <c r="F719" s="53"/>
      <c r="G719" s="53"/>
      <c r="H719" s="53"/>
      <c r="I719" s="53"/>
      <c r="J719" s="53"/>
    </row>
    <row r="720" spans="1:10" x14ac:dyDescent="0.25">
      <c r="A720" s="1"/>
      <c r="B720" s="1"/>
      <c r="C720" s="1"/>
      <c r="D720" s="1"/>
      <c r="E720" s="1"/>
      <c r="F720" s="53"/>
      <c r="G720" s="53"/>
      <c r="H720" s="53"/>
      <c r="I720" s="53"/>
      <c r="J720" s="53"/>
    </row>
    <row r="721" spans="1:10" x14ac:dyDescent="0.25">
      <c r="A721" s="1"/>
      <c r="B721" s="1"/>
      <c r="C721" s="1"/>
      <c r="D721" s="1"/>
      <c r="E721" s="1"/>
      <c r="F721" s="53"/>
      <c r="G721" s="53"/>
      <c r="H721" s="53"/>
      <c r="I721" s="53"/>
      <c r="J721" s="53"/>
    </row>
    <row r="722" spans="1:10" x14ac:dyDescent="0.25">
      <c r="A722" s="1"/>
      <c r="B722" s="1"/>
      <c r="C722" s="1"/>
      <c r="D722" s="1"/>
      <c r="E722" s="1"/>
      <c r="F722" s="53"/>
      <c r="G722" s="53"/>
      <c r="H722" s="53"/>
      <c r="I722" s="53"/>
      <c r="J722" s="53"/>
    </row>
    <row r="723" spans="1:10" x14ac:dyDescent="0.25">
      <c r="A723" s="1"/>
      <c r="B723" s="1"/>
      <c r="C723" s="1"/>
      <c r="D723" s="1"/>
      <c r="E723" s="1"/>
      <c r="F723" s="53"/>
      <c r="G723" s="53"/>
      <c r="H723" s="53"/>
      <c r="I723" s="53"/>
      <c r="J723" s="53"/>
    </row>
    <row r="724" spans="1:10" x14ac:dyDescent="0.25">
      <c r="A724" s="1"/>
      <c r="B724" s="1"/>
      <c r="C724" s="1"/>
      <c r="D724" s="1"/>
      <c r="E724" s="1"/>
      <c r="F724" s="53"/>
      <c r="G724" s="53"/>
      <c r="H724" s="53"/>
      <c r="I724" s="53"/>
      <c r="J724" s="53"/>
    </row>
    <row r="725" spans="1:10" x14ac:dyDescent="0.25">
      <c r="A725" s="1"/>
      <c r="B725" s="1"/>
      <c r="C725" s="1"/>
      <c r="D725" s="1"/>
      <c r="E725" s="1"/>
      <c r="F725" s="53"/>
      <c r="G725" s="53"/>
      <c r="H725" s="53"/>
      <c r="I725" s="53"/>
      <c r="J725" s="53"/>
    </row>
    <row r="726" spans="1:10" x14ac:dyDescent="0.25">
      <c r="A726" s="1"/>
      <c r="B726" s="1"/>
      <c r="C726" s="1"/>
      <c r="D726" s="1"/>
      <c r="E726" s="1"/>
      <c r="F726" s="53"/>
      <c r="G726" s="53"/>
      <c r="H726" s="53"/>
      <c r="I726" s="53"/>
      <c r="J726" s="53"/>
    </row>
    <row r="727" spans="1:10" x14ac:dyDescent="0.25">
      <c r="A727" s="1"/>
      <c r="B727" s="1"/>
      <c r="C727" s="1"/>
      <c r="D727" s="1"/>
      <c r="E727" s="1"/>
      <c r="F727" s="53"/>
      <c r="G727" s="53"/>
      <c r="H727" s="53"/>
      <c r="I727" s="53"/>
      <c r="J727" s="53"/>
    </row>
    <row r="728" spans="1:10" x14ac:dyDescent="0.25">
      <c r="A728" s="1"/>
      <c r="B728" s="1"/>
      <c r="C728" s="1"/>
      <c r="D728" s="1"/>
      <c r="E728" s="1"/>
      <c r="F728" s="53"/>
      <c r="G728" s="53"/>
      <c r="H728" s="53"/>
      <c r="I728" s="53"/>
      <c r="J728" s="53"/>
    </row>
    <row r="729" spans="1:10" x14ac:dyDescent="0.25">
      <c r="A729" s="1"/>
      <c r="B729" s="1"/>
      <c r="C729" s="1"/>
      <c r="D729" s="1"/>
      <c r="E729" s="1"/>
      <c r="F729" s="53"/>
      <c r="G729" s="53"/>
      <c r="H729" s="53"/>
      <c r="I729" s="53"/>
      <c r="J729" s="53"/>
    </row>
    <row r="730" spans="1:10" x14ac:dyDescent="0.25">
      <c r="A730" s="1"/>
      <c r="B730" s="1"/>
      <c r="C730" s="1"/>
      <c r="D730" s="1"/>
      <c r="E730" s="1"/>
      <c r="F730" s="53"/>
      <c r="G730" s="53"/>
      <c r="H730" s="53"/>
      <c r="I730" s="53"/>
      <c r="J730" s="53"/>
    </row>
    <row r="731" spans="1:10" x14ac:dyDescent="0.25">
      <c r="A731" s="1"/>
      <c r="B731" s="1"/>
      <c r="C731" s="1"/>
      <c r="D731" s="1"/>
      <c r="E731" s="1"/>
      <c r="F731" s="53"/>
      <c r="G731" s="53"/>
      <c r="H731" s="53"/>
      <c r="I731" s="53"/>
      <c r="J731" s="53"/>
    </row>
    <row r="732" spans="1:10" x14ac:dyDescent="0.25">
      <c r="A732" s="1"/>
      <c r="B732" s="1"/>
      <c r="C732" s="1"/>
      <c r="D732" s="1"/>
      <c r="E732" s="1"/>
      <c r="F732" s="53"/>
      <c r="G732" s="53"/>
      <c r="H732" s="53"/>
      <c r="I732" s="53"/>
      <c r="J732" s="53"/>
    </row>
    <row r="733" spans="1:10" x14ac:dyDescent="0.25">
      <c r="A733" s="1"/>
      <c r="B733" s="1"/>
      <c r="C733" s="1"/>
      <c r="D733" s="1"/>
      <c r="E733" s="1"/>
      <c r="F733" s="53"/>
      <c r="G733" s="53"/>
      <c r="H733" s="53"/>
      <c r="I733" s="53"/>
      <c r="J733" s="53"/>
    </row>
    <row r="734" spans="1:10" x14ac:dyDescent="0.25">
      <c r="A734" s="1"/>
      <c r="B734" s="1"/>
      <c r="C734" s="1"/>
      <c r="D734" s="1"/>
      <c r="E734" s="1"/>
      <c r="F734" s="53"/>
      <c r="G734" s="53"/>
      <c r="H734" s="53"/>
      <c r="I734" s="53"/>
      <c r="J734" s="53"/>
    </row>
    <row r="735" spans="1:10" x14ac:dyDescent="0.25">
      <c r="A735" s="1"/>
      <c r="B735" s="1"/>
      <c r="C735" s="1"/>
      <c r="D735" s="1"/>
      <c r="E735" s="1"/>
      <c r="F735" s="53"/>
      <c r="G735" s="53"/>
      <c r="H735" s="53"/>
      <c r="I735" s="53"/>
      <c r="J735" s="53"/>
    </row>
    <row r="736" spans="1:10" x14ac:dyDescent="0.25">
      <c r="A736" s="1"/>
      <c r="B736" s="1"/>
      <c r="C736" s="1"/>
      <c r="D736" s="1"/>
      <c r="E736" s="1"/>
      <c r="F736" s="53"/>
      <c r="G736" s="53"/>
      <c r="H736" s="53"/>
      <c r="I736" s="53"/>
      <c r="J736" s="53"/>
    </row>
    <row r="737" spans="1:10" x14ac:dyDescent="0.25">
      <c r="A737" s="1"/>
      <c r="B737" s="1"/>
      <c r="C737" s="1"/>
      <c r="D737" s="1"/>
      <c r="E737" s="1"/>
      <c r="F737" s="53"/>
      <c r="G737" s="53"/>
      <c r="H737" s="53"/>
      <c r="I737" s="53"/>
      <c r="J737" s="53"/>
    </row>
    <row r="738" spans="1:10" x14ac:dyDescent="0.25">
      <c r="A738" s="1"/>
      <c r="B738" s="1"/>
      <c r="C738" s="1"/>
      <c r="D738" s="1"/>
      <c r="E738" s="1"/>
      <c r="F738" s="53"/>
      <c r="G738" s="53"/>
      <c r="H738" s="53"/>
      <c r="I738" s="53"/>
      <c r="J738" s="53"/>
    </row>
    <row r="739" spans="1:10" x14ac:dyDescent="0.25">
      <c r="A739" s="1"/>
      <c r="B739" s="1"/>
      <c r="C739" s="1"/>
      <c r="D739" s="1"/>
      <c r="E739" s="1"/>
      <c r="F739" s="53"/>
      <c r="G739" s="53"/>
      <c r="H739" s="53"/>
      <c r="I739" s="53"/>
      <c r="J739" s="53"/>
    </row>
    <row r="740" spans="1:10" x14ac:dyDescent="0.25">
      <c r="A740" s="1"/>
      <c r="B740" s="1"/>
      <c r="C740" s="1"/>
      <c r="D740" s="1"/>
      <c r="E740" s="1"/>
      <c r="F740" s="53"/>
      <c r="G740" s="53"/>
      <c r="H740" s="53"/>
      <c r="I740" s="53"/>
      <c r="J740" s="53"/>
    </row>
    <row r="741" spans="1:10" x14ac:dyDescent="0.25">
      <c r="A741" s="1"/>
      <c r="B741" s="1"/>
      <c r="C741" s="1"/>
      <c r="D741" s="1"/>
      <c r="E741" s="1"/>
      <c r="F741" s="53"/>
      <c r="G741" s="53"/>
      <c r="H741" s="53"/>
      <c r="I741" s="53"/>
      <c r="J741" s="53"/>
    </row>
    <row r="742" spans="1:10" x14ac:dyDescent="0.25">
      <c r="A742" s="1"/>
      <c r="B742" s="1"/>
      <c r="C742" s="1"/>
      <c r="D742" s="1"/>
      <c r="E742" s="1"/>
      <c r="F742" s="53"/>
      <c r="G742" s="53"/>
      <c r="H742" s="53"/>
      <c r="I742" s="53"/>
      <c r="J742" s="53"/>
    </row>
    <row r="743" spans="1:10" x14ac:dyDescent="0.25">
      <c r="A743" s="1"/>
      <c r="B743" s="1"/>
      <c r="C743" s="1"/>
      <c r="D743" s="1"/>
      <c r="E743" s="1"/>
      <c r="F743" s="53"/>
      <c r="G743" s="53"/>
      <c r="H743" s="53"/>
      <c r="I743" s="53"/>
      <c r="J743" s="53"/>
    </row>
    <row r="744" spans="1:10" x14ac:dyDescent="0.25">
      <c r="A744" s="1"/>
      <c r="B744" s="1"/>
      <c r="C744" s="1"/>
      <c r="D744" s="1"/>
      <c r="E744" s="1"/>
      <c r="F744" s="53"/>
      <c r="G744" s="53"/>
      <c r="H744" s="53"/>
      <c r="I744" s="53"/>
      <c r="J744" s="53"/>
    </row>
    <row r="745" spans="1:10" x14ac:dyDescent="0.25">
      <c r="A745" s="1"/>
      <c r="B745" s="1"/>
      <c r="C745" s="1"/>
      <c r="D745" s="1"/>
      <c r="E745" s="1"/>
      <c r="F745" s="53"/>
      <c r="G745" s="53"/>
      <c r="H745" s="53"/>
      <c r="I745" s="53"/>
      <c r="J745" s="53"/>
    </row>
    <row r="746" spans="1:10" x14ac:dyDescent="0.25">
      <c r="A746" s="1"/>
      <c r="B746" s="1"/>
      <c r="C746" s="1"/>
      <c r="D746" s="1"/>
      <c r="E746" s="1"/>
      <c r="F746" s="53"/>
      <c r="G746" s="53"/>
      <c r="H746" s="53"/>
      <c r="I746" s="53"/>
      <c r="J746" s="53"/>
    </row>
    <row r="747" spans="1:10" x14ac:dyDescent="0.25">
      <c r="A747" s="1"/>
      <c r="B747" s="1"/>
      <c r="C747" s="1"/>
      <c r="D747" s="1"/>
      <c r="E747" s="1"/>
      <c r="F747" s="53"/>
      <c r="G747" s="53"/>
      <c r="H747" s="53"/>
      <c r="I747" s="53"/>
      <c r="J747" s="53"/>
    </row>
    <row r="748" spans="1:10" x14ac:dyDescent="0.25">
      <c r="A748" s="1"/>
      <c r="B748" s="1"/>
      <c r="C748" s="1"/>
      <c r="D748" s="1"/>
      <c r="E748" s="1"/>
      <c r="F748" s="53"/>
      <c r="G748" s="53"/>
      <c r="H748" s="53"/>
      <c r="I748" s="53"/>
      <c r="J748" s="53"/>
    </row>
    <row r="749" spans="1:10" x14ac:dyDescent="0.25">
      <c r="A749" s="1"/>
      <c r="B749" s="1"/>
      <c r="C749" s="1"/>
      <c r="D749" s="1"/>
      <c r="E749" s="1"/>
      <c r="F749" s="53"/>
      <c r="G749" s="53"/>
      <c r="H749" s="53"/>
      <c r="I749" s="53"/>
      <c r="J749" s="53"/>
    </row>
    <row r="750" spans="1:10" x14ac:dyDescent="0.25">
      <c r="A750" s="1"/>
      <c r="B750" s="1"/>
      <c r="C750" s="1"/>
      <c r="D750" s="1"/>
      <c r="E750" s="1"/>
      <c r="F750" s="53"/>
      <c r="G750" s="53"/>
      <c r="H750" s="53"/>
      <c r="I750" s="53"/>
      <c r="J750" s="53"/>
    </row>
    <row r="751" spans="1:10" x14ac:dyDescent="0.25">
      <c r="A751" s="1"/>
      <c r="B751" s="1"/>
      <c r="C751" s="1"/>
      <c r="D751" s="1"/>
      <c r="E751" s="1"/>
      <c r="F751" s="53"/>
      <c r="G751" s="53"/>
      <c r="H751" s="53"/>
      <c r="I751" s="53"/>
      <c r="J751" s="53"/>
    </row>
    <row r="752" spans="1:10" x14ac:dyDescent="0.25">
      <c r="A752" s="1"/>
      <c r="B752" s="1"/>
      <c r="C752" s="1"/>
      <c r="D752" s="1"/>
      <c r="E752" s="1"/>
      <c r="F752" s="53"/>
      <c r="G752" s="53"/>
      <c r="H752" s="53"/>
      <c r="I752" s="53"/>
      <c r="J752" s="53"/>
    </row>
    <row r="753" spans="1:10" x14ac:dyDescent="0.25">
      <c r="A753" s="1"/>
      <c r="B753" s="1"/>
      <c r="C753" s="1"/>
      <c r="D753" s="1"/>
      <c r="E753" s="1"/>
      <c r="F753" s="53"/>
      <c r="G753" s="53"/>
      <c r="H753" s="53"/>
      <c r="I753" s="53"/>
      <c r="J753" s="53"/>
    </row>
    <row r="754" spans="1:10" x14ac:dyDescent="0.25">
      <c r="A754" s="1"/>
      <c r="B754" s="1"/>
      <c r="C754" s="1"/>
      <c r="D754" s="1"/>
      <c r="E754" s="1"/>
      <c r="F754" s="53"/>
      <c r="G754" s="53"/>
      <c r="H754" s="53"/>
      <c r="I754" s="53"/>
      <c r="J754" s="53"/>
    </row>
    <row r="755" spans="1:10" x14ac:dyDescent="0.25">
      <c r="A755" s="1"/>
      <c r="B755" s="1"/>
      <c r="C755" s="1"/>
      <c r="D755" s="1"/>
      <c r="E755" s="1"/>
      <c r="F755" s="53"/>
      <c r="G755" s="53"/>
      <c r="H755" s="53"/>
      <c r="I755" s="53"/>
      <c r="J755" s="53"/>
    </row>
    <row r="756" spans="1:10" x14ac:dyDescent="0.25">
      <c r="A756" s="1"/>
      <c r="B756" s="1"/>
      <c r="C756" s="1"/>
      <c r="D756" s="1"/>
      <c r="E756" s="1"/>
      <c r="F756" s="53"/>
      <c r="G756" s="53"/>
      <c r="H756" s="53"/>
      <c r="I756" s="53"/>
      <c r="J756" s="53"/>
    </row>
    <row r="757" spans="1:10" x14ac:dyDescent="0.25">
      <c r="A757" s="1"/>
      <c r="B757" s="1"/>
      <c r="C757" s="1"/>
      <c r="D757" s="1"/>
      <c r="E757" s="1"/>
      <c r="F757" s="53"/>
      <c r="G757" s="53"/>
      <c r="H757" s="53"/>
      <c r="I757" s="53"/>
      <c r="J757" s="53"/>
    </row>
    <row r="758" spans="1:10" x14ac:dyDescent="0.25">
      <c r="A758" s="1"/>
      <c r="B758" s="1"/>
      <c r="C758" s="1"/>
      <c r="D758" s="1"/>
      <c r="E758" s="1"/>
      <c r="F758" s="53"/>
      <c r="G758" s="53"/>
      <c r="H758" s="53"/>
      <c r="I758" s="53"/>
      <c r="J758" s="53"/>
    </row>
    <row r="759" spans="1:10" x14ac:dyDescent="0.25">
      <c r="A759" s="1"/>
      <c r="B759" s="1"/>
      <c r="C759" s="1"/>
      <c r="D759" s="1"/>
      <c r="E759" s="1"/>
      <c r="F759" s="53"/>
      <c r="G759" s="53"/>
      <c r="H759" s="53"/>
      <c r="I759" s="53"/>
      <c r="J759" s="53"/>
    </row>
    <row r="760" spans="1:10" x14ac:dyDescent="0.25">
      <c r="A760" s="1"/>
      <c r="B760" s="1"/>
      <c r="C760" s="1"/>
      <c r="D760" s="1"/>
      <c r="E760" s="1"/>
      <c r="F760" s="53"/>
      <c r="G760" s="53"/>
      <c r="H760" s="53"/>
      <c r="I760" s="53"/>
      <c r="J760" s="53"/>
    </row>
    <row r="761" spans="1:10" x14ac:dyDescent="0.25">
      <c r="A761" s="1"/>
      <c r="B761" s="1"/>
      <c r="C761" s="1"/>
      <c r="D761" s="1"/>
      <c r="E761" s="1"/>
      <c r="F761" s="53"/>
      <c r="G761" s="53"/>
      <c r="H761" s="53"/>
      <c r="I761" s="53"/>
      <c r="J761" s="53"/>
    </row>
    <row r="762" spans="1:10" x14ac:dyDescent="0.25">
      <c r="A762" s="1"/>
      <c r="B762" s="1"/>
      <c r="C762" s="1"/>
      <c r="D762" s="1"/>
      <c r="E762" s="1"/>
      <c r="F762" s="53"/>
      <c r="G762" s="53"/>
      <c r="H762" s="53"/>
      <c r="I762" s="53"/>
      <c r="J762" s="53"/>
    </row>
    <row r="763" spans="1:10" x14ac:dyDescent="0.25">
      <c r="A763" s="1"/>
      <c r="B763" s="1"/>
      <c r="C763" s="1"/>
      <c r="D763" s="1"/>
      <c r="E763" s="1"/>
      <c r="F763" s="53"/>
      <c r="G763" s="53"/>
      <c r="H763" s="53"/>
      <c r="I763" s="53"/>
      <c r="J763" s="53"/>
    </row>
    <row r="764" spans="1:10" x14ac:dyDescent="0.25">
      <c r="A764" s="1"/>
      <c r="B764" s="1"/>
      <c r="C764" s="1"/>
      <c r="D764" s="1"/>
      <c r="E764" s="1"/>
      <c r="F764" s="53"/>
      <c r="G764" s="53"/>
      <c r="H764" s="53"/>
      <c r="I764" s="53"/>
      <c r="J764" s="53"/>
    </row>
    <row r="765" spans="1:10" x14ac:dyDescent="0.25">
      <c r="A765" s="1"/>
      <c r="B765" s="1"/>
      <c r="C765" s="1"/>
      <c r="D765" s="1"/>
      <c r="E765" s="1"/>
      <c r="F765" s="53"/>
      <c r="G765" s="53"/>
      <c r="H765" s="53"/>
      <c r="I765" s="53"/>
      <c r="J765" s="53"/>
    </row>
    <row r="766" spans="1:10" x14ac:dyDescent="0.25">
      <c r="A766" s="1"/>
      <c r="B766" s="1"/>
      <c r="C766" s="1"/>
      <c r="D766" s="1"/>
      <c r="E766" s="1"/>
      <c r="F766" s="53"/>
      <c r="G766" s="53"/>
      <c r="H766" s="53"/>
      <c r="I766" s="53"/>
      <c r="J766" s="53"/>
    </row>
    <row r="767" spans="1:10" x14ac:dyDescent="0.25">
      <c r="A767" s="1"/>
      <c r="B767" s="1"/>
      <c r="C767" s="1"/>
      <c r="D767" s="1"/>
      <c r="E767" s="1"/>
      <c r="F767" s="53"/>
      <c r="G767" s="53"/>
      <c r="H767" s="53"/>
      <c r="I767" s="53"/>
      <c r="J767" s="53"/>
    </row>
    <row r="768" spans="1:10" x14ac:dyDescent="0.25">
      <c r="A768" s="1"/>
      <c r="B768" s="1"/>
      <c r="C768" s="1"/>
      <c r="D768" s="1"/>
      <c r="E768" s="1"/>
      <c r="F768" s="53"/>
      <c r="G768" s="53"/>
      <c r="H768" s="53"/>
      <c r="I768" s="53"/>
      <c r="J768" s="53"/>
    </row>
    <row r="769" spans="1:10" x14ac:dyDescent="0.25">
      <c r="A769" s="1"/>
      <c r="B769" s="1"/>
      <c r="C769" s="1"/>
      <c r="D769" s="1"/>
      <c r="E769" s="1"/>
      <c r="F769" s="53"/>
      <c r="G769" s="53"/>
      <c r="H769" s="53"/>
      <c r="I769" s="53"/>
      <c r="J769" s="53"/>
    </row>
    <row r="770" spans="1:10" x14ac:dyDescent="0.25">
      <c r="A770" s="1"/>
      <c r="B770" s="1"/>
      <c r="C770" s="1"/>
      <c r="D770" s="1"/>
      <c r="E770" s="1"/>
      <c r="F770" s="53"/>
      <c r="G770" s="53"/>
      <c r="H770" s="53"/>
      <c r="I770" s="53"/>
      <c r="J770" s="53"/>
    </row>
    <row r="771" spans="1:10" x14ac:dyDescent="0.25">
      <c r="A771" s="1"/>
      <c r="B771" s="1"/>
      <c r="C771" s="1"/>
      <c r="D771" s="1"/>
      <c r="E771" s="1"/>
      <c r="F771" s="53"/>
      <c r="G771" s="53"/>
      <c r="H771" s="53"/>
      <c r="I771" s="53"/>
      <c r="J771" s="53"/>
    </row>
    <row r="772" spans="1:10" x14ac:dyDescent="0.25">
      <c r="A772" s="1"/>
      <c r="B772" s="1"/>
      <c r="C772" s="1"/>
      <c r="D772" s="1"/>
      <c r="E772" s="1"/>
      <c r="F772" s="53"/>
      <c r="G772" s="53"/>
      <c r="H772" s="53"/>
      <c r="I772" s="53"/>
      <c r="J772" s="53"/>
    </row>
    <row r="773" spans="1:10" x14ac:dyDescent="0.25">
      <c r="A773" s="1"/>
      <c r="B773" s="1"/>
      <c r="C773" s="1"/>
      <c r="D773" s="1"/>
      <c r="E773" s="1"/>
      <c r="F773" s="53"/>
      <c r="G773" s="53"/>
      <c r="H773" s="53"/>
      <c r="I773" s="53"/>
      <c r="J773" s="53"/>
    </row>
    <row r="774" spans="1:10" x14ac:dyDescent="0.25">
      <c r="A774" s="1"/>
      <c r="B774" s="1"/>
      <c r="C774" s="1"/>
      <c r="D774" s="1"/>
      <c r="E774" s="1"/>
      <c r="F774" s="53"/>
      <c r="G774" s="53"/>
      <c r="H774" s="53"/>
      <c r="I774" s="53"/>
      <c r="J774" s="53"/>
    </row>
    <row r="775" spans="1:10" x14ac:dyDescent="0.25">
      <c r="A775" s="1"/>
      <c r="B775" s="1"/>
      <c r="C775" s="1"/>
      <c r="D775" s="1"/>
      <c r="E775" s="1"/>
      <c r="F775" s="53"/>
      <c r="G775" s="53"/>
      <c r="H775" s="53"/>
      <c r="I775" s="53"/>
      <c r="J775" s="53"/>
    </row>
    <row r="776" spans="1:10" x14ac:dyDescent="0.25">
      <c r="A776" s="1"/>
      <c r="B776" s="1"/>
      <c r="C776" s="1"/>
      <c r="D776" s="1"/>
      <c r="E776" s="1"/>
      <c r="F776" s="53"/>
      <c r="G776" s="53"/>
      <c r="H776" s="53"/>
      <c r="I776" s="53"/>
      <c r="J776" s="53"/>
    </row>
    <row r="777" spans="1:10" x14ac:dyDescent="0.25">
      <c r="A777" s="1"/>
      <c r="B777" s="1"/>
      <c r="C777" s="1"/>
      <c r="D777" s="1"/>
      <c r="E777" s="1"/>
      <c r="F777" s="53"/>
      <c r="G777" s="53"/>
      <c r="H777" s="53"/>
      <c r="I777" s="53"/>
      <c r="J777" s="53"/>
    </row>
    <row r="778" spans="1:10" x14ac:dyDescent="0.25">
      <c r="A778" s="1"/>
      <c r="B778" s="1"/>
      <c r="C778" s="1"/>
      <c r="D778" s="1"/>
      <c r="E778" s="1"/>
      <c r="F778" s="53"/>
      <c r="G778" s="53"/>
      <c r="H778" s="53"/>
      <c r="I778" s="53"/>
      <c r="J778" s="53"/>
    </row>
    <row r="779" spans="1:10" x14ac:dyDescent="0.25">
      <c r="A779" s="1"/>
      <c r="B779" s="1"/>
      <c r="C779" s="1"/>
      <c r="D779" s="1"/>
      <c r="E779" s="1"/>
      <c r="F779" s="53"/>
      <c r="G779" s="53"/>
      <c r="H779" s="53"/>
      <c r="I779" s="53"/>
      <c r="J779" s="53"/>
    </row>
    <row r="780" spans="1:10" x14ac:dyDescent="0.25">
      <c r="A780" s="1"/>
      <c r="B780" s="1"/>
      <c r="C780" s="1"/>
      <c r="D780" s="1"/>
      <c r="E780" s="1"/>
      <c r="F780" s="53"/>
      <c r="G780" s="53"/>
      <c r="H780" s="53"/>
      <c r="I780" s="53"/>
      <c r="J780" s="53"/>
    </row>
    <row r="781" spans="1:10" x14ac:dyDescent="0.25">
      <c r="A781" s="1"/>
      <c r="B781" s="1"/>
      <c r="C781" s="1"/>
      <c r="D781" s="1"/>
      <c r="E781" s="1"/>
      <c r="F781" s="53"/>
      <c r="G781" s="53"/>
      <c r="H781" s="53"/>
      <c r="I781" s="53"/>
      <c r="J781" s="53"/>
    </row>
    <row r="782" spans="1:10" x14ac:dyDescent="0.25">
      <c r="A782" s="1"/>
      <c r="B782" s="1"/>
      <c r="C782" s="1"/>
      <c r="D782" s="1"/>
      <c r="E782" s="1"/>
      <c r="F782" s="53"/>
      <c r="G782" s="53"/>
      <c r="H782" s="53"/>
      <c r="I782" s="53"/>
      <c r="J782" s="53"/>
    </row>
    <row r="783" spans="1:10" x14ac:dyDescent="0.25">
      <c r="A783" s="1"/>
      <c r="B783" s="1"/>
      <c r="C783" s="1"/>
      <c r="D783" s="1"/>
      <c r="E783" s="1"/>
      <c r="F783" s="53"/>
      <c r="G783" s="53"/>
      <c r="H783" s="53"/>
      <c r="I783" s="53"/>
      <c r="J783" s="53"/>
    </row>
    <row r="784" spans="1:10" x14ac:dyDescent="0.25">
      <c r="A784" s="1"/>
      <c r="B784" s="1"/>
      <c r="C784" s="1"/>
      <c r="D784" s="1"/>
      <c r="E784" s="1"/>
      <c r="F784" s="53"/>
      <c r="G784" s="53"/>
      <c r="H784" s="53"/>
      <c r="I784" s="53"/>
      <c r="J784" s="53"/>
    </row>
    <row r="785" spans="1:10" x14ac:dyDescent="0.25">
      <c r="A785" s="1"/>
      <c r="B785" s="1"/>
      <c r="C785" s="1"/>
      <c r="D785" s="1"/>
      <c r="E785" s="1"/>
      <c r="F785" s="53"/>
      <c r="G785" s="53"/>
      <c r="H785" s="53"/>
      <c r="I785" s="53"/>
      <c r="J785" s="53"/>
    </row>
    <row r="786" spans="1:10" x14ac:dyDescent="0.25">
      <c r="A786" s="1"/>
      <c r="B786" s="1"/>
      <c r="C786" s="1"/>
      <c r="D786" s="1"/>
      <c r="E786" s="1"/>
      <c r="F786" s="53"/>
      <c r="G786" s="53"/>
      <c r="H786" s="53"/>
      <c r="I786" s="53"/>
      <c r="J786" s="53"/>
    </row>
    <row r="787" spans="1:10" x14ac:dyDescent="0.25">
      <c r="A787" s="1"/>
      <c r="B787" s="1"/>
      <c r="C787" s="1"/>
      <c r="D787" s="1"/>
      <c r="E787" s="1"/>
      <c r="F787" s="53"/>
      <c r="G787" s="53"/>
      <c r="H787" s="53"/>
      <c r="I787" s="53"/>
      <c r="J787" s="53"/>
    </row>
    <row r="788" spans="1:10" x14ac:dyDescent="0.25">
      <c r="A788" s="1"/>
      <c r="B788" s="1"/>
      <c r="C788" s="1"/>
      <c r="D788" s="1"/>
      <c r="E788" s="1"/>
      <c r="F788" s="53"/>
      <c r="G788" s="53"/>
      <c r="H788" s="53"/>
      <c r="I788" s="53"/>
      <c r="J788" s="53"/>
    </row>
    <row r="789" spans="1:10" x14ac:dyDescent="0.25">
      <c r="A789" s="1"/>
      <c r="B789" s="1"/>
      <c r="C789" s="1"/>
      <c r="D789" s="1"/>
      <c r="E789" s="1"/>
      <c r="F789" s="53"/>
      <c r="G789" s="53"/>
      <c r="H789" s="53"/>
      <c r="I789" s="53"/>
      <c r="J789" s="53"/>
    </row>
    <row r="790" spans="1:10" x14ac:dyDescent="0.25">
      <c r="A790" s="1"/>
      <c r="B790" s="1"/>
      <c r="C790" s="1"/>
      <c r="D790" s="1"/>
      <c r="E790" s="1"/>
      <c r="F790" s="53"/>
      <c r="G790" s="53"/>
      <c r="H790" s="53"/>
      <c r="I790" s="53"/>
      <c r="J790" s="53"/>
    </row>
    <row r="791" spans="1:10" x14ac:dyDescent="0.25">
      <c r="A791" s="1"/>
      <c r="B791" s="1"/>
      <c r="C791" s="1"/>
      <c r="D791" s="1"/>
      <c r="E791" s="1"/>
      <c r="F791" s="53"/>
      <c r="G791" s="53"/>
      <c r="H791" s="53"/>
      <c r="I791" s="53"/>
      <c r="J791" s="53"/>
    </row>
    <row r="792" spans="1:10" x14ac:dyDescent="0.25">
      <c r="A792" s="1"/>
      <c r="B792" s="1"/>
      <c r="C792" s="1"/>
      <c r="D792" s="1"/>
      <c r="E792" s="1"/>
      <c r="F792" s="53"/>
      <c r="G792" s="53"/>
      <c r="H792" s="53"/>
      <c r="I792" s="53"/>
      <c r="J792" s="53"/>
    </row>
    <row r="793" spans="1:10" x14ac:dyDescent="0.25">
      <c r="A793" s="1"/>
      <c r="B793" s="1"/>
      <c r="C793" s="1"/>
      <c r="D793" s="1"/>
      <c r="E793" s="1"/>
      <c r="F793" s="53"/>
      <c r="G793" s="53"/>
      <c r="H793" s="53"/>
      <c r="I793" s="53"/>
      <c r="J793" s="53"/>
    </row>
    <row r="794" spans="1:10" x14ac:dyDescent="0.25">
      <c r="A794" s="1"/>
      <c r="B794" s="1"/>
      <c r="C794" s="1"/>
      <c r="D794" s="1"/>
      <c r="E794" s="1"/>
      <c r="F794" s="53"/>
      <c r="G794" s="53"/>
      <c r="H794" s="53"/>
      <c r="I794" s="53"/>
      <c r="J794" s="53"/>
    </row>
    <row r="795" spans="1:10" x14ac:dyDescent="0.25">
      <c r="A795" s="1"/>
      <c r="B795" s="1"/>
      <c r="C795" s="1"/>
      <c r="D795" s="1"/>
      <c r="E795" s="1"/>
      <c r="F795" s="53"/>
      <c r="G795" s="53"/>
      <c r="H795" s="53"/>
      <c r="I795" s="53"/>
      <c r="J795" s="53"/>
    </row>
    <row r="796" spans="1:10" x14ac:dyDescent="0.25">
      <c r="A796" s="1"/>
      <c r="B796" s="1"/>
      <c r="C796" s="1"/>
      <c r="D796" s="1"/>
      <c r="E796" s="1"/>
      <c r="F796" s="53"/>
      <c r="G796" s="53"/>
      <c r="H796" s="53"/>
      <c r="I796" s="53"/>
      <c r="J796" s="53"/>
    </row>
    <row r="797" spans="1:10" x14ac:dyDescent="0.25">
      <c r="A797" s="1"/>
      <c r="B797" s="1"/>
      <c r="C797" s="1"/>
      <c r="D797" s="1"/>
      <c r="E797" s="1"/>
      <c r="F797" s="53"/>
      <c r="G797" s="53"/>
      <c r="H797" s="53"/>
      <c r="I797" s="53"/>
      <c r="J797" s="53"/>
    </row>
    <row r="798" spans="1:10" x14ac:dyDescent="0.25">
      <c r="A798" s="1"/>
      <c r="B798" s="1"/>
      <c r="C798" s="1"/>
      <c r="D798" s="1"/>
      <c r="E798" s="1"/>
      <c r="F798" s="53"/>
      <c r="G798" s="53"/>
      <c r="H798" s="53"/>
      <c r="I798" s="53"/>
      <c r="J798" s="53"/>
    </row>
    <row r="799" spans="1:10" x14ac:dyDescent="0.25">
      <c r="A799" s="1"/>
      <c r="B799" s="1"/>
      <c r="C799" s="1"/>
      <c r="D799" s="1"/>
      <c r="E799" s="1"/>
      <c r="F799" s="53"/>
      <c r="G799" s="53"/>
      <c r="H799" s="53"/>
      <c r="I799" s="53"/>
      <c r="J799" s="53"/>
    </row>
    <row r="800" spans="1:10" x14ac:dyDescent="0.25">
      <c r="A800" s="1"/>
      <c r="B800" s="1"/>
      <c r="C800" s="1"/>
      <c r="D800" s="1"/>
      <c r="E800" s="1"/>
      <c r="F800" s="53"/>
      <c r="G800" s="53"/>
      <c r="H800" s="53"/>
      <c r="I800" s="53"/>
      <c r="J800" s="53"/>
    </row>
    <row r="801" spans="1:10" x14ac:dyDescent="0.25">
      <c r="A801" s="1"/>
      <c r="B801" s="1"/>
      <c r="C801" s="1"/>
      <c r="D801" s="1"/>
      <c r="E801" s="1"/>
      <c r="F801" s="53"/>
      <c r="G801" s="53"/>
      <c r="H801" s="53"/>
      <c r="I801" s="53"/>
      <c r="J801" s="53"/>
    </row>
    <row r="802" spans="1:10" x14ac:dyDescent="0.25">
      <c r="A802" s="1"/>
      <c r="B802" s="1"/>
      <c r="C802" s="1"/>
      <c r="D802" s="1"/>
      <c r="E802" s="1"/>
      <c r="F802" s="53"/>
      <c r="G802" s="53"/>
      <c r="H802" s="53"/>
      <c r="I802" s="53"/>
      <c r="J802" s="53"/>
    </row>
    <row r="803" spans="1:10" x14ac:dyDescent="0.25">
      <c r="A803" s="1"/>
      <c r="B803" s="1"/>
      <c r="C803" s="1"/>
      <c r="D803" s="1"/>
      <c r="E803" s="1"/>
      <c r="F803" s="53"/>
      <c r="G803" s="53"/>
      <c r="H803" s="53"/>
      <c r="I803" s="53"/>
      <c r="J803" s="53"/>
    </row>
    <row r="804" spans="1:10" x14ac:dyDescent="0.25">
      <c r="A804" s="1"/>
      <c r="B804" s="1"/>
      <c r="C804" s="1"/>
      <c r="D804" s="1"/>
      <c r="E804" s="1"/>
      <c r="F804" s="53"/>
      <c r="G804" s="53"/>
      <c r="H804" s="53"/>
      <c r="I804" s="53"/>
      <c r="J804" s="53"/>
    </row>
    <row r="805" spans="1:10" x14ac:dyDescent="0.25">
      <c r="A805" s="1"/>
      <c r="B805" s="1"/>
      <c r="C805" s="1"/>
      <c r="D805" s="1"/>
      <c r="E805" s="1"/>
      <c r="F805" s="53"/>
      <c r="G805" s="53"/>
      <c r="H805" s="53"/>
      <c r="I805" s="53"/>
      <c r="J805" s="53"/>
    </row>
    <row r="806" spans="1:10" x14ac:dyDescent="0.25">
      <c r="A806" s="1"/>
      <c r="B806" s="1"/>
      <c r="C806" s="1"/>
      <c r="D806" s="1"/>
      <c r="E806" s="1"/>
      <c r="F806" s="53"/>
      <c r="G806" s="53"/>
      <c r="H806" s="53"/>
      <c r="I806" s="53"/>
      <c r="J806" s="53"/>
    </row>
    <row r="807" spans="1:10" x14ac:dyDescent="0.25">
      <c r="A807" s="1"/>
      <c r="B807" s="1"/>
      <c r="C807" s="1"/>
      <c r="D807" s="1"/>
      <c r="E807" s="1"/>
      <c r="F807" s="53"/>
      <c r="G807" s="53"/>
      <c r="H807" s="53"/>
      <c r="I807" s="53"/>
      <c r="J807" s="53"/>
    </row>
    <row r="808" spans="1:10" x14ac:dyDescent="0.25">
      <c r="A808" s="1"/>
      <c r="B808" s="1"/>
      <c r="C808" s="1"/>
      <c r="D808" s="1"/>
      <c r="E808" s="1"/>
      <c r="F808" s="53"/>
      <c r="G808" s="53"/>
      <c r="H808" s="53"/>
      <c r="I808" s="53"/>
      <c r="J808" s="53"/>
    </row>
    <row r="809" spans="1:10" x14ac:dyDescent="0.25">
      <c r="A809" s="1"/>
      <c r="B809" s="1"/>
      <c r="C809" s="1"/>
      <c r="D809" s="1"/>
      <c r="E809" s="1"/>
      <c r="F809" s="53"/>
      <c r="G809" s="53"/>
      <c r="H809" s="53"/>
      <c r="I809" s="53"/>
      <c r="J809" s="53"/>
    </row>
    <row r="810" spans="1:10" x14ac:dyDescent="0.25">
      <c r="A810" s="1"/>
      <c r="B810" s="1"/>
      <c r="C810" s="1"/>
      <c r="D810" s="1"/>
      <c r="E810" s="1"/>
      <c r="F810" s="53"/>
      <c r="G810" s="53"/>
      <c r="H810" s="53"/>
      <c r="I810" s="53"/>
      <c r="J810" s="53"/>
    </row>
    <row r="811" spans="1:10" x14ac:dyDescent="0.25">
      <c r="A811" s="1"/>
      <c r="B811" s="1"/>
      <c r="C811" s="1"/>
      <c r="D811" s="1"/>
      <c r="E811" s="1"/>
      <c r="F811" s="53"/>
      <c r="G811" s="53"/>
      <c r="H811" s="53"/>
      <c r="I811" s="53"/>
      <c r="J811" s="53"/>
    </row>
    <row r="812" spans="1:10" x14ac:dyDescent="0.25">
      <c r="A812" s="1"/>
      <c r="B812" s="1"/>
      <c r="C812" s="1"/>
      <c r="D812" s="1"/>
      <c r="E812" s="1"/>
      <c r="F812" s="53"/>
      <c r="G812" s="53"/>
      <c r="H812" s="53"/>
      <c r="I812" s="53"/>
      <c r="J812" s="53"/>
    </row>
    <row r="813" spans="1:10" x14ac:dyDescent="0.25">
      <c r="A813" s="1"/>
      <c r="B813" s="1"/>
      <c r="C813" s="1"/>
      <c r="D813" s="1"/>
      <c r="E813" s="1"/>
      <c r="F813" s="53"/>
      <c r="G813" s="53"/>
      <c r="H813" s="53"/>
      <c r="I813" s="53"/>
      <c r="J813" s="53"/>
    </row>
    <row r="814" spans="1:10" x14ac:dyDescent="0.25">
      <c r="A814" s="1"/>
      <c r="B814" s="1"/>
      <c r="C814" s="1"/>
      <c r="D814" s="1"/>
      <c r="E814" s="1"/>
      <c r="F814" s="53"/>
      <c r="G814" s="53"/>
      <c r="H814" s="53"/>
      <c r="I814" s="53"/>
      <c r="J814" s="53"/>
    </row>
    <row r="815" spans="1:10" x14ac:dyDescent="0.25">
      <c r="A815" s="1"/>
      <c r="B815" s="1"/>
      <c r="C815" s="1"/>
      <c r="D815" s="1"/>
      <c r="E815" s="1"/>
      <c r="F815" s="53"/>
      <c r="G815" s="53"/>
      <c r="H815" s="53"/>
      <c r="I815" s="53"/>
      <c r="J815" s="53"/>
    </row>
    <row r="816" spans="1:10" x14ac:dyDescent="0.25">
      <c r="A816" s="1"/>
      <c r="B816" s="1"/>
      <c r="C816" s="1"/>
      <c r="D816" s="1"/>
      <c r="E816" s="1"/>
      <c r="F816" s="53"/>
      <c r="G816" s="53"/>
      <c r="H816" s="53"/>
      <c r="I816" s="53"/>
      <c r="J816" s="53"/>
    </row>
    <row r="817" spans="1:10" x14ac:dyDescent="0.25">
      <c r="A817" s="1"/>
      <c r="B817" s="1"/>
      <c r="C817" s="1"/>
      <c r="D817" s="1"/>
      <c r="E817" s="1"/>
      <c r="F817" s="53"/>
      <c r="G817" s="53"/>
      <c r="H817" s="53"/>
      <c r="I817" s="53"/>
      <c r="J817" s="53"/>
    </row>
    <row r="818" spans="1:10" x14ac:dyDescent="0.25">
      <c r="A818" s="1"/>
      <c r="B818" s="1"/>
      <c r="C818" s="1"/>
      <c r="D818" s="1"/>
      <c r="E818" s="1"/>
      <c r="F818" s="53"/>
      <c r="G818" s="53"/>
      <c r="H818" s="53"/>
      <c r="I818" s="53"/>
      <c r="J818" s="53"/>
    </row>
    <row r="819" spans="1:10" x14ac:dyDescent="0.25">
      <c r="A819" s="1"/>
      <c r="B819" s="1"/>
      <c r="C819" s="1"/>
      <c r="D819" s="1"/>
      <c r="E819" s="1"/>
      <c r="F819" s="53"/>
      <c r="G819" s="53"/>
      <c r="H819" s="53"/>
      <c r="I819" s="53"/>
      <c r="J819" s="53"/>
    </row>
    <row r="820" spans="1:10" x14ac:dyDescent="0.25">
      <c r="A820" s="1"/>
      <c r="B820" s="1"/>
      <c r="C820" s="1"/>
      <c r="D820" s="1"/>
      <c r="E820" s="1"/>
      <c r="F820" s="53"/>
      <c r="G820" s="53"/>
      <c r="H820" s="53"/>
      <c r="I820" s="53"/>
      <c r="J820" s="53"/>
    </row>
    <row r="821" spans="1:10" x14ac:dyDescent="0.25">
      <c r="A821" s="1"/>
      <c r="B821" s="1"/>
      <c r="C821" s="1"/>
      <c r="D821" s="1"/>
      <c r="E821" s="1"/>
      <c r="F821" s="53"/>
      <c r="G821" s="53"/>
      <c r="H821" s="53"/>
      <c r="I821" s="53"/>
      <c r="J821" s="53"/>
    </row>
    <row r="822" spans="1:10" x14ac:dyDescent="0.25">
      <c r="A822" s="1"/>
      <c r="B822" s="1"/>
      <c r="C822" s="1"/>
      <c r="D822" s="1"/>
      <c r="E822" s="1"/>
      <c r="F822" s="53"/>
      <c r="G822" s="53"/>
      <c r="H822" s="53"/>
      <c r="I822" s="53"/>
      <c r="J822" s="53"/>
    </row>
    <row r="823" spans="1:10" x14ac:dyDescent="0.25">
      <c r="A823" s="1"/>
      <c r="B823" s="1"/>
      <c r="C823" s="1"/>
      <c r="D823" s="1"/>
      <c r="E823" s="1"/>
      <c r="F823" s="53"/>
      <c r="G823" s="53"/>
      <c r="H823" s="53"/>
      <c r="I823" s="53"/>
      <c r="J823" s="53"/>
    </row>
    <row r="824" spans="1:10" x14ac:dyDescent="0.25">
      <c r="A824" s="1"/>
      <c r="B824" s="1"/>
      <c r="C824" s="1"/>
      <c r="D824" s="1"/>
      <c r="E824" s="1"/>
      <c r="F824" s="53"/>
      <c r="G824" s="53"/>
      <c r="H824" s="53"/>
      <c r="I824" s="53"/>
      <c r="J824" s="53"/>
    </row>
    <row r="825" spans="1:10" x14ac:dyDescent="0.25">
      <c r="A825" s="1"/>
      <c r="B825" s="1"/>
      <c r="C825" s="1"/>
      <c r="D825" s="1"/>
      <c r="E825" s="1"/>
      <c r="F825" s="53"/>
      <c r="G825" s="53"/>
      <c r="H825" s="53"/>
      <c r="I825" s="53"/>
      <c r="J825" s="53"/>
    </row>
    <row r="826" spans="1:10" x14ac:dyDescent="0.25">
      <c r="A826" s="1"/>
      <c r="B826" s="1"/>
      <c r="C826" s="1"/>
      <c r="D826" s="1"/>
      <c r="E826" s="1"/>
      <c r="F826" s="53"/>
      <c r="G826" s="53"/>
      <c r="H826" s="53"/>
      <c r="I826" s="53"/>
      <c r="J826" s="53"/>
    </row>
    <row r="827" spans="1:10" x14ac:dyDescent="0.25">
      <c r="A827" s="1"/>
      <c r="B827" s="1"/>
      <c r="C827" s="1"/>
      <c r="D827" s="1"/>
      <c r="E827" s="1"/>
      <c r="F827" s="53"/>
      <c r="G827" s="53"/>
      <c r="H827" s="53"/>
      <c r="I827" s="53"/>
      <c r="J827" s="53"/>
    </row>
    <row r="828" spans="1:10" x14ac:dyDescent="0.25">
      <c r="A828" s="1"/>
      <c r="B828" s="1"/>
      <c r="C828" s="1"/>
      <c r="D828" s="1"/>
      <c r="E828" s="1"/>
      <c r="F828" s="53"/>
      <c r="G828" s="53"/>
      <c r="H828" s="53"/>
      <c r="I828" s="53"/>
      <c r="J828" s="53"/>
    </row>
    <row r="829" spans="1:10" x14ac:dyDescent="0.25">
      <c r="A829" s="1"/>
      <c r="B829" s="1"/>
      <c r="C829" s="1"/>
      <c r="D829" s="1"/>
      <c r="E829" s="1"/>
      <c r="F829" s="53"/>
      <c r="G829" s="53"/>
      <c r="H829" s="53"/>
      <c r="I829" s="53"/>
      <c r="J829" s="53"/>
    </row>
    <row r="830" spans="1:10" x14ac:dyDescent="0.25">
      <c r="A830" s="1"/>
      <c r="B830" s="1"/>
      <c r="C830" s="1"/>
      <c r="D830" s="1"/>
      <c r="E830" s="1"/>
      <c r="F830" s="53"/>
      <c r="G830" s="53"/>
      <c r="H830" s="53"/>
      <c r="I830" s="53"/>
      <c r="J830" s="53"/>
    </row>
    <row r="831" spans="1:10" x14ac:dyDescent="0.25">
      <c r="A831" s="1"/>
      <c r="B831" s="1"/>
      <c r="C831" s="1"/>
      <c r="D831" s="1"/>
      <c r="E831" s="1"/>
      <c r="F831" s="53"/>
      <c r="G831" s="53"/>
      <c r="H831" s="53"/>
      <c r="I831" s="53"/>
      <c r="J831" s="53"/>
    </row>
    <row r="832" spans="1:10" x14ac:dyDescent="0.25">
      <c r="A832" s="1"/>
      <c r="B832" s="1"/>
      <c r="C832" s="1"/>
      <c r="D832" s="1"/>
      <c r="E832" s="1"/>
      <c r="F832" s="53"/>
      <c r="G832" s="53"/>
      <c r="H832" s="53"/>
      <c r="I832" s="53"/>
      <c r="J832" s="53"/>
    </row>
    <row r="833" spans="1:10" x14ac:dyDescent="0.25">
      <c r="A833" s="1"/>
      <c r="B833" s="1"/>
      <c r="C833" s="1"/>
      <c r="D833" s="1"/>
      <c r="E833" s="1"/>
      <c r="F833" s="53"/>
      <c r="G833" s="53"/>
      <c r="H833" s="53"/>
      <c r="I833" s="53"/>
      <c r="J833" s="53"/>
    </row>
    <row r="834" spans="1:10" x14ac:dyDescent="0.25">
      <c r="A834" s="1"/>
      <c r="B834" s="1"/>
      <c r="C834" s="1"/>
      <c r="D834" s="1"/>
      <c r="E834" s="1"/>
      <c r="F834" s="53"/>
      <c r="G834" s="53"/>
      <c r="H834" s="53"/>
      <c r="I834" s="53"/>
      <c r="J834" s="53"/>
    </row>
    <row r="835" spans="1:10" x14ac:dyDescent="0.25">
      <c r="A835" s="1"/>
      <c r="B835" s="1"/>
      <c r="C835" s="1"/>
      <c r="D835" s="1"/>
      <c r="E835" s="1"/>
      <c r="F835" s="53"/>
      <c r="G835" s="53"/>
      <c r="H835" s="53"/>
      <c r="I835" s="53"/>
      <c r="J835" s="53"/>
    </row>
    <row r="836" spans="1:10" x14ac:dyDescent="0.25">
      <c r="A836" s="1"/>
      <c r="B836" s="1"/>
      <c r="C836" s="1"/>
      <c r="D836" s="1"/>
      <c r="E836" s="1"/>
      <c r="F836" s="53"/>
      <c r="G836" s="53"/>
      <c r="H836" s="53"/>
      <c r="I836" s="53"/>
      <c r="J836" s="53"/>
    </row>
    <row r="837" spans="1:10" x14ac:dyDescent="0.25">
      <c r="A837" s="1"/>
      <c r="B837" s="1"/>
      <c r="C837" s="1"/>
      <c r="D837" s="1"/>
      <c r="E837" s="1"/>
      <c r="F837" s="53"/>
      <c r="G837" s="53"/>
      <c r="H837" s="53"/>
      <c r="I837" s="53"/>
      <c r="J837" s="53"/>
    </row>
    <row r="838" spans="1:10" x14ac:dyDescent="0.25">
      <c r="A838" s="1"/>
      <c r="B838" s="1"/>
      <c r="C838" s="1"/>
      <c r="D838" s="1"/>
      <c r="E838" s="1"/>
      <c r="F838" s="53"/>
      <c r="G838" s="53"/>
      <c r="H838" s="53"/>
      <c r="I838" s="53"/>
      <c r="J838" s="53"/>
    </row>
    <row r="839" spans="1:10" x14ac:dyDescent="0.25">
      <c r="A839" s="1"/>
      <c r="B839" s="1"/>
      <c r="C839" s="1"/>
      <c r="D839" s="1"/>
      <c r="E839" s="1"/>
      <c r="F839" s="53"/>
      <c r="G839" s="53"/>
      <c r="H839" s="53"/>
      <c r="I839" s="53"/>
      <c r="J839" s="53"/>
    </row>
    <row r="840" spans="1:10" x14ac:dyDescent="0.25">
      <c r="A840" s="1"/>
      <c r="B840" s="1"/>
      <c r="C840" s="1"/>
      <c r="D840" s="1"/>
      <c r="E840" s="1"/>
      <c r="F840" s="53"/>
      <c r="G840" s="53"/>
      <c r="H840" s="53"/>
      <c r="I840" s="53"/>
      <c r="J840" s="53"/>
    </row>
    <row r="841" spans="1:10" x14ac:dyDescent="0.25">
      <c r="A841" s="1"/>
      <c r="B841" s="1"/>
      <c r="C841" s="1"/>
      <c r="D841" s="1"/>
      <c r="E841" s="1"/>
      <c r="F841" s="53"/>
      <c r="G841" s="53"/>
      <c r="H841" s="53"/>
      <c r="I841" s="53"/>
      <c r="J841" s="53"/>
    </row>
    <row r="842" spans="1:10" x14ac:dyDescent="0.25">
      <c r="A842" s="1"/>
      <c r="B842" s="1"/>
      <c r="C842" s="1"/>
      <c r="D842" s="1"/>
      <c r="E842" s="1"/>
      <c r="F842" s="53"/>
      <c r="G842" s="53"/>
      <c r="H842" s="53"/>
      <c r="I842" s="53"/>
      <c r="J842" s="53"/>
    </row>
    <row r="843" spans="1:10" x14ac:dyDescent="0.25">
      <c r="A843" s="1"/>
      <c r="B843" s="1"/>
      <c r="C843" s="1"/>
      <c r="D843" s="1"/>
      <c r="E843" s="1"/>
      <c r="F843" s="53"/>
      <c r="G843" s="53"/>
      <c r="H843" s="53"/>
      <c r="I843" s="53"/>
      <c r="J843" s="53"/>
    </row>
    <row r="844" spans="1:10" x14ac:dyDescent="0.25">
      <c r="A844" s="1"/>
      <c r="B844" s="1"/>
      <c r="C844" s="1"/>
      <c r="D844" s="1"/>
      <c r="E844" s="1"/>
      <c r="F844" s="53"/>
      <c r="G844" s="53"/>
      <c r="H844" s="53"/>
      <c r="I844" s="53"/>
      <c r="J844" s="53"/>
    </row>
    <row r="845" spans="1:10" x14ac:dyDescent="0.25">
      <c r="A845" s="1"/>
      <c r="B845" s="1"/>
      <c r="C845" s="1"/>
      <c r="D845" s="1"/>
      <c r="E845" s="1"/>
      <c r="F845" s="53"/>
      <c r="G845" s="53"/>
      <c r="H845" s="53"/>
      <c r="I845" s="53"/>
      <c r="J845" s="53"/>
    </row>
    <row r="846" spans="1:10" x14ac:dyDescent="0.25">
      <c r="A846" s="1"/>
      <c r="B846" s="1"/>
      <c r="C846" s="1"/>
      <c r="D846" s="1"/>
      <c r="E846" s="1"/>
      <c r="F846" s="53"/>
      <c r="G846" s="53"/>
      <c r="H846" s="53"/>
      <c r="I846" s="53"/>
      <c r="J846" s="53"/>
    </row>
    <row r="847" spans="1:10" x14ac:dyDescent="0.25">
      <c r="A847" s="1"/>
      <c r="B847" s="1"/>
      <c r="C847" s="1"/>
      <c r="D847" s="1"/>
      <c r="E847" s="1"/>
      <c r="F847" s="53"/>
      <c r="G847" s="53"/>
      <c r="H847" s="53"/>
      <c r="I847" s="53"/>
      <c r="J847" s="53"/>
    </row>
    <row r="848" spans="1:10" x14ac:dyDescent="0.25">
      <c r="A848" s="1"/>
      <c r="B848" s="1"/>
      <c r="C848" s="1"/>
      <c r="D848" s="1"/>
      <c r="E848" s="1"/>
      <c r="F848" s="53"/>
      <c r="G848" s="53"/>
      <c r="H848" s="53"/>
      <c r="I848" s="53"/>
      <c r="J848" s="53"/>
    </row>
    <row r="849" spans="1:10" x14ac:dyDescent="0.25">
      <c r="A849" s="1"/>
      <c r="B849" s="1"/>
      <c r="C849" s="1"/>
      <c r="D849" s="1"/>
      <c r="E849" s="1"/>
      <c r="F849" s="53"/>
      <c r="G849" s="53"/>
      <c r="H849" s="53"/>
      <c r="I849" s="53"/>
      <c r="J849" s="53"/>
    </row>
    <row r="850" spans="1:10" x14ac:dyDescent="0.25">
      <c r="A850" s="1"/>
      <c r="B850" s="1"/>
      <c r="C850" s="1"/>
      <c r="D850" s="1"/>
      <c r="E850" s="1"/>
      <c r="F850" s="53"/>
      <c r="G850" s="53"/>
      <c r="H850" s="53"/>
      <c r="I850" s="53"/>
      <c r="J850" s="53"/>
    </row>
    <row r="851" spans="1:10" x14ac:dyDescent="0.25">
      <c r="A851" s="1"/>
      <c r="B851" s="1"/>
      <c r="C851" s="1"/>
      <c r="D851" s="1"/>
      <c r="E851" s="1"/>
      <c r="F851" s="53"/>
      <c r="G851" s="53"/>
      <c r="H851" s="53"/>
      <c r="I851" s="53"/>
      <c r="J851" s="53"/>
    </row>
    <row r="852" spans="1:10" x14ac:dyDescent="0.25">
      <c r="A852" s="1"/>
      <c r="B852" s="1"/>
      <c r="C852" s="1"/>
      <c r="D852" s="1"/>
      <c r="E852" s="1"/>
      <c r="F852" s="53"/>
      <c r="G852" s="53"/>
      <c r="H852" s="53"/>
      <c r="I852" s="53"/>
      <c r="J852" s="53"/>
    </row>
    <row r="853" spans="1:10" x14ac:dyDescent="0.25">
      <c r="A853" s="1"/>
      <c r="B853" s="1"/>
      <c r="C853" s="1"/>
      <c r="D853" s="1"/>
      <c r="E853" s="1"/>
      <c r="F853" s="53"/>
      <c r="G853" s="53"/>
      <c r="H853" s="53"/>
      <c r="I853" s="53"/>
      <c r="J853" s="53"/>
    </row>
    <row r="854" spans="1:10" x14ac:dyDescent="0.25">
      <c r="A854" s="1"/>
      <c r="B854" s="1"/>
      <c r="C854" s="1"/>
      <c r="D854" s="1"/>
      <c r="E854" s="1"/>
      <c r="F854" s="53"/>
      <c r="G854" s="53"/>
      <c r="H854" s="53"/>
      <c r="I854" s="53"/>
      <c r="J854" s="53"/>
    </row>
    <row r="855" spans="1:10" x14ac:dyDescent="0.25">
      <c r="A855" s="1"/>
      <c r="B855" s="1"/>
      <c r="C855" s="1"/>
      <c r="D855" s="1"/>
      <c r="E855" s="1"/>
      <c r="F855" s="53"/>
      <c r="G855" s="53"/>
      <c r="H855" s="53"/>
      <c r="I855" s="53"/>
      <c r="J855" s="53"/>
    </row>
    <row r="856" spans="1:10" x14ac:dyDescent="0.25">
      <c r="A856" s="1"/>
      <c r="B856" s="1"/>
      <c r="C856" s="1"/>
      <c r="D856" s="1"/>
      <c r="E856" s="1"/>
      <c r="F856" s="53"/>
      <c r="G856" s="53"/>
      <c r="H856" s="53"/>
      <c r="I856" s="53"/>
      <c r="J856" s="53"/>
    </row>
    <row r="857" spans="1:10" x14ac:dyDescent="0.25">
      <c r="A857" s="1"/>
      <c r="B857" s="1"/>
      <c r="C857" s="1"/>
      <c r="D857" s="1"/>
      <c r="E857" s="1"/>
      <c r="F857" s="53"/>
      <c r="G857" s="53"/>
      <c r="H857" s="53"/>
      <c r="I857" s="53"/>
      <c r="J857" s="53"/>
    </row>
    <row r="858" spans="1:10" x14ac:dyDescent="0.25">
      <c r="A858" s="1"/>
      <c r="B858" s="1"/>
      <c r="C858" s="1"/>
      <c r="D858" s="1"/>
      <c r="E858" s="1"/>
      <c r="F858" s="53"/>
      <c r="G858" s="53"/>
      <c r="H858" s="53"/>
      <c r="I858" s="53"/>
      <c r="J858" s="53"/>
    </row>
    <row r="859" spans="1:10" x14ac:dyDescent="0.25">
      <c r="A859" s="1"/>
      <c r="B859" s="1"/>
      <c r="C859" s="1"/>
      <c r="D859" s="1"/>
      <c r="E859" s="1"/>
      <c r="F859" s="53"/>
      <c r="G859" s="53"/>
      <c r="H859" s="53"/>
      <c r="I859" s="53"/>
      <c r="J859" s="53"/>
    </row>
    <row r="860" spans="1:10" x14ac:dyDescent="0.25">
      <c r="A860" s="1"/>
      <c r="B860" s="1"/>
      <c r="C860" s="1"/>
      <c r="D860" s="1"/>
      <c r="E860" s="1"/>
      <c r="F860" s="53"/>
      <c r="G860" s="53"/>
      <c r="H860" s="53"/>
      <c r="I860" s="53"/>
      <c r="J860" s="53"/>
    </row>
    <row r="861" spans="1:10" x14ac:dyDescent="0.25">
      <c r="A861" s="1"/>
      <c r="B861" s="1"/>
      <c r="C861" s="1"/>
      <c r="D861" s="1"/>
      <c r="E861" s="1"/>
      <c r="F861" s="53"/>
      <c r="G861" s="53"/>
      <c r="H861" s="53"/>
      <c r="I861" s="53"/>
      <c r="J861" s="53"/>
    </row>
    <row r="862" spans="1:10" x14ac:dyDescent="0.25">
      <c r="A862" s="1"/>
      <c r="B862" s="1"/>
      <c r="C862" s="1"/>
      <c r="D862" s="1"/>
      <c r="E862" s="1"/>
      <c r="F862" s="53"/>
      <c r="G862" s="53"/>
      <c r="H862" s="53"/>
      <c r="I862" s="53"/>
      <c r="J862" s="53"/>
    </row>
    <row r="863" spans="1:10" x14ac:dyDescent="0.25">
      <c r="A863" s="1"/>
      <c r="B863" s="1"/>
      <c r="C863" s="1"/>
      <c r="D863" s="1"/>
      <c r="E863" s="1"/>
      <c r="F863" s="53"/>
      <c r="G863" s="53"/>
      <c r="H863" s="53"/>
      <c r="I863" s="53"/>
      <c r="J863" s="53"/>
    </row>
    <row r="864" spans="1:10" x14ac:dyDescent="0.25">
      <c r="A864" s="1"/>
      <c r="B864" s="1"/>
      <c r="C864" s="1"/>
      <c r="D864" s="1"/>
      <c r="E864" s="1"/>
      <c r="F864" s="53"/>
      <c r="G864" s="53"/>
      <c r="H864" s="53"/>
      <c r="I864" s="53"/>
      <c r="J864" s="53"/>
    </row>
    <row r="865" spans="1:10" x14ac:dyDescent="0.25">
      <c r="A865" s="1"/>
      <c r="B865" s="1"/>
      <c r="C865" s="1"/>
      <c r="D865" s="1"/>
      <c r="E865" s="1"/>
      <c r="F865" s="53"/>
      <c r="G865" s="53"/>
      <c r="H865" s="53"/>
      <c r="I865" s="53"/>
      <c r="J865" s="53"/>
    </row>
    <row r="866" spans="1:10" x14ac:dyDescent="0.25">
      <c r="A866" s="1"/>
      <c r="B866" s="1"/>
      <c r="C866" s="1"/>
      <c r="D866" s="1"/>
      <c r="E866" s="1"/>
      <c r="F866" s="53"/>
      <c r="G866" s="53"/>
      <c r="H866" s="53"/>
      <c r="I866" s="53"/>
      <c r="J866" s="53"/>
    </row>
    <row r="867" spans="1:10" x14ac:dyDescent="0.25">
      <c r="A867" s="1"/>
      <c r="B867" s="1"/>
      <c r="C867" s="1"/>
      <c r="D867" s="1"/>
      <c r="E867" s="1"/>
      <c r="F867" s="53"/>
      <c r="G867" s="53"/>
      <c r="H867" s="53"/>
      <c r="I867" s="53"/>
      <c r="J867" s="53"/>
    </row>
    <row r="868" spans="1:10" x14ac:dyDescent="0.25">
      <c r="A868" s="1"/>
      <c r="B868" s="1"/>
      <c r="C868" s="1"/>
      <c r="D868" s="1"/>
      <c r="E868" s="1"/>
      <c r="F868" s="53"/>
      <c r="G868" s="53"/>
      <c r="H868" s="53"/>
      <c r="I868" s="53"/>
      <c r="J868" s="53"/>
    </row>
    <row r="869" spans="1:10" x14ac:dyDescent="0.25">
      <c r="A869" s="1"/>
      <c r="B869" s="1"/>
      <c r="C869" s="1"/>
      <c r="D869" s="1"/>
      <c r="E869" s="1"/>
      <c r="F869" s="53"/>
      <c r="G869" s="53"/>
      <c r="H869" s="53"/>
      <c r="I869" s="53"/>
      <c r="J869" s="53"/>
    </row>
    <row r="870" spans="1:10" x14ac:dyDescent="0.25">
      <c r="A870" s="1"/>
      <c r="B870" s="1"/>
      <c r="C870" s="1"/>
      <c r="D870" s="1"/>
      <c r="E870" s="1"/>
      <c r="F870" s="53"/>
      <c r="G870" s="53"/>
      <c r="H870" s="53"/>
      <c r="I870" s="53"/>
      <c r="J870" s="53"/>
    </row>
    <row r="871" spans="1:10" x14ac:dyDescent="0.25">
      <c r="A871" s="1"/>
      <c r="B871" s="1"/>
      <c r="C871" s="1"/>
      <c r="D871" s="1"/>
      <c r="E871" s="1"/>
      <c r="F871" s="53"/>
      <c r="G871" s="53"/>
      <c r="H871" s="53"/>
      <c r="I871" s="53"/>
      <c r="J871" s="53"/>
    </row>
    <row r="872" spans="1:10" x14ac:dyDescent="0.25">
      <c r="A872" s="1"/>
      <c r="B872" s="1"/>
      <c r="C872" s="1"/>
      <c r="D872" s="1"/>
      <c r="E872" s="1"/>
      <c r="F872" s="53"/>
      <c r="G872" s="53"/>
      <c r="H872" s="53"/>
      <c r="I872" s="53"/>
      <c r="J872" s="53"/>
    </row>
    <row r="873" spans="1:10" x14ac:dyDescent="0.25">
      <c r="A873" s="1"/>
      <c r="B873" s="1"/>
      <c r="C873" s="1"/>
      <c r="D873" s="1"/>
      <c r="E873" s="1"/>
      <c r="F873" s="53"/>
      <c r="G873" s="53"/>
      <c r="H873" s="53"/>
      <c r="I873" s="53"/>
      <c r="J873" s="53"/>
    </row>
    <row r="874" spans="1:10" x14ac:dyDescent="0.25">
      <c r="A874" s="1"/>
      <c r="B874" s="1"/>
      <c r="C874" s="1"/>
      <c r="D874" s="1"/>
      <c r="E874" s="1"/>
      <c r="F874" s="53"/>
      <c r="G874" s="53"/>
      <c r="H874" s="53"/>
      <c r="I874" s="53"/>
      <c r="J874" s="53"/>
    </row>
    <row r="875" spans="1:10" x14ac:dyDescent="0.25">
      <c r="A875" s="1"/>
      <c r="B875" s="1"/>
      <c r="C875" s="1"/>
      <c r="D875" s="1"/>
      <c r="E875" s="1"/>
      <c r="F875" s="53"/>
      <c r="G875" s="53"/>
      <c r="H875" s="53"/>
      <c r="I875" s="53"/>
      <c r="J875" s="53"/>
    </row>
    <row r="876" spans="1:10" x14ac:dyDescent="0.25">
      <c r="A876" s="1"/>
      <c r="B876" s="1"/>
      <c r="C876" s="1"/>
      <c r="D876" s="1"/>
      <c r="E876" s="1"/>
      <c r="F876" s="53"/>
      <c r="G876" s="53"/>
      <c r="H876" s="53"/>
      <c r="I876" s="53"/>
      <c r="J876" s="53"/>
    </row>
    <row r="877" spans="1:10" x14ac:dyDescent="0.25">
      <c r="A877" s="1"/>
      <c r="B877" s="1"/>
      <c r="C877" s="1"/>
      <c r="D877" s="1"/>
      <c r="E877" s="1"/>
      <c r="F877" s="53"/>
      <c r="G877" s="53"/>
      <c r="H877" s="53"/>
      <c r="I877" s="53"/>
      <c r="J877" s="53"/>
    </row>
    <row r="878" spans="1:10" x14ac:dyDescent="0.25">
      <c r="A878" s="1"/>
      <c r="B878" s="1"/>
      <c r="C878" s="1"/>
      <c r="D878" s="1"/>
      <c r="E878" s="1"/>
      <c r="F878" s="53"/>
      <c r="G878" s="53"/>
      <c r="H878" s="53"/>
      <c r="I878" s="53"/>
      <c r="J878" s="53"/>
    </row>
    <row r="879" spans="1:10" x14ac:dyDescent="0.25">
      <c r="A879" s="1"/>
      <c r="B879" s="1"/>
      <c r="C879" s="1"/>
      <c r="D879" s="1"/>
      <c r="E879" s="1"/>
      <c r="F879" s="53"/>
      <c r="G879" s="53"/>
      <c r="H879" s="53"/>
      <c r="I879" s="53"/>
      <c r="J879" s="53"/>
    </row>
    <row r="880" spans="1:10" x14ac:dyDescent="0.25">
      <c r="A880" s="1"/>
      <c r="B880" s="1"/>
      <c r="C880" s="1"/>
      <c r="D880" s="1"/>
      <c r="E880" s="1"/>
      <c r="F880" s="53"/>
      <c r="G880" s="53"/>
      <c r="H880" s="53"/>
      <c r="I880" s="53"/>
      <c r="J880" s="53"/>
    </row>
    <row r="881" spans="1:10" x14ac:dyDescent="0.25">
      <c r="A881" s="1"/>
      <c r="B881" s="1"/>
      <c r="C881" s="1"/>
      <c r="D881" s="1"/>
      <c r="E881" s="1"/>
      <c r="F881" s="53"/>
      <c r="G881" s="53"/>
      <c r="H881" s="53"/>
      <c r="I881" s="53"/>
      <c r="J881" s="53"/>
    </row>
    <row r="882" spans="1:10" x14ac:dyDescent="0.25">
      <c r="A882" s="1"/>
      <c r="B882" s="1"/>
      <c r="C882" s="1"/>
      <c r="D882" s="1"/>
      <c r="E882" s="1"/>
      <c r="F882" s="53"/>
      <c r="G882" s="53"/>
      <c r="H882" s="53"/>
      <c r="I882" s="53"/>
      <c r="J882" s="53"/>
    </row>
    <row r="883" spans="1:10" x14ac:dyDescent="0.25">
      <c r="A883" s="1"/>
      <c r="B883" s="1"/>
      <c r="C883" s="1"/>
      <c r="D883" s="1"/>
      <c r="E883" s="1"/>
      <c r="F883" s="53"/>
      <c r="G883" s="53"/>
      <c r="H883" s="53"/>
      <c r="I883" s="53"/>
      <c r="J883" s="53"/>
    </row>
    <row r="884" spans="1:10" x14ac:dyDescent="0.25">
      <c r="A884" s="1"/>
      <c r="B884" s="1"/>
      <c r="C884" s="1"/>
      <c r="D884" s="1"/>
      <c r="E884" s="1"/>
      <c r="F884" s="53"/>
      <c r="G884" s="53"/>
      <c r="H884" s="53"/>
      <c r="I884" s="53"/>
      <c r="J884" s="53"/>
    </row>
    <row r="885" spans="1:10" x14ac:dyDescent="0.25">
      <c r="A885" s="1"/>
      <c r="B885" s="1"/>
      <c r="C885" s="1"/>
      <c r="D885" s="1"/>
      <c r="E885" s="1"/>
      <c r="F885" s="53"/>
      <c r="G885" s="53"/>
      <c r="H885" s="53"/>
      <c r="I885" s="53"/>
      <c r="J885" s="53"/>
    </row>
    <row r="886" spans="1:10" x14ac:dyDescent="0.25">
      <c r="A886" s="1"/>
      <c r="B886" s="1"/>
      <c r="C886" s="1"/>
      <c r="D886" s="1"/>
      <c r="E886" s="1"/>
      <c r="F886" s="53"/>
      <c r="G886" s="53"/>
      <c r="H886" s="53"/>
      <c r="I886" s="53"/>
      <c r="J886" s="53"/>
    </row>
    <row r="887" spans="1:10" x14ac:dyDescent="0.25">
      <c r="A887" s="1"/>
      <c r="B887" s="1"/>
      <c r="C887" s="1"/>
      <c r="D887" s="1"/>
      <c r="E887" s="1"/>
      <c r="F887" s="53"/>
      <c r="G887" s="53"/>
      <c r="H887" s="53"/>
      <c r="I887" s="53"/>
      <c r="J887" s="53"/>
    </row>
    <row r="888" spans="1:10" x14ac:dyDescent="0.25">
      <c r="A888" s="1"/>
      <c r="B888" s="1"/>
      <c r="C888" s="1"/>
      <c r="D888" s="1"/>
      <c r="E888" s="1"/>
      <c r="F888" s="53"/>
      <c r="G888" s="53"/>
      <c r="H888" s="53"/>
      <c r="I888" s="53"/>
      <c r="J888" s="53"/>
    </row>
    <row r="889" spans="1:10" x14ac:dyDescent="0.25">
      <c r="A889" s="1"/>
      <c r="B889" s="1"/>
      <c r="C889" s="1"/>
      <c r="D889" s="1"/>
      <c r="E889" s="1"/>
      <c r="F889" s="53"/>
      <c r="G889" s="53"/>
      <c r="H889" s="53"/>
      <c r="I889" s="53"/>
      <c r="J889" s="53"/>
    </row>
    <row r="890" spans="1:10" x14ac:dyDescent="0.25">
      <c r="A890" s="1"/>
      <c r="B890" s="1"/>
      <c r="C890" s="1"/>
      <c r="D890" s="1"/>
      <c r="E890" s="1"/>
      <c r="F890" s="53"/>
      <c r="G890" s="53"/>
      <c r="H890" s="53"/>
      <c r="I890" s="53"/>
      <c r="J890" s="53"/>
    </row>
    <row r="891" spans="1:10" x14ac:dyDescent="0.25">
      <c r="A891" s="1"/>
      <c r="B891" s="1"/>
      <c r="C891" s="1"/>
      <c r="D891" s="1"/>
      <c r="E891" s="1"/>
      <c r="F891" s="53"/>
      <c r="G891" s="53"/>
      <c r="H891" s="53"/>
      <c r="I891" s="53"/>
      <c r="J891" s="53"/>
    </row>
    <row r="892" spans="1:10" x14ac:dyDescent="0.25">
      <c r="A892" s="1"/>
      <c r="B892" s="1"/>
      <c r="C892" s="1"/>
      <c r="D892" s="1"/>
      <c r="E892" s="1"/>
      <c r="F892" s="53"/>
      <c r="G892" s="53"/>
      <c r="H892" s="53"/>
      <c r="I892" s="53"/>
      <c r="J892" s="53"/>
    </row>
    <row r="893" spans="1:10" x14ac:dyDescent="0.25">
      <c r="A893" s="1"/>
      <c r="B893" s="1"/>
      <c r="C893" s="1"/>
      <c r="D893" s="1"/>
      <c r="E893" s="1"/>
      <c r="F893" s="53"/>
      <c r="G893" s="53"/>
      <c r="H893" s="53"/>
      <c r="I893" s="53"/>
      <c r="J893" s="53"/>
    </row>
    <row r="894" spans="1:10" x14ac:dyDescent="0.25">
      <c r="A894" s="1"/>
      <c r="B894" s="1"/>
      <c r="C894" s="1"/>
      <c r="D894" s="1"/>
      <c r="E894" s="1"/>
      <c r="F894" s="53"/>
      <c r="G894" s="53"/>
      <c r="H894" s="53"/>
      <c r="I894" s="53"/>
      <c r="J894" s="53"/>
    </row>
    <row r="895" spans="1:10" x14ac:dyDescent="0.25">
      <c r="A895" s="1"/>
      <c r="B895" s="1"/>
      <c r="C895" s="1"/>
      <c r="D895" s="1"/>
      <c r="E895" s="1"/>
      <c r="F895" s="53"/>
      <c r="G895" s="53"/>
      <c r="H895" s="53"/>
      <c r="I895" s="53"/>
      <c r="J895" s="53"/>
    </row>
    <row r="896" spans="1:10" x14ac:dyDescent="0.25">
      <c r="A896" s="1"/>
      <c r="B896" s="1"/>
      <c r="C896" s="1"/>
      <c r="D896" s="1"/>
      <c r="E896" s="1"/>
      <c r="F896" s="53"/>
      <c r="G896" s="53"/>
      <c r="H896" s="53"/>
      <c r="I896" s="53"/>
      <c r="J896" s="53"/>
    </row>
    <row r="897" spans="1:10" x14ac:dyDescent="0.25">
      <c r="A897" s="1"/>
      <c r="B897" s="1"/>
      <c r="C897" s="1"/>
      <c r="D897" s="1"/>
      <c r="E897" s="1"/>
      <c r="F897" s="53"/>
      <c r="G897" s="53"/>
      <c r="H897" s="53"/>
      <c r="I897" s="53"/>
      <c r="J897" s="53"/>
    </row>
    <row r="898" spans="1:10" x14ac:dyDescent="0.25">
      <c r="A898" s="1"/>
      <c r="B898" s="1"/>
      <c r="C898" s="1"/>
      <c r="D898" s="1"/>
      <c r="E898" s="1"/>
      <c r="F898" s="53"/>
      <c r="G898" s="53"/>
      <c r="H898" s="53"/>
      <c r="I898" s="53"/>
      <c r="J898" s="53"/>
    </row>
    <row r="899" spans="1:10" x14ac:dyDescent="0.25">
      <c r="A899" s="1"/>
      <c r="B899" s="1"/>
      <c r="C899" s="1"/>
      <c r="D899" s="1"/>
      <c r="E899" s="1"/>
      <c r="F899" s="53"/>
      <c r="G899" s="53"/>
      <c r="H899" s="53"/>
      <c r="I899" s="53"/>
      <c r="J899" s="53"/>
    </row>
    <row r="900" spans="1:10" x14ac:dyDescent="0.25">
      <c r="A900" s="1"/>
      <c r="B900" s="1"/>
      <c r="C900" s="1"/>
      <c r="D900" s="1"/>
      <c r="E900" s="1"/>
      <c r="F900" s="53"/>
      <c r="G900" s="53"/>
      <c r="H900" s="53"/>
      <c r="I900" s="53"/>
      <c r="J900" s="53"/>
    </row>
    <row r="901" spans="1:10" x14ac:dyDescent="0.25">
      <c r="A901" s="1"/>
      <c r="B901" s="1"/>
      <c r="C901" s="1"/>
      <c r="D901" s="1"/>
      <c r="E901" s="1"/>
      <c r="F901" s="53"/>
      <c r="G901" s="53"/>
      <c r="H901" s="53"/>
      <c r="I901" s="53"/>
      <c r="J901" s="53"/>
    </row>
    <row r="902" spans="1:10" x14ac:dyDescent="0.25">
      <c r="A902" s="1"/>
      <c r="B902" s="1"/>
      <c r="C902" s="1"/>
      <c r="D902" s="1"/>
      <c r="E902" s="1"/>
      <c r="F902" s="53"/>
      <c r="G902" s="53"/>
      <c r="H902" s="53"/>
      <c r="I902" s="53"/>
      <c r="J902" s="53"/>
    </row>
    <row r="903" spans="1:10" x14ac:dyDescent="0.25">
      <c r="A903" s="1"/>
      <c r="B903" s="1"/>
      <c r="C903" s="1"/>
      <c r="D903" s="1"/>
      <c r="E903" s="1"/>
      <c r="F903" s="53"/>
      <c r="G903" s="53"/>
      <c r="H903" s="53"/>
      <c r="I903" s="53"/>
      <c r="J903" s="53"/>
    </row>
    <row r="904" spans="1:10" x14ac:dyDescent="0.25">
      <c r="A904" s="1"/>
      <c r="B904" s="1"/>
      <c r="C904" s="1"/>
      <c r="D904" s="1"/>
      <c r="E904" s="1"/>
      <c r="F904" s="53"/>
      <c r="G904" s="53"/>
      <c r="H904" s="53"/>
      <c r="I904" s="53"/>
      <c r="J904" s="53"/>
    </row>
    <row r="905" spans="1:10" x14ac:dyDescent="0.25">
      <c r="A905" s="1"/>
      <c r="B905" s="1"/>
      <c r="C905" s="1"/>
      <c r="D905" s="1"/>
      <c r="E905" s="1"/>
      <c r="F905" s="53"/>
      <c r="G905" s="53"/>
      <c r="H905" s="53"/>
      <c r="I905" s="53"/>
      <c r="J905" s="53"/>
    </row>
    <row r="906" spans="1:10" x14ac:dyDescent="0.25">
      <c r="A906" s="1"/>
      <c r="B906" s="1"/>
      <c r="C906" s="1"/>
      <c r="D906" s="1"/>
      <c r="E906" s="1"/>
      <c r="F906" s="53"/>
      <c r="G906" s="53"/>
      <c r="H906" s="53"/>
      <c r="I906" s="53"/>
      <c r="J906" s="53"/>
    </row>
    <row r="907" spans="1:10" x14ac:dyDescent="0.25">
      <c r="A907" s="1"/>
      <c r="B907" s="1"/>
      <c r="C907" s="1"/>
      <c r="D907" s="1"/>
      <c r="E907" s="1"/>
      <c r="F907" s="53"/>
      <c r="G907" s="53"/>
      <c r="H907" s="53"/>
      <c r="I907" s="53"/>
      <c r="J907" s="53"/>
    </row>
    <row r="908" spans="1:10" x14ac:dyDescent="0.25">
      <c r="A908" s="1"/>
      <c r="B908" s="1"/>
      <c r="C908" s="1"/>
      <c r="D908" s="1"/>
      <c r="E908" s="1"/>
      <c r="F908" s="53"/>
      <c r="G908" s="53"/>
      <c r="H908" s="53"/>
      <c r="I908" s="53"/>
      <c r="J908" s="53"/>
    </row>
    <row r="909" spans="1:10" x14ac:dyDescent="0.25">
      <c r="A909" s="1"/>
      <c r="B909" s="1"/>
      <c r="C909" s="1"/>
      <c r="D909" s="1"/>
      <c r="E909" s="1"/>
      <c r="F909" s="53"/>
      <c r="G909" s="53"/>
      <c r="H909" s="53"/>
      <c r="I909" s="53"/>
      <c r="J909" s="53"/>
    </row>
    <row r="910" spans="1:10" x14ac:dyDescent="0.25">
      <c r="A910" s="1"/>
      <c r="B910" s="1"/>
      <c r="C910" s="1"/>
      <c r="D910" s="1"/>
      <c r="E910" s="1"/>
      <c r="F910" s="53"/>
      <c r="G910" s="53"/>
      <c r="H910" s="53"/>
      <c r="I910" s="53"/>
      <c r="J910" s="53"/>
    </row>
    <row r="911" spans="1:10" x14ac:dyDescent="0.25">
      <c r="A911" s="1"/>
      <c r="B911" s="1"/>
      <c r="C911" s="1"/>
      <c r="D911" s="1"/>
      <c r="E911" s="1"/>
      <c r="F911" s="53"/>
      <c r="G911" s="53"/>
      <c r="H911" s="53"/>
      <c r="I911" s="53"/>
      <c r="J911" s="53"/>
    </row>
    <row r="912" spans="1:10" x14ac:dyDescent="0.25">
      <c r="A912" s="1"/>
      <c r="B912" s="1"/>
      <c r="C912" s="1"/>
      <c r="D912" s="1"/>
      <c r="E912" s="1"/>
      <c r="F912" s="53"/>
      <c r="G912" s="53"/>
      <c r="H912" s="53"/>
      <c r="I912" s="53"/>
      <c r="J912" s="53"/>
    </row>
    <row r="913" spans="1:10" x14ac:dyDescent="0.25">
      <c r="A913" s="1"/>
      <c r="B913" s="1"/>
      <c r="C913" s="1"/>
      <c r="D913" s="1"/>
      <c r="E913" s="1"/>
      <c r="F913" s="53"/>
      <c r="G913" s="53"/>
      <c r="H913" s="53"/>
      <c r="I913" s="53"/>
      <c r="J913" s="53"/>
    </row>
    <row r="914" spans="1:10" x14ac:dyDescent="0.25">
      <c r="A914" s="1"/>
      <c r="B914" s="1"/>
      <c r="C914" s="1"/>
      <c r="D914" s="1"/>
      <c r="E914" s="1"/>
      <c r="F914" s="53"/>
      <c r="G914" s="53"/>
      <c r="H914" s="53"/>
      <c r="I914" s="53"/>
      <c r="J914" s="53"/>
    </row>
    <row r="915" spans="1:10" x14ac:dyDescent="0.25">
      <c r="A915" s="1"/>
      <c r="B915" s="1"/>
      <c r="C915" s="1"/>
      <c r="D915" s="1"/>
      <c r="E915" s="1"/>
      <c r="F915" s="53"/>
      <c r="G915" s="53"/>
      <c r="H915" s="53"/>
      <c r="I915" s="53"/>
      <c r="J915" s="53"/>
    </row>
    <row r="916" spans="1:10" x14ac:dyDescent="0.25">
      <c r="A916" s="1"/>
      <c r="B916" s="1"/>
      <c r="C916" s="1"/>
      <c r="D916" s="1"/>
      <c r="E916" s="1"/>
      <c r="F916" s="53"/>
      <c r="G916" s="53"/>
      <c r="H916" s="53"/>
      <c r="I916" s="53"/>
      <c r="J916" s="53"/>
    </row>
    <row r="917" spans="1:10" x14ac:dyDescent="0.25">
      <c r="A917" s="1"/>
      <c r="B917" s="1"/>
      <c r="C917" s="1"/>
      <c r="D917" s="1"/>
      <c r="E917" s="1"/>
      <c r="F917" s="53"/>
      <c r="G917" s="53"/>
      <c r="H917" s="53"/>
      <c r="I917" s="53"/>
      <c r="J917" s="53"/>
    </row>
    <row r="918" spans="1:10" x14ac:dyDescent="0.25">
      <c r="A918" s="1"/>
      <c r="B918" s="1"/>
      <c r="C918" s="1"/>
      <c r="D918" s="1"/>
      <c r="E918" s="1"/>
      <c r="F918" s="53"/>
      <c r="G918" s="53"/>
      <c r="H918" s="53"/>
      <c r="I918" s="53"/>
      <c r="J918" s="53"/>
    </row>
    <row r="919" spans="1:10" x14ac:dyDescent="0.25">
      <c r="A919" s="1"/>
      <c r="B919" s="1"/>
      <c r="C919" s="1"/>
      <c r="D919" s="1"/>
      <c r="E919" s="1"/>
      <c r="F919" s="53"/>
      <c r="G919" s="53"/>
      <c r="H919" s="53"/>
      <c r="I919" s="53"/>
      <c r="J919" s="53"/>
    </row>
    <row r="920" spans="1:10" x14ac:dyDescent="0.25">
      <c r="A920" s="1"/>
      <c r="B920" s="1"/>
      <c r="C920" s="1"/>
      <c r="D920" s="1"/>
      <c r="E920" s="1"/>
      <c r="F920" s="53"/>
      <c r="G920" s="53"/>
      <c r="H920" s="53"/>
      <c r="I920" s="53"/>
      <c r="J920" s="53"/>
    </row>
    <row r="921" spans="1:10" x14ac:dyDescent="0.25">
      <c r="A921" s="1"/>
      <c r="B921" s="1"/>
      <c r="C921" s="1"/>
      <c r="D921" s="1"/>
      <c r="E921" s="1"/>
      <c r="F921" s="53"/>
      <c r="G921" s="53"/>
      <c r="H921" s="53"/>
      <c r="I921" s="53"/>
      <c r="J921" s="53"/>
    </row>
    <row r="922" spans="1:10" x14ac:dyDescent="0.25">
      <c r="A922" s="1"/>
      <c r="B922" s="1"/>
      <c r="C922" s="1"/>
      <c r="D922" s="1"/>
      <c r="E922" s="1"/>
      <c r="F922" s="53"/>
      <c r="G922" s="53"/>
      <c r="H922" s="53"/>
      <c r="I922" s="53"/>
      <c r="J922" s="53"/>
    </row>
    <row r="923" spans="1:10" x14ac:dyDescent="0.25">
      <c r="A923" s="1"/>
      <c r="B923" s="1"/>
      <c r="C923" s="1"/>
      <c r="D923" s="1"/>
      <c r="E923" s="1"/>
      <c r="F923" s="53"/>
      <c r="G923" s="53"/>
      <c r="H923" s="53"/>
      <c r="I923" s="53"/>
      <c r="J923" s="53"/>
    </row>
    <row r="924" spans="1:10" x14ac:dyDescent="0.25">
      <c r="A924" s="1"/>
      <c r="B924" s="1"/>
      <c r="C924" s="1"/>
      <c r="D924" s="1"/>
      <c r="E924" s="1"/>
      <c r="F924" s="53"/>
      <c r="G924" s="53"/>
      <c r="H924" s="53"/>
      <c r="I924" s="53"/>
      <c r="J924" s="53"/>
    </row>
    <row r="925" spans="1:10" x14ac:dyDescent="0.25">
      <c r="A925" s="1"/>
      <c r="B925" s="1"/>
      <c r="C925" s="1"/>
      <c r="D925" s="1"/>
      <c r="E925" s="1"/>
      <c r="F925" s="53"/>
      <c r="G925" s="53"/>
      <c r="H925" s="53"/>
      <c r="I925" s="53"/>
      <c r="J925" s="53"/>
    </row>
    <row r="926" spans="1:10" x14ac:dyDescent="0.25">
      <c r="A926" s="1"/>
      <c r="B926" s="1"/>
      <c r="C926" s="1"/>
      <c r="D926" s="1"/>
      <c r="E926" s="1"/>
      <c r="F926" s="53"/>
      <c r="G926" s="53"/>
      <c r="H926" s="53"/>
      <c r="I926" s="53"/>
      <c r="J926" s="53"/>
    </row>
    <row r="927" spans="1:10" x14ac:dyDescent="0.25">
      <c r="A927" s="1"/>
      <c r="B927" s="1"/>
      <c r="C927" s="1"/>
      <c r="D927" s="1"/>
      <c r="E927" s="1"/>
      <c r="F927" s="53"/>
      <c r="G927" s="53"/>
      <c r="H927" s="53"/>
      <c r="I927" s="53"/>
      <c r="J927" s="53"/>
    </row>
    <row r="928" spans="1:10" x14ac:dyDescent="0.25">
      <c r="A928" s="1"/>
      <c r="B928" s="1"/>
      <c r="C928" s="1"/>
      <c r="D928" s="1"/>
      <c r="E928" s="1"/>
      <c r="F928" s="53"/>
      <c r="G928" s="53"/>
      <c r="H928" s="53"/>
      <c r="I928" s="53"/>
      <c r="J928" s="53"/>
    </row>
    <row r="929" spans="1:10" x14ac:dyDescent="0.25">
      <c r="A929" s="1"/>
      <c r="B929" s="1"/>
      <c r="C929" s="1"/>
      <c r="D929" s="1"/>
      <c r="E929" s="1"/>
      <c r="F929" s="53"/>
      <c r="G929" s="53"/>
      <c r="H929" s="53"/>
      <c r="I929" s="53"/>
      <c r="J929" s="53"/>
    </row>
    <row r="930" spans="1:10" x14ac:dyDescent="0.25">
      <c r="A930" s="1"/>
      <c r="B930" s="1"/>
      <c r="C930" s="1"/>
      <c r="D930" s="1"/>
      <c r="E930" s="1"/>
      <c r="F930" s="53"/>
      <c r="G930" s="53"/>
      <c r="H930" s="53"/>
      <c r="I930" s="53"/>
      <c r="J930" s="53"/>
    </row>
    <row r="931" spans="1:10" x14ac:dyDescent="0.25">
      <c r="A931" s="1"/>
      <c r="B931" s="1"/>
      <c r="C931" s="1"/>
      <c r="D931" s="1"/>
      <c r="E931" s="1"/>
      <c r="F931" s="53"/>
      <c r="G931" s="53"/>
      <c r="H931" s="53"/>
      <c r="I931" s="53"/>
      <c r="J931" s="53"/>
    </row>
    <row r="932" spans="1:10" x14ac:dyDescent="0.25">
      <c r="A932" s="1"/>
      <c r="B932" s="1"/>
      <c r="C932" s="1"/>
      <c r="D932" s="1"/>
      <c r="E932" s="1"/>
      <c r="F932" s="53"/>
      <c r="G932" s="53"/>
      <c r="H932" s="53"/>
      <c r="I932" s="53"/>
      <c r="J932" s="53"/>
    </row>
    <row r="933" spans="1:10" x14ac:dyDescent="0.25">
      <c r="A933" s="1"/>
      <c r="B933" s="1"/>
      <c r="C933" s="1"/>
      <c r="D933" s="1"/>
      <c r="E933" s="1"/>
      <c r="F933" s="53"/>
      <c r="G933" s="53"/>
      <c r="H933" s="53"/>
      <c r="I933" s="53"/>
      <c r="J933" s="53"/>
    </row>
    <row r="934" spans="1:10" x14ac:dyDescent="0.25">
      <c r="A934" s="1"/>
      <c r="B934" s="1"/>
      <c r="C934" s="1"/>
      <c r="D934" s="1"/>
      <c r="E934" s="1"/>
      <c r="F934" s="53"/>
      <c r="G934" s="53"/>
      <c r="H934" s="53"/>
      <c r="I934" s="53"/>
      <c r="J934" s="53"/>
    </row>
    <row r="935" spans="1:10" x14ac:dyDescent="0.25">
      <c r="A935" s="1"/>
      <c r="B935" s="1"/>
      <c r="C935" s="1"/>
      <c r="D935" s="1"/>
      <c r="E935" s="1"/>
      <c r="F935" s="53"/>
      <c r="G935" s="53"/>
      <c r="H935" s="53"/>
      <c r="I935" s="53"/>
      <c r="J935" s="53"/>
    </row>
    <row r="936" spans="1:10" x14ac:dyDescent="0.25">
      <c r="A936" s="1"/>
      <c r="B936" s="1"/>
      <c r="C936" s="1"/>
      <c r="D936" s="1"/>
      <c r="E936" s="1"/>
      <c r="F936" s="53"/>
      <c r="G936" s="53"/>
      <c r="H936" s="53"/>
      <c r="I936" s="53"/>
      <c r="J936" s="53"/>
    </row>
    <row r="937" spans="1:10" x14ac:dyDescent="0.25">
      <c r="A937" s="1"/>
      <c r="B937" s="1"/>
      <c r="C937" s="1"/>
      <c r="D937" s="1"/>
      <c r="E937" s="1"/>
      <c r="F937" s="53"/>
      <c r="G937" s="53"/>
      <c r="H937" s="53"/>
      <c r="I937" s="53"/>
      <c r="J937" s="53"/>
    </row>
    <row r="938" spans="1:10" x14ac:dyDescent="0.25">
      <c r="A938" s="1"/>
      <c r="B938" s="1"/>
      <c r="C938" s="1"/>
      <c r="D938" s="1"/>
      <c r="E938" s="1"/>
      <c r="F938" s="53"/>
      <c r="G938" s="53"/>
      <c r="H938" s="53"/>
      <c r="I938" s="53"/>
      <c r="J938" s="53"/>
    </row>
    <row r="939" spans="1:10" x14ac:dyDescent="0.25">
      <c r="A939" s="1"/>
      <c r="B939" s="1"/>
      <c r="C939" s="1"/>
      <c r="D939" s="1"/>
      <c r="E939" s="1"/>
      <c r="F939" s="53"/>
      <c r="G939" s="53"/>
      <c r="H939" s="53"/>
      <c r="I939" s="53"/>
      <c r="J939" s="53"/>
    </row>
    <row r="940" spans="1:10" x14ac:dyDescent="0.25">
      <c r="A940" s="1"/>
      <c r="B940" s="1"/>
      <c r="C940" s="1"/>
      <c r="D940" s="1"/>
      <c r="E940" s="1"/>
      <c r="F940" s="53"/>
      <c r="G940" s="53"/>
      <c r="H940" s="53"/>
      <c r="I940" s="53"/>
      <c r="J940" s="53"/>
    </row>
    <row r="941" spans="1:10" x14ac:dyDescent="0.25">
      <c r="A941" s="1"/>
      <c r="B941" s="1"/>
      <c r="C941" s="1"/>
      <c r="D941" s="1"/>
      <c r="E941" s="1"/>
      <c r="F941" s="53"/>
      <c r="G941" s="53"/>
      <c r="H941" s="53"/>
      <c r="I941" s="53"/>
      <c r="J941" s="53"/>
    </row>
    <row r="942" spans="1:10" x14ac:dyDescent="0.25">
      <c r="A942" s="1"/>
      <c r="B942" s="1"/>
      <c r="C942" s="1"/>
      <c r="D942" s="1"/>
      <c r="E942" s="1"/>
      <c r="F942" s="53"/>
      <c r="G942" s="53"/>
      <c r="H942" s="53"/>
      <c r="I942" s="53"/>
      <c r="J942" s="53"/>
    </row>
    <row r="943" spans="1:10" x14ac:dyDescent="0.25">
      <c r="A943" s="1"/>
      <c r="B943" s="1"/>
      <c r="C943" s="1"/>
      <c r="D943" s="1"/>
      <c r="E943" s="1"/>
      <c r="F943" s="53"/>
      <c r="G943" s="53"/>
      <c r="H943" s="53"/>
      <c r="I943" s="53"/>
      <c r="J943" s="53"/>
    </row>
    <row r="944" spans="1:10" x14ac:dyDescent="0.25">
      <c r="A944" s="1"/>
      <c r="B944" s="1"/>
      <c r="C944" s="1"/>
      <c r="D944" s="1"/>
      <c r="E944" s="1"/>
      <c r="F944" s="53"/>
      <c r="G944" s="53"/>
      <c r="H944" s="53"/>
      <c r="I944" s="53"/>
      <c r="J944" s="53"/>
    </row>
    <row r="945" spans="1:10" x14ac:dyDescent="0.25">
      <c r="A945" s="1"/>
      <c r="B945" s="1"/>
      <c r="C945" s="1"/>
      <c r="D945" s="1"/>
      <c r="E945" s="1"/>
      <c r="F945" s="53"/>
      <c r="G945" s="53"/>
      <c r="H945" s="53"/>
      <c r="I945" s="53"/>
      <c r="J945" s="53"/>
    </row>
    <row r="946" spans="1:10" x14ac:dyDescent="0.25">
      <c r="A946" s="1"/>
      <c r="B946" s="1"/>
      <c r="C946" s="1"/>
      <c r="D946" s="1"/>
      <c r="E946" s="1"/>
      <c r="F946" s="53"/>
      <c r="G946" s="53"/>
      <c r="H946" s="53"/>
      <c r="I946" s="53"/>
      <c r="J946" s="53"/>
    </row>
    <row r="947" spans="1:10" x14ac:dyDescent="0.25">
      <c r="A947" s="1"/>
      <c r="B947" s="1"/>
      <c r="C947" s="1"/>
      <c r="D947" s="1"/>
      <c r="E947" s="1"/>
      <c r="F947" s="53"/>
      <c r="G947" s="53"/>
      <c r="H947" s="53"/>
      <c r="I947" s="53"/>
      <c r="J947" s="53"/>
    </row>
    <row r="948" spans="1:10" x14ac:dyDescent="0.25">
      <c r="A948" s="1"/>
      <c r="B948" s="1"/>
      <c r="C948" s="1"/>
      <c r="D948" s="1"/>
      <c r="E948" s="1"/>
      <c r="F948" s="53"/>
      <c r="G948" s="53"/>
      <c r="H948" s="53"/>
      <c r="I948" s="53"/>
      <c r="J948" s="53"/>
    </row>
    <row r="949" spans="1:10" x14ac:dyDescent="0.25">
      <c r="A949" s="1"/>
      <c r="B949" s="1"/>
      <c r="C949" s="1"/>
      <c r="D949" s="1"/>
      <c r="E949" s="1"/>
      <c r="F949" s="53"/>
      <c r="G949" s="53"/>
      <c r="H949" s="53"/>
      <c r="I949" s="53"/>
      <c r="J949" s="53"/>
    </row>
    <row r="950" spans="1:10" x14ac:dyDescent="0.25">
      <c r="A950" s="1"/>
      <c r="B950" s="1"/>
      <c r="C950" s="1"/>
      <c r="D950" s="1"/>
      <c r="E950" s="1"/>
      <c r="F950" s="53"/>
      <c r="G950" s="53"/>
      <c r="H950" s="53"/>
      <c r="I950" s="53"/>
      <c r="J950" s="53"/>
    </row>
    <row r="951" spans="1:10" x14ac:dyDescent="0.25">
      <c r="A951" s="1"/>
      <c r="B951" s="1"/>
      <c r="C951" s="1"/>
      <c r="D951" s="1"/>
      <c r="E951" s="1"/>
      <c r="F951" s="53"/>
      <c r="G951" s="53"/>
      <c r="H951" s="53"/>
      <c r="I951" s="53"/>
      <c r="J951" s="53"/>
    </row>
    <row r="952" spans="1:10" x14ac:dyDescent="0.25">
      <c r="A952" s="1"/>
      <c r="B952" s="1"/>
      <c r="C952" s="1"/>
      <c r="D952" s="1"/>
      <c r="E952" s="1"/>
      <c r="F952" s="53"/>
      <c r="G952" s="53"/>
      <c r="H952" s="53"/>
      <c r="I952" s="53"/>
      <c r="J952" s="53"/>
    </row>
    <row r="953" spans="1:10" x14ac:dyDescent="0.25">
      <c r="A953" s="1"/>
      <c r="B953" s="1"/>
      <c r="C953" s="1"/>
      <c r="D953" s="1"/>
      <c r="E953" s="1"/>
      <c r="F953" s="53"/>
      <c r="G953" s="53"/>
      <c r="H953" s="53"/>
      <c r="I953" s="53"/>
      <c r="J953" s="53"/>
    </row>
    <row r="954" spans="1:10" x14ac:dyDescent="0.25">
      <c r="A954" s="1"/>
      <c r="B954" s="1"/>
      <c r="C954" s="1"/>
      <c r="D954" s="1"/>
      <c r="E954" s="1"/>
      <c r="F954" s="53"/>
      <c r="G954" s="53"/>
      <c r="H954" s="53"/>
      <c r="I954" s="53"/>
      <c r="J954" s="53"/>
    </row>
    <row r="955" spans="1:10" x14ac:dyDescent="0.25">
      <c r="A955" s="1"/>
      <c r="B955" s="1"/>
      <c r="C955" s="1"/>
      <c r="D955" s="1"/>
      <c r="E955" s="1"/>
      <c r="F955" s="53"/>
      <c r="G955" s="53"/>
      <c r="H955" s="53"/>
      <c r="I955" s="53"/>
      <c r="J955" s="53"/>
    </row>
    <row r="956" spans="1:10" x14ac:dyDescent="0.25">
      <c r="A956" s="1"/>
      <c r="B956" s="1"/>
      <c r="C956" s="1"/>
      <c r="D956" s="1"/>
      <c r="E956" s="1"/>
      <c r="F956" s="53"/>
      <c r="G956" s="53"/>
      <c r="H956" s="53"/>
      <c r="I956" s="53"/>
      <c r="J956" s="53"/>
    </row>
    <row r="957" spans="1:10" x14ac:dyDescent="0.25">
      <c r="A957" s="1"/>
      <c r="B957" s="1"/>
      <c r="C957" s="1"/>
      <c r="D957" s="1"/>
      <c r="E957" s="1"/>
      <c r="F957" s="53"/>
      <c r="G957" s="53"/>
      <c r="H957" s="53"/>
      <c r="I957" s="53"/>
      <c r="J957" s="53"/>
    </row>
    <row r="958" spans="1:10" x14ac:dyDescent="0.25">
      <c r="A958" s="1"/>
      <c r="B958" s="1"/>
      <c r="C958" s="1"/>
      <c r="D958" s="1"/>
      <c r="E958" s="1"/>
      <c r="F958" s="53"/>
      <c r="G958" s="53"/>
      <c r="H958" s="53"/>
      <c r="I958" s="53"/>
      <c r="J958" s="53"/>
    </row>
    <row r="959" spans="1:10" x14ac:dyDescent="0.25">
      <c r="A959" s="1"/>
      <c r="B959" s="1"/>
      <c r="C959" s="1"/>
      <c r="D959" s="1"/>
      <c r="E959" s="1"/>
      <c r="F959" s="53"/>
      <c r="G959" s="53"/>
      <c r="H959" s="53"/>
      <c r="I959" s="53"/>
      <c r="J959" s="53"/>
    </row>
    <row r="960" spans="1:10" x14ac:dyDescent="0.25">
      <c r="A960" s="1"/>
      <c r="B960" s="1"/>
      <c r="C960" s="1"/>
      <c r="D960" s="1"/>
      <c r="E960" s="1"/>
      <c r="F960" s="53"/>
      <c r="G960" s="53"/>
      <c r="H960" s="53"/>
      <c r="I960" s="53"/>
      <c r="J960" s="53"/>
    </row>
    <row r="961" spans="1:10" x14ac:dyDescent="0.25">
      <c r="A961" s="1"/>
      <c r="B961" s="1"/>
      <c r="C961" s="1"/>
      <c r="D961" s="1"/>
      <c r="E961" s="1"/>
      <c r="F961" s="53"/>
      <c r="G961" s="53"/>
      <c r="H961" s="53"/>
      <c r="I961" s="53"/>
      <c r="J961" s="53"/>
    </row>
    <row r="962" spans="1:10" x14ac:dyDescent="0.25">
      <c r="A962" s="1"/>
      <c r="B962" s="1"/>
      <c r="C962" s="1"/>
      <c r="D962" s="1"/>
      <c r="E962" s="1"/>
      <c r="F962" s="53"/>
      <c r="G962" s="53"/>
      <c r="H962" s="53"/>
      <c r="I962" s="53"/>
      <c r="J962" s="53"/>
    </row>
    <row r="963" spans="1:10" x14ac:dyDescent="0.25">
      <c r="A963" s="1"/>
      <c r="B963" s="1"/>
      <c r="C963" s="1"/>
      <c r="D963" s="1"/>
      <c r="E963" s="1"/>
      <c r="F963" s="53"/>
      <c r="G963" s="53"/>
      <c r="H963" s="53"/>
      <c r="I963" s="53"/>
      <c r="J963" s="53"/>
    </row>
    <row r="964" spans="1:10" x14ac:dyDescent="0.25">
      <c r="A964" s="1"/>
      <c r="B964" s="1"/>
      <c r="C964" s="1"/>
      <c r="D964" s="1"/>
      <c r="E964" s="1"/>
      <c r="F964" s="53"/>
      <c r="G964" s="53"/>
      <c r="H964" s="53"/>
      <c r="I964" s="53"/>
      <c r="J964" s="53"/>
    </row>
    <row r="965" spans="1:10" x14ac:dyDescent="0.25">
      <c r="A965" s="1"/>
      <c r="B965" s="1"/>
      <c r="C965" s="1"/>
      <c r="D965" s="1"/>
      <c r="E965" s="1"/>
      <c r="F965" s="53"/>
      <c r="G965" s="53"/>
      <c r="H965" s="53"/>
      <c r="I965" s="53"/>
      <c r="J965" s="53"/>
    </row>
    <row r="966" spans="1:10" x14ac:dyDescent="0.25">
      <c r="A966" s="1"/>
      <c r="B966" s="1"/>
      <c r="C966" s="1"/>
      <c r="D966" s="1"/>
      <c r="E966" s="1"/>
      <c r="F966" s="53"/>
      <c r="G966" s="53"/>
      <c r="H966" s="53"/>
      <c r="I966" s="53"/>
      <c r="J966" s="53"/>
    </row>
    <row r="967" spans="1:10" x14ac:dyDescent="0.25">
      <c r="A967" s="1"/>
      <c r="B967" s="1"/>
      <c r="C967" s="1"/>
      <c r="D967" s="1"/>
      <c r="E967" s="1"/>
      <c r="F967" s="53"/>
      <c r="G967" s="53"/>
      <c r="H967" s="53"/>
      <c r="I967" s="53"/>
      <c r="J967" s="53"/>
    </row>
    <row r="968" spans="1:10" x14ac:dyDescent="0.25">
      <c r="A968" s="1"/>
      <c r="B968" s="1"/>
      <c r="C968" s="1"/>
      <c r="D968" s="1"/>
      <c r="E968" s="1"/>
      <c r="F968" s="53"/>
      <c r="G968" s="53"/>
      <c r="H968" s="53"/>
      <c r="I968" s="53"/>
      <c r="J968" s="53"/>
    </row>
    <row r="969" spans="1:10" x14ac:dyDescent="0.25">
      <c r="A969" s="1"/>
      <c r="B969" s="1"/>
      <c r="C969" s="1"/>
      <c r="D969" s="1"/>
      <c r="E969" s="1"/>
      <c r="F969" s="53"/>
      <c r="G969" s="53"/>
      <c r="H969" s="53"/>
      <c r="I969" s="53"/>
      <c r="J969" s="53"/>
    </row>
    <row r="970" spans="1:10" x14ac:dyDescent="0.25">
      <c r="A970" s="1"/>
      <c r="B970" s="1"/>
      <c r="C970" s="1"/>
      <c r="D970" s="1"/>
      <c r="E970" s="1"/>
      <c r="F970" s="53"/>
      <c r="G970" s="53"/>
      <c r="H970" s="53"/>
      <c r="I970" s="53"/>
      <c r="J970" s="53"/>
    </row>
    <row r="971" spans="1:10" x14ac:dyDescent="0.25">
      <c r="A971" s="1"/>
      <c r="B971" s="1"/>
      <c r="C971" s="1"/>
      <c r="D971" s="1"/>
      <c r="E971" s="1"/>
      <c r="F971" s="53"/>
      <c r="G971" s="53"/>
      <c r="H971" s="53"/>
      <c r="I971" s="53"/>
      <c r="J971" s="53"/>
    </row>
    <row r="972" spans="1:10" x14ac:dyDescent="0.25">
      <c r="A972" s="1"/>
      <c r="B972" s="1"/>
      <c r="C972" s="1"/>
      <c r="D972" s="1"/>
      <c r="E972" s="1"/>
      <c r="F972" s="53"/>
      <c r="G972" s="53"/>
      <c r="H972" s="53"/>
      <c r="I972" s="53"/>
      <c r="J972" s="53"/>
    </row>
    <row r="973" spans="1:10" x14ac:dyDescent="0.25">
      <c r="A973" s="1"/>
      <c r="B973" s="1"/>
      <c r="C973" s="1"/>
      <c r="D973" s="1"/>
      <c r="E973" s="1"/>
      <c r="F973" s="53"/>
      <c r="G973" s="53"/>
      <c r="H973" s="53"/>
      <c r="I973" s="53"/>
      <c r="J973" s="53"/>
    </row>
    <row r="974" spans="1:10" x14ac:dyDescent="0.25">
      <c r="A974" s="1"/>
      <c r="B974" s="1"/>
      <c r="C974" s="1"/>
      <c r="D974" s="1"/>
      <c r="E974" s="1"/>
      <c r="F974" s="53"/>
      <c r="G974" s="53"/>
      <c r="H974" s="53"/>
      <c r="I974" s="53"/>
      <c r="J974" s="53"/>
    </row>
    <row r="975" spans="1:10" x14ac:dyDescent="0.25">
      <c r="A975" s="1"/>
      <c r="B975" s="1"/>
      <c r="C975" s="1"/>
      <c r="D975" s="1"/>
      <c r="E975" s="1"/>
      <c r="F975" s="53"/>
      <c r="G975" s="53"/>
      <c r="H975" s="53"/>
      <c r="I975" s="53"/>
      <c r="J975" s="53"/>
    </row>
    <row r="976" spans="1:10" x14ac:dyDescent="0.25">
      <c r="A976" s="1"/>
      <c r="B976" s="1"/>
      <c r="C976" s="1"/>
      <c r="D976" s="1"/>
      <c r="E976" s="1"/>
      <c r="F976" s="53"/>
      <c r="G976" s="53"/>
      <c r="H976" s="53"/>
      <c r="I976" s="53"/>
      <c r="J976" s="53"/>
    </row>
    <row r="977" spans="1:10" x14ac:dyDescent="0.25">
      <c r="A977" s="1"/>
      <c r="B977" s="1"/>
      <c r="C977" s="1"/>
      <c r="D977" s="1"/>
      <c r="E977" s="1"/>
      <c r="F977" s="53"/>
      <c r="G977" s="53"/>
      <c r="H977" s="53"/>
      <c r="I977" s="53"/>
      <c r="J977" s="53"/>
    </row>
    <row r="978" spans="1:10" x14ac:dyDescent="0.25">
      <c r="A978" s="1"/>
      <c r="B978" s="1"/>
      <c r="C978" s="1"/>
      <c r="D978" s="1"/>
      <c r="E978" s="1"/>
      <c r="F978" s="53"/>
      <c r="G978" s="53"/>
      <c r="H978" s="53"/>
      <c r="I978" s="53"/>
      <c r="J978" s="53"/>
    </row>
    <row r="979" spans="1:10" x14ac:dyDescent="0.25">
      <c r="A979" s="1"/>
      <c r="B979" s="1"/>
      <c r="C979" s="1"/>
      <c r="D979" s="1"/>
      <c r="E979" s="1"/>
      <c r="F979" s="53"/>
      <c r="G979" s="53"/>
      <c r="H979" s="53"/>
      <c r="I979" s="53"/>
      <c r="J979" s="53"/>
    </row>
    <row r="980" spans="1:10" x14ac:dyDescent="0.25">
      <c r="A980" s="1"/>
      <c r="B980" s="1"/>
      <c r="C980" s="1"/>
      <c r="D980" s="1"/>
      <c r="E980" s="1"/>
      <c r="F980" s="53"/>
      <c r="G980" s="53"/>
      <c r="H980" s="53"/>
      <c r="I980" s="53"/>
      <c r="J980" s="53"/>
    </row>
    <row r="981" spans="1:10" x14ac:dyDescent="0.25">
      <c r="A981" s="1"/>
      <c r="B981" s="1"/>
      <c r="C981" s="1"/>
      <c r="D981" s="1"/>
      <c r="E981" s="1"/>
      <c r="F981" s="53"/>
      <c r="G981" s="53"/>
      <c r="H981" s="53"/>
      <c r="I981" s="53"/>
      <c r="J981" s="53"/>
    </row>
    <row r="982" spans="1:10" x14ac:dyDescent="0.25">
      <c r="A982" s="1"/>
      <c r="B982" s="1"/>
      <c r="C982" s="1"/>
      <c r="D982" s="1"/>
      <c r="E982" s="1"/>
      <c r="F982" s="53"/>
      <c r="G982" s="53"/>
      <c r="H982" s="53"/>
      <c r="I982" s="53"/>
      <c r="J982" s="53"/>
    </row>
    <row r="983" spans="1:10" x14ac:dyDescent="0.25">
      <c r="A983" s="1"/>
      <c r="B983" s="1"/>
      <c r="C983" s="1"/>
      <c r="D983" s="1"/>
      <c r="E983" s="1"/>
      <c r="F983" s="53"/>
      <c r="G983" s="53"/>
      <c r="H983" s="53"/>
      <c r="I983" s="53"/>
      <c r="J983" s="53"/>
    </row>
    <row r="984" spans="1:10" x14ac:dyDescent="0.25">
      <c r="A984" s="1"/>
      <c r="B984" s="1"/>
      <c r="C984" s="1"/>
      <c r="D984" s="1"/>
      <c r="E984" s="1"/>
      <c r="F984" s="53"/>
      <c r="G984" s="53"/>
      <c r="H984" s="53"/>
      <c r="I984" s="53"/>
      <c r="J984" s="53"/>
    </row>
    <row r="985" spans="1:10" x14ac:dyDescent="0.25">
      <c r="A985" s="1"/>
      <c r="B985" s="1"/>
      <c r="C985" s="1"/>
      <c r="D985" s="1"/>
      <c r="E985" s="1"/>
      <c r="F985" s="53"/>
      <c r="G985" s="53"/>
      <c r="H985" s="53"/>
      <c r="I985" s="53"/>
      <c r="J985" s="53"/>
    </row>
    <row r="986" spans="1:10" x14ac:dyDescent="0.25">
      <c r="A986" s="1"/>
      <c r="B986" s="1"/>
      <c r="C986" s="1"/>
      <c r="D986" s="1"/>
      <c r="E986" s="1"/>
      <c r="F986" s="53"/>
      <c r="G986" s="53"/>
      <c r="H986" s="53"/>
      <c r="I986" s="53"/>
      <c r="J986" s="53"/>
    </row>
    <row r="987" spans="1:10" x14ac:dyDescent="0.25">
      <c r="A987" s="1"/>
      <c r="B987" s="1"/>
      <c r="C987" s="1"/>
      <c r="D987" s="1"/>
      <c r="E987" s="1"/>
      <c r="F987" s="53"/>
      <c r="G987" s="53"/>
      <c r="H987" s="53"/>
      <c r="I987" s="53"/>
      <c r="J987" s="53"/>
    </row>
    <row r="988" spans="1:10" x14ac:dyDescent="0.25">
      <c r="A988" s="1"/>
      <c r="B988" s="1"/>
      <c r="C988" s="1"/>
      <c r="D988" s="1"/>
      <c r="E988" s="1"/>
      <c r="F988" s="53"/>
      <c r="G988" s="53"/>
      <c r="H988" s="53"/>
      <c r="I988" s="53"/>
      <c r="J988" s="53"/>
    </row>
    <row r="989" spans="1:10" x14ac:dyDescent="0.25">
      <c r="A989" s="1"/>
      <c r="B989" s="1"/>
      <c r="C989" s="1"/>
      <c r="D989" s="1"/>
      <c r="E989" s="1"/>
      <c r="F989" s="53"/>
      <c r="G989" s="53"/>
      <c r="H989" s="53"/>
      <c r="I989" s="53"/>
      <c r="J989" s="53"/>
    </row>
    <row r="990" spans="1:10" x14ac:dyDescent="0.25">
      <c r="A990" s="1"/>
      <c r="B990" s="1"/>
      <c r="C990" s="1"/>
      <c r="D990" s="1"/>
      <c r="E990" s="1"/>
      <c r="F990" s="53"/>
      <c r="G990" s="53"/>
      <c r="H990" s="53"/>
      <c r="I990" s="53"/>
      <c r="J990" s="53"/>
    </row>
    <row r="991" spans="1:10" x14ac:dyDescent="0.25">
      <c r="A991" s="1"/>
      <c r="B991" s="1"/>
      <c r="C991" s="1"/>
      <c r="D991" s="1"/>
      <c r="E991" s="1"/>
      <c r="F991" s="53"/>
      <c r="G991" s="53"/>
      <c r="H991" s="53"/>
      <c r="I991" s="53"/>
      <c r="J991" s="53"/>
    </row>
    <row r="992" spans="1:10" x14ac:dyDescent="0.25">
      <c r="A992" s="1"/>
      <c r="B992" s="1"/>
      <c r="C992" s="1"/>
      <c r="D992" s="1"/>
      <c r="E992" s="1"/>
      <c r="F992" s="53"/>
      <c r="G992" s="53"/>
      <c r="H992" s="53"/>
      <c r="I992" s="53"/>
      <c r="J992" s="53"/>
    </row>
    <row r="993" spans="1:10" x14ac:dyDescent="0.25">
      <c r="A993" s="1"/>
      <c r="B993" s="1"/>
      <c r="C993" s="1"/>
      <c r="D993" s="1"/>
      <c r="E993" s="1"/>
      <c r="F993" s="53"/>
      <c r="G993" s="53"/>
      <c r="H993" s="53"/>
      <c r="I993" s="53"/>
      <c r="J993" s="53"/>
    </row>
    <row r="994" spans="1:10" x14ac:dyDescent="0.25">
      <c r="A994" s="1"/>
      <c r="B994" s="1"/>
      <c r="C994" s="1"/>
      <c r="D994" s="1"/>
      <c r="E994" s="1"/>
      <c r="F994" s="53"/>
      <c r="G994" s="53"/>
      <c r="H994" s="53"/>
      <c r="I994" s="53"/>
      <c r="J994" s="53"/>
    </row>
    <row r="995" spans="1:10" x14ac:dyDescent="0.25">
      <c r="A995" s="1"/>
      <c r="B995" s="1"/>
      <c r="C995" s="1"/>
      <c r="D995" s="1"/>
      <c r="E995" s="1"/>
      <c r="F995" s="53"/>
      <c r="G995" s="53"/>
      <c r="H995" s="53"/>
      <c r="I995" s="53"/>
      <c r="J995" s="53"/>
    </row>
    <row r="996" spans="1:10" x14ac:dyDescent="0.25">
      <c r="A996" s="1"/>
      <c r="B996" s="1"/>
      <c r="C996" s="1"/>
      <c r="D996" s="1"/>
      <c r="E996" s="1"/>
      <c r="F996" s="53"/>
      <c r="G996" s="53"/>
      <c r="H996" s="53"/>
      <c r="I996" s="53"/>
      <c r="J996" s="53"/>
    </row>
    <row r="997" spans="1:10" x14ac:dyDescent="0.25">
      <c r="A997" s="1"/>
      <c r="B997" s="1"/>
      <c r="C997" s="1"/>
      <c r="D997" s="1"/>
      <c r="E997" s="1"/>
      <c r="F997" s="53"/>
      <c r="G997" s="53"/>
      <c r="H997" s="53"/>
      <c r="I997" s="53"/>
      <c r="J997" s="53"/>
    </row>
    <row r="998" spans="1:10" x14ac:dyDescent="0.25">
      <c r="A998" s="1"/>
      <c r="B998" s="1"/>
      <c r="C998" s="1"/>
      <c r="D998" s="1"/>
      <c r="E998" s="1"/>
      <c r="F998" s="53"/>
      <c r="G998" s="53"/>
      <c r="H998" s="53"/>
      <c r="I998" s="53"/>
      <c r="J998" s="53"/>
    </row>
    <row r="999" spans="1:10" x14ac:dyDescent="0.25">
      <c r="A999" s="1"/>
      <c r="B999" s="1"/>
      <c r="C999" s="1"/>
      <c r="D999" s="1"/>
      <c r="E999" s="1"/>
      <c r="F999" s="53"/>
      <c r="G999" s="53"/>
      <c r="H999" s="53"/>
      <c r="I999" s="53"/>
      <c r="J999" s="53"/>
    </row>
    <row r="1000" spans="1:10" x14ac:dyDescent="0.25">
      <c r="A1000" s="1"/>
      <c r="B1000" s="1"/>
      <c r="C1000" s="1"/>
      <c r="D1000" s="1"/>
      <c r="E1000" s="1"/>
      <c r="F1000" s="53"/>
      <c r="G1000" s="53"/>
      <c r="H1000" s="53"/>
      <c r="I1000" s="53"/>
      <c r="J1000" s="53"/>
    </row>
    <row r="1001" spans="1:10" x14ac:dyDescent="0.25">
      <c r="A1001" s="1"/>
      <c r="B1001" s="1"/>
      <c r="C1001" s="1"/>
      <c r="D1001" s="1"/>
      <c r="E1001" s="1"/>
      <c r="F1001" s="53"/>
      <c r="G1001" s="53"/>
      <c r="H1001" s="53"/>
      <c r="I1001" s="53"/>
      <c r="J1001" s="53"/>
    </row>
    <row r="1002" spans="1:10" x14ac:dyDescent="0.25">
      <c r="A1002" s="1"/>
      <c r="B1002" s="1"/>
      <c r="C1002" s="1"/>
      <c r="D1002" s="1"/>
      <c r="E1002" s="1"/>
      <c r="F1002" s="53"/>
      <c r="G1002" s="53"/>
      <c r="H1002" s="53"/>
      <c r="I1002" s="53"/>
      <c r="J1002" s="53"/>
    </row>
    <row r="1003" spans="1:10" x14ac:dyDescent="0.25">
      <c r="A1003" s="1"/>
      <c r="B1003" s="1"/>
      <c r="C1003" s="1"/>
      <c r="D1003" s="1"/>
      <c r="E1003" s="1"/>
      <c r="F1003" s="53"/>
      <c r="G1003" s="53"/>
      <c r="H1003" s="53"/>
      <c r="I1003" s="53"/>
      <c r="J1003" s="53"/>
    </row>
    <row r="1004" spans="1:10" x14ac:dyDescent="0.25">
      <c r="A1004" s="1"/>
      <c r="B1004" s="1"/>
      <c r="C1004" s="1"/>
      <c r="D1004" s="1"/>
      <c r="E1004" s="1"/>
      <c r="F1004" s="53"/>
      <c r="G1004" s="53"/>
      <c r="H1004" s="53"/>
      <c r="I1004" s="53"/>
      <c r="J1004" s="53"/>
    </row>
    <row r="1005" spans="1:10" x14ac:dyDescent="0.25">
      <c r="A1005" s="1"/>
      <c r="B1005" s="1"/>
      <c r="C1005" s="1"/>
      <c r="D1005" s="1"/>
      <c r="E1005" s="1"/>
      <c r="F1005" s="53"/>
      <c r="G1005" s="53"/>
      <c r="H1005" s="53"/>
      <c r="I1005" s="53"/>
      <c r="J1005" s="53"/>
    </row>
    <row r="1006" spans="1:10" x14ac:dyDescent="0.25">
      <c r="A1006" s="1"/>
      <c r="B1006" s="1"/>
      <c r="C1006" s="1"/>
      <c r="D1006" s="1"/>
      <c r="E1006" s="1"/>
      <c r="F1006" s="53"/>
      <c r="G1006" s="53"/>
      <c r="H1006" s="53"/>
      <c r="I1006" s="53"/>
      <c r="J1006" s="53"/>
    </row>
    <row r="1007" spans="1:10" x14ac:dyDescent="0.25">
      <c r="A1007" s="1"/>
      <c r="B1007" s="1"/>
      <c r="C1007" s="1"/>
      <c r="D1007" s="1"/>
      <c r="E1007" s="1"/>
      <c r="F1007" s="53"/>
      <c r="G1007" s="53"/>
      <c r="H1007" s="53"/>
      <c r="I1007" s="53"/>
      <c r="J1007" s="53"/>
    </row>
    <row r="1008" spans="1:10" x14ac:dyDescent="0.25">
      <c r="A1008" s="1"/>
      <c r="B1008" s="1"/>
      <c r="C1008" s="1"/>
      <c r="D1008" s="1"/>
      <c r="E1008" s="1"/>
      <c r="F1008" s="53"/>
      <c r="G1008" s="53"/>
      <c r="H1008" s="53"/>
      <c r="I1008" s="53"/>
      <c r="J1008" s="53"/>
    </row>
    <row r="1009" spans="1:10" x14ac:dyDescent="0.25">
      <c r="A1009" s="1"/>
      <c r="B1009" s="1"/>
      <c r="C1009" s="1"/>
      <c r="D1009" s="1"/>
      <c r="E1009" s="1"/>
      <c r="F1009" s="53"/>
      <c r="G1009" s="53"/>
      <c r="H1009" s="53"/>
      <c r="I1009" s="53"/>
      <c r="J1009" s="53"/>
    </row>
    <row r="1010" spans="1:10" x14ac:dyDescent="0.25">
      <c r="A1010" s="1"/>
      <c r="B1010" s="1"/>
      <c r="C1010" s="1"/>
      <c r="D1010" s="1"/>
      <c r="E1010" s="1"/>
      <c r="F1010" s="53"/>
      <c r="G1010" s="53"/>
      <c r="H1010" s="53"/>
      <c r="I1010" s="53"/>
      <c r="J1010" s="53"/>
    </row>
    <row r="1011" spans="1:10" x14ac:dyDescent="0.25">
      <c r="A1011" s="1"/>
      <c r="B1011" s="1"/>
      <c r="C1011" s="1"/>
      <c r="D1011" s="1"/>
      <c r="E1011" s="1"/>
      <c r="F1011" s="53"/>
      <c r="G1011" s="53"/>
      <c r="H1011" s="53"/>
      <c r="I1011" s="53"/>
      <c r="J1011" s="53"/>
    </row>
    <row r="1012" spans="1:10" x14ac:dyDescent="0.25">
      <c r="A1012" s="1"/>
      <c r="B1012" s="1"/>
      <c r="C1012" s="1"/>
      <c r="D1012" s="1"/>
      <c r="E1012" s="1"/>
      <c r="F1012" s="53"/>
      <c r="G1012" s="53"/>
      <c r="H1012" s="53"/>
      <c r="I1012" s="53"/>
      <c r="J1012" s="53"/>
    </row>
    <row r="1013" spans="1:10" x14ac:dyDescent="0.25">
      <c r="A1013" s="1"/>
      <c r="B1013" s="1"/>
      <c r="C1013" s="1"/>
      <c r="D1013" s="1"/>
      <c r="E1013" s="1"/>
      <c r="F1013" s="53"/>
      <c r="G1013" s="53"/>
      <c r="H1013" s="53"/>
      <c r="I1013" s="53"/>
      <c r="J1013" s="53"/>
    </row>
    <row r="1014" spans="1:10" x14ac:dyDescent="0.25">
      <c r="A1014" s="1"/>
      <c r="B1014" s="1"/>
      <c r="C1014" s="1"/>
      <c r="D1014" s="1"/>
      <c r="E1014" s="1"/>
      <c r="F1014" s="53"/>
      <c r="G1014" s="53"/>
      <c r="H1014" s="53"/>
      <c r="I1014" s="53"/>
      <c r="J1014" s="53"/>
    </row>
    <row r="1015" spans="1:10" x14ac:dyDescent="0.25">
      <c r="A1015" s="1"/>
      <c r="B1015" s="1"/>
      <c r="C1015" s="1"/>
      <c r="D1015" s="1"/>
      <c r="E1015" s="1"/>
      <c r="F1015" s="53"/>
      <c r="G1015" s="53"/>
      <c r="H1015" s="53"/>
      <c r="I1015" s="53"/>
      <c r="J1015" s="53"/>
    </row>
    <row r="1016" spans="1:10" x14ac:dyDescent="0.25">
      <c r="A1016" s="1"/>
      <c r="B1016" s="1"/>
      <c r="C1016" s="1"/>
      <c r="D1016" s="1"/>
      <c r="E1016" s="1"/>
      <c r="F1016" s="53"/>
      <c r="G1016" s="53"/>
      <c r="H1016" s="53"/>
      <c r="I1016" s="53"/>
      <c r="J1016" s="53"/>
    </row>
    <row r="1017" spans="1:10" x14ac:dyDescent="0.25">
      <c r="A1017" s="1"/>
      <c r="B1017" s="1"/>
      <c r="C1017" s="1"/>
      <c r="D1017" s="1"/>
      <c r="E1017" s="1"/>
      <c r="F1017" s="53"/>
      <c r="G1017" s="53"/>
      <c r="H1017" s="53"/>
      <c r="I1017" s="53"/>
      <c r="J1017" s="53"/>
    </row>
    <row r="1018" spans="1:10" x14ac:dyDescent="0.25">
      <c r="A1018" s="1"/>
      <c r="B1018" s="1"/>
      <c r="C1018" s="1"/>
      <c r="D1018" s="1"/>
      <c r="E1018" s="1"/>
      <c r="F1018" s="53"/>
      <c r="G1018" s="53"/>
      <c r="H1018" s="53"/>
      <c r="I1018" s="53"/>
      <c r="J1018" s="53"/>
    </row>
    <row r="1019" spans="1:10" x14ac:dyDescent="0.25">
      <c r="A1019" s="1"/>
      <c r="B1019" s="1"/>
      <c r="C1019" s="1"/>
      <c r="D1019" s="1"/>
      <c r="E1019" s="1"/>
      <c r="F1019" s="53"/>
      <c r="G1019" s="53"/>
      <c r="H1019" s="53"/>
      <c r="I1019" s="53"/>
      <c r="J1019" s="53"/>
    </row>
    <row r="1020" spans="1:10" x14ac:dyDescent="0.25">
      <c r="A1020" s="1"/>
      <c r="B1020" s="1"/>
      <c r="C1020" s="1"/>
      <c r="D1020" s="1"/>
      <c r="E1020" s="1"/>
      <c r="F1020" s="53"/>
      <c r="G1020" s="53"/>
      <c r="H1020" s="53"/>
      <c r="I1020" s="53"/>
      <c r="J1020" s="53"/>
    </row>
    <row r="1021" spans="1:10" x14ac:dyDescent="0.25">
      <c r="A1021" s="1"/>
      <c r="B1021" s="1"/>
      <c r="C1021" s="1"/>
      <c r="D1021" s="1"/>
      <c r="E1021" s="1"/>
      <c r="F1021" s="53"/>
      <c r="G1021" s="53"/>
      <c r="H1021" s="53"/>
      <c r="I1021" s="53"/>
      <c r="J1021" s="53"/>
    </row>
    <row r="1022" spans="1:10" x14ac:dyDescent="0.25">
      <c r="A1022" s="1"/>
      <c r="B1022" s="1"/>
      <c r="C1022" s="1"/>
      <c r="D1022" s="1"/>
      <c r="E1022" s="1"/>
      <c r="F1022" s="53"/>
      <c r="G1022" s="53"/>
      <c r="H1022" s="53"/>
      <c r="I1022" s="53"/>
      <c r="J1022" s="53"/>
    </row>
    <row r="1023" spans="1:10" x14ac:dyDescent="0.25">
      <c r="A1023" s="1"/>
      <c r="B1023" s="1"/>
      <c r="C1023" s="1"/>
      <c r="D1023" s="1"/>
      <c r="E1023" s="1"/>
      <c r="F1023" s="53"/>
      <c r="G1023" s="53"/>
      <c r="H1023" s="53"/>
      <c r="I1023" s="53"/>
      <c r="J1023" s="53"/>
    </row>
    <row r="1024" spans="1:10" x14ac:dyDescent="0.25">
      <c r="A1024" s="1"/>
      <c r="B1024" s="1"/>
      <c r="C1024" s="1"/>
      <c r="D1024" s="1"/>
      <c r="E1024" s="1"/>
      <c r="F1024" s="53"/>
      <c r="G1024" s="53"/>
      <c r="H1024" s="53"/>
      <c r="I1024" s="53"/>
      <c r="J1024" s="53"/>
    </row>
    <row r="1025" spans="1:10" x14ac:dyDescent="0.25">
      <c r="A1025" s="1"/>
      <c r="B1025" s="1"/>
      <c r="C1025" s="1"/>
      <c r="D1025" s="1"/>
      <c r="E1025" s="1"/>
      <c r="F1025" s="53"/>
      <c r="G1025" s="53"/>
      <c r="H1025" s="53"/>
      <c r="I1025" s="53"/>
      <c r="J1025" s="53"/>
    </row>
    <row r="1026" spans="1:10" x14ac:dyDescent="0.25">
      <c r="A1026" s="1"/>
      <c r="B1026" s="1"/>
      <c r="C1026" s="1"/>
      <c r="D1026" s="1"/>
      <c r="E1026" s="1"/>
      <c r="F1026" s="53"/>
      <c r="G1026" s="53"/>
      <c r="H1026" s="53"/>
      <c r="I1026" s="53"/>
      <c r="J1026" s="53"/>
    </row>
    <row r="1027" spans="1:10" x14ac:dyDescent="0.25">
      <c r="A1027" s="1"/>
      <c r="B1027" s="1"/>
      <c r="C1027" s="1"/>
      <c r="D1027" s="1"/>
      <c r="E1027" s="1"/>
      <c r="F1027" s="53"/>
      <c r="G1027" s="53"/>
      <c r="H1027" s="53"/>
      <c r="I1027" s="53"/>
      <c r="J1027" s="53"/>
    </row>
    <row r="1028" spans="1:10" x14ac:dyDescent="0.25">
      <c r="A1028" s="1"/>
      <c r="B1028" s="1"/>
      <c r="C1028" s="1"/>
      <c r="D1028" s="1"/>
      <c r="E1028" s="1"/>
      <c r="F1028" s="53"/>
      <c r="G1028" s="53"/>
      <c r="H1028" s="53"/>
      <c r="I1028" s="53"/>
      <c r="J1028" s="53"/>
    </row>
    <row r="1029" spans="1:10" x14ac:dyDescent="0.25">
      <c r="A1029" s="1"/>
      <c r="B1029" s="1"/>
      <c r="C1029" s="1"/>
      <c r="D1029" s="1"/>
      <c r="E1029" s="1"/>
      <c r="F1029" s="53"/>
      <c r="G1029" s="53"/>
      <c r="H1029" s="53"/>
      <c r="I1029" s="53"/>
      <c r="J1029" s="53"/>
    </row>
    <row r="1030" spans="1:10" x14ac:dyDescent="0.25">
      <c r="A1030" s="1"/>
      <c r="B1030" s="1"/>
      <c r="C1030" s="1"/>
      <c r="D1030" s="1"/>
      <c r="E1030" s="1"/>
      <c r="F1030" s="53"/>
      <c r="G1030" s="53"/>
      <c r="H1030" s="53"/>
      <c r="I1030" s="53"/>
      <c r="J1030" s="53"/>
    </row>
    <row r="1031" spans="1:10" x14ac:dyDescent="0.25">
      <c r="A1031" s="1"/>
      <c r="B1031" s="1"/>
      <c r="C1031" s="1"/>
      <c r="D1031" s="1"/>
      <c r="E1031" s="1"/>
      <c r="F1031" s="53"/>
      <c r="G1031" s="53"/>
      <c r="H1031" s="53"/>
      <c r="I1031" s="53"/>
      <c r="J1031" s="53"/>
    </row>
    <row r="1032" spans="1:10" x14ac:dyDescent="0.25">
      <c r="A1032" s="1"/>
      <c r="B1032" s="1"/>
      <c r="C1032" s="1"/>
      <c r="D1032" s="1"/>
      <c r="E1032" s="1"/>
      <c r="F1032" s="53"/>
      <c r="G1032" s="53"/>
      <c r="H1032" s="53"/>
      <c r="I1032" s="53"/>
      <c r="J1032" s="53"/>
    </row>
    <row r="1033" spans="1:10" x14ac:dyDescent="0.25">
      <c r="A1033" s="1"/>
      <c r="B1033" s="1"/>
      <c r="C1033" s="1"/>
      <c r="D1033" s="1"/>
      <c r="E1033" s="1"/>
      <c r="F1033" s="53"/>
      <c r="G1033" s="53"/>
      <c r="H1033" s="53"/>
      <c r="I1033" s="53"/>
      <c r="J1033" s="53"/>
    </row>
    <row r="1034" spans="1:10" x14ac:dyDescent="0.25">
      <c r="A1034" s="1"/>
      <c r="B1034" s="1"/>
      <c r="C1034" s="1"/>
      <c r="D1034" s="1"/>
      <c r="E1034" s="1"/>
      <c r="F1034" s="53"/>
      <c r="G1034" s="53"/>
      <c r="H1034" s="53"/>
      <c r="I1034" s="53"/>
      <c r="J1034" s="53"/>
    </row>
    <row r="1035" spans="1:10" x14ac:dyDescent="0.25">
      <c r="A1035" s="1"/>
      <c r="B1035" s="1"/>
      <c r="C1035" s="1"/>
      <c r="D1035" s="1"/>
      <c r="E1035" s="1"/>
      <c r="F1035" s="53"/>
      <c r="G1035" s="53"/>
      <c r="H1035" s="53"/>
      <c r="I1035" s="53"/>
      <c r="J1035" s="53"/>
    </row>
    <row r="1036" spans="1:10" x14ac:dyDescent="0.25">
      <c r="A1036" s="1"/>
      <c r="B1036" s="1"/>
      <c r="C1036" s="1"/>
      <c r="D1036" s="1"/>
      <c r="E1036" s="1"/>
      <c r="F1036" s="53"/>
      <c r="G1036" s="53"/>
      <c r="H1036" s="53"/>
      <c r="I1036" s="53"/>
      <c r="J1036" s="53"/>
    </row>
    <row r="1037" spans="1:10" x14ac:dyDescent="0.25">
      <c r="A1037" s="1"/>
      <c r="B1037" s="1"/>
      <c r="C1037" s="1"/>
      <c r="D1037" s="1"/>
      <c r="E1037" s="1"/>
      <c r="F1037" s="53"/>
      <c r="G1037" s="53"/>
      <c r="H1037" s="53"/>
      <c r="I1037" s="53"/>
      <c r="J1037" s="53"/>
    </row>
    <row r="1038" spans="1:10" x14ac:dyDescent="0.25">
      <c r="A1038" s="1"/>
      <c r="B1038" s="1"/>
      <c r="C1038" s="1"/>
      <c r="D1038" s="1"/>
      <c r="E1038" s="1"/>
      <c r="F1038" s="53"/>
      <c r="G1038" s="53"/>
      <c r="H1038" s="53"/>
      <c r="I1038" s="53"/>
      <c r="J1038" s="53"/>
    </row>
    <row r="1039" spans="1:10" x14ac:dyDescent="0.25">
      <c r="A1039" s="1"/>
      <c r="B1039" s="1"/>
      <c r="C1039" s="1"/>
      <c r="D1039" s="1"/>
      <c r="E1039" s="1"/>
      <c r="F1039" s="53"/>
      <c r="G1039" s="53"/>
      <c r="H1039" s="53"/>
      <c r="I1039" s="53"/>
      <c r="J1039" s="53"/>
    </row>
    <row r="1040" spans="1:10" x14ac:dyDescent="0.25">
      <c r="A1040" s="1"/>
      <c r="B1040" s="1"/>
      <c r="C1040" s="1"/>
      <c r="D1040" s="1"/>
      <c r="E1040" s="1"/>
      <c r="F1040" s="53"/>
      <c r="G1040" s="53"/>
      <c r="H1040" s="53"/>
      <c r="I1040" s="53"/>
      <c r="J1040" s="53"/>
    </row>
    <row r="1041" spans="1:10" x14ac:dyDescent="0.25">
      <c r="A1041" s="1"/>
      <c r="B1041" s="1"/>
      <c r="C1041" s="1"/>
      <c r="D1041" s="1"/>
      <c r="E1041" s="1"/>
      <c r="F1041" s="53"/>
      <c r="G1041" s="53"/>
      <c r="H1041" s="53"/>
      <c r="I1041" s="53"/>
      <c r="J1041" s="53"/>
    </row>
    <row r="1042" spans="1:10" x14ac:dyDescent="0.25">
      <c r="A1042" s="1"/>
      <c r="B1042" s="1"/>
      <c r="C1042" s="1"/>
      <c r="D1042" s="1"/>
      <c r="E1042" s="1"/>
      <c r="F1042" s="53"/>
      <c r="G1042" s="53"/>
      <c r="H1042" s="53"/>
      <c r="I1042" s="53"/>
      <c r="J1042" s="53"/>
    </row>
    <row r="1043" spans="1:10" x14ac:dyDescent="0.25">
      <c r="A1043" s="1"/>
      <c r="B1043" s="1"/>
      <c r="C1043" s="1"/>
      <c r="D1043" s="1"/>
      <c r="E1043" s="1"/>
      <c r="F1043" s="53"/>
      <c r="G1043" s="53"/>
      <c r="H1043" s="53"/>
      <c r="I1043" s="53"/>
      <c r="J1043" s="53"/>
    </row>
    <row r="1044" spans="1:10" x14ac:dyDescent="0.25">
      <c r="A1044" s="1"/>
      <c r="B1044" s="1"/>
      <c r="C1044" s="1"/>
      <c r="D1044" s="1"/>
      <c r="E1044" s="1"/>
      <c r="F1044" s="53"/>
      <c r="G1044" s="53"/>
      <c r="H1044" s="53"/>
      <c r="I1044" s="53"/>
      <c r="J1044" s="53"/>
    </row>
    <row r="1045" spans="1:10" x14ac:dyDescent="0.25">
      <c r="A1045" s="1"/>
      <c r="B1045" s="1"/>
      <c r="C1045" s="1"/>
      <c r="D1045" s="1"/>
      <c r="E1045" s="1"/>
      <c r="F1045" s="53"/>
      <c r="G1045" s="53"/>
      <c r="H1045" s="53"/>
      <c r="I1045" s="53"/>
      <c r="J1045" s="53"/>
    </row>
    <row r="1046" spans="1:10" x14ac:dyDescent="0.25">
      <c r="A1046" s="1"/>
      <c r="B1046" s="1"/>
      <c r="C1046" s="1"/>
      <c r="D1046" s="1"/>
      <c r="E1046" s="1"/>
      <c r="F1046" s="53"/>
      <c r="G1046" s="53"/>
      <c r="H1046" s="53"/>
      <c r="I1046" s="53"/>
      <c r="J1046" s="53"/>
    </row>
    <row r="1047" spans="1:10" x14ac:dyDescent="0.25">
      <c r="A1047" s="1"/>
      <c r="B1047" s="1"/>
      <c r="C1047" s="1"/>
      <c r="D1047" s="1"/>
      <c r="E1047" s="1"/>
      <c r="F1047" s="53"/>
      <c r="G1047" s="53"/>
      <c r="H1047" s="53"/>
      <c r="I1047" s="53"/>
      <c r="J1047" s="53"/>
    </row>
    <row r="1048" spans="1:10" x14ac:dyDescent="0.25">
      <c r="A1048" s="1"/>
      <c r="B1048" s="1"/>
      <c r="C1048" s="1"/>
      <c r="D1048" s="1"/>
      <c r="E1048" s="1"/>
      <c r="F1048" s="53"/>
      <c r="G1048" s="53"/>
      <c r="H1048" s="53"/>
      <c r="I1048" s="53"/>
      <c r="J1048" s="53"/>
    </row>
    <row r="1049" spans="1:10" x14ac:dyDescent="0.25">
      <c r="A1049" s="1"/>
      <c r="B1049" s="1"/>
      <c r="C1049" s="1"/>
      <c r="D1049" s="1"/>
      <c r="E1049" s="1"/>
      <c r="F1049" s="53"/>
      <c r="G1049" s="53"/>
      <c r="H1049" s="53"/>
      <c r="I1049" s="53"/>
      <c r="J1049" s="53"/>
    </row>
    <row r="1050" spans="1:10" x14ac:dyDescent="0.25">
      <c r="A1050" s="1"/>
      <c r="B1050" s="1"/>
      <c r="C1050" s="1"/>
      <c r="D1050" s="1"/>
      <c r="E1050" s="1"/>
      <c r="F1050" s="53"/>
      <c r="G1050" s="53"/>
      <c r="H1050" s="53"/>
      <c r="I1050" s="53"/>
      <c r="J1050" s="53"/>
    </row>
    <row r="1051" spans="1:10" x14ac:dyDescent="0.25">
      <c r="A1051" s="1"/>
      <c r="B1051" s="1"/>
      <c r="C1051" s="1"/>
      <c r="D1051" s="1"/>
      <c r="E1051" s="1"/>
      <c r="F1051" s="53"/>
      <c r="G1051" s="53"/>
      <c r="H1051" s="53"/>
      <c r="I1051" s="53"/>
      <c r="J1051" s="53"/>
    </row>
    <row r="1052" spans="1:10" x14ac:dyDescent="0.25">
      <c r="A1052" s="1"/>
      <c r="B1052" s="1"/>
      <c r="C1052" s="1"/>
      <c r="D1052" s="1"/>
      <c r="E1052" s="1"/>
      <c r="F1052" s="53"/>
      <c r="G1052" s="53"/>
      <c r="H1052" s="53"/>
      <c r="I1052" s="53"/>
      <c r="J1052" s="53"/>
    </row>
    <row r="1053" spans="1:10" x14ac:dyDescent="0.25">
      <c r="A1053" s="1"/>
      <c r="B1053" s="1"/>
      <c r="C1053" s="1"/>
      <c r="D1053" s="1"/>
      <c r="E1053" s="1"/>
      <c r="F1053" s="53"/>
      <c r="G1053" s="53"/>
      <c r="H1053" s="53"/>
      <c r="I1053" s="53"/>
      <c r="J1053" s="53"/>
    </row>
    <row r="1054" spans="1:10" x14ac:dyDescent="0.25">
      <c r="A1054" s="1"/>
      <c r="B1054" s="1"/>
      <c r="C1054" s="1"/>
      <c r="D1054" s="1"/>
      <c r="E1054" s="1"/>
      <c r="F1054" s="53"/>
      <c r="G1054" s="53"/>
      <c r="H1054" s="53"/>
      <c r="I1054" s="53"/>
      <c r="J1054" s="53"/>
    </row>
    <row r="1055" spans="1:10" x14ac:dyDescent="0.25">
      <c r="A1055" s="1"/>
      <c r="B1055" s="1"/>
      <c r="C1055" s="1"/>
      <c r="D1055" s="1"/>
      <c r="E1055" s="1"/>
      <c r="F1055" s="53"/>
      <c r="G1055" s="53"/>
      <c r="H1055" s="53"/>
      <c r="I1055" s="53"/>
      <c r="J1055" s="53"/>
    </row>
    <row r="1056" spans="1:10" x14ac:dyDescent="0.25">
      <c r="A1056" s="1"/>
      <c r="B1056" s="1"/>
      <c r="C1056" s="1"/>
      <c r="D1056" s="1"/>
      <c r="E1056" s="1"/>
      <c r="F1056" s="53"/>
      <c r="G1056" s="53"/>
      <c r="H1056" s="53"/>
      <c r="I1056" s="53"/>
      <c r="J1056" s="53"/>
    </row>
    <row r="1057" spans="1:10" x14ac:dyDescent="0.25">
      <c r="A1057" s="1"/>
      <c r="B1057" s="1"/>
      <c r="C1057" s="1"/>
      <c r="D1057" s="1"/>
      <c r="E1057" s="1"/>
      <c r="F1057" s="53"/>
      <c r="G1057" s="53"/>
      <c r="H1057" s="53"/>
      <c r="I1057" s="53"/>
      <c r="J1057" s="53"/>
    </row>
    <row r="1058" spans="1:10" x14ac:dyDescent="0.25">
      <c r="A1058" s="1"/>
      <c r="B1058" s="1"/>
      <c r="C1058" s="1"/>
      <c r="D1058" s="1"/>
      <c r="E1058" s="1"/>
      <c r="F1058" s="53"/>
      <c r="G1058" s="53"/>
      <c r="H1058" s="53"/>
      <c r="I1058" s="53"/>
      <c r="J1058" s="53"/>
    </row>
    <row r="1059" spans="1:10" x14ac:dyDescent="0.25">
      <c r="A1059" s="1"/>
      <c r="B1059" s="1"/>
      <c r="C1059" s="1"/>
      <c r="D1059" s="1"/>
      <c r="E1059" s="1"/>
      <c r="F1059" s="53"/>
      <c r="G1059" s="53"/>
      <c r="H1059" s="53"/>
      <c r="I1059" s="53"/>
      <c r="J1059" s="53"/>
    </row>
    <row r="1060" spans="1:10" x14ac:dyDescent="0.25">
      <c r="A1060" s="1"/>
      <c r="B1060" s="1"/>
      <c r="C1060" s="1"/>
      <c r="D1060" s="1"/>
      <c r="E1060" s="1"/>
      <c r="F1060" s="53"/>
      <c r="G1060" s="53"/>
      <c r="H1060" s="53"/>
      <c r="I1060" s="53"/>
      <c r="J1060" s="53"/>
    </row>
    <row r="1061" spans="1:10" x14ac:dyDescent="0.25">
      <c r="A1061" s="1"/>
      <c r="B1061" s="1"/>
      <c r="C1061" s="1"/>
      <c r="D1061" s="1"/>
      <c r="E1061" s="1"/>
      <c r="F1061" s="53"/>
      <c r="G1061" s="53"/>
      <c r="H1061" s="53"/>
      <c r="I1061" s="53"/>
      <c r="J1061" s="53"/>
    </row>
    <row r="1062" spans="1:10" x14ac:dyDescent="0.25">
      <c r="A1062" s="1"/>
      <c r="B1062" s="1"/>
      <c r="C1062" s="1"/>
      <c r="D1062" s="1"/>
      <c r="E1062" s="1"/>
      <c r="F1062" s="53"/>
      <c r="G1062" s="53"/>
      <c r="H1062" s="53"/>
      <c r="I1062" s="53"/>
      <c r="J1062" s="53"/>
    </row>
    <row r="1063" spans="1:10" x14ac:dyDescent="0.25">
      <c r="A1063" s="1"/>
      <c r="B1063" s="1"/>
      <c r="C1063" s="1"/>
      <c r="D1063" s="1"/>
      <c r="E1063" s="1"/>
      <c r="F1063" s="53"/>
      <c r="G1063" s="53"/>
      <c r="H1063" s="53"/>
      <c r="I1063" s="53"/>
      <c r="J1063" s="53"/>
    </row>
    <row r="1064" spans="1:10" x14ac:dyDescent="0.25">
      <c r="A1064" s="1"/>
      <c r="B1064" s="1"/>
      <c r="C1064" s="1"/>
      <c r="D1064" s="1"/>
      <c r="E1064" s="1"/>
      <c r="F1064" s="53"/>
      <c r="G1064" s="53"/>
      <c r="H1064" s="53"/>
      <c r="I1064" s="53"/>
      <c r="J1064" s="53"/>
    </row>
    <row r="1065" spans="1:10" x14ac:dyDescent="0.25">
      <c r="A1065" s="1"/>
      <c r="B1065" s="1"/>
      <c r="C1065" s="1"/>
      <c r="D1065" s="1"/>
      <c r="E1065" s="1"/>
      <c r="F1065" s="53"/>
      <c r="G1065" s="53"/>
      <c r="H1065" s="53"/>
      <c r="I1065" s="53"/>
      <c r="J1065" s="53"/>
    </row>
    <row r="1066" spans="1:10" x14ac:dyDescent="0.25">
      <c r="A1066" s="1"/>
      <c r="B1066" s="1"/>
      <c r="C1066" s="1"/>
      <c r="D1066" s="1"/>
      <c r="E1066" s="1"/>
      <c r="F1066" s="53"/>
      <c r="G1066" s="53"/>
      <c r="H1066" s="53"/>
      <c r="I1066" s="53"/>
      <c r="J1066" s="53"/>
    </row>
    <row r="1067" spans="1:10" x14ac:dyDescent="0.25">
      <c r="A1067" s="1"/>
      <c r="B1067" s="1"/>
      <c r="C1067" s="1"/>
      <c r="D1067" s="1"/>
      <c r="E1067" s="1"/>
      <c r="F1067" s="53"/>
      <c r="G1067" s="53"/>
      <c r="H1067" s="53"/>
      <c r="I1067" s="53"/>
      <c r="J1067" s="53"/>
    </row>
    <row r="1068" spans="1:10" x14ac:dyDescent="0.25">
      <c r="A1068" s="1"/>
      <c r="B1068" s="1"/>
      <c r="C1068" s="1"/>
      <c r="D1068" s="1"/>
      <c r="E1068" s="1"/>
      <c r="F1068" s="53"/>
      <c r="G1068" s="53"/>
      <c r="H1068" s="53"/>
      <c r="I1068" s="53"/>
      <c r="J1068" s="53"/>
    </row>
    <row r="1069" spans="1:10" x14ac:dyDescent="0.25">
      <c r="A1069" s="1"/>
      <c r="B1069" s="1"/>
      <c r="C1069" s="1"/>
      <c r="D1069" s="1"/>
      <c r="E1069" s="1"/>
      <c r="F1069" s="53"/>
      <c r="G1069" s="53"/>
      <c r="H1069" s="53"/>
      <c r="I1069" s="53"/>
      <c r="J1069" s="53"/>
    </row>
    <row r="1070" spans="1:10" x14ac:dyDescent="0.25">
      <c r="A1070" s="1"/>
      <c r="B1070" s="1"/>
      <c r="C1070" s="1"/>
      <c r="D1070" s="1"/>
      <c r="E1070" s="1"/>
      <c r="F1070" s="53"/>
      <c r="G1070" s="53"/>
      <c r="H1070" s="53"/>
      <c r="I1070" s="53"/>
      <c r="J1070" s="53"/>
    </row>
    <row r="1071" spans="1:10" x14ac:dyDescent="0.25">
      <c r="A1071" s="1"/>
      <c r="B1071" s="1"/>
      <c r="C1071" s="1"/>
      <c r="D1071" s="1"/>
      <c r="E1071" s="1"/>
      <c r="F1071" s="53"/>
      <c r="G1071" s="53"/>
      <c r="H1071" s="53"/>
      <c r="I1071" s="53"/>
      <c r="J1071" s="53"/>
    </row>
    <row r="1072" spans="1:10" x14ac:dyDescent="0.25">
      <c r="A1072" s="1"/>
      <c r="B1072" s="1"/>
      <c r="C1072" s="1"/>
      <c r="D1072" s="1"/>
      <c r="E1072" s="1"/>
      <c r="F1072" s="53"/>
      <c r="G1072" s="53"/>
      <c r="H1072" s="53"/>
      <c r="I1072" s="53"/>
      <c r="J1072" s="53"/>
    </row>
    <row r="1073" spans="1:10" x14ac:dyDescent="0.25">
      <c r="A1073" s="1"/>
      <c r="B1073" s="1"/>
      <c r="C1073" s="1"/>
      <c r="D1073" s="1"/>
      <c r="E1073" s="1"/>
      <c r="F1073" s="53"/>
      <c r="G1073" s="53"/>
      <c r="H1073" s="53"/>
      <c r="I1073" s="53"/>
      <c r="J1073" s="53"/>
    </row>
    <row r="1074" spans="1:10" x14ac:dyDescent="0.25">
      <c r="A1074" s="1"/>
      <c r="B1074" s="1"/>
      <c r="C1074" s="1"/>
      <c r="D1074" s="1"/>
      <c r="E1074" s="1"/>
      <c r="F1074" s="53"/>
      <c r="G1074" s="53"/>
      <c r="H1074" s="53"/>
      <c r="I1074" s="53"/>
      <c r="J1074" s="53"/>
    </row>
    <row r="1075" spans="1:10" x14ac:dyDescent="0.25">
      <c r="A1075" s="1"/>
      <c r="B1075" s="1"/>
      <c r="C1075" s="1"/>
      <c r="D1075" s="1"/>
      <c r="E1075" s="1"/>
      <c r="F1075" s="53"/>
      <c r="G1075" s="53"/>
      <c r="H1075" s="53"/>
      <c r="I1075" s="53"/>
      <c r="J1075" s="53"/>
    </row>
    <row r="1076" spans="1:10" x14ac:dyDescent="0.25">
      <c r="A1076" s="1"/>
      <c r="B1076" s="1"/>
      <c r="C1076" s="1"/>
      <c r="D1076" s="1"/>
      <c r="E1076" s="1"/>
      <c r="F1076" s="53"/>
      <c r="G1076" s="53"/>
      <c r="H1076" s="53"/>
      <c r="I1076" s="53"/>
      <c r="J1076" s="53"/>
    </row>
    <row r="1077" spans="1:10" x14ac:dyDescent="0.25">
      <c r="A1077" s="1"/>
      <c r="B1077" s="1"/>
      <c r="C1077" s="1"/>
      <c r="D1077" s="1"/>
      <c r="E1077" s="1"/>
      <c r="F1077" s="53"/>
      <c r="G1077" s="53"/>
      <c r="H1077" s="53"/>
      <c r="I1077" s="53"/>
      <c r="J1077" s="53"/>
    </row>
    <row r="1078" spans="1:10" x14ac:dyDescent="0.25">
      <c r="A1078" s="1"/>
      <c r="B1078" s="1"/>
      <c r="C1078" s="1"/>
      <c r="D1078" s="1"/>
      <c r="E1078" s="1"/>
      <c r="F1078" s="53"/>
      <c r="G1078" s="53"/>
      <c r="H1078" s="53"/>
      <c r="I1078" s="53"/>
      <c r="J1078" s="53"/>
    </row>
    <row r="1079" spans="1:10" x14ac:dyDescent="0.25">
      <c r="A1079" s="1"/>
      <c r="B1079" s="1"/>
      <c r="C1079" s="1"/>
      <c r="D1079" s="1"/>
      <c r="E1079" s="1"/>
      <c r="F1079" s="53"/>
      <c r="G1079" s="53"/>
      <c r="H1079" s="53"/>
      <c r="I1079" s="53"/>
      <c r="J1079" s="53"/>
    </row>
    <row r="1080" spans="1:10" x14ac:dyDescent="0.25">
      <c r="A1080" s="1"/>
      <c r="B1080" s="1"/>
      <c r="C1080" s="1"/>
      <c r="D1080" s="1"/>
      <c r="E1080" s="1"/>
      <c r="F1080" s="53"/>
      <c r="G1080" s="53"/>
      <c r="H1080" s="53"/>
      <c r="I1080" s="53"/>
      <c r="J1080" s="53"/>
    </row>
    <row r="1081" spans="1:10" x14ac:dyDescent="0.25">
      <c r="A1081" s="1"/>
      <c r="B1081" s="1"/>
      <c r="C1081" s="1"/>
      <c r="D1081" s="1"/>
      <c r="E1081" s="1"/>
      <c r="F1081" s="53"/>
      <c r="G1081" s="53"/>
      <c r="H1081" s="53"/>
      <c r="I1081" s="53"/>
      <c r="J1081" s="53"/>
    </row>
    <row r="1082" spans="1:10" x14ac:dyDescent="0.25">
      <c r="A1082" s="1"/>
      <c r="B1082" s="1"/>
      <c r="C1082" s="1"/>
      <c r="D1082" s="1"/>
      <c r="E1082" s="1"/>
      <c r="F1082" s="53"/>
      <c r="G1082" s="53"/>
      <c r="H1082" s="53"/>
      <c r="I1082" s="53"/>
      <c r="J1082" s="53"/>
    </row>
    <row r="1083" spans="1:10" x14ac:dyDescent="0.25">
      <c r="A1083" s="1"/>
      <c r="B1083" s="1"/>
      <c r="C1083" s="1"/>
      <c r="D1083" s="1"/>
      <c r="E1083" s="1"/>
      <c r="F1083" s="53"/>
      <c r="G1083" s="53"/>
      <c r="H1083" s="53"/>
      <c r="I1083" s="53"/>
      <c r="J1083" s="53"/>
    </row>
    <row r="1084" spans="1:10" x14ac:dyDescent="0.25">
      <c r="A1084" s="1"/>
      <c r="B1084" s="1"/>
      <c r="C1084" s="1"/>
      <c r="D1084" s="1"/>
      <c r="E1084" s="1"/>
      <c r="F1084" s="53"/>
      <c r="G1084" s="53"/>
      <c r="H1084" s="53"/>
      <c r="I1084" s="53"/>
      <c r="J1084" s="53"/>
    </row>
    <row r="1085" spans="1:10" x14ac:dyDescent="0.25">
      <c r="A1085" s="1"/>
      <c r="B1085" s="1"/>
      <c r="C1085" s="1"/>
      <c r="D1085" s="1"/>
      <c r="E1085" s="1"/>
      <c r="F1085" s="53"/>
      <c r="G1085" s="53"/>
      <c r="H1085" s="53"/>
      <c r="I1085" s="53"/>
      <c r="J1085" s="53"/>
    </row>
    <row r="1086" spans="1:10" x14ac:dyDescent="0.25">
      <c r="A1086" s="1"/>
      <c r="B1086" s="1"/>
      <c r="C1086" s="1"/>
      <c r="D1086" s="1"/>
      <c r="E1086" s="1"/>
      <c r="F1086" s="53"/>
      <c r="G1086" s="53"/>
      <c r="H1086" s="53"/>
      <c r="I1086" s="53"/>
      <c r="J1086" s="53"/>
    </row>
    <row r="1087" spans="1:10" x14ac:dyDescent="0.25">
      <c r="A1087" s="1"/>
      <c r="B1087" s="1"/>
      <c r="C1087" s="1"/>
      <c r="D1087" s="1"/>
      <c r="E1087" s="1"/>
      <c r="F1087" s="53"/>
      <c r="G1087" s="53"/>
      <c r="H1087" s="53"/>
      <c r="I1087" s="53"/>
      <c r="J1087" s="53"/>
    </row>
    <row r="1088" spans="1:10" x14ac:dyDescent="0.25">
      <c r="A1088" s="1"/>
      <c r="B1088" s="1"/>
      <c r="C1088" s="1"/>
      <c r="D1088" s="1"/>
      <c r="E1088" s="1"/>
      <c r="F1088" s="53"/>
      <c r="G1088" s="53"/>
      <c r="H1088" s="53"/>
      <c r="I1088" s="53"/>
      <c r="J1088" s="53"/>
    </row>
    <row r="1089" spans="1:10" x14ac:dyDescent="0.25">
      <c r="A1089" s="1"/>
      <c r="B1089" s="1"/>
      <c r="C1089" s="1"/>
      <c r="D1089" s="1"/>
      <c r="E1089" s="1"/>
      <c r="F1089" s="53"/>
      <c r="G1089" s="53"/>
      <c r="H1089" s="53"/>
      <c r="I1089" s="53"/>
      <c r="J1089" s="53"/>
    </row>
    <row r="1090" spans="1:10" x14ac:dyDescent="0.25">
      <c r="A1090" s="1"/>
      <c r="B1090" s="1"/>
      <c r="C1090" s="1"/>
      <c r="D1090" s="1"/>
      <c r="E1090" s="1"/>
      <c r="F1090" s="53"/>
      <c r="G1090" s="53"/>
      <c r="H1090" s="53"/>
      <c r="I1090" s="53"/>
      <c r="J1090" s="53"/>
    </row>
    <row r="1091" spans="1:10" x14ac:dyDescent="0.25">
      <c r="A1091" s="1"/>
      <c r="B1091" s="1"/>
      <c r="C1091" s="1"/>
      <c r="D1091" s="1"/>
      <c r="E1091" s="1"/>
      <c r="F1091" s="53"/>
      <c r="G1091" s="53"/>
      <c r="H1091" s="53"/>
      <c r="I1091" s="53"/>
      <c r="J1091" s="53"/>
    </row>
    <row r="1092" spans="1:10" x14ac:dyDescent="0.25">
      <c r="A1092" s="1"/>
      <c r="B1092" s="1"/>
      <c r="C1092" s="1"/>
      <c r="D1092" s="1"/>
      <c r="E1092" s="1"/>
      <c r="F1092" s="53"/>
      <c r="G1092" s="53"/>
      <c r="H1092" s="53"/>
      <c r="I1092" s="53"/>
      <c r="J1092" s="53"/>
    </row>
    <row r="1093" spans="1:10" x14ac:dyDescent="0.25">
      <c r="A1093" s="1"/>
      <c r="B1093" s="1"/>
      <c r="C1093" s="1"/>
      <c r="D1093" s="1"/>
      <c r="E1093" s="1"/>
      <c r="F1093" s="53"/>
      <c r="G1093" s="53"/>
      <c r="H1093" s="53"/>
      <c r="I1093" s="53"/>
      <c r="J1093" s="53"/>
    </row>
    <row r="1094" spans="1:10" x14ac:dyDescent="0.25">
      <c r="A1094" s="1"/>
      <c r="B1094" s="1"/>
      <c r="C1094" s="1"/>
      <c r="D1094" s="1"/>
      <c r="E1094" s="1"/>
      <c r="F1094" s="53"/>
      <c r="G1094" s="53"/>
      <c r="H1094" s="53"/>
      <c r="I1094" s="53"/>
      <c r="J1094" s="53"/>
    </row>
    <row r="1095" spans="1:10" x14ac:dyDescent="0.25">
      <c r="A1095" s="1"/>
      <c r="B1095" s="1"/>
      <c r="C1095" s="1"/>
      <c r="D1095" s="1"/>
      <c r="E1095" s="1"/>
      <c r="F1095" s="53"/>
      <c r="G1095" s="53"/>
      <c r="H1095" s="53"/>
      <c r="I1095" s="53"/>
      <c r="J1095" s="53"/>
    </row>
    <row r="1096" spans="1:10" x14ac:dyDescent="0.25">
      <c r="A1096" s="1"/>
      <c r="B1096" s="1"/>
      <c r="C1096" s="1"/>
      <c r="D1096" s="1"/>
      <c r="E1096" s="1"/>
      <c r="F1096" s="53"/>
      <c r="G1096" s="53"/>
      <c r="H1096" s="53"/>
      <c r="I1096" s="53"/>
      <c r="J1096" s="53"/>
    </row>
    <row r="1097" spans="1:10" x14ac:dyDescent="0.25">
      <c r="A1097" s="1"/>
      <c r="B1097" s="1"/>
      <c r="C1097" s="1"/>
      <c r="D1097" s="1"/>
      <c r="E1097" s="1"/>
      <c r="F1097" s="53"/>
      <c r="G1097" s="53"/>
      <c r="H1097" s="53"/>
      <c r="I1097" s="53"/>
      <c r="J1097" s="53"/>
    </row>
    <row r="1098" spans="1:10" x14ac:dyDescent="0.25">
      <c r="A1098" s="1"/>
      <c r="B1098" s="1"/>
      <c r="C1098" s="1"/>
      <c r="D1098" s="1"/>
      <c r="E1098" s="1"/>
      <c r="F1098" s="53"/>
      <c r="G1098" s="53"/>
      <c r="H1098" s="53"/>
      <c r="I1098" s="53"/>
      <c r="J1098" s="53"/>
    </row>
    <row r="1099" spans="1:10" x14ac:dyDescent="0.25">
      <c r="A1099" s="1"/>
      <c r="B1099" s="1"/>
      <c r="C1099" s="1"/>
      <c r="D1099" s="1"/>
      <c r="E1099" s="1"/>
      <c r="F1099" s="53"/>
      <c r="G1099" s="53"/>
      <c r="H1099" s="53"/>
      <c r="I1099" s="53"/>
      <c r="J1099" s="53"/>
    </row>
    <row r="1100" spans="1:10" x14ac:dyDescent="0.25">
      <c r="A1100" s="1"/>
      <c r="B1100" s="1"/>
      <c r="C1100" s="1"/>
      <c r="D1100" s="1"/>
      <c r="E1100" s="1"/>
      <c r="F1100" s="53"/>
      <c r="G1100" s="53"/>
      <c r="H1100" s="53"/>
      <c r="I1100" s="53"/>
      <c r="J1100" s="53"/>
    </row>
    <row r="1101" spans="1:10" x14ac:dyDescent="0.25">
      <c r="A1101" s="1"/>
      <c r="B1101" s="1"/>
      <c r="C1101" s="1"/>
      <c r="D1101" s="1"/>
      <c r="E1101" s="1"/>
      <c r="F1101" s="53"/>
      <c r="G1101" s="53"/>
      <c r="H1101" s="53"/>
      <c r="I1101" s="53"/>
      <c r="J1101" s="53"/>
    </row>
    <row r="1102" spans="1:10" x14ac:dyDescent="0.25">
      <c r="A1102" s="1"/>
      <c r="B1102" s="1"/>
      <c r="C1102" s="1"/>
      <c r="D1102" s="1"/>
      <c r="E1102" s="1"/>
      <c r="F1102" s="53"/>
      <c r="G1102" s="53"/>
      <c r="H1102" s="53"/>
      <c r="I1102" s="53"/>
      <c r="J1102" s="53"/>
    </row>
    <row r="1103" spans="1:10" x14ac:dyDescent="0.25">
      <c r="A1103" s="1"/>
      <c r="B1103" s="1"/>
      <c r="C1103" s="1"/>
      <c r="D1103" s="1"/>
      <c r="E1103" s="1"/>
      <c r="F1103" s="53"/>
      <c r="G1103" s="53"/>
      <c r="H1103" s="53"/>
      <c r="I1103" s="53"/>
      <c r="J1103" s="53"/>
    </row>
    <row r="1104" spans="1:10" x14ac:dyDescent="0.25">
      <c r="A1104" s="1"/>
      <c r="B1104" s="1"/>
      <c r="C1104" s="1"/>
      <c r="D1104" s="1"/>
      <c r="E1104" s="1"/>
      <c r="F1104" s="53"/>
      <c r="G1104" s="53"/>
      <c r="H1104" s="53"/>
      <c r="I1104" s="53"/>
      <c r="J1104" s="53"/>
    </row>
    <row r="1105" spans="1:10" x14ac:dyDescent="0.25">
      <c r="A1105" s="1"/>
      <c r="B1105" s="1"/>
      <c r="C1105" s="1"/>
      <c r="D1105" s="1"/>
      <c r="E1105" s="1"/>
      <c r="F1105" s="53"/>
      <c r="G1105" s="53"/>
      <c r="H1105" s="53"/>
      <c r="I1105" s="53"/>
      <c r="J1105" s="53"/>
    </row>
    <row r="1106" spans="1:10" x14ac:dyDescent="0.25">
      <c r="A1106" s="1"/>
      <c r="B1106" s="1"/>
      <c r="C1106" s="1"/>
      <c r="D1106" s="1"/>
      <c r="E1106" s="1"/>
      <c r="F1106" s="53"/>
      <c r="G1106" s="53"/>
      <c r="H1106" s="53"/>
      <c r="I1106" s="53"/>
      <c r="J1106" s="53"/>
    </row>
    <row r="1107" spans="1:10" x14ac:dyDescent="0.25">
      <c r="A1107" s="1"/>
      <c r="B1107" s="1"/>
      <c r="C1107" s="1"/>
      <c r="D1107" s="1"/>
      <c r="E1107" s="1"/>
      <c r="F1107" s="53"/>
      <c r="G1107" s="53"/>
      <c r="H1107" s="53"/>
      <c r="I1107" s="53"/>
      <c r="J1107" s="53"/>
    </row>
    <row r="1108" spans="1:10" x14ac:dyDescent="0.25">
      <c r="A1108" s="1"/>
      <c r="B1108" s="1"/>
      <c r="C1108" s="1"/>
      <c r="D1108" s="1"/>
      <c r="E1108" s="1"/>
      <c r="F1108" s="53"/>
      <c r="G1108" s="53"/>
      <c r="H1108" s="53"/>
      <c r="I1108" s="53"/>
      <c r="J1108" s="53"/>
    </row>
    <row r="1109" spans="1:10" x14ac:dyDescent="0.25">
      <c r="A1109" s="1"/>
      <c r="B1109" s="1"/>
      <c r="C1109" s="1"/>
      <c r="D1109" s="1"/>
      <c r="E1109" s="1"/>
      <c r="F1109" s="53"/>
      <c r="G1109" s="53"/>
      <c r="H1109" s="53"/>
      <c r="I1109" s="53"/>
      <c r="J1109" s="53"/>
    </row>
    <row r="1110" spans="1:10" x14ac:dyDescent="0.25">
      <c r="A1110" s="1"/>
      <c r="B1110" s="1"/>
      <c r="C1110" s="1"/>
      <c r="D1110" s="1"/>
      <c r="E1110" s="1"/>
      <c r="F1110" s="53"/>
      <c r="G1110" s="53"/>
      <c r="H1110" s="53"/>
      <c r="I1110" s="53"/>
      <c r="J1110" s="53"/>
    </row>
    <row r="1111" spans="1:10" x14ac:dyDescent="0.25">
      <c r="A1111" s="1"/>
      <c r="B1111" s="1"/>
      <c r="C1111" s="1"/>
      <c r="D1111" s="1"/>
      <c r="E1111" s="1"/>
      <c r="F1111" s="53"/>
      <c r="G1111" s="53"/>
      <c r="H1111" s="53"/>
      <c r="I1111" s="53"/>
      <c r="J1111" s="53"/>
    </row>
    <row r="1112" spans="1:10" x14ac:dyDescent="0.25">
      <c r="A1112" s="1"/>
      <c r="B1112" s="1"/>
      <c r="C1112" s="1"/>
      <c r="D1112" s="1"/>
      <c r="E1112" s="1"/>
      <c r="F1112" s="53"/>
      <c r="G1112" s="53"/>
      <c r="H1112" s="53"/>
      <c r="I1112" s="53"/>
      <c r="J1112" s="53"/>
    </row>
    <row r="1113" spans="1:10" x14ac:dyDescent="0.25">
      <c r="A1113" s="1"/>
      <c r="B1113" s="1"/>
      <c r="C1113" s="1"/>
      <c r="D1113" s="1"/>
      <c r="E1113" s="1"/>
      <c r="F1113" s="53"/>
      <c r="G1113" s="53"/>
      <c r="H1113" s="53"/>
      <c r="I1113" s="53"/>
      <c r="J1113" s="53"/>
    </row>
    <row r="1114" spans="1:10" x14ac:dyDescent="0.25">
      <c r="A1114" s="1"/>
      <c r="B1114" s="1"/>
      <c r="C1114" s="1"/>
      <c r="D1114" s="1"/>
      <c r="E1114" s="1"/>
      <c r="F1114" s="53"/>
      <c r="G1114" s="53"/>
      <c r="H1114" s="53"/>
      <c r="I1114" s="53"/>
      <c r="J1114" s="53"/>
    </row>
    <row r="1115" spans="1:10" x14ac:dyDescent="0.25">
      <c r="A1115" s="1"/>
      <c r="B1115" s="1"/>
      <c r="C1115" s="1"/>
      <c r="D1115" s="1"/>
      <c r="E1115" s="1"/>
      <c r="F1115" s="53"/>
      <c r="G1115" s="53"/>
      <c r="H1115" s="53"/>
      <c r="I1115" s="53"/>
      <c r="J1115" s="53"/>
    </row>
    <row r="1116" spans="1:10" x14ac:dyDescent="0.25">
      <c r="A1116" s="1"/>
      <c r="B1116" s="1"/>
      <c r="C1116" s="1"/>
      <c r="D1116" s="1"/>
      <c r="E1116" s="1"/>
      <c r="F1116" s="53"/>
      <c r="G1116" s="53"/>
      <c r="H1116" s="53"/>
      <c r="I1116" s="53"/>
      <c r="J1116" s="53"/>
    </row>
    <row r="1117" spans="1:10" x14ac:dyDescent="0.25">
      <c r="A1117" s="1"/>
      <c r="B1117" s="1"/>
      <c r="C1117" s="1"/>
      <c r="D1117" s="1"/>
      <c r="E1117" s="1"/>
      <c r="F1117" s="53"/>
      <c r="G1117" s="53"/>
      <c r="H1117" s="53"/>
      <c r="I1117" s="53"/>
      <c r="J1117" s="53"/>
    </row>
    <row r="1118" spans="1:10" x14ac:dyDescent="0.25">
      <c r="A1118" s="1"/>
      <c r="B1118" s="1"/>
      <c r="C1118" s="1"/>
      <c r="D1118" s="1"/>
      <c r="E1118" s="1"/>
      <c r="F1118" s="53"/>
      <c r="G1118" s="53"/>
      <c r="H1118" s="53"/>
      <c r="I1118" s="53"/>
      <c r="J1118" s="53"/>
    </row>
    <row r="1119" spans="1:10" x14ac:dyDescent="0.25">
      <c r="A1119" s="1"/>
      <c r="B1119" s="1"/>
      <c r="C1119" s="1"/>
      <c r="D1119" s="1"/>
      <c r="E1119" s="1"/>
      <c r="F1119" s="53"/>
      <c r="G1119" s="53"/>
      <c r="H1119" s="53"/>
      <c r="I1119" s="53"/>
      <c r="J1119" s="53"/>
    </row>
    <row r="1120" spans="1:10" x14ac:dyDescent="0.25">
      <c r="A1120" s="1"/>
      <c r="B1120" s="1"/>
      <c r="C1120" s="1"/>
      <c r="D1120" s="1"/>
      <c r="E1120" s="1"/>
      <c r="F1120" s="53"/>
      <c r="G1120" s="53"/>
      <c r="H1120" s="53"/>
      <c r="I1120" s="53"/>
      <c r="J1120" s="53"/>
    </row>
    <row r="1121" spans="1:10" x14ac:dyDescent="0.25">
      <c r="A1121" s="1"/>
      <c r="B1121" s="1"/>
      <c r="C1121" s="1"/>
      <c r="D1121" s="1"/>
      <c r="E1121" s="1"/>
      <c r="F1121" s="53"/>
      <c r="G1121" s="53"/>
      <c r="H1121" s="53"/>
      <c r="I1121" s="53"/>
      <c r="J1121" s="53"/>
    </row>
    <row r="1122" spans="1:10" x14ac:dyDescent="0.25">
      <c r="A1122" s="1"/>
      <c r="B1122" s="1"/>
      <c r="C1122" s="1"/>
      <c r="D1122" s="1"/>
      <c r="E1122" s="1"/>
      <c r="F1122" s="53"/>
      <c r="G1122" s="53"/>
      <c r="H1122" s="53"/>
      <c r="I1122" s="53"/>
      <c r="J1122" s="53"/>
    </row>
    <row r="1123" spans="1:10" x14ac:dyDescent="0.25">
      <c r="A1123" s="1"/>
      <c r="B1123" s="1"/>
      <c r="C1123" s="1"/>
      <c r="D1123" s="1"/>
      <c r="E1123" s="1"/>
      <c r="F1123" s="53"/>
      <c r="G1123" s="53"/>
      <c r="H1123" s="53"/>
      <c r="I1123" s="53"/>
      <c r="J1123" s="53"/>
    </row>
    <row r="1124" spans="1:10" x14ac:dyDescent="0.25">
      <c r="A1124" s="1"/>
      <c r="B1124" s="1"/>
      <c r="C1124" s="1"/>
      <c r="D1124" s="1"/>
      <c r="E1124" s="1"/>
      <c r="F1124" s="53"/>
      <c r="G1124" s="53"/>
      <c r="H1124" s="53"/>
      <c r="I1124" s="53"/>
      <c r="J1124" s="53"/>
    </row>
    <row r="1125" spans="1:10" x14ac:dyDescent="0.25">
      <c r="A1125" s="1"/>
      <c r="B1125" s="1"/>
      <c r="C1125" s="1"/>
      <c r="D1125" s="1"/>
      <c r="E1125" s="1"/>
      <c r="F1125" s="53"/>
      <c r="G1125" s="53"/>
      <c r="H1125" s="53"/>
      <c r="I1125" s="53"/>
      <c r="J1125" s="53"/>
    </row>
    <row r="1126" spans="1:10" x14ac:dyDescent="0.25">
      <c r="A1126" s="1"/>
      <c r="B1126" s="1"/>
      <c r="C1126" s="1"/>
      <c r="D1126" s="1"/>
      <c r="E1126" s="1"/>
      <c r="F1126" s="53"/>
      <c r="G1126" s="53"/>
      <c r="H1126" s="53"/>
      <c r="I1126" s="53"/>
      <c r="J1126" s="53"/>
    </row>
    <row r="1127" spans="1:10" x14ac:dyDescent="0.25">
      <c r="A1127" s="1"/>
      <c r="B1127" s="1"/>
      <c r="C1127" s="1"/>
      <c r="D1127" s="1"/>
      <c r="E1127" s="1"/>
      <c r="F1127" s="53"/>
      <c r="G1127" s="53"/>
      <c r="H1127" s="53"/>
      <c r="I1127" s="53"/>
      <c r="J1127" s="53"/>
    </row>
    <row r="1128" spans="1:10" x14ac:dyDescent="0.25">
      <c r="A1128" s="1"/>
      <c r="B1128" s="1"/>
      <c r="C1128" s="1"/>
      <c r="D1128" s="1"/>
      <c r="E1128" s="1"/>
      <c r="F1128" s="53"/>
      <c r="G1128" s="53"/>
      <c r="H1128" s="53"/>
      <c r="I1128" s="53"/>
      <c r="J1128" s="53"/>
    </row>
    <row r="1129" spans="1:10" x14ac:dyDescent="0.25">
      <c r="A1129" s="1"/>
      <c r="B1129" s="1"/>
      <c r="C1129" s="1"/>
      <c r="D1129" s="1"/>
      <c r="E1129" s="1"/>
      <c r="F1129" s="53"/>
      <c r="G1129" s="53"/>
      <c r="H1129" s="53"/>
      <c r="I1129" s="53"/>
      <c r="J1129" s="53"/>
    </row>
    <row r="1130" spans="1:10" x14ac:dyDescent="0.25">
      <c r="A1130" s="1"/>
      <c r="B1130" s="1"/>
      <c r="C1130" s="1"/>
      <c r="D1130" s="1"/>
      <c r="E1130" s="1"/>
      <c r="F1130" s="53"/>
      <c r="G1130" s="53"/>
      <c r="H1130" s="53"/>
      <c r="I1130" s="53"/>
      <c r="J1130" s="53"/>
    </row>
    <row r="1131" spans="1:10" x14ac:dyDescent="0.25">
      <c r="A1131" s="1"/>
      <c r="B1131" s="1"/>
      <c r="C1131" s="1"/>
      <c r="D1131" s="1"/>
      <c r="E1131" s="1"/>
      <c r="F1131" s="53"/>
      <c r="G1131" s="53"/>
      <c r="H1131" s="53"/>
      <c r="I1131" s="53"/>
      <c r="J1131" s="53"/>
    </row>
    <row r="1132" spans="1:10" x14ac:dyDescent="0.25">
      <c r="A1132" s="1"/>
      <c r="B1132" s="1"/>
      <c r="C1132" s="1"/>
      <c r="D1132" s="1"/>
      <c r="E1132" s="1"/>
      <c r="F1132" s="53"/>
      <c r="G1132" s="53"/>
      <c r="H1132" s="53"/>
      <c r="I1132" s="53"/>
      <c r="J1132" s="53"/>
    </row>
    <row r="1133" spans="1:10" x14ac:dyDescent="0.25">
      <c r="A1133" s="1"/>
      <c r="B1133" s="1"/>
      <c r="C1133" s="1"/>
      <c r="D1133" s="1"/>
      <c r="E1133" s="1"/>
      <c r="F1133" s="53"/>
      <c r="G1133" s="53"/>
      <c r="H1133" s="53"/>
      <c r="I1133" s="53"/>
      <c r="J1133" s="53"/>
    </row>
    <row r="1134" spans="1:10" x14ac:dyDescent="0.25">
      <c r="A1134" s="1"/>
      <c r="B1134" s="1"/>
      <c r="C1134" s="1"/>
      <c r="D1134" s="1"/>
      <c r="E1134" s="1"/>
      <c r="F1134" s="53"/>
      <c r="G1134" s="53"/>
      <c r="H1134" s="53"/>
      <c r="I1134" s="53"/>
      <c r="J1134" s="53"/>
    </row>
    <row r="1135" spans="1:10" x14ac:dyDescent="0.25">
      <c r="A1135" s="1"/>
      <c r="B1135" s="1"/>
      <c r="C1135" s="1"/>
      <c r="D1135" s="1"/>
      <c r="E1135" s="1"/>
      <c r="F1135" s="53"/>
      <c r="G1135" s="53"/>
      <c r="H1135" s="53"/>
      <c r="I1135" s="53"/>
      <c r="J1135" s="53"/>
    </row>
    <row r="1136" spans="1:10" x14ac:dyDescent="0.25">
      <c r="A1136" s="1"/>
      <c r="B1136" s="1"/>
      <c r="C1136" s="1"/>
      <c r="D1136" s="1"/>
      <c r="E1136" s="1"/>
      <c r="F1136" s="53"/>
      <c r="G1136" s="53"/>
      <c r="H1136" s="53"/>
      <c r="I1136" s="53"/>
      <c r="J1136" s="53"/>
    </row>
    <row r="1137" spans="1:10" x14ac:dyDescent="0.25">
      <c r="A1137" s="1"/>
      <c r="B1137" s="1"/>
      <c r="C1137" s="1"/>
      <c r="D1137" s="1"/>
      <c r="E1137" s="1"/>
      <c r="F1137" s="53"/>
      <c r="G1137" s="53"/>
      <c r="H1137" s="53"/>
      <c r="I1137" s="53"/>
      <c r="J1137" s="53"/>
    </row>
    <row r="1138" spans="1:10" x14ac:dyDescent="0.25">
      <c r="A1138" s="1"/>
      <c r="B1138" s="1"/>
      <c r="C1138" s="1"/>
      <c r="D1138" s="1"/>
      <c r="E1138" s="1"/>
      <c r="F1138" s="53"/>
      <c r="G1138" s="53"/>
      <c r="H1138" s="53"/>
      <c r="I1138" s="53"/>
      <c r="J1138" s="53"/>
    </row>
    <row r="1139" spans="1:10" x14ac:dyDescent="0.25">
      <c r="A1139" s="1"/>
      <c r="B1139" s="1"/>
      <c r="C1139" s="1"/>
      <c r="D1139" s="1"/>
      <c r="E1139" s="1"/>
      <c r="F1139" s="53"/>
      <c r="G1139" s="53"/>
      <c r="H1139" s="53"/>
      <c r="I1139" s="53"/>
      <c r="J1139" s="53"/>
    </row>
    <row r="1140" spans="1:10" x14ac:dyDescent="0.25">
      <c r="A1140" s="1"/>
      <c r="B1140" s="1"/>
      <c r="C1140" s="1"/>
      <c r="D1140" s="1"/>
      <c r="E1140" s="1"/>
      <c r="F1140" s="53"/>
      <c r="G1140" s="53"/>
      <c r="H1140" s="53"/>
      <c r="I1140" s="53"/>
      <c r="J1140" s="53"/>
    </row>
    <row r="1141" spans="1:10" x14ac:dyDescent="0.25">
      <c r="A1141" s="1"/>
      <c r="B1141" s="1"/>
      <c r="C1141" s="1"/>
      <c r="D1141" s="1"/>
      <c r="E1141" s="1"/>
      <c r="F1141" s="53"/>
      <c r="G1141" s="53"/>
      <c r="H1141" s="53"/>
      <c r="I1141" s="53"/>
      <c r="J1141" s="53"/>
    </row>
    <row r="1142" spans="1:10" x14ac:dyDescent="0.25">
      <c r="A1142" s="1"/>
      <c r="B1142" s="1"/>
      <c r="C1142" s="1"/>
      <c r="D1142" s="1"/>
      <c r="E1142" s="1"/>
      <c r="F1142" s="53"/>
      <c r="G1142" s="53"/>
      <c r="H1142" s="53"/>
      <c r="I1142" s="53"/>
      <c r="J1142" s="53"/>
    </row>
    <row r="1143" spans="1:10" x14ac:dyDescent="0.25">
      <c r="A1143" s="1"/>
      <c r="B1143" s="1"/>
      <c r="C1143" s="1"/>
      <c r="D1143" s="1"/>
      <c r="E1143" s="1"/>
      <c r="F1143" s="53"/>
      <c r="G1143" s="53"/>
      <c r="H1143" s="53"/>
      <c r="I1143" s="53"/>
      <c r="J1143" s="53"/>
    </row>
    <row r="1144" spans="1:10" x14ac:dyDescent="0.25">
      <c r="A1144" s="1"/>
      <c r="B1144" s="1"/>
      <c r="C1144" s="1"/>
      <c r="D1144" s="1"/>
      <c r="E1144" s="1"/>
      <c r="F1144" s="53"/>
      <c r="G1144" s="53"/>
      <c r="H1144" s="53"/>
      <c r="I1144" s="53"/>
      <c r="J1144" s="53"/>
    </row>
    <row r="1145" spans="1:10" x14ac:dyDescent="0.25">
      <c r="A1145" s="1"/>
      <c r="B1145" s="1"/>
      <c r="C1145" s="1"/>
      <c r="D1145" s="1"/>
      <c r="E1145" s="1"/>
      <c r="F1145" s="53"/>
      <c r="G1145" s="53"/>
      <c r="H1145" s="53"/>
      <c r="I1145" s="53"/>
      <c r="J1145" s="53"/>
    </row>
    <row r="1146" spans="1:10" x14ac:dyDescent="0.25">
      <c r="A1146" s="1"/>
      <c r="B1146" s="1"/>
      <c r="C1146" s="1"/>
      <c r="D1146" s="1"/>
      <c r="E1146" s="1"/>
      <c r="F1146" s="53"/>
      <c r="G1146" s="53"/>
      <c r="H1146" s="53"/>
      <c r="I1146" s="53"/>
      <c r="J1146" s="53"/>
    </row>
    <row r="1147" spans="1:10" x14ac:dyDescent="0.25">
      <c r="A1147" s="1"/>
      <c r="B1147" s="1"/>
      <c r="C1147" s="1"/>
      <c r="D1147" s="1"/>
      <c r="E1147" s="1"/>
      <c r="F1147" s="53"/>
      <c r="G1147" s="53"/>
      <c r="H1147" s="53"/>
      <c r="I1147" s="53"/>
      <c r="J1147" s="53"/>
    </row>
    <row r="1148" spans="1:10" x14ac:dyDescent="0.25">
      <c r="A1148" s="1"/>
      <c r="B1148" s="1"/>
      <c r="C1148" s="1"/>
      <c r="D1148" s="1"/>
      <c r="E1148" s="1"/>
      <c r="F1148" s="53"/>
      <c r="G1148" s="53"/>
      <c r="H1148" s="53"/>
      <c r="I1148" s="53"/>
      <c r="J1148" s="53"/>
    </row>
    <row r="1149" spans="1:10" x14ac:dyDescent="0.25">
      <c r="A1149" s="1"/>
      <c r="B1149" s="1"/>
      <c r="C1149" s="1"/>
      <c r="D1149" s="1"/>
      <c r="E1149" s="1"/>
      <c r="F1149" s="53"/>
      <c r="G1149" s="53"/>
      <c r="H1149" s="53"/>
      <c r="I1149" s="53"/>
      <c r="J1149" s="53"/>
    </row>
    <row r="1150" spans="1:10" x14ac:dyDescent="0.25">
      <c r="A1150" s="1"/>
      <c r="B1150" s="1"/>
      <c r="C1150" s="1"/>
      <c r="D1150" s="1"/>
      <c r="E1150" s="1"/>
      <c r="F1150" s="53"/>
      <c r="G1150" s="53"/>
      <c r="H1150" s="53"/>
      <c r="I1150" s="53"/>
      <c r="J1150" s="53"/>
    </row>
    <row r="1151" spans="1:10" x14ac:dyDescent="0.25">
      <c r="A1151" s="1"/>
      <c r="B1151" s="1"/>
      <c r="C1151" s="1"/>
      <c r="D1151" s="1"/>
      <c r="E1151" s="1"/>
      <c r="F1151" s="53"/>
      <c r="G1151" s="53"/>
      <c r="H1151" s="53"/>
      <c r="I1151" s="53"/>
      <c r="J1151" s="53"/>
    </row>
    <row r="1152" spans="1:10" x14ac:dyDescent="0.25">
      <c r="A1152" s="1"/>
      <c r="B1152" s="1"/>
      <c r="C1152" s="1"/>
      <c r="D1152" s="1"/>
      <c r="E1152" s="1"/>
      <c r="F1152" s="53"/>
      <c r="G1152" s="53"/>
      <c r="H1152" s="53"/>
      <c r="I1152" s="53"/>
      <c r="J1152" s="53"/>
    </row>
    <row r="1153" spans="1:10" x14ac:dyDescent="0.25">
      <c r="A1153" s="1"/>
      <c r="B1153" s="1"/>
      <c r="C1153" s="1"/>
      <c r="D1153" s="1"/>
      <c r="E1153" s="1"/>
      <c r="F1153" s="53"/>
      <c r="G1153" s="53"/>
      <c r="H1153" s="53"/>
      <c r="I1153" s="53"/>
      <c r="J1153" s="53"/>
    </row>
    <row r="1154" spans="1:10" x14ac:dyDescent="0.25">
      <c r="A1154" s="1"/>
      <c r="B1154" s="1"/>
      <c r="C1154" s="1"/>
      <c r="D1154" s="1"/>
      <c r="E1154" s="1"/>
      <c r="F1154" s="53"/>
      <c r="G1154" s="53"/>
      <c r="H1154" s="53"/>
      <c r="I1154" s="53"/>
      <c r="J1154" s="53"/>
    </row>
    <row r="1155" spans="1:10" x14ac:dyDescent="0.25">
      <c r="A1155" s="1"/>
      <c r="B1155" s="1"/>
      <c r="C1155" s="1"/>
      <c r="D1155" s="1"/>
      <c r="E1155" s="1"/>
      <c r="F1155" s="53"/>
      <c r="G1155" s="53"/>
      <c r="H1155" s="53"/>
      <c r="I1155" s="53"/>
      <c r="J1155" s="53"/>
    </row>
    <row r="1156" spans="1:10" x14ac:dyDescent="0.25">
      <c r="A1156" s="1"/>
      <c r="B1156" s="1"/>
      <c r="C1156" s="1"/>
      <c r="D1156" s="1"/>
      <c r="E1156" s="1"/>
      <c r="F1156" s="53"/>
      <c r="G1156" s="53"/>
      <c r="H1156" s="53"/>
      <c r="I1156" s="53"/>
      <c r="J1156" s="53"/>
    </row>
    <row r="1157" spans="1:10" x14ac:dyDescent="0.25">
      <c r="A1157" s="1"/>
      <c r="B1157" s="1"/>
      <c r="C1157" s="1"/>
      <c r="D1157" s="1"/>
      <c r="E1157" s="1"/>
      <c r="F1157" s="53"/>
      <c r="G1157" s="53"/>
      <c r="H1157" s="53"/>
      <c r="I1157" s="53"/>
      <c r="J1157" s="53"/>
    </row>
    <row r="1158" spans="1:10" x14ac:dyDescent="0.25">
      <c r="A1158" s="1"/>
      <c r="B1158" s="1"/>
      <c r="C1158" s="1"/>
      <c r="D1158" s="1"/>
      <c r="E1158" s="1"/>
      <c r="F1158" s="53"/>
      <c r="G1158" s="53"/>
      <c r="H1158" s="53"/>
      <c r="I1158" s="53"/>
      <c r="J1158" s="53"/>
    </row>
    <row r="1159" spans="1:10" x14ac:dyDescent="0.25">
      <c r="A1159" s="1"/>
      <c r="B1159" s="1"/>
      <c r="C1159" s="1"/>
      <c r="D1159" s="1"/>
      <c r="E1159" s="1"/>
      <c r="F1159" s="53"/>
      <c r="G1159" s="53"/>
      <c r="H1159" s="53"/>
      <c r="I1159" s="53"/>
      <c r="J1159" s="53"/>
    </row>
    <row r="1160" spans="1:10" x14ac:dyDescent="0.25">
      <c r="A1160" s="1"/>
      <c r="B1160" s="1"/>
      <c r="C1160" s="1"/>
      <c r="D1160" s="1"/>
      <c r="E1160" s="1"/>
      <c r="F1160" s="53"/>
      <c r="G1160" s="53"/>
      <c r="H1160" s="53"/>
      <c r="I1160" s="53"/>
      <c r="J1160" s="53"/>
    </row>
    <row r="1161" spans="1:10" x14ac:dyDescent="0.25">
      <c r="A1161" s="1"/>
      <c r="B1161" s="1"/>
      <c r="C1161" s="1"/>
      <c r="D1161" s="1"/>
      <c r="E1161" s="1"/>
      <c r="F1161" s="53"/>
      <c r="G1161" s="53"/>
      <c r="H1161" s="53"/>
      <c r="I1161" s="53"/>
      <c r="J1161" s="53"/>
    </row>
    <row r="1162" spans="1:10" x14ac:dyDescent="0.25">
      <c r="A1162" s="1"/>
      <c r="B1162" s="1"/>
      <c r="C1162" s="1"/>
      <c r="D1162" s="1"/>
      <c r="E1162" s="1"/>
      <c r="F1162" s="53"/>
      <c r="G1162" s="53"/>
      <c r="H1162" s="53"/>
      <c r="I1162" s="53"/>
      <c r="J1162" s="53"/>
    </row>
    <row r="1163" spans="1:10" x14ac:dyDescent="0.25">
      <c r="A1163" s="1"/>
      <c r="B1163" s="1"/>
      <c r="C1163" s="1"/>
      <c r="D1163" s="1"/>
      <c r="E1163" s="1"/>
      <c r="F1163" s="53"/>
      <c r="G1163" s="53"/>
      <c r="H1163" s="53"/>
      <c r="I1163" s="53"/>
      <c r="J1163" s="53"/>
    </row>
    <row r="1164" spans="1:10" x14ac:dyDescent="0.25">
      <c r="A1164" s="1"/>
      <c r="B1164" s="1"/>
      <c r="C1164" s="1"/>
      <c r="D1164" s="1"/>
      <c r="E1164" s="1"/>
      <c r="F1164" s="53"/>
      <c r="G1164" s="53"/>
      <c r="H1164" s="53"/>
      <c r="I1164" s="53"/>
      <c r="J1164" s="53"/>
    </row>
    <row r="1165" spans="1:10" x14ac:dyDescent="0.25">
      <c r="A1165" s="1"/>
      <c r="B1165" s="1"/>
      <c r="C1165" s="1"/>
      <c r="D1165" s="1"/>
      <c r="E1165" s="1"/>
      <c r="F1165" s="53"/>
      <c r="G1165" s="53"/>
      <c r="H1165" s="53"/>
      <c r="I1165" s="53"/>
      <c r="J1165" s="53"/>
    </row>
    <row r="1166" spans="1:10" x14ac:dyDescent="0.25">
      <c r="A1166" s="1"/>
      <c r="B1166" s="1"/>
      <c r="C1166" s="1"/>
      <c r="D1166" s="1"/>
      <c r="E1166" s="1"/>
      <c r="F1166" s="53"/>
      <c r="G1166" s="53"/>
      <c r="H1166" s="53"/>
      <c r="I1166" s="53"/>
      <c r="J1166" s="53"/>
    </row>
    <row r="1167" spans="1:10" x14ac:dyDescent="0.25">
      <c r="A1167" s="1"/>
      <c r="B1167" s="1"/>
      <c r="C1167" s="1"/>
      <c r="D1167" s="1"/>
      <c r="E1167" s="1"/>
      <c r="F1167" s="53"/>
      <c r="G1167" s="53"/>
      <c r="H1167" s="53"/>
      <c r="I1167" s="53"/>
      <c r="J1167" s="53"/>
    </row>
    <row r="1168" spans="1:10" x14ac:dyDescent="0.25">
      <c r="A1168" s="1"/>
      <c r="B1168" s="1"/>
      <c r="C1168" s="1"/>
      <c r="D1168" s="1"/>
      <c r="E1168" s="1"/>
      <c r="F1168" s="53"/>
      <c r="G1168" s="53"/>
      <c r="H1168" s="53"/>
      <c r="I1168" s="53"/>
      <c r="J1168" s="53"/>
    </row>
    <row r="1169" spans="1:10" x14ac:dyDescent="0.25">
      <c r="A1169" s="1"/>
      <c r="B1169" s="1"/>
      <c r="C1169" s="1"/>
      <c r="D1169" s="1"/>
      <c r="E1169" s="1"/>
      <c r="F1169" s="53"/>
      <c r="G1169" s="53"/>
      <c r="H1169" s="53"/>
      <c r="I1169" s="53"/>
      <c r="J1169" s="53"/>
    </row>
    <row r="1170" spans="1:10" x14ac:dyDescent="0.25">
      <c r="A1170" s="1"/>
      <c r="B1170" s="1"/>
      <c r="C1170" s="1"/>
      <c r="D1170" s="1"/>
      <c r="E1170" s="1"/>
      <c r="F1170" s="53"/>
      <c r="G1170" s="53"/>
      <c r="H1170" s="53"/>
      <c r="I1170" s="53"/>
      <c r="J1170" s="53"/>
    </row>
    <row r="1171" spans="1:10" x14ac:dyDescent="0.25">
      <c r="A1171" s="1"/>
      <c r="B1171" s="1"/>
      <c r="C1171" s="1"/>
      <c r="D1171" s="1"/>
      <c r="E1171" s="1"/>
      <c r="F1171" s="53"/>
      <c r="G1171" s="53"/>
      <c r="H1171" s="53"/>
      <c r="I1171" s="53"/>
      <c r="J1171" s="53"/>
    </row>
    <row r="1172" spans="1:10" x14ac:dyDescent="0.25">
      <c r="A1172" s="1"/>
      <c r="B1172" s="1"/>
      <c r="C1172" s="1"/>
      <c r="D1172" s="1"/>
      <c r="E1172" s="1"/>
      <c r="F1172" s="53"/>
      <c r="G1172" s="53"/>
      <c r="H1172" s="53"/>
      <c r="I1172" s="53"/>
      <c r="J1172" s="53"/>
    </row>
    <row r="1173" spans="1:10" x14ac:dyDescent="0.25">
      <c r="A1173" s="1"/>
      <c r="B1173" s="1"/>
      <c r="C1173" s="1"/>
      <c r="D1173" s="1"/>
      <c r="E1173" s="1"/>
      <c r="F1173" s="53"/>
      <c r="G1173" s="53"/>
      <c r="H1173" s="53"/>
      <c r="I1173" s="53"/>
      <c r="J1173" s="53"/>
    </row>
    <row r="1174" spans="1:10" x14ac:dyDescent="0.25">
      <c r="A1174" s="1"/>
      <c r="B1174" s="1"/>
      <c r="C1174" s="1"/>
      <c r="D1174" s="1"/>
      <c r="E1174" s="1"/>
      <c r="F1174" s="53"/>
      <c r="G1174" s="53"/>
      <c r="H1174" s="53"/>
      <c r="I1174" s="53"/>
      <c r="J1174" s="53"/>
    </row>
    <row r="1175" spans="1:10" x14ac:dyDescent="0.25">
      <c r="A1175" s="1"/>
      <c r="B1175" s="1"/>
      <c r="C1175" s="1"/>
      <c r="D1175" s="1"/>
      <c r="E1175" s="1"/>
      <c r="F1175" s="53"/>
      <c r="G1175" s="53"/>
      <c r="H1175" s="53"/>
      <c r="I1175" s="53"/>
      <c r="J1175" s="53"/>
    </row>
    <row r="1176" spans="1:10" x14ac:dyDescent="0.25">
      <c r="A1176" s="1"/>
      <c r="B1176" s="1"/>
      <c r="C1176" s="1"/>
      <c r="D1176" s="1"/>
      <c r="E1176" s="1"/>
      <c r="F1176" s="53"/>
      <c r="G1176" s="53"/>
      <c r="H1176" s="53"/>
      <c r="I1176" s="53"/>
      <c r="J1176" s="53"/>
    </row>
    <row r="1177" spans="1:10" x14ac:dyDescent="0.25">
      <c r="A1177" s="1"/>
      <c r="B1177" s="1"/>
      <c r="C1177" s="1"/>
      <c r="D1177" s="1"/>
      <c r="E1177" s="1"/>
      <c r="F1177" s="53"/>
      <c r="G1177" s="53"/>
      <c r="H1177" s="53"/>
      <c r="I1177" s="53"/>
      <c r="J1177" s="53"/>
    </row>
    <row r="1178" spans="1:10" x14ac:dyDescent="0.25">
      <c r="A1178" s="1"/>
      <c r="B1178" s="1"/>
      <c r="C1178" s="1"/>
      <c r="D1178" s="1"/>
      <c r="E1178" s="1"/>
      <c r="F1178" s="53"/>
      <c r="G1178" s="53"/>
      <c r="H1178" s="53"/>
      <c r="I1178" s="53"/>
      <c r="J1178" s="53"/>
    </row>
    <row r="1179" spans="1:10" x14ac:dyDescent="0.25">
      <c r="A1179" s="1"/>
      <c r="B1179" s="1"/>
      <c r="C1179" s="1"/>
      <c r="D1179" s="1"/>
      <c r="E1179" s="1"/>
      <c r="F1179" s="53"/>
      <c r="G1179" s="53"/>
      <c r="H1179" s="53"/>
      <c r="I1179" s="53"/>
      <c r="J1179" s="53"/>
    </row>
    <row r="1180" spans="1:10" x14ac:dyDescent="0.25">
      <c r="A1180" s="1"/>
      <c r="B1180" s="1"/>
      <c r="C1180" s="1"/>
      <c r="D1180" s="1"/>
      <c r="E1180" s="1"/>
      <c r="F1180" s="53"/>
      <c r="G1180" s="53"/>
      <c r="H1180" s="53"/>
      <c r="I1180" s="53"/>
      <c r="J1180" s="53"/>
    </row>
    <row r="1181" spans="1:10" x14ac:dyDescent="0.25">
      <c r="A1181" s="1"/>
      <c r="B1181" s="1"/>
      <c r="C1181" s="1"/>
      <c r="D1181" s="1"/>
      <c r="E1181" s="1"/>
      <c r="F1181" s="53"/>
      <c r="G1181" s="53"/>
      <c r="H1181" s="53"/>
      <c r="I1181" s="53"/>
      <c r="J1181" s="53"/>
    </row>
    <row r="1182" spans="1:10" x14ac:dyDescent="0.25">
      <c r="A1182" s="1"/>
      <c r="B1182" s="1"/>
      <c r="C1182" s="1"/>
      <c r="D1182" s="1"/>
      <c r="E1182" s="1"/>
      <c r="F1182" s="53"/>
      <c r="G1182" s="53"/>
      <c r="H1182" s="53"/>
      <c r="I1182" s="53"/>
      <c r="J1182" s="53"/>
    </row>
    <row r="1183" spans="1:10" x14ac:dyDescent="0.25">
      <c r="A1183" s="1"/>
      <c r="B1183" s="1"/>
      <c r="C1183" s="1"/>
      <c r="D1183" s="1"/>
      <c r="E1183" s="1"/>
      <c r="F1183" s="53"/>
      <c r="G1183" s="53"/>
      <c r="H1183" s="53"/>
      <c r="I1183" s="53"/>
      <c r="J1183" s="53"/>
    </row>
    <row r="1184" spans="1:10" x14ac:dyDescent="0.25">
      <c r="A1184" s="1"/>
      <c r="B1184" s="1"/>
      <c r="C1184" s="1"/>
      <c r="D1184" s="1"/>
      <c r="E1184" s="1"/>
      <c r="F1184" s="53"/>
      <c r="G1184" s="53"/>
      <c r="H1184" s="53"/>
      <c r="I1184" s="53"/>
      <c r="J1184" s="53"/>
    </row>
    <row r="1185" spans="1:10" x14ac:dyDescent="0.25">
      <c r="A1185" s="1"/>
      <c r="B1185" s="1"/>
      <c r="C1185" s="1"/>
      <c r="D1185" s="1"/>
      <c r="E1185" s="1"/>
      <c r="F1185" s="53"/>
      <c r="G1185" s="53"/>
      <c r="H1185" s="53"/>
      <c r="I1185" s="53"/>
      <c r="J1185" s="53"/>
    </row>
    <row r="1186" spans="1:10" x14ac:dyDescent="0.25">
      <c r="A1186" s="1"/>
      <c r="B1186" s="1"/>
      <c r="C1186" s="1"/>
      <c r="D1186" s="1"/>
      <c r="E1186" s="1"/>
      <c r="F1186" s="53"/>
      <c r="G1186" s="53"/>
      <c r="H1186" s="53"/>
      <c r="I1186" s="53"/>
      <c r="J1186" s="53"/>
    </row>
    <row r="1187" spans="1:10" x14ac:dyDescent="0.25">
      <c r="A1187" s="1"/>
      <c r="B1187" s="1"/>
      <c r="C1187" s="1"/>
      <c r="D1187" s="1"/>
      <c r="E1187" s="1"/>
      <c r="F1187" s="53"/>
      <c r="G1187" s="53"/>
      <c r="H1187" s="53"/>
      <c r="I1187" s="53"/>
      <c r="J1187" s="53"/>
    </row>
    <row r="1188" spans="1:10" x14ac:dyDescent="0.25">
      <c r="A1188" s="1"/>
      <c r="B1188" s="1"/>
      <c r="C1188" s="1"/>
      <c r="D1188" s="1"/>
      <c r="E1188" s="1"/>
      <c r="F1188" s="53"/>
      <c r="G1188" s="53"/>
      <c r="H1188" s="53"/>
      <c r="I1188" s="53"/>
      <c r="J1188" s="53"/>
    </row>
    <row r="1189" spans="1:10" x14ac:dyDescent="0.25">
      <c r="A1189" s="1"/>
      <c r="B1189" s="1"/>
      <c r="C1189" s="1"/>
      <c r="D1189" s="1"/>
      <c r="E1189" s="1"/>
      <c r="F1189" s="53"/>
      <c r="G1189" s="53"/>
      <c r="H1189" s="53"/>
      <c r="I1189" s="53"/>
      <c r="J1189" s="53"/>
    </row>
    <row r="1190" spans="1:10" x14ac:dyDescent="0.25">
      <c r="A1190" s="1"/>
      <c r="B1190" s="1"/>
      <c r="C1190" s="1"/>
      <c r="D1190" s="1"/>
      <c r="E1190" s="1"/>
      <c r="F1190" s="53"/>
      <c r="G1190" s="53"/>
      <c r="H1190" s="53"/>
      <c r="I1190" s="53"/>
      <c r="J1190" s="53"/>
    </row>
    <row r="1191" spans="1:10" x14ac:dyDescent="0.25">
      <c r="A1191" s="1"/>
      <c r="B1191" s="1"/>
      <c r="C1191" s="1"/>
      <c r="D1191" s="1"/>
      <c r="E1191" s="1"/>
      <c r="F1191" s="53"/>
      <c r="G1191" s="53"/>
      <c r="H1191" s="53"/>
      <c r="I1191" s="53"/>
      <c r="J1191" s="53"/>
    </row>
    <row r="1192" spans="1:10" x14ac:dyDescent="0.25">
      <c r="A1192" s="1"/>
      <c r="B1192" s="1"/>
      <c r="C1192" s="1"/>
      <c r="D1192" s="1"/>
      <c r="E1192" s="1"/>
      <c r="F1192" s="53"/>
      <c r="G1192" s="53"/>
      <c r="H1192" s="53"/>
      <c r="I1192" s="53"/>
      <c r="J1192" s="53"/>
    </row>
    <row r="1193" spans="1:10" x14ac:dyDescent="0.25">
      <c r="A1193" s="1"/>
      <c r="B1193" s="1"/>
      <c r="C1193" s="1"/>
      <c r="D1193" s="1"/>
      <c r="E1193" s="1"/>
      <c r="F1193" s="53"/>
      <c r="G1193" s="53"/>
      <c r="H1193" s="53"/>
      <c r="I1193" s="53"/>
      <c r="J1193" s="53"/>
    </row>
    <row r="1194" spans="1:10" x14ac:dyDescent="0.25">
      <c r="A1194" s="1"/>
      <c r="B1194" s="1"/>
      <c r="C1194" s="1"/>
      <c r="D1194" s="1"/>
      <c r="E1194" s="1"/>
      <c r="F1194" s="53"/>
      <c r="G1194" s="53"/>
      <c r="H1194" s="53"/>
      <c r="I1194" s="53"/>
      <c r="J1194" s="53"/>
    </row>
    <row r="1195" spans="1:10" x14ac:dyDescent="0.25">
      <c r="A1195" s="1"/>
      <c r="B1195" s="1"/>
      <c r="C1195" s="1"/>
      <c r="D1195" s="1"/>
      <c r="E1195" s="1"/>
      <c r="F1195" s="53"/>
      <c r="G1195" s="53"/>
      <c r="H1195" s="53"/>
      <c r="I1195" s="53"/>
      <c r="J1195" s="53"/>
    </row>
    <row r="1196" spans="1:10" x14ac:dyDescent="0.25">
      <c r="A1196" s="1"/>
      <c r="B1196" s="1"/>
      <c r="C1196" s="1"/>
      <c r="D1196" s="1"/>
      <c r="E1196" s="1"/>
      <c r="F1196" s="53"/>
      <c r="G1196" s="53"/>
      <c r="H1196" s="53"/>
      <c r="I1196" s="53"/>
      <c r="J1196" s="53"/>
    </row>
    <row r="1197" spans="1:10" x14ac:dyDescent="0.25">
      <c r="A1197" s="1"/>
      <c r="B1197" s="1"/>
      <c r="C1197" s="1"/>
      <c r="D1197" s="1"/>
      <c r="E1197" s="1"/>
      <c r="F1197" s="53"/>
      <c r="G1197" s="53"/>
      <c r="H1197" s="53"/>
      <c r="I1197" s="53"/>
      <c r="J1197" s="53"/>
    </row>
    <row r="1198" spans="1:10" x14ac:dyDescent="0.25">
      <c r="A1198" s="1"/>
      <c r="B1198" s="1"/>
      <c r="C1198" s="1"/>
      <c r="D1198" s="1"/>
      <c r="E1198" s="1"/>
      <c r="F1198" s="53"/>
      <c r="G1198" s="53"/>
      <c r="H1198" s="53"/>
      <c r="I1198" s="53"/>
      <c r="J1198" s="53"/>
    </row>
    <row r="1199" spans="1:10" x14ac:dyDescent="0.25">
      <c r="A1199" s="1"/>
      <c r="B1199" s="1"/>
      <c r="C1199" s="1"/>
      <c r="D1199" s="1"/>
      <c r="E1199" s="1"/>
      <c r="F1199" s="53"/>
      <c r="G1199" s="53"/>
      <c r="H1199" s="53"/>
      <c r="I1199" s="53"/>
      <c r="J1199" s="53"/>
    </row>
    <row r="1200" spans="1:10" x14ac:dyDescent="0.25">
      <c r="A1200" s="1"/>
      <c r="B1200" s="1"/>
      <c r="C1200" s="1"/>
      <c r="D1200" s="1"/>
      <c r="E1200" s="1"/>
      <c r="F1200" s="53"/>
      <c r="G1200" s="53"/>
      <c r="H1200" s="53"/>
      <c r="I1200" s="53"/>
      <c r="J1200" s="53"/>
    </row>
    <row r="1201" spans="1:10" x14ac:dyDescent="0.25">
      <c r="A1201" s="1"/>
      <c r="B1201" s="1"/>
      <c r="C1201" s="1"/>
      <c r="D1201" s="1"/>
      <c r="E1201" s="1"/>
      <c r="F1201" s="53"/>
      <c r="G1201" s="53"/>
      <c r="H1201" s="53"/>
      <c r="I1201" s="53"/>
      <c r="J1201" s="53"/>
    </row>
    <row r="1202" spans="1:10" x14ac:dyDescent="0.25">
      <c r="A1202" s="1"/>
      <c r="B1202" s="1"/>
      <c r="C1202" s="1"/>
      <c r="D1202" s="1"/>
      <c r="E1202" s="1"/>
      <c r="F1202" s="53"/>
      <c r="G1202" s="53"/>
      <c r="H1202" s="53"/>
      <c r="I1202" s="53"/>
      <c r="J1202" s="53"/>
    </row>
    <row r="1203" spans="1:10" x14ac:dyDescent="0.25">
      <c r="A1203" s="1"/>
      <c r="B1203" s="1"/>
      <c r="C1203" s="1"/>
      <c r="D1203" s="1"/>
      <c r="E1203" s="1"/>
      <c r="F1203" s="53"/>
      <c r="G1203" s="53"/>
      <c r="H1203" s="53"/>
      <c r="I1203" s="53"/>
      <c r="J1203" s="53"/>
    </row>
    <row r="1204" spans="1:10" x14ac:dyDescent="0.25">
      <c r="A1204" s="1"/>
      <c r="B1204" s="1"/>
      <c r="C1204" s="1"/>
      <c r="D1204" s="1"/>
      <c r="E1204" s="1"/>
      <c r="F1204" s="53"/>
      <c r="G1204" s="53"/>
      <c r="H1204" s="53"/>
      <c r="I1204" s="53"/>
      <c r="J1204" s="53"/>
    </row>
    <row r="1205" spans="1:10" x14ac:dyDescent="0.25">
      <c r="A1205" s="1"/>
      <c r="B1205" s="1"/>
      <c r="C1205" s="1"/>
      <c r="D1205" s="1"/>
      <c r="E1205" s="1"/>
      <c r="F1205" s="53"/>
      <c r="G1205" s="53"/>
      <c r="H1205" s="53"/>
      <c r="I1205" s="53"/>
      <c r="J1205" s="53"/>
    </row>
    <row r="1206" spans="1:10" x14ac:dyDescent="0.25">
      <c r="A1206" s="1"/>
      <c r="B1206" s="1"/>
      <c r="C1206" s="1"/>
      <c r="D1206" s="1"/>
      <c r="E1206" s="1"/>
      <c r="F1206" s="53"/>
      <c r="G1206" s="53"/>
      <c r="H1206" s="53"/>
      <c r="I1206" s="53"/>
      <c r="J1206" s="53"/>
    </row>
    <row r="1207" spans="1:10" x14ac:dyDescent="0.25">
      <c r="A1207" s="1"/>
      <c r="B1207" s="1"/>
      <c r="C1207" s="1"/>
      <c r="D1207" s="1"/>
      <c r="E1207" s="1"/>
      <c r="F1207" s="53"/>
      <c r="G1207" s="53"/>
      <c r="H1207" s="53"/>
      <c r="I1207" s="53"/>
      <c r="J1207" s="53"/>
    </row>
    <row r="1208" spans="1:10" x14ac:dyDescent="0.25">
      <c r="A1208" s="1"/>
      <c r="B1208" s="1"/>
      <c r="C1208" s="1"/>
      <c r="D1208" s="1"/>
      <c r="E1208" s="1"/>
      <c r="F1208" s="53"/>
      <c r="G1208" s="53"/>
      <c r="H1208" s="53"/>
      <c r="I1208" s="53"/>
      <c r="J1208" s="53"/>
    </row>
    <row r="1209" spans="1:10" x14ac:dyDescent="0.25">
      <c r="A1209" s="1"/>
      <c r="B1209" s="1"/>
      <c r="C1209" s="1"/>
      <c r="D1209" s="1"/>
      <c r="E1209" s="1"/>
      <c r="F1209" s="53"/>
      <c r="G1209" s="53"/>
      <c r="H1209" s="53"/>
      <c r="I1209" s="53"/>
      <c r="J1209" s="53"/>
    </row>
    <row r="1210" spans="1:10" x14ac:dyDescent="0.25">
      <c r="A1210" s="1"/>
      <c r="B1210" s="1"/>
      <c r="C1210" s="1"/>
      <c r="D1210" s="1"/>
      <c r="E1210" s="1"/>
      <c r="F1210" s="53"/>
      <c r="G1210" s="53"/>
      <c r="H1210" s="53"/>
      <c r="I1210" s="53"/>
      <c r="J1210" s="53"/>
    </row>
    <row r="1211" spans="1:10" x14ac:dyDescent="0.25">
      <c r="A1211" s="1"/>
      <c r="B1211" s="1"/>
      <c r="C1211" s="1"/>
      <c r="D1211" s="1"/>
      <c r="E1211" s="1"/>
      <c r="F1211" s="53"/>
      <c r="G1211" s="53"/>
      <c r="H1211" s="53"/>
      <c r="I1211" s="53"/>
      <c r="J1211" s="53"/>
    </row>
    <row r="1212" spans="1:10" x14ac:dyDescent="0.25">
      <c r="A1212" s="1"/>
      <c r="B1212" s="1"/>
      <c r="C1212" s="1"/>
      <c r="D1212" s="1"/>
      <c r="E1212" s="1"/>
      <c r="F1212" s="53"/>
      <c r="G1212" s="53"/>
      <c r="H1212" s="53"/>
      <c r="I1212" s="53"/>
      <c r="J1212" s="53"/>
    </row>
    <row r="1213" spans="1:10" x14ac:dyDescent="0.25">
      <c r="A1213" s="1"/>
      <c r="B1213" s="1"/>
      <c r="C1213" s="1"/>
      <c r="D1213" s="1"/>
      <c r="E1213" s="1"/>
      <c r="F1213" s="53"/>
      <c r="G1213" s="53"/>
      <c r="H1213" s="53"/>
      <c r="I1213" s="53"/>
      <c r="J1213" s="53"/>
    </row>
    <row r="1214" spans="1:10" x14ac:dyDescent="0.25">
      <c r="A1214" s="1"/>
      <c r="B1214" s="1"/>
      <c r="C1214" s="1"/>
      <c r="D1214" s="1"/>
      <c r="E1214" s="1"/>
      <c r="F1214" s="53"/>
      <c r="G1214" s="53"/>
      <c r="H1214" s="53"/>
      <c r="I1214" s="53"/>
      <c r="J1214" s="53"/>
    </row>
    <row r="1215" spans="1:10" x14ac:dyDescent="0.25">
      <c r="A1215" s="1"/>
      <c r="B1215" s="1"/>
      <c r="C1215" s="1"/>
      <c r="D1215" s="1"/>
      <c r="E1215" s="1"/>
      <c r="F1215" s="53"/>
      <c r="G1215" s="53"/>
      <c r="H1215" s="53"/>
      <c r="I1215" s="53"/>
      <c r="J1215" s="53"/>
    </row>
    <row r="1216" spans="1:10" x14ac:dyDescent="0.25">
      <c r="A1216" s="1"/>
      <c r="B1216" s="1"/>
      <c r="C1216" s="1"/>
      <c r="D1216" s="1"/>
      <c r="E1216" s="1"/>
      <c r="F1216" s="53"/>
      <c r="G1216" s="53"/>
      <c r="H1216" s="53"/>
      <c r="I1216" s="53"/>
      <c r="J1216" s="53"/>
    </row>
    <row r="1217" spans="1:10" x14ac:dyDescent="0.25">
      <c r="A1217" s="1"/>
      <c r="B1217" s="1"/>
      <c r="C1217" s="1"/>
      <c r="D1217" s="1"/>
      <c r="E1217" s="1"/>
      <c r="F1217" s="53"/>
      <c r="G1217" s="53"/>
      <c r="H1217" s="53"/>
      <c r="I1217" s="53"/>
      <c r="J1217" s="53"/>
    </row>
    <row r="1218" spans="1:10" x14ac:dyDescent="0.25">
      <c r="A1218" s="1"/>
      <c r="B1218" s="1"/>
      <c r="C1218" s="1"/>
      <c r="D1218" s="1"/>
      <c r="E1218" s="1"/>
      <c r="F1218" s="53"/>
      <c r="G1218" s="53"/>
      <c r="H1218" s="53"/>
      <c r="I1218" s="53"/>
      <c r="J1218" s="53"/>
    </row>
    <row r="1219" spans="1:10" x14ac:dyDescent="0.25">
      <c r="A1219" s="1"/>
      <c r="B1219" s="1"/>
      <c r="C1219" s="1"/>
      <c r="D1219" s="1"/>
      <c r="E1219" s="1"/>
      <c r="F1219" s="53"/>
      <c r="G1219" s="53"/>
      <c r="H1219" s="53"/>
      <c r="I1219" s="53"/>
      <c r="J1219" s="53"/>
    </row>
    <row r="1220" spans="1:10" x14ac:dyDescent="0.25">
      <c r="A1220" s="1"/>
      <c r="B1220" s="1"/>
      <c r="C1220" s="1"/>
      <c r="D1220" s="1"/>
      <c r="E1220" s="1"/>
      <c r="F1220" s="53"/>
      <c r="G1220" s="53"/>
      <c r="H1220" s="53"/>
      <c r="I1220" s="53"/>
      <c r="J1220" s="53"/>
    </row>
    <row r="1221" spans="1:10" x14ac:dyDescent="0.25">
      <c r="A1221" s="1"/>
      <c r="B1221" s="1"/>
      <c r="C1221" s="1"/>
      <c r="D1221" s="1"/>
      <c r="E1221" s="1"/>
      <c r="F1221" s="53"/>
      <c r="G1221" s="53"/>
      <c r="H1221" s="53"/>
      <c r="I1221" s="53"/>
      <c r="J1221" s="53"/>
    </row>
    <row r="1222" spans="1:10" x14ac:dyDescent="0.25">
      <c r="A1222" s="1"/>
      <c r="B1222" s="1"/>
      <c r="C1222" s="1"/>
      <c r="D1222" s="1"/>
      <c r="E1222" s="1"/>
      <c r="F1222" s="53"/>
      <c r="G1222" s="53"/>
      <c r="H1222" s="53"/>
      <c r="I1222" s="53"/>
      <c r="J1222" s="53"/>
    </row>
    <row r="1223" spans="1:10" x14ac:dyDescent="0.25">
      <c r="A1223" s="1"/>
      <c r="B1223" s="1"/>
      <c r="C1223" s="1"/>
      <c r="D1223" s="1"/>
      <c r="E1223" s="1"/>
      <c r="F1223" s="53"/>
      <c r="G1223" s="53"/>
      <c r="H1223" s="53"/>
      <c r="I1223" s="53"/>
      <c r="J1223" s="53"/>
    </row>
    <row r="1224" spans="1:10" x14ac:dyDescent="0.25">
      <c r="A1224" s="1"/>
      <c r="B1224" s="1"/>
      <c r="C1224" s="1"/>
      <c r="D1224" s="1"/>
      <c r="E1224" s="1"/>
      <c r="F1224" s="53"/>
      <c r="G1224" s="53"/>
      <c r="H1224" s="53"/>
      <c r="I1224" s="53"/>
      <c r="J1224" s="53"/>
    </row>
    <row r="1225" spans="1:10" x14ac:dyDescent="0.25">
      <c r="A1225" s="1"/>
      <c r="B1225" s="1"/>
      <c r="C1225" s="1"/>
      <c r="D1225" s="1"/>
      <c r="E1225" s="1"/>
      <c r="F1225" s="53"/>
      <c r="G1225" s="53"/>
      <c r="H1225" s="53"/>
      <c r="I1225" s="53"/>
      <c r="J1225" s="53"/>
    </row>
    <row r="1226" spans="1:10" x14ac:dyDescent="0.25">
      <c r="A1226" s="1"/>
      <c r="B1226" s="1"/>
      <c r="C1226" s="1"/>
      <c r="D1226" s="1"/>
      <c r="E1226" s="1"/>
      <c r="F1226" s="53"/>
      <c r="G1226" s="53"/>
      <c r="H1226" s="53"/>
      <c r="I1226" s="53"/>
      <c r="J1226" s="53"/>
    </row>
    <row r="1227" spans="1:10" x14ac:dyDescent="0.25">
      <c r="A1227" s="1"/>
      <c r="B1227" s="1"/>
      <c r="C1227" s="1"/>
      <c r="D1227" s="1"/>
      <c r="E1227" s="1"/>
      <c r="F1227" s="53"/>
      <c r="G1227" s="53"/>
      <c r="H1227" s="53"/>
      <c r="I1227" s="53"/>
      <c r="J1227" s="53"/>
    </row>
    <row r="1228" spans="1:10" x14ac:dyDescent="0.25">
      <c r="A1228" s="1"/>
      <c r="B1228" s="1"/>
      <c r="C1228" s="1"/>
      <c r="D1228" s="1"/>
      <c r="E1228" s="1"/>
      <c r="F1228" s="53"/>
      <c r="G1228" s="53"/>
      <c r="H1228" s="53"/>
      <c r="I1228" s="53"/>
      <c r="J1228" s="53"/>
    </row>
    <row r="1229" spans="1:10" x14ac:dyDescent="0.25">
      <c r="A1229" s="1"/>
      <c r="B1229" s="1"/>
      <c r="C1229" s="1"/>
      <c r="D1229" s="1"/>
      <c r="E1229" s="1"/>
      <c r="F1229" s="53"/>
      <c r="G1229" s="53"/>
      <c r="H1229" s="53"/>
      <c r="I1229" s="53"/>
      <c r="J1229" s="53"/>
    </row>
    <row r="1230" spans="1:10" x14ac:dyDescent="0.25">
      <c r="A1230" s="1"/>
      <c r="B1230" s="1"/>
      <c r="C1230" s="1"/>
      <c r="D1230" s="1"/>
      <c r="E1230" s="1"/>
      <c r="F1230" s="53"/>
      <c r="G1230" s="53"/>
      <c r="H1230" s="53"/>
      <c r="I1230" s="53"/>
      <c r="J1230" s="53"/>
    </row>
    <row r="1231" spans="1:10" x14ac:dyDescent="0.25">
      <c r="A1231" s="1"/>
      <c r="B1231" s="1"/>
      <c r="C1231" s="1"/>
      <c r="D1231" s="1"/>
      <c r="E1231" s="1"/>
      <c r="F1231" s="53"/>
      <c r="G1231" s="53"/>
      <c r="H1231" s="53"/>
      <c r="I1231" s="53"/>
      <c r="J1231" s="53"/>
    </row>
    <row r="1232" spans="1:10" x14ac:dyDescent="0.25">
      <c r="A1232" s="1"/>
      <c r="B1232" s="1"/>
      <c r="C1232" s="1"/>
      <c r="D1232" s="1"/>
      <c r="E1232" s="1"/>
      <c r="F1232" s="53"/>
      <c r="G1232" s="53"/>
      <c r="H1232" s="53"/>
      <c r="I1232" s="53"/>
      <c r="J1232" s="53"/>
    </row>
    <row r="1233" spans="1:10" x14ac:dyDescent="0.25">
      <c r="A1233" s="1"/>
      <c r="B1233" s="1"/>
      <c r="C1233" s="1"/>
      <c r="D1233" s="1"/>
      <c r="E1233" s="1"/>
      <c r="F1233" s="53"/>
      <c r="G1233" s="53"/>
      <c r="H1233" s="53"/>
      <c r="I1233" s="53"/>
      <c r="J1233" s="53"/>
    </row>
    <row r="1234" spans="1:10" x14ac:dyDescent="0.25">
      <c r="A1234" s="1"/>
      <c r="B1234" s="1"/>
      <c r="C1234" s="1"/>
      <c r="D1234" s="1"/>
      <c r="E1234" s="1"/>
      <c r="F1234" s="53"/>
      <c r="G1234" s="53"/>
      <c r="H1234" s="53"/>
      <c r="I1234" s="53"/>
      <c r="J1234" s="53"/>
    </row>
    <row r="1235" spans="1:10" x14ac:dyDescent="0.25">
      <c r="A1235" s="1"/>
      <c r="B1235" s="1"/>
      <c r="C1235" s="1"/>
      <c r="D1235" s="1"/>
      <c r="E1235" s="1"/>
      <c r="F1235" s="53"/>
      <c r="G1235" s="53"/>
      <c r="H1235" s="53"/>
      <c r="I1235" s="53"/>
      <c r="J1235" s="53"/>
    </row>
    <row r="1236" spans="1:10" x14ac:dyDescent="0.25">
      <c r="A1236" s="1"/>
      <c r="B1236" s="1"/>
      <c r="C1236" s="1"/>
      <c r="D1236" s="1"/>
      <c r="E1236" s="1"/>
      <c r="F1236" s="53"/>
      <c r="G1236" s="53"/>
      <c r="H1236" s="53"/>
      <c r="I1236" s="53"/>
      <c r="J1236" s="53"/>
    </row>
    <row r="1237" spans="1:10" x14ac:dyDescent="0.25">
      <c r="A1237" s="1"/>
      <c r="B1237" s="1"/>
      <c r="C1237" s="1"/>
      <c r="D1237" s="1"/>
      <c r="E1237" s="1"/>
      <c r="F1237" s="53"/>
      <c r="G1237" s="53"/>
      <c r="H1237" s="53"/>
      <c r="I1237" s="53"/>
      <c r="J1237" s="53"/>
    </row>
    <row r="1238" spans="1:10" x14ac:dyDescent="0.25">
      <c r="A1238" s="1"/>
      <c r="B1238" s="1"/>
      <c r="C1238" s="1"/>
      <c r="D1238" s="1"/>
      <c r="E1238" s="1"/>
      <c r="F1238" s="53"/>
      <c r="G1238" s="53"/>
      <c r="H1238" s="53"/>
      <c r="I1238" s="53"/>
      <c r="J1238" s="53"/>
    </row>
    <row r="1239" spans="1:10" x14ac:dyDescent="0.25">
      <c r="A1239" s="1"/>
      <c r="B1239" s="1"/>
      <c r="C1239" s="1"/>
      <c r="D1239" s="1"/>
      <c r="E1239" s="1"/>
      <c r="F1239" s="53"/>
      <c r="G1239" s="53"/>
      <c r="H1239" s="53"/>
      <c r="I1239" s="53"/>
      <c r="J1239" s="53"/>
    </row>
    <row r="1240" spans="1:10" x14ac:dyDescent="0.25">
      <c r="A1240" s="1"/>
      <c r="B1240" s="1"/>
      <c r="C1240" s="1"/>
      <c r="D1240" s="1"/>
      <c r="E1240" s="1"/>
      <c r="F1240" s="53"/>
      <c r="G1240" s="53"/>
      <c r="H1240" s="53"/>
      <c r="I1240" s="53"/>
      <c r="J1240" s="53"/>
    </row>
    <row r="1241" spans="1:10" x14ac:dyDescent="0.25">
      <c r="A1241" s="1"/>
      <c r="B1241" s="1"/>
      <c r="C1241" s="1"/>
      <c r="D1241" s="1"/>
      <c r="E1241" s="1"/>
      <c r="F1241" s="53"/>
      <c r="G1241" s="53"/>
      <c r="H1241" s="53"/>
      <c r="I1241" s="53"/>
      <c r="J1241" s="53"/>
    </row>
    <row r="1242" spans="1:10" x14ac:dyDescent="0.25">
      <c r="A1242" s="1"/>
      <c r="B1242" s="1"/>
      <c r="C1242" s="1"/>
      <c r="D1242" s="1"/>
      <c r="E1242" s="1"/>
      <c r="F1242" s="53"/>
      <c r="G1242" s="53"/>
      <c r="H1242" s="53"/>
      <c r="I1242" s="53"/>
      <c r="J1242" s="53"/>
    </row>
    <row r="1243" spans="1:10" x14ac:dyDescent="0.25">
      <c r="A1243" s="1"/>
      <c r="B1243" s="1"/>
      <c r="C1243" s="1"/>
      <c r="D1243" s="1"/>
      <c r="E1243" s="1"/>
      <c r="F1243" s="53"/>
      <c r="G1243" s="53"/>
      <c r="H1243" s="53"/>
      <c r="I1243" s="53"/>
      <c r="J1243" s="53"/>
    </row>
    <row r="1244" spans="1:10" x14ac:dyDescent="0.25">
      <c r="A1244" s="1"/>
      <c r="B1244" s="1"/>
      <c r="C1244" s="1"/>
      <c r="D1244" s="1"/>
      <c r="E1244" s="1"/>
      <c r="F1244" s="53"/>
      <c r="G1244" s="53"/>
      <c r="H1244" s="53"/>
      <c r="I1244" s="53"/>
      <c r="J1244" s="53"/>
    </row>
    <row r="1245" spans="1:10" x14ac:dyDescent="0.25">
      <c r="A1245" s="1"/>
      <c r="B1245" s="1"/>
      <c r="C1245" s="1"/>
      <c r="D1245" s="1"/>
      <c r="E1245" s="1"/>
      <c r="F1245" s="53"/>
      <c r="G1245" s="53"/>
      <c r="H1245" s="53"/>
      <c r="I1245" s="53"/>
      <c r="J1245" s="53"/>
    </row>
    <row r="1246" spans="1:10" x14ac:dyDescent="0.25">
      <c r="A1246" s="1"/>
      <c r="B1246" s="1"/>
      <c r="C1246" s="1"/>
      <c r="D1246" s="1"/>
      <c r="E1246" s="1"/>
      <c r="F1246" s="53"/>
      <c r="G1246" s="53"/>
      <c r="H1246" s="53"/>
      <c r="I1246" s="53"/>
      <c r="J1246" s="53"/>
    </row>
    <row r="1247" spans="1:10" x14ac:dyDescent="0.25">
      <c r="A1247" s="1"/>
      <c r="B1247" s="1"/>
      <c r="C1247" s="1"/>
      <c r="D1247" s="1"/>
      <c r="E1247" s="1"/>
      <c r="F1247" s="53"/>
      <c r="G1247" s="53"/>
      <c r="H1247" s="53"/>
      <c r="I1247" s="53"/>
      <c r="J1247" s="53"/>
    </row>
    <row r="1248" spans="1:10" x14ac:dyDescent="0.25">
      <c r="A1248" s="1"/>
      <c r="B1248" s="1"/>
      <c r="C1248" s="1"/>
      <c r="D1248" s="1"/>
      <c r="E1248" s="1"/>
      <c r="F1248" s="53"/>
      <c r="G1248" s="53"/>
      <c r="H1248" s="53"/>
      <c r="I1248" s="53"/>
      <c r="J1248" s="53"/>
    </row>
    <row r="1249" spans="1:10" x14ac:dyDescent="0.25">
      <c r="A1249" s="1"/>
      <c r="B1249" s="1"/>
      <c r="C1249" s="1"/>
      <c r="D1249" s="1"/>
      <c r="E1249" s="1"/>
      <c r="F1249" s="53"/>
      <c r="G1249" s="53"/>
      <c r="H1249" s="53"/>
      <c r="I1249" s="53"/>
      <c r="J1249" s="53"/>
    </row>
    <row r="1250" spans="1:10" x14ac:dyDescent="0.25">
      <c r="A1250" s="1"/>
      <c r="B1250" s="1"/>
      <c r="C1250" s="1"/>
      <c r="D1250" s="1"/>
      <c r="E1250" s="1"/>
      <c r="F1250" s="53"/>
      <c r="G1250" s="53"/>
      <c r="H1250" s="53"/>
      <c r="I1250" s="53"/>
      <c r="J1250" s="53"/>
    </row>
    <row r="1251" spans="1:10" x14ac:dyDescent="0.25">
      <c r="A1251" s="1"/>
      <c r="B1251" s="1"/>
      <c r="C1251" s="1"/>
      <c r="D1251" s="1"/>
      <c r="E1251" s="1"/>
      <c r="F1251" s="53"/>
      <c r="G1251" s="53"/>
      <c r="H1251" s="53"/>
      <c r="I1251" s="53"/>
      <c r="J1251" s="53"/>
    </row>
    <row r="1252" spans="1:10" x14ac:dyDescent="0.25">
      <c r="A1252" s="1"/>
      <c r="B1252" s="1"/>
      <c r="C1252" s="1"/>
      <c r="D1252" s="1"/>
      <c r="E1252" s="1"/>
      <c r="F1252" s="53"/>
      <c r="G1252" s="53"/>
      <c r="H1252" s="53"/>
      <c r="I1252" s="53"/>
      <c r="J1252" s="53"/>
    </row>
    <row r="1253" spans="1:10" x14ac:dyDescent="0.25">
      <c r="A1253" s="1"/>
      <c r="B1253" s="1"/>
      <c r="C1253" s="1"/>
      <c r="D1253" s="1"/>
      <c r="E1253" s="1"/>
      <c r="F1253" s="53"/>
      <c r="G1253" s="53"/>
      <c r="H1253" s="53"/>
      <c r="I1253" s="53"/>
      <c r="J1253" s="53"/>
    </row>
    <row r="1254" spans="1:10" x14ac:dyDescent="0.25">
      <c r="A1254" s="1"/>
      <c r="B1254" s="1"/>
      <c r="C1254" s="1"/>
      <c r="D1254" s="1"/>
      <c r="E1254" s="1"/>
      <c r="F1254" s="53"/>
      <c r="G1254" s="53"/>
      <c r="H1254" s="53"/>
      <c r="I1254" s="53"/>
      <c r="J1254" s="53"/>
    </row>
    <row r="1255" spans="1:10" x14ac:dyDescent="0.25">
      <c r="A1255" s="1"/>
      <c r="B1255" s="1"/>
      <c r="C1255" s="1"/>
      <c r="D1255" s="1"/>
      <c r="E1255" s="1"/>
      <c r="F1255" s="53"/>
      <c r="G1255" s="53"/>
      <c r="H1255" s="53"/>
      <c r="I1255" s="53"/>
      <c r="J1255" s="53"/>
    </row>
    <row r="1256" spans="1:10" x14ac:dyDescent="0.25">
      <c r="A1256" s="1"/>
      <c r="B1256" s="1"/>
      <c r="C1256" s="1"/>
      <c r="D1256" s="1"/>
      <c r="E1256" s="1"/>
      <c r="F1256" s="53"/>
      <c r="G1256" s="53"/>
      <c r="H1256" s="53"/>
      <c r="I1256" s="53"/>
      <c r="J1256" s="53"/>
    </row>
    <row r="1257" spans="1:10" x14ac:dyDescent="0.25">
      <c r="A1257" s="1"/>
      <c r="B1257" s="1"/>
      <c r="C1257" s="1"/>
      <c r="D1257" s="1"/>
      <c r="E1257" s="1"/>
      <c r="F1257" s="53"/>
      <c r="G1257" s="53"/>
      <c r="H1257" s="53"/>
      <c r="I1257" s="53"/>
      <c r="J1257" s="53"/>
    </row>
    <row r="1258" spans="1:10" x14ac:dyDescent="0.25">
      <c r="A1258" s="1"/>
      <c r="B1258" s="1"/>
      <c r="C1258" s="1"/>
      <c r="D1258" s="1"/>
      <c r="E1258" s="1"/>
      <c r="F1258" s="53"/>
      <c r="G1258" s="53"/>
      <c r="H1258" s="53"/>
      <c r="I1258" s="53"/>
      <c r="J1258" s="53"/>
    </row>
    <row r="1259" spans="1:10" x14ac:dyDescent="0.25">
      <c r="A1259" s="1"/>
      <c r="B1259" s="1"/>
      <c r="C1259" s="1"/>
      <c r="D1259" s="1"/>
      <c r="E1259" s="1"/>
      <c r="F1259" s="53"/>
      <c r="G1259" s="53"/>
      <c r="H1259" s="53"/>
      <c r="I1259" s="53"/>
      <c r="J1259" s="53"/>
    </row>
    <row r="1260" spans="1:10" x14ac:dyDescent="0.25">
      <c r="A1260" s="1"/>
      <c r="B1260" s="1"/>
      <c r="C1260" s="1"/>
      <c r="D1260" s="1"/>
      <c r="E1260" s="1"/>
      <c r="F1260" s="53"/>
      <c r="G1260" s="53"/>
      <c r="H1260" s="53"/>
      <c r="I1260" s="53"/>
      <c r="J1260" s="53"/>
    </row>
    <row r="1261" spans="1:10" x14ac:dyDescent="0.25">
      <c r="A1261" s="1"/>
      <c r="B1261" s="1"/>
      <c r="C1261" s="1"/>
      <c r="D1261" s="1"/>
      <c r="E1261" s="1"/>
      <c r="F1261" s="53"/>
      <c r="G1261" s="53"/>
      <c r="H1261" s="53"/>
      <c r="I1261" s="53"/>
      <c r="J1261" s="53"/>
    </row>
    <row r="1262" spans="1:10" x14ac:dyDescent="0.25">
      <c r="A1262" s="1"/>
      <c r="B1262" s="1"/>
      <c r="C1262" s="1"/>
      <c r="D1262" s="1"/>
      <c r="E1262" s="1"/>
      <c r="F1262" s="53"/>
      <c r="G1262" s="53"/>
      <c r="H1262" s="53"/>
      <c r="I1262" s="53"/>
      <c r="J1262" s="53"/>
    </row>
    <row r="1263" spans="1:10" x14ac:dyDescent="0.25">
      <c r="A1263" s="1"/>
      <c r="B1263" s="1"/>
      <c r="C1263" s="1"/>
      <c r="D1263" s="1"/>
      <c r="E1263" s="1"/>
      <c r="F1263" s="53"/>
      <c r="G1263" s="53"/>
      <c r="H1263" s="53"/>
      <c r="I1263" s="53"/>
      <c r="J1263" s="53"/>
    </row>
    <row r="1264" spans="1:10" x14ac:dyDescent="0.25">
      <c r="A1264" s="1"/>
      <c r="B1264" s="1"/>
      <c r="C1264" s="1"/>
      <c r="D1264" s="1"/>
      <c r="E1264" s="1"/>
      <c r="F1264" s="53"/>
      <c r="G1264" s="53"/>
      <c r="H1264" s="53"/>
      <c r="I1264" s="53"/>
      <c r="J1264" s="53"/>
    </row>
    <row r="1265" spans="1:10" x14ac:dyDescent="0.25">
      <c r="A1265" s="1"/>
      <c r="B1265" s="1"/>
      <c r="C1265" s="1"/>
      <c r="D1265" s="1"/>
      <c r="E1265" s="1"/>
      <c r="F1265" s="53"/>
      <c r="G1265" s="53"/>
      <c r="H1265" s="53"/>
      <c r="I1265" s="53"/>
      <c r="J1265" s="53"/>
    </row>
    <row r="1266" spans="1:10" x14ac:dyDescent="0.25">
      <c r="A1266" s="1"/>
      <c r="B1266" s="1"/>
      <c r="C1266" s="1"/>
      <c r="D1266" s="1"/>
      <c r="E1266" s="1"/>
      <c r="F1266" s="53"/>
      <c r="G1266" s="53"/>
      <c r="H1266" s="53"/>
      <c r="I1266" s="53"/>
      <c r="J1266" s="53"/>
    </row>
    <row r="1267" spans="1:10" x14ac:dyDescent="0.25">
      <c r="A1267" s="1"/>
      <c r="B1267" s="1"/>
      <c r="C1267" s="1"/>
      <c r="D1267" s="1"/>
      <c r="E1267" s="1"/>
      <c r="F1267" s="53"/>
      <c r="G1267" s="53"/>
      <c r="H1267" s="53"/>
      <c r="I1267" s="53"/>
      <c r="J1267" s="53"/>
    </row>
    <row r="1268" spans="1:10" x14ac:dyDescent="0.25">
      <c r="A1268" s="1"/>
      <c r="B1268" s="1"/>
      <c r="C1268" s="1"/>
      <c r="D1268" s="1"/>
      <c r="E1268" s="1"/>
      <c r="F1268" s="53"/>
      <c r="G1268" s="53"/>
      <c r="H1268" s="53"/>
      <c r="I1268" s="53"/>
      <c r="J1268" s="53"/>
    </row>
    <row r="1269" spans="1:10" x14ac:dyDescent="0.25">
      <c r="A1269" s="1"/>
      <c r="B1269" s="1"/>
      <c r="C1269" s="1"/>
      <c r="D1269" s="1"/>
      <c r="E1269" s="1"/>
      <c r="F1269" s="53"/>
      <c r="G1269" s="53"/>
      <c r="H1269" s="53"/>
      <c r="I1269" s="53"/>
      <c r="J1269" s="53"/>
    </row>
    <row r="1270" spans="1:10" x14ac:dyDescent="0.25">
      <c r="A1270" s="1"/>
      <c r="B1270" s="1"/>
      <c r="C1270" s="1"/>
      <c r="D1270" s="1"/>
      <c r="E1270" s="1"/>
      <c r="F1270" s="53"/>
      <c r="G1270" s="53"/>
      <c r="H1270" s="53"/>
      <c r="I1270" s="53"/>
      <c r="J1270" s="53"/>
    </row>
    <row r="1271" spans="1:10" x14ac:dyDescent="0.25">
      <c r="A1271" s="1"/>
      <c r="B1271" s="1"/>
      <c r="C1271" s="1"/>
      <c r="D1271" s="1"/>
      <c r="E1271" s="1"/>
      <c r="F1271" s="53"/>
      <c r="G1271" s="53"/>
      <c r="H1271" s="53"/>
      <c r="I1271" s="53"/>
      <c r="J1271" s="53"/>
    </row>
    <row r="1272" spans="1:10" x14ac:dyDescent="0.25">
      <c r="A1272" s="1"/>
      <c r="B1272" s="1"/>
      <c r="C1272" s="1"/>
      <c r="D1272" s="1"/>
      <c r="E1272" s="1"/>
      <c r="F1272" s="53"/>
      <c r="G1272" s="53"/>
      <c r="H1272" s="53"/>
      <c r="I1272" s="53"/>
      <c r="J1272" s="53"/>
    </row>
    <row r="1273" spans="1:10" x14ac:dyDescent="0.25">
      <c r="A1273" s="1"/>
      <c r="B1273" s="1"/>
      <c r="C1273" s="1"/>
      <c r="D1273" s="1"/>
      <c r="E1273" s="1"/>
      <c r="F1273" s="53"/>
      <c r="G1273" s="53"/>
      <c r="H1273" s="53"/>
      <c r="I1273" s="53"/>
      <c r="J1273" s="53"/>
    </row>
    <row r="1274" spans="1:10" x14ac:dyDescent="0.25">
      <c r="A1274" s="1"/>
      <c r="B1274" s="1"/>
      <c r="C1274" s="1"/>
      <c r="D1274" s="1"/>
      <c r="E1274" s="1"/>
      <c r="F1274" s="53"/>
      <c r="G1274" s="53"/>
      <c r="H1274" s="53"/>
      <c r="I1274" s="53"/>
      <c r="J1274" s="53"/>
    </row>
    <row r="1275" spans="1:10" x14ac:dyDescent="0.25">
      <c r="A1275" s="1"/>
      <c r="B1275" s="1"/>
      <c r="C1275" s="1"/>
      <c r="D1275" s="1"/>
      <c r="E1275" s="1"/>
      <c r="F1275" s="53"/>
      <c r="G1275" s="53"/>
      <c r="H1275" s="53"/>
      <c r="I1275" s="53"/>
      <c r="J1275" s="53"/>
    </row>
    <row r="1276" spans="1:10" x14ac:dyDescent="0.25">
      <c r="A1276" s="1"/>
      <c r="B1276" s="1"/>
      <c r="C1276" s="1"/>
      <c r="D1276" s="1"/>
      <c r="E1276" s="1"/>
      <c r="F1276" s="53"/>
      <c r="G1276" s="53"/>
      <c r="H1276" s="53"/>
      <c r="I1276" s="53"/>
      <c r="J1276" s="53"/>
    </row>
    <row r="1277" spans="1:10" x14ac:dyDescent="0.25">
      <c r="A1277" s="1"/>
      <c r="B1277" s="1"/>
      <c r="C1277" s="1"/>
      <c r="D1277" s="1"/>
      <c r="E1277" s="1"/>
      <c r="F1277" s="53"/>
      <c r="G1277" s="53"/>
      <c r="H1277" s="53"/>
      <c r="I1277" s="53"/>
      <c r="J1277" s="53"/>
    </row>
    <row r="1278" spans="1:10" x14ac:dyDescent="0.25">
      <c r="A1278" s="1"/>
      <c r="B1278" s="1"/>
      <c r="C1278" s="1"/>
      <c r="D1278" s="1"/>
      <c r="E1278" s="1"/>
      <c r="F1278" s="53"/>
      <c r="G1278" s="53"/>
      <c r="H1278" s="53"/>
      <c r="I1278" s="53"/>
      <c r="J1278" s="53"/>
    </row>
    <row r="1279" spans="1:10" x14ac:dyDescent="0.25">
      <c r="A1279" s="1"/>
      <c r="B1279" s="1"/>
      <c r="C1279" s="1"/>
      <c r="D1279" s="1"/>
      <c r="E1279" s="1"/>
      <c r="F1279" s="53"/>
      <c r="G1279" s="53"/>
      <c r="H1279" s="53"/>
      <c r="I1279" s="53"/>
      <c r="J1279" s="53"/>
    </row>
    <row r="1280" spans="1:10" x14ac:dyDescent="0.25">
      <c r="A1280" s="1"/>
      <c r="B1280" s="1"/>
      <c r="C1280" s="1"/>
      <c r="D1280" s="1"/>
      <c r="E1280" s="1"/>
      <c r="F1280" s="53"/>
      <c r="G1280" s="53"/>
      <c r="H1280" s="53"/>
      <c r="I1280" s="53"/>
      <c r="J1280" s="53"/>
    </row>
    <row r="1281" spans="1:10" x14ac:dyDescent="0.25">
      <c r="A1281" s="1"/>
      <c r="B1281" s="1"/>
      <c r="C1281" s="1"/>
      <c r="D1281" s="1"/>
      <c r="E1281" s="1"/>
      <c r="F1281" s="53"/>
      <c r="G1281" s="53"/>
      <c r="H1281" s="53"/>
      <c r="I1281" s="53"/>
      <c r="J1281" s="53"/>
    </row>
    <row r="1282" spans="1:10" x14ac:dyDescent="0.25">
      <c r="A1282" s="1"/>
      <c r="B1282" s="1"/>
      <c r="C1282" s="1"/>
      <c r="D1282" s="1"/>
      <c r="E1282" s="1"/>
      <c r="F1282" s="53"/>
      <c r="G1282" s="53"/>
      <c r="H1282" s="53"/>
      <c r="I1282" s="53"/>
      <c r="J1282" s="53"/>
    </row>
    <row r="1283" spans="1:10" x14ac:dyDescent="0.25">
      <c r="A1283" s="1"/>
      <c r="B1283" s="1"/>
      <c r="C1283" s="1"/>
      <c r="D1283" s="1"/>
      <c r="E1283" s="1"/>
      <c r="F1283" s="53"/>
      <c r="G1283" s="53"/>
      <c r="H1283" s="53"/>
      <c r="I1283" s="53"/>
      <c r="J1283" s="53"/>
    </row>
    <row r="1284" spans="1:10" x14ac:dyDescent="0.25">
      <c r="A1284" s="1"/>
      <c r="B1284" s="1"/>
      <c r="C1284" s="1"/>
      <c r="D1284" s="1"/>
      <c r="E1284" s="1"/>
      <c r="F1284" s="53"/>
      <c r="G1284" s="53"/>
      <c r="H1284" s="53"/>
      <c r="I1284" s="53"/>
      <c r="J1284" s="53"/>
    </row>
    <row r="1285" spans="1:10" x14ac:dyDescent="0.25">
      <c r="A1285" s="1"/>
      <c r="B1285" s="1"/>
      <c r="C1285" s="1"/>
      <c r="D1285" s="1"/>
      <c r="E1285" s="1"/>
      <c r="F1285" s="53"/>
      <c r="G1285" s="53"/>
      <c r="H1285" s="53"/>
      <c r="I1285" s="53"/>
      <c r="J1285" s="53"/>
    </row>
    <row r="1286" spans="1:10" x14ac:dyDescent="0.25">
      <c r="A1286" s="1"/>
      <c r="B1286" s="1"/>
      <c r="C1286" s="1"/>
      <c r="D1286" s="1"/>
      <c r="E1286" s="1"/>
      <c r="F1286" s="53"/>
      <c r="G1286" s="53"/>
      <c r="H1286" s="53"/>
      <c r="I1286" s="53"/>
      <c r="J1286" s="53"/>
    </row>
    <row r="1287" spans="1:10" x14ac:dyDescent="0.25">
      <c r="A1287" s="1"/>
      <c r="B1287" s="1"/>
      <c r="C1287" s="1"/>
      <c r="D1287" s="1"/>
      <c r="E1287" s="1"/>
      <c r="F1287" s="53"/>
      <c r="G1287" s="53"/>
      <c r="H1287" s="53"/>
      <c r="I1287" s="53"/>
      <c r="J1287" s="53"/>
    </row>
    <row r="1288" spans="1:10" x14ac:dyDescent="0.25">
      <c r="A1288" s="1"/>
      <c r="B1288" s="1"/>
      <c r="C1288" s="1"/>
      <c r="D1288" s="1"/>
      <c r="E1288" s="1"/>
      <c r="F1288" s="53"/>
      <c r="G1288" s="53"/>
      <c r="H1288" s="53"/>
      <c r="I1288" s="53"/>
      <c r="J1288" s="53"/>
    </row>
    <row r="1289" spans="1:10" x14ac:dyDescent="0.25">
      <c r="A1289" s="1"/>
      <c r="B1289" s="1"/>
      <c r="C1289" s="1"/>
      <c r="D1289" s="1"/>
      <c r="E1289" s="1"/>
      <c r="F1289" s="53"/>
      <c r="G1289" s="53"/>
      <c r="H1289" s="53"/>
      <c r="I1289" s="53"/>
      <c r="J1289" s="53"/>
    </row>
    <row r="1290" spans="1:10" x14ac:dyDescent="0.25">
      <c r="A1290" s="1"/>
      <c r="B1290" s="1"/>
      <c r="C1290" s="1"/>
      <c r="D1290" s="1"/>
      <c r="E1290" s="1"/>
      <c r="F1290" s="53"/>
      <c r="G1290" s="53"/>
      <c r="H1290" s="53"/>
      <c r="I1290" s="53"/>
      <c r="J1290" s="53"/>
    </row>
    <row r="1291" spans="1:10" x14ac:dyDescent="0.25">
      <c r="A1291" s="1"/>
      <c r="B1291" s="1"/>
      <c r="C1291" s="1"/>
      <c r="D1291" s="1"/>
      <c r="E1291" s="1"/>
      <c r="F1291" s="53"/>
      <c r="G1291" s="53"/>
      <c r="H1291" s="53"/>
      <c r="I1291" s="53"/>
      <c r="J1291" s="53"/>
    </row>
    <row r="1292" spans="1:10" x14ac:dyDescent="0.25">
      <c r="A1292" s="1"/>
      <c r="B1292" s="1"/>
      <c r="C1292" s="1"/>
      <c r="D1292" s="1"/>
      <c r="E1292" s="1"/>
      <c r="F1292" s="53"/>
      <c r="G1292" s="53"/>
      <c r="H1292" s="53"/>
      <c r="I1292" s="53"/>
      <c r="J1292" s="53"/>
    </row>
    <row r="1293" spans="1:10" x14ac:dyDescent="0.25">
      <c r="A1293" s="1"/>
      <c r="B1293" s="1"/>
      <c r="C1293" s="1"/>
      <c r="D1293" s="1"/>
      <c r="E1293" s="1"/>
      <c r="F1293" s="53"/>
      <c r="G1293" s="53"/>
      <c r="H1293" s="53"/>
      <c r="I1293" s="53"/>
      <c r="J1293" s="53"/>
    </row>
    <row r="1294" spans="1:10" x14ac:dyDescent="0.25">
      <c r="A1294" s="1"/>
      <c r="B1294" s="1"/>
      <c r="C1294" s="1"/>
      <c r="D1294" s="1"/>
      <c r="E1294" s="1"/>
      <c r="F1294" s="53"/>
      <c r="G1294" s="53"/>
      <c r="H1294" s="53"/>
      <c r="I1294" s="53"/>
      <c r="J1294" s="53"/>
    </row>
    <row r="1295" spans="1:10" x14ac:dyDescent="0.25">
      <c r="A1295" s="1"/>
      <c r="B1295" s="1"/>
      <c r="C1295" s="1"/>
      <c r="D1295" s="1"/>
      <c r="E1295" s="1"/>
      <c r="F1295" s="53"/>
      <c r="G1295" s="53"/>
      <c r="H1295" s="53"/>
      <c r="I1295" s="53"/>
      <c r="J1295" s="53"/>
    </row>
    <row r="1296" spans="1:10" x14ac:dyDescent="0.25">
      <c r="A1296" s="1"/>
      <c r="B1296" s="1"/>
      <c r="C1296" s="1"/>
      <c r="D1296" s="1"/>
      <c r="E1296" s="1"/>
      <c r="F1296" s="53"/>
      <c r="G1296" s="53"/>
      <c r="H1296" s="53"/>
      <c r="I1296" s="53"/>
      <c r="J1296" s="53"/>
    </row>
    <row r="1297" spans="1:10" x14ac:dyDescent="0.25">
      <c r="A1297" s="1"/>
      <c r="B1297" s="1"/>
      <c r="C1297" s="1"/>
      <c r="D1297" s="1"/>
      <c r="E1297" s="1"/>
      <c r="F1297" s="53"/>
      <c r="G1297" s="53"/>
      <c r="H1297" s="53"/>
      <c r="I1297" s="53"/>
      <c r="J1297" s="53"/>
    </row>
    <row r="1298" spans="1:10" x14ac:dyDescent="0.25">
      <c r="A1298" s="1"/>
      <c r="B1298" s="1"/>
      <c r="C1298" s="1"/>
      <c r="D1298" s="1"/>
      <c r="E1298" s="1"/>
      <c r="F1298" s="53"/>
      <c r="G1298" s="53"/>
      <c r="H1298" s="53"/>
      <c r="I1298" s="53"/>
      <c r="J1298" s="53"/>
    </row>
    <row r="1299" spans="1:10" x14ac:dyDescent="0.25">
      <c r="A1299" s="1"/>
      <c r="B1299" s="1"/>
      <c r="C1299" s="1"/>
      <c r="D1299" s="1"/>
      <c r="E1299" s="1"/>
      <c r="F1299" s="53"/>
      <c r="G1299" s="53"/>
      <c r="H1299" s="53"/>
      <c r="I1299" s="53"/>
      <c r="J1299" s="53"/>
    </row>
    <row r="1300" spans="1:10" x14ac:dyDescent="0.25">
      <c r="A1300" s="1"/>
      <c r="B1300" s="1"/>
      <c r="C1300" s="1"/>
      <c r="D1300" s="1"/>
      <c r="E1300" s="1"/>
      <c r="F1300" s="53"/>
      <c r="G1300" s="53"/>
      <c r="H1300" s="53"/>
      <c r="I1300" s="53"/>
      <c r="J1300" s="53"/>
    </row>
    <row r="1301" spans="1:10" x14ac:dyDescent="0.25">
      <c r="A1301" s="1"/>
      <c r="B1301" s="1"/>
      <c r="C1301" s="1"/>
      <c r="D1301" s="1"/>
      <c r="E1301" s="1"/>
      <c r="F1301" s="53"/>
      <c r="G1301" s="53"/>
      <c r="H1301" s="53"/>
      <c r="I1301" s="53"/>
      <c r="J1301" s="53"/>
    </row>
    <row r="1302" spans="1:10" x14ac:dyDescent="0.25">
      <c r="A1302" s="1"/>
      <c r="B1302" s="1"/>
      <c r="C1302" s="1"/>
      <c r="D1302" s="1"/>
      <c r="E1302" s="1"/>
      <c r="F1302" s="53"/>
      <c r="G1302" s="53"/>
      <c r="H1302" s="53"/>
      <c r="I1302" s="53"/>
      <c r="J1302" s="53"/>
    </row>
    <row r="1303" spans="1:10" x14ac:dyDescent="0.25">
      <c r="A1303" s="1"/>
      <c r="B1303" s="1"/>
      <c r="C1303" s="1"/>
      <c r="D1303" s="1"/>
      <c r="E1303" s="1"/>
      <c r="F1303" s="53"/>
      <c r="G1303" s="53"/>
      <c r="H1303" s="53"/>
      <c r="I1303" s="53"/>
      <c r="J1303" s="53"/>
    </row>
    <row r="1304" spans="1:10" x14ac:dyDescent="0.25">
      <c r="A1304" s="1"/>
      <c r="B1304" s="1"/>
      <c r="C1304" s="1"/>
      <c r="D1304" s="1"/>
      <c r="E1304" s="1"/>
      <c r="F1304" s="53"/>
      <c r="G1304" s="53"/>
      <c r="H1304" s="53"/>
      <c r="I1304" s="53"/>
      <c r="J1304" s="53"/>
    </row>
    <row r="1305" spans="1:10" x14ac:dyDescent="0.25">
      <c r="A1305" s="1"/>
      <c r="B1305" s="1"/>
      <c r="C1305" s="1"/>
      <c r="D1305" s="1"/>
      <c r="E1305" s="1"/>
      <c r="F1305" s="53"/>
      <c r="G1305" s="53"/>
      <c r="H1305" s="53"/>
      <c r="I1305" s="53"/>
      <c r="J1305" s="53"/>
    </row>
    <row r="1306" spans="1:10" x14ac:dyDescent="0.25">
      <c r="A1306" s="1"/>
      <c r="B1306" s="1"/>
      <c r="C1306" s="1"/>
      <c r="D1306" s="1"/>
      <c r="E1306" s="1"/>
      <c r="F1306" s="53"/>
      <c r="G1306" s="53"/>
      <c r="H1306" s="53"/>
      <c r="I1306" s="53"/>
      <c r="J1306" s="53"/>
    </row>
    <row r="1307" spans="1:10" x14ac:dyDescent="0.25">
      <c r="A1307" s="1"/>
      <c r="B1307" s="1"/>
      <c r="C1307" s="1"/>
      <c r="D1307" s="1"/>
      <c r="E1307" s="1"/>
      <c r="F1307" s="53"/>
      <c r="G1307" s="53"/>
      <c r="H1307" s="53"/>
      <c r="I1307" s="53"/>
      <c r="J1307" s="53"/>
    </row>
    <row r="1308" spans="1:10" x14ac:dyDescent="0.25">
      <c r="A1308" s="1"/>
      <c r="B1308" s="1"/>
      <c r="C1308" s="1"/>
      <c r="D1308" s="1"/>
      <c r="E1308" s="1"/>
      <c r="F1308" s="53"/>
      <c r="G1308" s="53"/>
      <c r="H1308" s="53"/>
      <c r="I1308" s="53"/>
      <c r="J1308" s="53"/>
    </row>
    <row r="1309" spans="1:10" x14ac:dyDescent="0.25">
      <c r="A1309" s="1"/>
      <c r="B1309" s="1"/>
      <c r="C1309" s="1"/>
      <c r="D1309" s="1"/>
      <c r="E1309" s="1"/>
      <c r="F1309" s="53"/>
      <c r="G1309" s="53"/>
      <c r="H1309" s="53"/>
      <c r="I1309" s="53"/>
      <c r="J1309" s="53"/>
    </row>
    <row r="1310" spans="1:10" x14ac:dyDescent="0.25">
      <c r="A1310" s="1"/>
      <c r="B1310" s="1"/>
      <c r="C1310" s="1"/>
      <c r="D1310" s="1"/>
      <c r="E1310" s="1"/>
      <c r="F1310" s="53"/>
      <c r="G1310" s="53"/>
      <c r="H1310" s="53"/>
      <c r="I1310" s="53"/>
      <c r="J1310" s="53"/>
    </row>
    <row r="1311" spans="1:10" x14ac:dyDescent="0.25">
      <c r="A1311" s="1"/>
      <c r="B1311" s="1"/>
      <c r="C1311" s="1"/>
      <c r="D1311" s="1"/>
      <c r="E1311" s="1"/>
      <c r="F1311" s="53"/>
      <c r="G1311" s="53"/>
      <c r="H1311" s="53"/>
      <c r="I1311" s="53"/>
      <c r="J1311" s="53"/>
    </row>
    <row r="1312" spans="1:10" x14ac:dyDescent="0.25">
      <c r="A1312" s="1"/>
      <c r="B1312" s="1"/>
      <c r="C1312" s="1"/>
      <c r="D1312" s="1"/>
      <c r="E1312" s="1"/>
      <c r="F1312" s="53"/>
      <c r="G1312" s="53"/>
      <c r="H1312" s="53"/>
      <c r="I1312" s="53"/>
      <c r="J1312" s="53"/>
    </row>
    <row r="1313" spans="1:10" x14ac:dyDescent="0.25">
      <c r="A1313" s="1"/>
      <c r="B1313" s="1"/>
      <c r="C1313" s="1"/>
      <c r="D1313" s="1"/>
      <c r="E1313" s="1"/>
      <c r="F1313" s="53"/>
      <c r="G1313" s="53"/>
      <c r="H1313" s="53"/>
      <c r="I1313" s="53"/>
      <c r="J1313" s="53"/>
    </row>
    <row r="1314" spans="1:10" x14ac:dyDescent="0.25">
      <c r="A1314" s="1"/>
      <c r="B1314" s="1"/>
      <c r="C1314" s="1"/>
      <c r="D1314" s="1"/>
      <c r="E1314" s="1"/>
      <c r="F1314" s="53"/>
      <c r="G1314" s="53"/>
      <c r="H1314" s="53"/>
      <c r="I1314" s="53"/>
      <c r="J1314" s="53"/>
    </row>
    <row r="1315" spans="1:10" x14ac:dyDescent="0.25">
      <c r="A1315" s="1"/>
      <c r="B1315" s="1"/>
      <c r="C1315" s="1"/>
      <c r="D1315" s="1"/>
      <c r="E1315" s="1"/>
      <c r="F1315" s="53"/>
      <c r="G1315" s="53"/>
      <c r="H1315" s="53"/>
      <c r="I1315" s="53"/>
      <c r="J1315" s="53"/>
    </row>
    <row r="1316" spans="1:10" x14ac:dyDescent="0.25">
      <c r="A1316" s="1"/>
      <c r="B1316" s="1"/>
      <c r="C1316" s="1"/>
      <c r="D1316" s="1"/>
      <c r="E1316" s="1"/>
      <c r="F1316" s="53"/>
      <c r="G1316" s="53"/>
      <c r="H1316" s="53"/>
      <c r="I1316" s="53"/>
      <c r="J1316" s="53"/>
    </row>
    <row r="1317" spans="1:10" x14ac:dyDescent="0.25">
      <c r="A1317" s="1"/>
      <c r="B1317" s="1"/>
      <c r="C1317" s="1"/>
      <c r="D1317" s="1"/>
      <c r="E1317" s="1"/>
      <c r="F1317" s="53"/>
      <c r="G1317" s="53"/>
      <c r="H1317" s="53"/>
      <c r="I1317" s="53"/>
      <c r="J1317" s="53"/>
    </row>
    <row r="1318" spans="1:10" x14ac:dyDescent="0.25">
      <c r="A1318" s="1"/>
      <c r="B1318" s="1"/>
      <c r="C1318" s="1"/>
      <c r="D1318" s="1"/>
      <c r="E1318" s="1"/>
      <c r="F1318" s="53"/>
      <c r="G1318" s="53"/>
      <c r="H1318" s="53"/>
      <c r="I1318" s="53"/>
      <c r="J1318" s="53"/>
    </row>
    <row r="1319" spans="1:10" x14ac:dyDescent="0.25">
      <c r="A1319" s="1"/>
      <c r="B1319" s="1"/>
      <c r="C1319" s="1"/>
      <c r="D1319" s="1"/>
      <c r="E1319" s="1"/>
      <c r="F1319" s="53"/>
      <c r="G1319" s="53"/>
      <c r="H1319" s="53"/>
      <c r="I1319" s="53"/>
      <c r="J1319" s="53"/>
    </row>
    <row r="1320" spans="1:10" x14ac:dyDescent="0.25">
      <c r="A1320" s="1"/>
      <c r="B1320" s="1"/>
      <c r="C1320" s="1"/>
      <c r="D1320" s="1"/>
      <c r="E1320" s="1"/>
      <c r="F1320" s="53"/>
      <c r="G1320" s="53"/>
      <c r="H1320" s="53"/>
      <c r="I1320" s="53"/>
      <c r="J1320" s="53"/>
    </row>
    <row r="1321" spans="1:10" x14ac:dyDescent="0.25">
      <c r="A1321" s="1"/>
      <c r="B1321" s="1"/>
      <c r="C1321" s="1"/>
      <c r="D1321" s="1"/>
      <c r="E1321" s="1"/>
      <c r="F1321" s="53"/>
      <c r="G1321" s="53"/>
      <c r="H1321" s="53"/>
      <c r="I1321" s="53"/>
      <c r="J1321" s="53"/>
    </row>
    <row r="1322" spans="1:10" x14ac:dyDescent="0.25">
      <c r="A1322" s="1"/>
      <c r="B1322" s="1"/>
      <c r="C1322" s="1"/>
      <c r="D1322" s="1"/>
      <c r="E1322" s="1"/>
      <c r="F1322" s="53"/>
      <c r="G1322" s="53"/>
      <c r="H1322" s="53"/>
      <c r="I1322" s="53"/>
      <c r="J1322" s="53"/>
    </row>
    <row r="1323" spans="1:10" x14ac:dyDescent="0.25">
      <c r="A1323" s="1"/>
      <c r="B1323" s="1"/>
      <c r="C1323" s="1"/>
      <c r="D1323" s="1"/>
      <c r="E1323" s="1"/>
      <c r="F1323" s="53"/>
      <c r="G1323" s="53"/>
      <c r="H1323" s="53"/>
      <c r="I1323" s="53"/>
      <c r="J1323" s="53"/>
    </row>
    <row r="1324" spans="1:10" x14ac:dyDescent="0.25">
      <c r="A1324" s="1"/>
      <c r="B1324" s="1"/>
      <c r="C1324" s="1"/>
      <c r="D1324" s="1"/>
      <c r="E1324" s="1"/>
      <c r="F1324" s="53"/>
      <c r="G1324" s="53"/>
      <c r="H1324" s="53"/>
      <c r="I1324" s="53"/>
      <c r="J1324" s="53"/>
    </row>
    <row r="1325" spans="1:10" x14ac:dyDescent="0.25">
      <c r="A1325" s="1"/>
      <c r="B1325" s="1"/>
      <c r="C1325" s="1"/>
      <c r="D1325" s="1"/>
      <c r="E1325" s="1"/>
      <c r="F1325" s="53"/>
      <c r="G1325" s="53"/>
      <c r="H1325" s="53"/>
      <c r="I1325" s="53"/>
      <c r="J1325" s="53"/>
    </row>
    <row r="1326" spans="1:10" x14ac:dyDescent="0.25">
      <c r="A1326" s="1"/>
      <c r="B1326" s="1"/>
      <c r="C1326" s="1"/>
      <c r="D1326" s="1"/>
      <c r="E1326" s="1"/>
      <c r="F1326" s="53"/>
      <c r="G1326" s="53"/>
      <c r="H1326" s="53"/>
      <c r="I1326" s="53"/>
      <c r="J1326" s="53"/>
    </row>
    <row r="1327" spans="1:10" x14ac:dyDescent="0.25">
      <c r="A1327" s="1"/>
      <c r="B1327" s="1"/>
      <c r="C1327" s="1"/>
      <c r="D1327" s="1"/>
      <c r="E1327" s="1"/>
      <c r="F1327" s="53"/>
      <c r="G1327" s="53"/>
      <c r="H1327" s="53"/>
      <c r="I1327" s="53"/>
      <c r="J1327" s="53"/>
    </row>
    <row r="1328" spans="1:10" x14ac:dyDescent="0.25">
      <c r="A1328" s="1"/>
      <c r="B1328" s="1"/>
      <c r="C1328" s="1"/>
      <c r="D1328" s="1"/>
      <c r="E1328" s="1"/>
      <c r="F1328" s="53"/>
      <c r="G1328" s="53"/>
      <c r="H1328" s="53"/>
      <c r="I1328" s="53"/>
      <c r="J1328" s="53"/>
    </row>
    <row r="1329" spans="1:10" x14ac:dyDescent="0.25">
      <c r="A1329" s="1"/>
      <c r="B1329" s="1"/>
      <c r="C1329" s="1"/>
      <c r="D1329" s="1"/>
      <c r="E1329" s="1"/>
      <c r="F1329" s="53"/>
      <c r="G1329" s="53"/>
      <c r="H1329" s="53"/>
      <c r="I1329" s="53"/>
      <c r="J1329" s="53"/>
    </row>
    <row r="1330" spans="1:10" x14ac:dyDescent="0.25">
      <c r="A1330" s="1"/>
      <c r="B1330" s="1"/>
      <c r="C1330" s="1"/>
      <c r="D1330" s="1"/>
      <c r="E1330" s="1"/>
      <c r="F1330" s="53"/>
      <c r="G1330" s="53"/>
      <c r="H1330" s="53"/>
      <c r="I1330" s="53"/>
      <c r="J1330" s="53"/>
    </row>
    <row r="1331" spans="1:10" x14ac:dyDescent="0.25">
      <c r="A1331" s="1"/>
      <c r="B1331" s="1"/>
      <c r="C1331" s="1"/>
      <c r="D1331" s="1"/>
      <c r="E1331" s="1"/>
      <c r="F1331" s="53"/>
      <c r="G1331" s="53"/>
      <c r="H1331" s="53"/>
      <c r="I1331" s="53"/>
      <c r="J1331" s="53"/>
    </row>
    <row r="1332" spans="1:10" x14ac:dyDescent="0.25">
      <c r="A1332" s="1"/>
      <c r="B1332" s="1"/>
      <c r="C1332" s="1"/>
      <c r="D1332" s="1"/>
      <c r="E1332" s="1"/>
      <c r="F1332" s="53"/>
      <c r="G1332" s="53"/>
      <c r="H1332" s="53"/>
      <c r="I1332" s="53"/>
      <c r="J1332" s="53"/>
    </row>
    <row r="1333" spans="1:10" x14ac:dyDescent="0.25">
      <c r="A1333" s="1"/>
      <c r="B1333" s="1"/>
      <c r="C1333" s="1"/>
      <c r="D1333" s="1"/>
      <c r="E1333" s="1"/>
      <c r="F1333" s="53"/>
      <c r="G1333" s="53"/>
      <c r="H1333" s="53"/>
      <c r="I1333" s="53"/>
      <c r="J1333" s="53"/>
    </row>
    <row r="1334" spans="1:10" x14ac:dyDescent="0.25">
      <c r="A1334" s="1"/>
      <c r="B1334" s="1"/>
      <c r="C1334" s="1"/>
      <c r="D1334" s="1"/>
      <c r="E1334" s="1"/>
      <c r="F1334" s="53"/>
      <c r="G1334" s="53"/>
      <c r="H1334" s="53"/>
      <c r="I1334" s="53"/>
      <c r="J1334" s="53"/>
    </row>
    <row r="1335" spans="1:10" x14ac:dyDescent="0.25">
      <c r="A1335" s="1"/>
      <c r="B1335" s="1"/>
      <c r="C1335" s="1"/>
      <c r="D1335" s="1"/>
      <c r="E1335" s="1"/>
      <c r="F1335" s="53"/>
      <c r="G1335" s="53"/>
      <c r="H1335" s="53"/>
      <c r="I1335" s="53"/>
      <c r="J1335" s="53"/>
    </row>
    <row r="1336" spans="1:10" x14ac:dyDescent="0.25">
      <c r="A1336" s="1"/>
      <c r="B1336" s="1"/>
      <c r="C1336" s="1"/>
      <c r="D1336" s="1"/>
      <c r="E1336" s="1"/>
      <c r="F1336" s="53"/>
      <c r="G1336" s="53"/>
      <c r="H1336" s="53"/>
      <c r="I1336" s="53"/>
      <c r="J1336" s="53"/>
    </row>
    <row r="1337" spans="1:10" x14ac:dyDescent="0.25">
      <c r="A1337" s="1"/>
      <c r="B1337" s="1"/>
      <c r="C1337" s="1"/>
      <c r="D1337" s="1"/>
      <c r="E1337" s="1"/>
      <c r="F1337" s="53"/>
      <c r="G1337" s="53"/>
      <c r="H1337" s="53"/>
      <c r="I1337" s="53"/>
      <c r="J1337" s="53"/>
    </row>
    <row r="1338" spans="1:10" x14ac:dyDescent="0.25">
      <c r="A1338" s="1"/>
      <c r="B1338" s="1"/>
      <c r="C1338" s="1"/>
      <c r="D1338" s="1"/>
      <c r="E1338" s="1"/>
      <c r="F1338" s="53"/>
      <c r="G1338" s="53"/>
      <c r="H1338" s="53"/>
      <c r="I1338" s="53"/>
      <c r="J1338" s="53"/>
    </row>
    <row r="1339" spans="1:10" x14ac:dyDescent="0.25">
      <c r="A1339" s="1"/>
      <c r="B1339" s="1"/>
      <c r="C1339" s="1"/>
      <c r="D1339" s="1"/>
      <c r="E1339" s="1"/>
      <c r="F1339" s="53"/>
      <c r="G1339" s="53"/>
      <c r="H1339" s="53"/>
      <c r="I1339" s="53"/>
      <c r="J1339" s="53"/>
    </row>
    <row r="1340" spans="1:10" x14ac:dyDescent="0.25">
      <c r="A1340" s="1"/>
      <c r="B1340" s="1"/>
      <c r="C1340" s="1"/>
      <c r="D1340" s="1"/>
      <c r="E1340" s="1"/>
      <c r="F1340" s="53"/>
      <c r="G1340" s="53"/>
      <c r="H1340" s="53"/>
      <c r="I1340" s="53"/>
      <c r="J1340" s="53"/>
    </row>
    <row r="1341" spans="1:10" x14ac:dyDescent="0.25">
      <c r="A1341" s="1"/>
      <c r="B1341" s="1"/>
      <c r="C1341" s="1"/>
      <c r="D1341" s="1"/>
      <c r="E1341" s="1"/>
      <c r="F1341" s="53"/>
      <c r="G1341" s="53"/>
      <c r="H1341" s="53"/>
      <c r="I1341" s="53"/>
      <c r="J1341" s="53"/>
    </row>
    <row r="1342" spans="1:10" x14ac:dyDescent="0.25">
      <c r="A1342" s="1"/>
      <c r="B1342" s="1"/>
      <c r="C1342" s="1"/>
      <c r="D1342" s="1"/>
      <c r="E1342" s="1"/>
      <c r="F1342" s="53"/>
      <c r="G1342" s="53"/>
      <c r="H1342" s="53"/>
      <c r="I1342" s="53"/>
      <c r="J1342" s="53"/>
    </row>
    <row r="1343" spans="1:10" x14ac:dyDescent="0.25">
      <c r="A1343" s="1"/>
      <c r="B1343" s="1"/>
      <c r="C1343" s="1"/>
      <c r="D1343" s="1"/>
      <c r="E1343" s="1"/>
      <c r="F1343" s="53"/>
      <c r="G1343" s="53"/>
      <c r="H1343" s="53"/>
      <c r="I1343" s="53"/>
      <c r="J1343" s="53"/>
    </row>
    <row r="1344" spans="1:10" x14ac:dyDescent="0.25">
      <c r="A1344" s="1"/>
      <c r="B1344" s="1"/>
      <c r="C1344" s="1"/>
      <c r="D1344" s="1"/>
      <c r="E1344" s="1"/>
      <c r="F1344" s="53"/>
      <c r="G1344" s="53"/>
      <c r="H1344" s="53"/>
      <c r="I1344" s="53"/>
      <c r="J1344" s="53"/>
    </row>
    <row r="1345" spans="1:10" x14ac:dyDescent="0.25">
      <c r="A1345" s="1"/>
      <c r="B1345" s="1"/>
      <c r="C1345" s="1"/>
      <c r="D1345" s="1"/>
      <c r="E1345" s="1"/>
      <c r="F1345" s="53"/>
      <c r="G1345" s="53"/>
      <c r="H1345" s="53"/>
      <c r="I1345" s="53"/>
      <c r="J1345" s="53"/>
    </row>
    <row r="1346" spans="1:10" x14ac:dyDescent="0.25">
      <c r="A1346" s="1"/>
      <c r="B1346" s="1"/>
      <c r="C1346" s="1"/>
      <c r="D1346" s="1"/>
      <c r="E1346" s="1"/>
      <c r="F1346" s="53"/>
      <c r="G1346" s="53"/>
      <c r="H1346" s="53"/>
      <c r="I1346" s="53"/>
      <c r="J1346" s="53"/>
    </row>
    <row r="1347" spans="1:10" x14ac:dyDescent="0.25">
      <c r="A1347" s="1"/>
      <c r="B1347" s="1"/>
      <c r="C1347" s="1"/>
      <c r="D1347" s="1"/>
      <c r="E1347" s="1"/>
      <c r="F1347" s="53"/>
      <c r="G1347" s="53"/>
      <c r="H1347" s="53"/>
      <c r="I1347" s="53"/>
      <c r="J1347" s="53"/>
    </row>
    <row r="1348" spans="1:10" x14ac:dyDescent="0.25">
      <c r="A1348" s="1"/>
      <c r="B1348" s="1"/>
      <c r="C1348" s="1"/>
      <c r="D1348" s="1"/>
      <c r="E1348" s="1"/>
      <c r="F1348" s="53"/>
      <c r="G1348" s="53"/>
      <c r="H1348" s="53"/>
      <c r="I1348" s="53"/>
      <c r="J1348" s="53"/>
    </row>
    <row r="1349" spans="1:10" x14ac:dyDescent="0.25">
      <c r="A1349" s="1"/>
      <c r="B1349" s="1"/>
      <c r="C1349" s="1"/>
      <c r="D1349" s="1"/>
      <c r="E1349" s="1"/>
      <c r="F1349" s="53"/>
      <c r="G1349" s="53"/>
      <c r="H1349" s="53"/>
      <c r="I1349" s="53"/>
      <c r="J1349" s="53"/>
    </row>
    <row r="1350" spans="1:10" x14ac:dyDescent="0.25">
      <c r="A1350" s="1"/>
      <c r="B1350" s="1"/>
      <c r="C1350" s="1"/>
      <c r="D1350" s="1"/>
      <c r="E1350" s="1"/>
      <c r="F1350" s="53"/>
      <c r="G1350" s="53"/>
      <c r="H1350" s="53"/>
      <c r="I1350" s="53"/>
      <c r="J1350" s="53"/>
    </row>
    <row r="1351" spans="1:10" x14ac:dyDescent="0.25">
      <c r="A1351" s="1"/>
      <c r="B1351" s="1"/>
      <c r="C1351" s="1"/>
      <c r="D1351" s="1"/>
      <c r="E1351" s="1"/>
      <c r="F1351" s="53"/>
      <c r="G1351" s="53"/>
      <c r="H1351" s="53"/>
      <c r="I1351" s="53"/>
      <c r="J1351" s="53"/>
    </row>
    <row r="1352" spans="1:10" x14ac:dyDescent="0.25">
      <c r="A1352" s="1"/>
      <c r="B1352" s="1"/>
      <c r="C1352" s="1"/>
      <c r="D1352" s="1"/>
      <c r="E1352" s="1"/>
      <c r="F1352" s="53"/>
      <c r="G1352" s="53"/>
      <c r="H1352" s="53"/>
      <c r="I1352" s="53"/>
      <c r="J1352" s="53"/>
    </row>
    <row r="1353" spans="1:10" x14ac:dyDescent="0.25">
      <c r="A1353" s="1"/>
      <c r="B1353" s="1"/>
      <c r="C1353" s="1"/>
      <c r="D1353" s="1"/>
      <c r="E1353" s="1"/>
      <c r="F1353" s="53"/>
      <c r="G1353" s="53"/>
      <c r="H1353" s="53"/>
      <c r="I1353" s="53"/>
      <c r="J1353" s="53"/>
    </row>
    <row r="1354" spans="1:10" x14ac:dyDescent="0.25">
      <c r="A1354" s="1"/>
      <c r="B1354" s="1"/>
      <c r="C1354" s="1"/>
      <c r="D1354" s="1"/>
      <c r="E1354" s="1"/>
      <c r="F1354" s="53"/>
      <c r="G1354" s="53"/>
      <c r="H1354" s="53"/>
      <c r="I1354" s="53"/>
      <c r="J1354" s="53"/>
    </row>
    <row r="1355" spans="1:10" x14ac:dyDescent="0.25">
      <c r="A1355" s="1"/>
      <c r="B1355" s="1"/>
      <c r="C1355" s="1"/>
      <c r="D1355" s="1"/>
      <c r="E1355" s="1"/>
      <c r="F1355" s="53"/>
      <c r="G1355" s="53"/>
      <c r="H1355" s="53"/>
      <c r="I1355" s="53"/>
      <c r="J1355" s="53"/>
    </row>
    <row r="1356" spans="1:10" x14ac:dyDescent="0.25">
      <c r="A1356" s="1"/>
      <c r="B1356" s="1"/>
      <c r="C1356" s="1"/>
      <c r="D1356" s="1"/>
      <c r="E1356" s="1"/>
      <c r="F1356" s="53"/>
      <c r="G1356" s="53"/>
      <c r="H1356" s="53"/>
      <c r="I1356" s="53"/>
      <c r="J1356" s="53"/>
    </row>
    <row r="1357" spans="1:10" x14ac:dyDescent="0.25">
      <c r="A1357" s="1"/>
      <c r="B1357" s="1"/>
      <c r="C1357" s="1"/>
      <c r="D1357" s="1"/>
      <c r="E1357" s="1"/>
      <c r="F1357" s="53"/>
      <c r="G1357" s="53"/>
      <c r="H1357" s="53"/>
      <c r="I1357" s="53"/>
      <c r="J1357" s="53"/>
    </row>
    <row r="1358" spans="1:10" x14ac:dyDescent="0.25">
      <c r="A1358" s="1"/>
      <c r="B1358" s="1"/>
      <c r="C1358" s="1"/>
      <c r="D1358" s="1"/>
      <c r="E1358" s="1"/>
      <c r="F1358" s="53"/>
      <c r="G1358" s="53"/>
      <c r="H1358" s="53"/>
      <c r="I1358" s="53"/>
      <c r="J1358" s="53"/>
    </row>
    <row r="1359" spans="1:10" x14ac:dyDescent="0.25">
      <c r="A1359" s="1"/>
      <c r="B1359" s="1"/>
      <c r="C1359" s="1"/>
      <c r="D1359" s="1"/>
      <c r="E1359" s="1"/>
      <c r="F1359" s="53"/>
      <c r="G1359" s="53"/>
      <c r="H1359" s="53"/>
      <c r="I1359" s="53"/>
      <c r="J1359" s="53"/>
    </row>
    <row r="1360" spans="1:10" x14ac:dyDescent="0.25">
      <c r="A1360" s="1"/>
      <c r="B1360" s="1"/>
      <c r="C1360" s="1"/>
      <c r="D1360" s="1"/>
      <c r="E1360" s="1"/>
      <c r="F1360" s="53"/>
      <c r="G1360" s="53"/>
      <c r="H1360" s="53"/>
      <c r="I1360" s="53"/>
      <c r="J1360" s="53"/>
    </row>
    <row r="1361" spans="1:10" x14ac:dyDescent="0.25">
      <c r="A1361" s="1"/>
      <c r="B1361" s="1"/>
      <c r="C1361" s="1"/>
      <c r="D1361" s="1"/>
      <c r="E1361" s="1"/>
      <c r="F1361" s="53"/>
      <c r="G1361" s="53"/>
      <c r="H1361" s="53"/>
      <c r="I1361" s="53"/>
      <c r="J1361" s="53"/>
    </row>
    <row r="1362" spans="1:10" x14ac:dyDescent="0.25">
      <c r="A1362" s="1"/>
      <c r="B1362" s="1"/>
      <c r="C1362" s="1"/>
      <c r="D1362" s="1"/>
      <c r="E1362" s="1"/>
      <c r="F1362" s="53"/>
      <c r="G1362" s="53"/>
      <c r="H1362" s="53"/>
      <c r="I1362" s="53"/>
      <c r="J1362" s="53"/>
    </row>
    <row r="1363" spans="1:10" x14ac:dyDescent="0.25">
      <c r="A1363" s="1"/>
      <c r="B1363" s="1"/>
      <c r="C1363" s="1"/>
      <c r="D1363" s="1"/>
      <c r="E1363" s="1"/>
      <c r="F1363" s="53"/>
      <c r="G1363" s="53"/>
      <c r="H1363" s="53"/>
      <c r="I1363" s="53"/>
      <c r="J1363" s="53"/>
    </row>
    <row r="1364" spans="1:10" x14ac:dyDescent="0.25">
      <c r="A1364" s="1"/>
      <c r="B1364" s="1"/>
      <c r="C1364" s="1"/>
      <c r="D1364" s="1"/>
      <c r="E1364" s="1"/>
      <c r="F1364" s="53"/>
      <c r="G1364" s="53"/>
      <c r="H1364" s="53"/>
      <c r="I1364" s="53"/>
      <c r="J1364" s="53"/>
    </row>
    <row r="1365" spans="1:10" x14ac:dyDescent="0.25">
      <c r="A1365" s="1"/>
      <c r="B1365" s="1"/>
      <c r="C1365" s="1"/>
      <c r="D1365" s="1"/>
      <c r="E1365" s="1"/>
      <c r="F1365" s="53"/>
      <c r="G1365" s="53"/>
      <c r="H1365" s="53"/>
      <c r="I1365" s="53"/>
      <c r="J1365" s="53"/>
    </row>
    <row r="1366" spans="1:10" x14ac:dyDescent="0.25">
      <c r="A1366" s="1"/>
      <c r="B1366" s="1"/>
      <c r="C1366" s="1"/>
      <c r="D1366" s="1"/>
      <c r="E1366" s="1"/>
      <c r="F1366" s="53"/>
      <c r="G1366" s="53"/>
      <c r="H1366" s="53"/>
      <c r="I1366" s="53"/>
      <c r="J1366" s="53"/>
    </row>
    <row r="1367" spans="1:10" x14ac:dyDescent="0.25">
      <c r="A1367" s="1"/>
      <c r="B1367" s="1"/>
      <c r="C1367" s="1"/>
      <c r="D1367" s="1"/>
      <c r="E1367" s="1"/>
      <c r="F1367" s="53"/>
      <c r="G1367" s="53"/>
      <c r="H1367" s="53"/>
      <c r="I1367" s="53"/>
      <c r="J1367" s="53"/>
    </row>
    <row r="1368" spans="1:10" x14ac:dyDescent="0.25">
      <c r="A1368" s="1"/>
      <c r="B1368" s="1"/>
      <c r="C1368" s="1"/>
      <c r="D1368" s="1"/>
      <c r="E1368" s="1"/>
      <c r="F1368" s="53"/>
      <c r="G1368" s="53"/>
      <c r="H1368" s="53"/>
      <c r="I1368" s="53"/>
      <c r="J1368" s="53"/>
    </row>
    <row r="1369" spans="1:10" x14ac:dyDescent="0.25">
      <c r="A1369" s="1"/>
      <c r="B1369" s="1"/>
      <c r="C1369" s="1"/>
      <c r="D1369" s="1"/>
      <c r="E1369" s="1"/>
      <c r="F1369" s="53"/>
      <c r="G1369" s="53"/>
      <c r="H1369" s="53"/>
      <c r="I1369" s="53"/>
      <c r="J1369" s="53"/>
    </row>
    <row r="1370" spans="1:10" x14ac:dyDescent="0.25">
      <c r="A1370" s="1"/>
      <c r="B1370" s="1"/>
      <c r="C1370" s="1"/>
      <c r="D1370" s="1"/>
      <c r="E1370" s="1"/>
      <c r="F1370" s="53"/>
      <c r="G1370" s="53"/>
      <c r="H1370" s="53"/>
      <c r="I1370" s="53"/>
      <c r="J1370" s="53"/>
    </row>
    <row r="1371" spans="1:10" x14ac:dyDescent="0.25">
      <c r="A1371" s="1"/>
      <c r="B1371" s="1"/>
      <c r="C1371" s="1"/>
      <c r="D1371" s="1"/>
      <c r="E1371" s="1"/>
      <c r="F1371" s="53"/>
      <c r="G1371" s="53"/>
      <c r="H1371" s="53"/>
      <c r="I1371" s="53"/>
      <c r="J1371" s="53"/>
    </row>
    <row r="1372" spans="1:10" x14ac:dyDescent="0.25">
      <c r="A1372" s="1"/>
      <c r="B1372" s="1"/>
      <c r="C1372" s="1"/>
      <c r="D1372" s="1"/>
      <c r="E1372" s="1"/>
      <c r="F1372" s="53"/>
      <c r="G1372" s="53"/>
      <c r="H1372" s="53"/>
      <c r="I1372" s="53"/>
      <c r="J1372" s="53"/>
    </row>
    <row r="1373" spans="1:10" x14ac:dyDescent="0.25">
      <c r="A1373" s="1"/>
      <c r="B1373" s="1"/>
      <c r="C1373" s="1"/>
      <c r="D1373" s="1"/>
      <c r="E1373" s="1"/>
      <c r="F1373" s="53"/>
      <c r="G1373" s="53"/>
      <c r="H1373" s="53"/>
      <c r="I1373" s="53"/>
      <c r="J1373" s="53"/>
    </row>
    <row r="1374" spans="1:10" x14ac:dyDescent="0.25">
      <c r="A1374" s="1"/>
      <c r="B1374" s="1"/>
      <c r="C1374" s="1"/>
      <c r="D1374" s="1"/>
      <c r="E1374" s="1"/>
      <c r="F1374" s="53"/>
      <c r="G1374" s="53"/>
      <c r="H1374" s="53"/>
      <c r="I1374" s="53"/>
      <c r="J1374" s="53"/>
    </row>
    <row r="1375" spans="1:10" x14ac:dyDescent="0.25">
      <c r="A1375" s="1"/>
      <c r="B1375" s="1"/>
      <c r="C1375" s="1"/>
      <c r="D1375" s="1"/>
      <c r="E1375" s="1"/>
      <c r="F1375" s="53"/>
      <c r="G1375" s="53"/>
      <c r="H1375" s="53"/>
      <c r="I1375" s="53"/>
      <c r="J1375" s="53"/>
    </row>
    <row r="1376" spans="1:10" x14ac:dyDescent="0.25">
      <c r="A1376" s="1"/>
      <c r="B1376" s="1"/>
      <c r="C1376" s="1"/>
      <c r="D1376" s="1"/>
      <c r="E1376" s="1"/>
      <c r="F1376" s="53"/>
      <c r="G1376" s="53"/>
      <c r="H1376" s="53"/>
      <c r="I1376" s="53"/>
      <c r="J1376" s="53"/>
    </row>
    <row r="1377" spans="1:10" x14ac:dyDescent="0.25">
      <c r="A1377" s="1"/>
      <c r="B1377" s="1"/>
      <c r="C1377" s="1"/>
      <c r="D1377" s="1"/>
      <c r="E1377" s="1"/>
      <c r="F1377" s="53"/>
      <c r="G1377" s="53"/>
      <c r="H1377" s="53"/>
      <c r="I1377" s="53"/>
      <c r="J1377" s="53"/>
    </row>
    <row r="1378" spans="1:10" x14ac:dyDescent="0.25">
      <c r="A1378" s="1"/>
      <c r="B1378" s="1"/>
      <c r="C1378" s="1"/>
      <c r="D1378" s="1"/>
      <c r="E1378" s="1"/>
      <c r="F1378" s="53"/>
      <c r="G1378" s="53"/>
      <c r="H1378" s="53"/>
      <c r="I1378" s="53"/>
      <c r="J1378" s="53"/>
    </row>
    <row r="1379" spans="1:10" x14ac:dyDescent="0.25">
      <c r="A1379" s="1"/>
      <c r="B1379" s="1"/>
      <c r="C1379" s="1"/>
      <c r="D1379" s="1"/>
      <c r="E1379" s="1"/>
      <c r="F1379" s="53"/>
      <c r="G1379" s="53"/>
      <c r="H1379" s="53"/>
      <c r="I1379" s="53"/>
      <c r="J1379" s="53"/>
    </row>
    <row r="1380" spans="1:10" x14ac:dyDescent="0.25">
      <c r="A1380" s="1"/>
      <c r="B1380" s="1"/>
      <c r="C1380" s="1"/>
      <c r="D1380" s="1"/>
      <c r="E1380" s="1"/>
      <c r="F1380" s="53"/>
      <c r="G1380" s="53"/>
      <c r="H1380" s="53"/>
      <c r="I1380" s="53"/>
      <c r="J1380" s="53"/>
    </row>
    <row r="1381" spans="1:10" x14ac:dyDescent="0.25">
      <c r="A1381" s="1"/>
      <c r="B1381" s="1"/>
      <c r="C1381" s="1"/>
      <c r="D1381" s="1"/>
      <c r="E1381" s="1"/>
      <c r="F1381" s="53"/>
      <c r="G1381" s="53"/>
      <c r="H1381" s="53"/>
      <c r="I1381" s="53"/>
      <c r="J1381" s="53"/>
    </row>
    <row r="1382" spans="1:10" x14ac:dyDescent="0.25">
      <c r="A1382" s="1"/>
      <c r="B1382" s="1"/>
      <c r="C1382" s="1"/>
      <c r="D1382" s="1"/>
      <c r="E1382" s="1"/>
      <c r="F1382" s="53"/>
      <c r="G1382" s="53"/>
      <c r="H1382" s="53"/>
      <c r="I1382" s="53"/>
      <c r="J1382" s="53"/>
    </row>
    <row r="1383" spans="1:10" x14ac:dyDescent="0.25">
      <c r="A1383" s="1"/>
      <c r="B1383" s="1"/>
      <c r="C1383" s="1"/>
      <c r="D1383" s="1"/>
      <c r="E1383" s="1"/>
      <c r="F1383" s="53"/>
      <c r="G1383" s="53"/>
      <c r="H1383" s="53"/>
      <c r="I1383" s="53"/>
      <c r="J1383" s="53"/>
    </row>
    <row r="1384" spans="1:10" x14ac:dyDescent="0.25">
      <c r="A1384" s="1"/>
      <c r="B1384" s="1"/>
      <c r="C1384" s="1"/>
      <c r="D1384" s="1"/>
      <c r="E1384" s="1"/>
      <c r="F1384" s="53"/>
      <c r="G1384" s="53"/>
      <c r="H1384" s="53"/>
      <c r="I1384" s="53"/>
      <c r="J1384" s="53"/>
    </row>
    <row r="1385" spans="1:10" x14ac:dyDescent="0.25">
      <c r="A1385" s="1"/>
      <c r="B1385" s="1"/>
      <c r="C1385" s="1"/>
      <c r="D1385" s="1"/>
      <c r="E1385" s="1"/>
      <c r="F1385" s="53"/>
      <c r="G1385" s="53"/>
      <c r="H1385" s="53"/>
      <c r="I1385" s="53"/>
      <c r="J1385" s="53"/>
    </row>
    <row r="1386" spans="1:10" x14ac:dyDescent="0.25">
      <c r="A1386" s="1"/>
      <c r="B1386" s="1"/>
      <c r="C1386" s="1"/>
      <c r="D1386" s="1"/>
      <c r="E1386" s="1"/>
      <c r="F1386" s="53"/>
      <c r="G1386" s="53"/>
      <c r="H1386" s="53"/>
      <c r="I1386" s="53"/>
      <c r="J1386" s="53"/>
    </row>
    <row r="1387" spans="1:10" x14ac:dyDescent="0.25">
      <c r="A1387" s="1"/>
      <c r="B1387" s="1"/>
      <c r="C1387" s="1"/>
      <c r="D1387" s="1"/>
      <c r="E1387" s="1"/>
      <c r="F1387" s="53"/>
      <c r="G1387" s="53"/>
      <c r="H1387" s="53"/>
      <c r="I1387" s="53"/>
      <c r="J1387" s="53"/>
    </row>
    <row r="1388" spans="1:10" x14ac:dyDescent="0.25">
      <c r="A1388" s="1"/>
      <c r="B1388" s="1"/>
      <c r="C1388" s="1"/>
      <c r="D1388" s="1"/>
      <c r="E1388" s="1"/>
      <c r="F1388" s="53"/>
      <c r="G1388" s="53"/>
      <c r="H1388" s="53"/>
      <c r="I1388" s="53"/>
      <c r="J1388" s="53"/>
    </row>
    <row r="1389" spans="1:10" x14ac:dyDescent="0.25">
      <c r="A1389" s="1"/>
      <c r="B1389" s="1"/>
      <c r="C1389" s="1"/>
      <c r="D1389" s="1"/>
      <c r="E1389" s="1"/>
      <c r="F1389" s="53"/>
      <c r="G1389" s="53"/>
      <c r="H1389" s="53"/>
      <c r="I1389" s="53"/>
      <c r="J1389" s="53"/>
    </row>
    <row r="1390" spans="1:10" x14ac:dyDescent="0.25">
      <c r="A1390" s="1"/>
      <c r="B1390" s="1"/>
      <c r="C1390" s="1"/>
      <c r="D1390" s="1"/>
      <c r="E1390" s="1"/>
      <c r="F1390" s="53"/>
      <c r="G1390" s="53"/>
      <c r="H1390" s="53"/>
      <c r="I1390" s="53"/>
      <c r="J1390" s="53"/>
    </row>
    <row r="1391" spans="1:10" x14ac:dyDescent="0.25">
      <c r="A1391" s="1"/>
      <c r="B1391" s="1"/>
      <c r="C1391" s="1"/>
      <c r="D1391" s="1"/>
      <c r="E1391" s="1"/>
      <c r="F1391" s="53"/>
      <c r="G1391" s="53"/>
      <c r="H1391" s="53"/>
      <c r="I1391" s="53"/>
      <c r="J1391" s="53"/>
    </row>
    <row r="1392" spans="1:10" x14ac:dyDescent="0.25">
      <c r="A1392" s="1"/>
      <c r="B1392" s="1"/>
      <c r="C1392" s="1"/>
      <c r="D1392" s="1"/>
      <c r="E1392" s="1"/>
      <c r="F1392" s="53"/>
      <c r="G1392" s="53"/>
      <c r="H1392" s="53"/>
      <c r="I1392" s="53"/>
      <c r="J1392" s="53"/>
    </row>
    <row r="1393" spans="1:10" x14ac:dyDescent="0.25">
      <c r="A1393" s="1"/>
      <c r="B1393" s="1"/>
      <c r="C1393" s="1"/>
      <c r="D1393" s="1"/>
      <c r="E1393" s="1"/>
      <c r="F1393" s="53"/>
      <c r="G1393" s="53"/>
      <c r="H1393" s="53"/>
      <c r="I1393" s="53"/>
      <c r="J1393" s="53"/>
    </row>
    <row r="1394" spans="1:10" x14ac:dyDescent="0.25">
      <c r="A1394" s="1"/>
      <c r="B1394" s="1"/>
      <c r="C1394" s="1"/>
      <c r="D1394" s="1"/>
      <c r="E1394" s="1"/>
      <c r="F1394" s="53"/>
      <c r="G1394" s="53"/>
      <c r="H1394" s="53"/>
      <c r="I1394" s="53"/>
      <c r="J1394" s="53"/>
    </row>
    <row r="1395" spans="1:10" x14ac:dyDescent="0.25">
      <c r="A1395" s="1"/>
      <c r="B1395" s="1"/>
      <c r="C1395" s="1"/>
      <c r="D1395" s="1"/>
      <c r="E1395" s="1"/>
      <c r="F1395" s="53"/>
      <c r="G1395" s="53"/>
      <c r="H1395" s="53"/>
      <c r="I1395" s="53"/>
      <c r="J1395" s="53"/>
    </row>
    <row r="1396" spans="1:10" x14ac:dyDescent="0.25">
      <c r="A1396" s="1"/>
      <c r="B1396" s="1"/>
      <c r="C1396" s="1"/>
      <c r="D1396" s="1"/>
      <c r="E1396" s="1"/>
      <c r="F1396" s="53"/>
      <c r="G1396" s="53"/>
      <c r="H1396" s="53"/>
      <c r="I1396" s="53"/>
      <c r="J1396" s="53"/>
    </row>
    <row r="1397" spans="1:10" x14ac:dyDescent="0.25">
      <c r="A1397" s="1"/>
      <c r="B1397" s="1"/>
      <c r="C1397" s="1"/>
      <c r="D1397" s="1"/>
      <c r="E1397" s="1"/>
      <c r="F1397" s="53"/>
      <c r="G1397" s="53"/>
      <c r="H1397" s="53"/>
      <c r="I1397" s="53"/>
      <c r="J1397" s="53"/>
    </row>
    <row r="1398" spans="1:10" x14ac:dyDescent="0.25">
      <c r="A1398" s="1"/>
      <c r="B1398" s="1"/>
      <c r="C1398" s="1"/>
      <c r="D1398" s="1"/>
      <c r="E1398" s="1"/>
      <c r="F1398" s="53"/>
      <c r="G1398" s="53"/>
      <c r="H1398" s="53"/>
      <c r="I1398" s="53"/>
      <c r="J1398" s="53"/>
    </row>
    <row r="1399" spans="1:10" x14ac:dyDescent="0.25">
      <c r="A1399" s="1"/>
      <c r="B1399" s="1"/>
      <c r="C1399" s="1"/>
      <c r="D1399" s="1"/>
      <c r="E1399" s="1"/>
      <c r="F1399" s="53"/>
      <c r="G1399" s="53"/>
      <c r="H1399" s="53"/>
      <c r="I1399" s="53"/>
      <c r="J1399" s="53"/>
    </row>
    <row r="1400" spans="1:10" x14ac:dyDescent="0.25">
      <c r="A1400" s="1"/>
      <c r="B1400" s="1"/>
      <c r="C1400" s="1"/>
      <c r="D1400" s="1"/>
      <c r="E1400" s="1"/>
      <c r="F1400" s="53"/>
      <c r="G1400" s="53"/>
      <c r="H1400" s="53"/>
      <c r="I1400" s="53"/>
      <c r="J1400" s="53"/>
    </row>
    <row r="1401" spans="1:10" x14ac:dyDescent="0.25">
      <c r="A1401" s="1"/>
      <c r="B1401" s="1"/>
      <c r="C1401" s="1"/>
      <c r="D1401" s="1"/>
      <c r="E1401" s="1"/>
      <c r="F1401" s="53"/>
      <c r="G1401" s="53"/>
      <c r="H1401" s="53"/>
      <c r="I1401" s="53"/>
      <c r="J1401" s="53"/>
    </row>
    <row r="1402" spans="1:10" x14ac:dyDescent="0.25">
      <c r="A1402" s="1"/>
      <c r="B1402" s="1"/>
      <c r="C1402" s="1"/>
      <c r="D1402" s="1"/>
      <c r="E1402" s="1"/>
      <c r="F1402" s="53"/>
      <c r="G1402" s="53"/>
      <c r="H1402" s="53"/>
      <c r="I1402" s="53"/>
      <c r="J1402" s="53"/>
    </row>
    <row r="1403" spans="1:10" x14ac:dyDescent="0.25">
      <c r="A1403" s="1"/>
      <c r="B1403" s="1"/>
      <c r="C1403" s="1"/>
      <c r="D1403" s="1"/>
      <c r="E1403" s="1"/>
      <c r="F1403" s="53"/>
      <c r="G1403" s="53"/>
      <c r="H1403" s="53"/>
      <c r="I1403" s="53"/>
      <c r="J1403" s="53"/>
    </row>
    <row r="1404" spans="1:10" x14ac:dyDescent="0.25">
      <c r="A1404" s="1"/>
      <c r="B1404" s="1"/>
      <c r="C1404" s="1"/>
      <c r="D1404" s="1"/>
      <c r="E1404" s="1"/>
      <c r="F1404" s="53"/>
      <c r="G1404" s="53"/>
      <c r="H1404" s="53"/>
      <c r="I1404" s="53"/>
      <c r="J1404" s="53"/>
    </row>
    <row r="1405" spans="1:10" x14ac:dyDescent="0.25">
      <c r="A1405" s="1"/>
      <c r="B1405" s="1"/>
      <c r="C1405" s="1"/>
      <c r="D1405" s="1"/>
      <c r="E1405" s="1"/>
      <c r="F1405" s="53"/>
      <c r="G1405" s="53"/>
      <c r="H1405" s="53"/>
      <c r="I1405" s="53"/>
      <c r="J1405" s="53"/>
    </row>
    <row r="1406" spans="1:10" x14ac:dyDescent="0.25">
      <c r="A1406" s="1"/>
      <c r="B1406" s="1"/>
      <c r="C1406" s="1"/>
      <c r="D1406" s="1"/>
      <c r="E1406" s="1"/>
      <c r="F1406" s="53"/>
      <c r="G1406" s="53"/>
      <c r="H1406" s="53"/>
      <c r="I1406" s="53"/>
      <c r="J1406" s="53"/>
    </row>
    <row r="1407" spans="1:10" x14ac:dyDescent="0.25">
      <c r="A1407" s="1"/>
      <c r="B1407" s="1"/>
      <c r="C1407" s="1"/>
      <c r="D1407" s="1"/>
      <c r="E1407" s="1"/>
      <c r="F1407" s="53"/>
      <c r="G1407" s="53"/>
      <c r="H1407" s="53"/>
      <c r="I1407" s="53"/>
      <c r="J1407" s="53"/>
    </row>
    <row r="1408" spans="1:10" x14ac:dyDescent="0.25">
      <c r="A1408" s="1"/>
      <c r="B1408" s="1"/>
      <c r="C1408" s="1"/>
      <c r="D1408" s="1"/>
      <c r="E1408" s="1"/>
      <c r="F1408" s="53"/>
      <c r="G1408" s="53"/>
      <c r="H1408" s="53"/>
      <c r="I1408" s="53"/>
      <c r="J1408" s="53"/>
    </row>
    <row r="1409" spans="1:10" x14ac:dyDescent="0.25">
      <c r="A1409" s="1"/>
      <c r="B1409" s="1"/>
      <c r="C1409" s="1"/>
      <c r="D1409" s="1"/>
      <c r="E1409" s="1"/>
      <c r="F1409" s="53"/>
      <c r="G1409" s="53"/>
      <c r="H1409" s="53"/>
      <c r="I1409" s="53"/>
      <c r="J1409" s="53"/>
    </row>
    <row r="1410" spans="1:10" x14ac:dyDescent="0.25">
      <c r="A1410" s="1"/>
      <c r="B1410" s="1"/>
      <c r="C1410" s="1"/>
      <c r="D1410" s="1"/>
      <c r="E1410" s="1"/>
      <c r="F1410" s="53"/>
      <c r="G1410" s="53"/>
      <c r="H1410" s="53"/>
      <c r="I1410" s="53"/>
      <c r="J1410" s="53"/>
    </row>
    <row r="1411" spans="1:10" x14ac:dyDescent="0.25">
      <c r="A1411" s="1"/>
      <c r="B1411" s="1"/>
      <c r="C1411" s="1"/>
      <c r="D1411" s="1"/>
      <c r="E1411" s="1"/>
      <c r="F1411" s="53"/>
      <c r="G1411" s="53"/>
      <c r="H1411" s="53"/>
      <c r="I1411" s="53"/>
      <c r="J1411" s="53"/>
    </row>
    <row r="1412" spans="1:10" x14ac:dyDescent="0.25">
      <c r="A1412" s="1"/>
      <c r="B1412" s="1"/>
      <c r="C1412" s="1"/>
      <c r="D1412" s="1"/>
      <c r="E1412" s="1"/>
      <c r="F1412" s="53"/>
      <c r="G1412" s="53"/>
      <c r="H1412" s="53"/>
      <c r="I1412" s="53"/>
      <c r="J1412" s="53"/>
    </row>
    <row r="1413" spans="1:10" x14ac:dyDescent="0.25">
      <c r="A1413" s="1"/>
      <c r="B1413" s="1"/>
      <c r="C1413" s="1"/>
      <c r="D1413" s="1"/>
      <c r="E1413" s="1"/>
      <c r="F1413" s="53"/>
      <c r="G1413" s="53"/>
      <c r="H1413" s="53"/>
      <c r="I1413" s="53"/>
      <c r="J1413" s="53"/>
    </row>
    <row r="1414" spans="1:10" x14ac:dyDescent="0.25">
      <c r="A1414" s="1"/>
      <c r="B1414" s="1"/>
      <c r="C1414" s="1"/>
      <c r="D1414" s="1"/>
      <c r="E1414" s="1"/>
      <c r="F1414" s="53"/>
      <c r="G1414" s="53"/>
      <c r="H1414" s="53"/>
      <c r="I1414" s="53"/>
      <c r="J1414" s="53"/>
    </row>
    <row r="1415" spans="1:10" x14ac:dyDescent="0.25">
      <c r="A1415" s="1"/>
      <c r="B1415" s="1"/>
      <c r="C1415" s="1"/>
      <c r="D1415" s="1"/>
      <c r="E1415" s="1"/>
      <c r="F1415" s="53"/>
      <c r="G1415" s="53"/>
      <c r="H1415" s="53"/>
      <c r="I1415" s="53"/>
      <c r="J1415" s="53"/>
    </row>
    <row r="1416" spans="1:10" x14ac:dyDescent="0.25">
      <c r="A1416" s="1"/>
      <c r="B1416" s="1"/>
      <c r="C1416" s="1"/>
      <c r="D1416" s="1"/>
      <c r="E1416" s="1"/>
      <c r="F1416" s="53"/>
      <c r="G1416" s="53"/>
      <c r="H1416" s="53"/>
      <c r="I1416" s="53"/>
      <c r="J1416" s="53"/>
    </row>
    <row r="1417" spans="1:10" x14ac:dyDescent="0.25">
      <c r="A1417" s="1"/>
      <c r="B1417" s="1"/>
      <c r="C1417" s="1"/>
      <c r="D1417" s="1"/>
      <c r="E1417" s="1"/>
      <c r="F1417" s="53"/>
      <c r="G1417" s="53"/>
      <c r="H1417" s="53"/>
      <c r="I1417" s="53"/>
      <c r="J1417" s="53"/>
    </row>
    <row r="1418" spans="1:10" x14ac:dyDescent="0.25">
      <c r="A1418" s="1"/>
      <c r="B1418" s="1"/>
      <c r="C1418" s="1"/>
      <c r="D1418" s="1"/>
      <c r="E1418" s="1"/>
      <c r="F1418" s="53"/>
      <c r="G1418" s="53"/>
      <c r="H1418" s="53"/>
      <c r="I1418" s="53"/>
      <c r="J1418" s="53"/>
    </row>
    <row r="1419" spans="1:10" x14ac:dyDescent="0.25">
      <c r="A1419" s="1"/>
      <c r="B1419" s="1"/>
      <c r="C1419" s="1"/>
      <c r="D1419" s="1"/>
      <c r="E1419" s="1"/>
      <c r="F1419" s="53"/>
      <c r="G1419" s="53"/>
      <c r="H1419" s="53"/>
      <c r="I1419" s="53"/>
      <c r="J1419" s="53"/>
    </row>
    <row r="1420" spans="1:10" x14ac:dyDescent="0.25">
      <c r="A1420" s="1"/>
      <c r="B1420" s="1"/>
      <c r="C1420" s="1"/>
      <c r="D1420" s="1"/>
      <c r="E1420" s="1"/>
      <c r="F1420" s="53"/>
      <c r="G1420" s="53"/>
      <c r="H1420" s="53"/>
      <c r="I1420" s="53"/>
      <c r="J1420" s="53"/>
    </row>
    <row r="1421" spans="1:10" x14ac:dyDescent="0.25">
      <c r="A1421" s="1"/>
      <c r="B1421" s="1"/>
      <c r="C1421" s="1"/>
      <c r="D1421" s="1"/>
      <c r="E1421" s="1"/>
      <c r="F1421" s="53"/>
      <c r="G1421" s="53"/>
      <c r="H1421" s="53"/>
      <c r="I1421" s="53"/>
      <c r="J1421" s="53"/>
    </row>
    <row r="1422" spans="1:10" x14ac:dyDescent="0.25">
      <c r="A1422" s="1"/>
      <c r="B1422" s="1"/>
      <c r="C1422" s="1"/>
      <c r="D1422" s="1"/>
      <c r="E1422" s="1"/>
      <c r="F1422" s="53"/>
      <c r="G1422" s="53"/>
      <c r="H1422" s="53"/>
      <c r="I1422" s="53"/>
      <c r="J1422" s="53"/>
    </row>
    <row r="1423" spans="1:10" x14ac:dyDescent="0.25">
      <c r="A1423" s="1"/>
      <c r="B1423" s="1"/>
      <c r="C1423" s="1"/>
      <c r="D1423" s="1"/>
      <c r="E1423" s="1"/>
      <c r="F1423" s="53"/>
      <c r="G1423" s="53"/>
      <c r="H1423" s="53"/>
      <c r="I1423" s="53"/>
      <c r="J1423" s="53"/>
    </row>
    <row r="1424" spans="1:10" x14ac:dyDescent="0.25">
      <c r="A1424" s="1"/>
      <c r="B1424" s="1"/>
      <c r="C1424" s="1"/>
      <c r="D1424" s="1"/>
      <c r="E1424" s="1"/>
      <c r="F1424" s="53"/>
      <c r="G1424" s="53"/>
      <c r="H1424" s="53"/>
      <c r="I1424" s="53"/>
      <c r="J1424" s="53"/>
    </row>
    <row r="1425" spans="1:10" x14ac:dyDescent="0.25">
      <c r="A1425" s="1"/>
      <c r="B1425" s="1"/>
      <c r="C1425" s="1"/>
      <c r="D1425" s="1"/>
      <c r="E1425" s="1"/>
      <c r="F1425" s="53"/>
      <c r="G1425" s="53"/>
      <c r="H1425" s="53"/>
      <c r="I1425" s="53"/>
      <c r="J1425" s="53"/>
    </row>
    <row r="1426" spans="1:10" x14ac:dyDescent="0.25">
      <c r="A1426" s="1"/>
      <c r="B1426" s="1"/>
      <c r="C1426" s="1"/>
      <c r="D1426" s="1"/>
      <c r="E1426" s="1"/>
      <c r="F1426" s="53"/>
      <c r="G1426" s="53"/>
      <c r="H1426" s="53"/>
      <c r="I1426" s="53"/>
      <c r="J1426" s="53"/>
    </row>
    <row r="1427" spans="1:10" x14ac:dyDescent="0.25">
      <c r="A1427" s="1"/>
      <c r="B1427" s="1"/>
      <c r="C1427" s="1"/>
      <c r="D1427" s="1"/>
      <c r="E1427" s="1"/>
      <c r="F1427" s="53"/>
      <c r="G1427" s="53"/>
      <c r="H1427" s="53"/>
      <c r="I1427" s="53"/>
      <c r="J1427" s="53"/>
    </row>
    <row r="1428" spans="1:10" x14ac:dyDescent="0.25">
      <c r="A1428" s="1"/>
      <c r="B1428" s="1"/>
      <c r="C1428" s="1"/>
      <c r="D1428" s="1"/>
      <c r="E1428" s="1"/>
      <c r="F1428" s="53"/>
      <c r="G1428" s="53"/>
      <c r="H1428" s="53"/>
      <c r="I1428" s="53"/>
      <c r="J1428" s="53"/>
    </row>
    <row r="1429" spans="1:10" x14ac:dyDescent="0.25">
      <c r="A1429" s="1"/>
      <c r="B1429" s="1"/>
      <c r="C1429" s="1"/>
      <c r="D1429" s="1"/>
      <c r="E1429" s="1"/>
      <c r="F1429" s="53"/>
      <c r="G1429" s="53"/>
      <c r="H1429" s="53"/>
      <c r="I1429" s="53"/>
      <c r="J1429" s="53"/>
    </row>
    <row r="1430" spans="1:10" x14ac:dyDescent="0.25">
      <c r="A1430" s="1"/>
      <c r="B1430" s="1"/>
      <c r="C1430" s="1"/>
      <c r="D1430" s="1"/>
      <c r="E1430" s="1"/>
      <c r="F1430" s="53"/>
      <c r="G1430" s="53"/>
      <c r="H1430" s="53"/>
      <c r="I1430" s="53"/>
      <c r="J1430" s="53"/>
    </row>
    <row r="1431" spans="1:10" x14ac:dyDescent="0.25">
      <c r="A1431" s="1"/>
      <c r="B1431" s="1"/>
      <c r="C1431" s="1"/>
      <c r="D1431" s="1"/>
      <c r="E1431" s="1"/>
      <c r="F1431" s="53"/>
      <c r="G1431" s="53"/>
      <c r="H1431" s="53"/>
      <c r="I1431" s="53"/>
      <c r="J1431" s="53"/>
    </row>
    <row r="1432" spans="1:10" x14ac:dyDescent="0.25">
      <c r="A1432" s="1"/>
      <c r="B1432" s="1"/>
      <c r="C1432" s="1"/>
      <c r="D1432" s="1"/>
      <c r="E1432" s="1"/>
      <c r="F1432" s="53"/>
      <c r="G1432" s="53"/>
      <c r="H1432" s="53"/>
      <c r="I1432" s="53"/>
      <c r="J1432" s="53"/>
    </row>
    <row r="1433" spans="1:10" x14ac:dyDescent="0.25">
      <c r="A1433" s="1"/>
      <c r="B1433" s="1"/>
      <c r="C1433" s="1"/>
      <c r="D1433" s="1"/>
      <c r="E1433" s="1"/>
      <c r="F1433" s="53"/>
      <c r="G1433" s="53"/>
      <c r="H1433" s="53"/>
      <c r="I1433" s="53"/>
      <c r="J1433" s="53"/>
    </row>
    <row r="1434" spans="1:10" x14ac:dyDescent="0.25">
      <c r="A1434" s="1"/>
      <c r="B1434" s="1"/>
      <c r="C1434" s="1"/>
      <c r="D1434" s="1"/>
      <c r="E1434" s="1"/>
      <c r="F1434" s="53"/>
      <c r="G1434" s="53"/>
      <c r="H1434" s="53"/>
      <c r="I1434" s="53"/>
      <c r="J1434" s="53"/>
    </row>
    <row r="1435" spans="1:10" x14ac:dyDescent="0.25">
      <c r="A1435" s="1"/>
      <c r="B1435" s="1"/>
      <c r="C1435" s="1"/>
      <c r="D1435" s="1"/>
      <c r="E1435" s="1"/>
      <c r="F1435" s="53"/>
      <c r="G1435" s="53"/>
      <c r="H1435" s="53"/>
      <c r="I1435" s="53"/>
      <c r="J1435" s="53"/>
    </row>
    <row r="1436" spans="1:10" x14ac:dyDescent="0.25">
      <c r="A1436" s="1"/>
      <c r="B1436" s="1"/>
      <c r="C1436" s="1"/>
      <c r="D1436" s="1"/>
      <c r="E1436" s="1"/>
      <c r="F1436" s="53"/>
      <c r="G1436" s="53"/>
      <c r="H1436" s="53"/>
      <c r="I1436" s="53"/>
      <c r="J1436" s="53"/>
    </row>
    <row r="1437" spans="1:10" x14ac:dyDescent="0.25">
      <c r="A1437" s="1"/>
      <c r="B1437" s="1"/>
      <c r="C1437" s="1"/>
      <c r="D1437" s="1"/>
      <c r="E1437" s="1"/>
      <c r="F1437" s="53"/>
      <c r="G1437" s="53"/>
      <c r="H1437" s="53"/>
      <c r="I1437" s="53"/>
      <c r="J1437" s="53"/>
    </row>
    <row r="1438" spans="1:10" x14ac:dyDescent="0.25">
      <c r="A1438" s="1"/>
      <c r="B1438" s="1"/>
      <c r="C1438" s="1"/>
      <c r="D1438" s="1"/>
      <c r="E1438" s="1"/>
      <c r="F1438" s="53"/>
      <c r="G1438" s="53"/>
      <c r="H1438" s="53"/>
      <c r="I1438" s="53"/>
      <c r="J1438" s="53"/>
    </row>
    <row r="1439" spans="1:10" x14ac:dyDescent="0.25">
      <c r="A1439" s="1"/>
      <c r="B1439" s="1"/>
      <c r="C1439" s="1"/>
      <c r="D1439" s="1"/>
      <c r="E1439" s="1"/>
      <c r="F1439" s="53"/>
      <c r="G1439" s="53"/>
      <c r="H1439" s="53"/>
      <c r="I1439" s="53"/>
      <c r="J1439" s="53"/>
    </row>
    <row r="1440" spans="1:10" x14ac:dyDescent="0.25">
      <c r="A1440" s="1"/>
      <c r="B1440" s="1"/>
      <c r="C1440" s="1"/>
      <c r="D1440" s="1"/>
      <c r="E1440" s="1"/>
      <c r="F1440" s="53"/>
      <c r="G1440" s="53"/>
      <c r="H1440" s="53"/>
      <c r="I1440" s="53"/>
      <c r="J1440" s="53"/>
    </row>
    <row r="1441" spans="1:10" x14ac:dyDescent="0.25">
      <c r="A1441" s="1"/>
      <c r="B1441" s="1"/>
      <c r="C1441" s="1"/>
      <c r="D1441" s="1"/>
      <c r="E1441" s="1"/>
      <c r="F1441" s="53"/>
      <c r="G1441" s="53"/>
      <c r="H1441" s="53"/>
      <c r="I1441" s="53"/>
      <c r="J1441" s="53"/>
    </row>
    <row r="1442" spans="1:10" x14ac:dyDescent="0.25">
      <c r="A1442" s="1"/>
      <c r="B1442" s="1"/>
      <c r="C1442" s="1"/>
      <c r="D1442" s="1"/>
      <c r="E1442" s="1"/>
      <c r="F1442" s="53"/>
      <c r="G1442" s="53"/>
      <c r="H1442" s="53"/>
      <c r="I1442" s="53"/>
      <c r="J1442" s="53"/>
    </row>
    <row r="1443" spans="1:10" x14ac:dyDescent="0.25">
      <c r="A1443" s="1"/>
      <c r="B1443" s="1"/>
      <c r="C1443" s="1"/>
      <c r="D1443" s="1"/>
      <c r="E1443" s="1"/>
      <c r="F1443" s="53"/>
      <c r="G1443" s="53"/>
      <c r="H1443" s="53"/>
      <c r="I1443" s="53"/>
      <c r="J1443" s="53"/>
    </row>
    <row r="1444" spans="1:10" x14ac:dyDescent="0.25">
      <c r="A1444" s="1"/>
      <c r="B1444" s="1"/>
      <c r="C1444" s="1"/>
      <c r="D1444" s="1"/>
      <c r="E1444" s="1"/>
      <c r="F1444" s="53"/>
      <c r="G1444" s="53"/>
      <c r="H1444" s="53"/>
      <c r="I1444" s="53"/>
      <c r="J1444" s="53"/>
    </row>
    <row r="1445" spans="1:10" x14ac:dyDescent="0.25">
      <c r="A1445" s="1"/>
      <c r="B1445" s="1"/>
      <c r="C1445" s="1"/>
      <c r="D1445" s="1"/>
      <c r="E1445" s="1"/>
      <c r="F1445" s="53"/>
      <c r="G1445" s="53"/>
      <c r="H1445" s="53"/>
      <c r="I1445" s="53"/>
      <c r="J1445" s="53"/>
    </row>
    <row r="1446" spans="1:10" x14ac:dyDescent="0.25">
      <c r="A1446" s="1"/>
      <c r="B1446" s="1"/>
      <c r="C1446" s="1"/>
      <c r="D1446" s="1"/>
      <c r="E1446" s="1"/>
      <c r="F1446" s="53"/>
      <c r="G1446" s="53"/>
      <c r="H1446" s="53"/>
      <c r="I1446" s="53"/>
      <c r="J1446" s="53"/>
    </row>
    <row r="1447" spans="1:10" x14ac:dyDescent="0.25">
      <c r="A1447" s="1"/>
      <c r="B1447" s="1"/>
      <c r="C1447" s="1"/>
      <c r="D1447" s="1"/>
      <c r="E1447" s="1"/>
      <c r="F1447" s="53"/>
      <c r="G1447" s="53"/>
      <c r="H1447" s="53"/>
      <c r="I1447" s="53"/>
      <c r="J1447" s="53"/>
    </row>
    <row r="1448" spans="1:10" x14ac:dyDescent="0.25">
      <c r="A1448" s="1"/>
      <c r="B1448" s="1"/>
      <c r="C1448" s="1"/>
      <c r="D1448" s="1"/>
      <c r="E1448" s="1"/>
      <c r="F1448" s="53"/>
      <c r="G1448" s="53"/>
      <c r="H1448" s="53"/>
      <c r="I1448" s="53"/>
      <c r="J1448" s="53"/>
    </row>
    <row r="1449" spans="1:10" x14ac:dyDescent="0.25">
      <c r="A1449" s="1"/>
      <c r="B1449" s="1"/>
      <c r="C1449" s="1"/>
      <c r="D1449" s="1"/>
      <c r="E1449" s="1"/>
      <c r="F1449" s="53"/>
      <c r="G1449" s="53"/>
      <c r="H1449" s="53"/>
      <c r="I1449" s="53"/>
      <c r="J1449" s="53"/>
    </row>
    <row r="1450" spans="1:10" x14ac:dyDescent="0.25">
      <c r="A1450" s="1"/>
      <c r="B1450" s="1"/>
      <c r="C1450" s="1"/>
      <c r="D1450" s="1"/>
      <c r="E1450" s="1"/>
      <c r="F1450" s="53"/>
      <c r="G1450" s="53"/>
      <c r="H1450" s="53"/>
      <c r="I1450" s="53"/>
      <c r="J1450" s="53"/>
    </row>
    <row r="1451" spans="1:10" x14ac:dyDescent="0.25">
      <c r="A1451" s="1"/>
      <c r="B1451" s="1"/>
      <c r="C1451" s="1"/>
      <c r="D1451" s="1"/>
      <c r="E1451" s="1"/>
      <c r="F1451" s="53"/>
      <c r="G1451" s="53"/>
      <c r="H1451" s="53"/>
      <c r="I1451" s="53"/>
      <c r="J1451" s="53"/>
    </row>
    <row r="1452" spans="1:10" x14ac:dyDescent="0.25">
      <c r="A1452" s="1"/>
      <c r="B1452" s="1"/>
      <c r="C1452" s="1"/>
      <c r="D1452" s="1"/>
      <c r="E1452" s="1"/>
      <c r="F1452" s="53"/>
      <c r="G1452" s="53"/>
      <c r="H1452" s="53"/>
      <c r="I1452" s="53"/>
      <c r="J1452" s="53"/>
    </row>
    <row r="1453" spans="1:10" x14ac:dyDescent="0.25">
      <c r="A1453" s="1"/>
      <c r="B1453" s="1"/>
      <c r="C1453" s="1"/>
      <c r="D1453" s="1"/>
      <c r="E1453" s="1"/>
      <c r="F1453" s="53"/>
      <c r="G1453" s="53"/>
      <c r="H1453" s="53"/>
      <c r="I1453" s="53"/>
      <c r="J1453" s="53"/>
    </row>
    <row r="1454" spans="1:10" x14ac:dyDescent="0.25">
      <c r="A1454" s="1"/>
      <c r="B1454" s="1"/>
      <c r="C1454" s="1"/>
      <c r="D1454" s="1"/>
      <c r="E1454" s="1"/>
      <c r="F1454" s="53"/>
      <c r="G1454" s="53"/>
      <c r="H1454" s="53"/>
      <c r="I1454" s="53"/>
      <c r="J1454" s="53"/>
    </row>
    <row r="1455" spans="1:10" x14ac:dyDescent="0.25">
      <c r="A1455" s="1"/>
      <c r="B1455" s="1"/>
      <c r="C1455" s="1"/>
      <c r="D1455" s="1"/>
      <c r="E1455" s="1"/>
      <c r="F1455" s="53"/>
      <c r="G1455" s="53"/>
      <c r="H1455" s="53"/>
      <c r="I1455" s="53"/>
      <c r="J1455" s="53"/>
    </row>
    <row r="1456" spans="1:10" x14ac:dyDescent="0.25">
      <c r="A1456" s="1"/>
      <c r="B1456" s="1"/>
      <c r="C1456" s="1"/>
      <c r="D1456" s="1"/>
      <c r="E1456" s="1"/>
      <c r="F1456" s="53"/>
      <c r="G1456" s="53"/>
      <c r="H1456" s="53"/>
      <c r="I1456" s="53"/>
      <c r="J1456" s="53"/>
    </row>
    <row r="1457" spans="1:10" x14ac:dyDescent="0.25">
      <c r="A1457" s="1"/>
      <c r="B1457" s="1"/>
      <c r="C1457" s="1"/>
      <c r="D1457" s="1"/>
      <c r="E1457" s="1"/>
      <c r="F1457" s="53"/>
      <c r="G1457" s="53"/>
      <c r="H1457" s="53"/>
      <c r="I1457" s="53"/>
      <c r="J1457" s="53"/>
    </row>
    <row r="1458" spans="1:10" x14ac:dyDescent="0.25">
      <c r="A1458" s="1"/>
      <c r="B1458" s="1"/>
      <c r="C1458" s="1"/>
      <c r="D1458" s="1"/>
      <c r="E1458" s="1"/>
      <c r="F1458" s="53"/>
      <c r="G1458" s="53"/>
      <c r="H1458" s="53"/>
      <c r="I1458" s="53"/>
      <c r="J1458" s="53"/>
    </row>
    <row r="1459" spans="1:10" x14ac:dyDescent="0.25">
      <c r="A1459" s="1"/>
      <c r="B1459" s="1"/>
      <c r="C1459" s="1"/>
      <c r="D1459" s="1"/>
      <c r="E1459" s="1"/>
      <c r="F1459" s="53"/>
      <c r="G1459" s="53"/>
      <c r="H1459" s="53"/>
      <c r="I1459" s="53"/>
      <c r="J1459" s="53"/>
    </row>
    <row r="1460" spans="1:10" x14ac:dyDescent="0.25">
      <c r="A1460" s="1"/>
      <c r="B1460" s="1"/>
      <c r="C1460" s="1"/>
      <c r="D1460" s="1"/>
      <c r="E1460" s="1"/>
      <c r="F1460" s="53"/>
      <c r="G1460" s="53"/>
      <c r="H1460" s="53"/>
      <c r="I1460" s="53"/>
      <c r="J1460" s="53"/>
    </row>
    <row r="1461" spans="1:10" x14ac:dyDescent="0.25">
      <c r="A1461" s="1"/>
      <c r="B1461" s="1"/>
      <c r="C1461" s="1"/>
      <c r="D1461" s="1"/>
      <c r="E1461" s="1"/>
      <c r="F1461" s="53"/>
      <c r="G1461" s="53"/>
      <c r="H1461" s="53"/>
      <c r="I1461" s="53"/>
      <c r="J1461" s="53"/>
    </row>
    <row r="1462" spans="1:10" x14ac:dyDescent="0.25">
      <c r="A1462" s="1"/>
      <c r="B1462" s="1"/>
      <c r="C1462" s="1"/>
      <c r="D1462" s="1"/>
      <c r="E1462" s="1"/>
      <c r="F1462" s="53"/>
      <c r="G1462" s="53"/>
      <c r="H1462" s="53"/>
      <c r="I1462" s="53"/>
      <c r="J1462" s="53"/>
    </row>
    <row r="1463" spans="1:10" x14ac:dyDescent="0.25">
      <c r="A1463" s="1"/>
      <c r="B1463" s="1"/>
      <c r="C1463" s="1"/>
      <c r="D1463" s="1"/>
      <c r="E1463" s="1"/>
      <c r="F1463" s="53"/>
      <c r="G1463" s="53"/>
      <c r="H1463" s="53"/>
      <c r="I1463" s="53"/>
      <c r="J1463" s="53"/>
    </row>
    <row r="1464" spans="1:10" x14ac:dyDescent="0.25">
      <c r="A1464" s="1"/>
      <c r="B1464" s="1"/>
      <c r="C1464" s="1"/>
      <c r="D1464" s="1"/>
      <c r="E1464" s="1"/>
      <c r="F1464" s="53"/>
      <c r="G1464" s="53"/>
      <c r="H1464" s="53"/>
      <c r="I1464" s="53"/>
      <c r="J1464" s="53"/>
    </row>
    <row r="1465" spans="1:10" x14ac:dyDescent="0.25">
      <c r="A1465" s="1"/>
      <c r="B1465" s="1"/>
      <c r="C1465" s="1"/>
      <c r="D1465" s="1"/>
      <c r="E1465" s="1"/>
      <c r="F1465" s="53"/>
      <c r="G1465" s="53"/>
      <c r="H1465" s="53"/>
      <c r="I1465" s="53"/>
      <c r="J1465" s="53"/>
    </row>
    <row r="1466" spans="1:10" x14ac:dyDescent="0.25">
      <c r="A1466" s="1"/>
      <c r="B1466" s="1"/>
      <c r="C1466" s="1"/>
      <c r="D1466" s="1"/>
      <c r="E1466" s="1"/>
      <c r="F1466" s="53"/>
      <c r="G1466" s="53"/>
      <c r="H1466" s="53"/>
      <c r="I1466" s="53"/>
      <c r="J1466" s="53"/>
    </row>
    <row r="1467" spans="1:10" x14ac:dyDescent="0.25">
      <c r="A1467" s="1"/>
      <c r="B1467" s="1"/>
      <c r="C1467" s="1"/>
      <c r="D1467" s="1"/>
      <c r="E1467" s="1"/>
      <c r="F1467" s="53"/>
      <c r="G1467" s="53"/>
      <c r="H1467" s="53"/>
      <c r="I1467" s="53"/>
      <c r="J1467" s="53"/>
    </row>
    <row r="1468" spans="1:10" x14ac:dyDescent="0.25">
      <c r="A1468" s="1"/>
      <c r="B1468" s="1"/>
      <c r="C1468" s="1"/>
      <c r="D1468" s="1"/>
      <c r="E1468" s="1"/>
      <c r="F1468" s="53"/>
      <c r="G1468" s="53"/>
      <c r="H1468" s="53"/>
      <c r="I1468" s="53"/>
      <c r="J1468" s="53"/>
    </row>
    <row r="1469" spans="1:10" x14ac:dyDescent="0.25">
      <c r="A1469" s="1"/>
      <c r="B1469" s="1"/>
      <c r="C1469" s="1"/>
      <c r="D1469" s="1"/>
      <c r="E1469" s="1"/>
      <c r="F1469" s="53"/>
      <c r="G1469" s="53"/>
      <c r="H1469" s="53"/>
      <c r="I1469" s="53"/>
      <c r="J1469" s="53"/>
    </row>
    <row r="1470" spans="1:10" x14ac:dyDescent="0.25">
      <c r="A1470" s="1"/>
      <c r="B1470" s="1"/>
      <c r="C1470" s="1"/>
      <c r="D1470" s="1"/>
      <c r="E1470" s="1"/>
      <c r="F1470" s="53"/>
      <c r="G1470" s="53"/>
      <c r="H1470" s="53"/>
      <c r="I1470" s="53"/>
      <c r="J1470" s="53"/>
    </row>
    <row r="1471" spans="1:10" x14ac:dyDescent="0.25">
      <c r="A1471" s="1"/>
      <c r="B1471" s="1"/>
      <c r="C1471" s="1"/>
      <c r="D1471" s="1"/>
      <c r="E1471" s="1"/>
      <c r="F1471" s="53"/>
      <c r="G1471" s="53"/>
      <c r="H1471" s="53"/>
      <c r="I1471" s="53"/>
      <c r="J1471" s="53"/>
    </row>
    <row r="1472" spans="1:10" x14ac:dyDescent="0.25">
      <c r="A1472" s="1"/>
      <c r="B1472" s="1"/>
      <c r="C1472" s="1"/>
      <c r="D1472" s="1"/>
      <c r="E1472" s="1"/>
      <c r="F1472" s="53"/>
      <c r="G1472" s="53"/>
      <c r="H1472" s="53"/>
      <c r="I1472" s="53"/>
      <c r="J1472" s="53"/>
    </row>
    <row r="1473" spans="1:10" x14ac:dyDescent="0.25">
      <c r="A1473" s="1"/>
      <c r="B1473" s="1"/>
      <c r="C1473" s="1"/>
      <c r="D1473" s="1"/>
      <c r="E1473" s="1"/>
      <c r="F1473" s="53"/>
      <c r="G1473" s="53"/>
      <c r="H1473" s="53"/>
      <c r="I1473" s="53"/>
      <c r="J1473" s="53"/>
    </row>
    <row r="1474" spans="1:10" x14ac:dyDescent="0.25">
      <c r="A1474" s="1"/>
      <c r="B1474" s="1"/>
      <c r="C1474" s="1"/>
      <c r="D1474" s="1"/>
      <c r="E1474" s="1"/>
      <c r="F1474" s="53"/>
      <c r="G1474" s="53"/>
      <c r="H1474" s="53"/>
      <c r="I1474" s="53"/>
      <c r="J1474" s="53"/>
    </row>
    <row r="1475" spans="1:10" x14ac:dyDescent="0.25">
      <c r="A1475" s="1"/>
      <c r="B1475" s="1"/>
      <c r="C1475" s="1"/>
      <c r="D1475" s="1"/>
      <c r="E1475" s="1"/>
      <c r="F1475" s="53"/>
      <c r="G1475" s="53"/>
      <c r="H1475" s="53"/>
      <c r="I1475" s="53"/>
      <c r="J1475" s="53"/>
    </row>
    <row r="1476" spans="1:10" x14ac:dyDescent="0.25">
      <c r="A1476" s="1"/>
      <c r="B1476" s="1"/>
      <c r="C1476" s="1"/>
      <c r="D1476" s="1"/>
      <c r="E1476" s="1"/>
      <c r="F1476" s="53"/>
      <c r="G1476" s="53"/>
      <c r="H1476" s="53"/>
      <c r="I1476" s="53"/>
      <c r="J1476" s="53"/>
    </row>
    <row r="1477" spans="1:10" x14ac:dyDescent="0.25">
      <c r="A1477" s="1"/>
      <c r="B1477" s="1"/>
      <c r="C1477" s="1"/>
      <c r="D1477" s="1"/>
      <c r="E1477" s="1"/>
      <c r="F1477" s="53"/>
      <c r="G1477" s="53"/>
      <c r="H1477" s="53"/>
      <c r="I1477" s="53"/>
      <c r="J1477" s="53"/>
    </row>
    <row r="1478" spans="1:10" x14ac:dyDescent="0.25">
      <c r="A1478" s="1"/>
      <c r="B1478" s="1"/>
      <c r="C1478" s="1"/>
      <c r="D1478" s="1"/>
      <c r="E1478" s="1"/>
      <c r="F1478" s="53"/>
      <c r="G1478" s="53"/>
      <c r="H1478" s="53"/>
      <c r="I1478" s="53"/>
      <c r="J1478" s="53"/>
    </row>
    <row r="1479" spans="1:10" x14ac:dyDescent="0.25">
      <c r="A1479" s="1"/>
      <c r="B1479" s="1"/>
      <c r="C1479" s="1"/>
      <c r="D1479" s="1"/>
      <c r="E1479" s="1"/>
      <c r="F1479" s="53"/>
      <c r="G1479" s="53"/>
      <c r="H1479" s="53"/>
      <c r="I1479" s="53"/>
      <c r="J1479" s="53"/>
    </row>
    <row r="1480" spans="1:10" x14ac:dyDescent="0.25">
      <c r="A1480" s="1"/>
      <c r="B1480" s="1"/>
      <c r="C1480" s="1"/>
      <c r="D1480" s="1"/>
      <c r="E1480" s="1"/>
      <c r="F1480" s="53"/>
      <c r="G1480" s="53"/>
      <c r="H1480" s="53"/>
      <c r="I1480" s="53"/>
      <c r="J1480" s="53"/>
    </row>
    <row r="1481" spans="1:10" x14ac:dyDescent="0.25">
      <c r="A1481" s="1"/>
      <c r="B1481" s="1"/>
      <c r="C1481" s="1"/>
      <c r="D1481" s="1"/>
      <c r="E1481" s="1"/>
      <c r="F1481" s="53"/>
      <c r="G1481" s="53"/>
      <c r="H1481" s="53"/>
      <c r="I1481" s="53"/>
      <c r="J1481" s="53"/>
    </row>
    <row r="1482" spans="1:10" x14ac:dyDescent="0.25">
      <c r="A1482" s="1"/>
      <c r="B1482" s="1"/>
      <c r="C1482" s="1"/>
      <c r="D1482" s="1"/>
      <c r="E1482" s="1"/>
      <c r="F1482" s="53"/>
      <c r="G1482" s="53"/>
      <c r="H1482" s="53"/>
      <c r="I1482" s="53"/>
      <c r="J1482" s="53"/>
    </row>
    <row r="1483" spans="1:10" x14ac:dyDescent="0.25">
      <c r="A1483" s="1"/>
      <c r="B1483" s="1"/>
      <c r="C1483" s="1"/>
      <c r="D1483" s="1"/>
      <c r="E1483" s="1"/>
      <c r="F1483" s="53"/>
      <c r="G1483" s="53"/>
      <c r="H1483" s="53"/>
      <c r="I1483" s="53"/>
      <c r="J1483" s="53"/>
    </row>
    <row r="1484" spans="1:10" x14ac:dyDescent="0.25">
      <c r="A1484" s="1"/>
      <c r="B1484" s="1"/>
      <c r="C1484" s="1"/>
      <c r="D1484" s="1"/>
      <c r="E1484" s="1"/>
      <c r="F1484" s="53"/>
      <c r="G1484" s="53"/>
      <c r="H1484" s="53"/>
      <c r="I1484" s="53"/>
      <c r="J1484" s="53"/>
    </row>
    <row r="1485" spans="1:10" x14ac:dyDescent="0.25">
      <c r="A1485" s="1"/>
      <c r="B1485" s="1"/>
      <c r="C1485" s="1"/>
      <c r="D1485" s="1"/>
      <c r="E1485" s="1"/>
      <c r="F1485" s="53"/>
      <c r="G1485" s="53"/>
      <c r="H1485" s="53"/>
      <c r="I1485" s="53"/>
      <c r="J1485" s="53"/>
    </row>
    <row r="1486" spans="1:10" x14ac:dyDescent="0.25">
      <c r="A1486" s="1"/>
      <c r="B1486" s="1"/>
      <c r="C1486" s="1"/>
      <c r="D1486" s="1"/>
      <c r="E1486" s="1"/>
      <c r="F1486" s="53"/>
      <c r="G1486" s="53"/>
      <c r="H1486" s="53"/>
      <c r="I1486" s="53"/>
      <c r="J1486" s="53"/>
    </row>
    <row r="1487" spans="1:10" x14ac:dyDescent="0.25">
      <c r="A1487" s="1"/>
      <c r="B1487" s="1"/>
      <c r="C1487" s="1"/>
      <c r="D1487" s="1"/>
      <c r="E1487" s="1"/>
      <c r="F1487" s="53"/>
      <c r="G1487" s="53"/>
      <c r="H1487" s="53"/>
      <c r="I1487" s="53"/>
      <c r="J1487" s="53"/>
    </row>
    <row r="1488" spans="1:10" x14ac:dyDescent="0.25">
      <c r="A1488" s="1"/>
      <c r="B1488" s="1"/>
      <c r="C1488" s="1"/>
      <c r="D1488" s="1"/>
      <c r="E1488" s="1"/>
      <c r="F1488" s="53"/>
      <c r="G1488" s="53"/>
      <c r="H1488" s="53"/>
      <c r="I1488" s="53"/>
      <c r="J1488" s="53"/>
    </row>
    <row r="1489" spans="1:10" x14ac:dyDescent="0.25">
      <c r="A1489" s="1"/>
      <c r="B1489" s="1"/>
      <c r="C1489" s="1"/>
      <c r="D1489" s="1"/>
      <c r="E1489" s="1"/>
      <c r="F1489" s="53"/>
      <c r="G1489" s="53"/>
      <c r="H1489" s="53"/>
      <c r="I1489" s="53"/>
      <c r="J1489" s="53"/>
    </row>
    <row r="1490" spans="1:10" x14ac:dyDescent="0.25">
      <c r="A1490" s="1"/>
      <c r="B1490" s="1"/>
      <c r="C1490" s="1"/>
      <c r="D1490" s="1"/>
      <c r="E1490" s="1"/>
      <c r="F1490" s="53"/>
      <c r="G1490" s="53"/>
      <c r="H1490" s="53"/>
      <c r="I1490" s="53"/>
      <c r="J1490" s="53"/>
    </row>
    <row r="1491" spans="1:10" x14ac:dyDescent="0.25">
      <c r="A1491" s="1"/>
      <c r="B1491" s="1"/>
      <c r="C1491" s="1"/>
      <c r="D1491" s="1"/>
      <c r="E1491" s="1"/>
      <c r="F1491" s="53"/>
      <c r="G1491" s="53"/>
      <c r="H1491" s="53"/>
      <c r="I1491" s="53"/>
      <c r="J1491" s="53"/>
    </row>
    <row r="1492" spans="1:10" x14ac:dyDescent="0.25">
      <c r="A1492" s="1"/>
      <c r="B1492" s="1"/>
      <c r="C1492" s="1"/>
      <c r="D1492" s="1"/>
      <c r="E1492" s="1"/>
      <c r="F1492" s="53"/>
      <c r="G1492" s="53"/>
      <c r="H1492" s="53"/>
      <c r="I1492" s="53"/>
      <c r="J1492" s="53"/>
    </row>
    <row r="1493" spans="1:10" x14ac:dyDescent="0.25">
      <c r="A1493" s="1"/>
      <c r="B1493" s="1"/>
      <c r="C1493" s="1"/>
      <c r="D1493" s="1"/>
      <c r="E1493" s="1"/>
      <c r="F1493" s="53"/>
      <c r="G1493" s="53"/>
      <c r="H1493" s="53"/>
      <c r="I1493" s="53"/>
      <c r="J1493" s="53"/>
    </row>
    <row r="1494" spans="1:10" x14ac:dyDescent="0.25">
      <c r="A1494" s="1"/>
      <c r="B1494" s="1"/>
      <c r="C1494" s="1"/>
      <c r="D1494" s="1"/>
      <c r="E1494" s="1"/>
      <c r="F1494" s="53"/>
      <c r="G1494" s="53"/>
      <c r="H1494" s="53"/>
      <c r="I1494" s="53"/>
      <c r="J1494" s="53"/>
    </row>
    <row r="1495" spans="1:10" x14ac:dyDescent="0.25">
      <c r="A1495" s="1"/>
      <c r="B1495" s="1"/>
      <c r="C1495" s="1"/>
      <c r="D1495" s="1"/>
      <c r="E1495" s="1"/>
      <c r="F1495" s="53"/>
      <c r="G1495" s="53"/>
      <c r="H1495" s="53"/>
      <c r="I1495" s="53"/>
      <c r="J1495" s="53"/>
    </row>
    <row r="1496" spans="1:10" x14ac:dyDescent="0.25">
      <c r="A1496" s="1"/>
      <c r="B1496" s="1"/>
      <c r="C1496" s="1"/>
      <c r="D1496" s="1"/>
      <c r="E1496" s="1"/>
      <c r="F1496" s="53"/>
      <c r="G1496" s="53"/>
      <c r="H1496" s="53"/>
      <c r="I1496" s="53"/>
      <c r="J1496" s="53"/>
    </row>
    <row r="1497" spans="1:10" x14ac:dyDescent="0.25">
      <c r="A1497" s="1"/>
      <c r="B1497" s="1"/>
      <c r="C1497" s="1"/>
      <c r="D1497" s="1"/>
      <c r="E1497" s="1"/>
      <c r="F1497" s="53"/>
      <c r="G1497" s="53"/>
      <c r="H1497" s="53"/>
      <c r="I1497" s="53"/>
      <c r="J1497" s="53"/>
    </row>
    <row r="1498" spans="1:10" x14ac:dyDescent="0.25">
      <c r="A1498" s="1"/>
      <c r="B1498" s="1"/>
      <c r="C1498" s="1"/>
      <c r="D1498" s="1"/>
      <c r="E1498" s="1"/>
      <c r="F1498" s="53"/>
      <c r="G1498" s="53"/>
      <c r="H1498" s="53"/>
      <c r="I1498" s="53"/>
      <c r="J1498" s="53"/>
    </row>
    <row r="1499" spans="1:10" x14ac:dyDescent="0.25">
      <c r="A1499" s="1"/>
      <c r="B1499" s="1"/>
      <c r="C1499" s="1"/>
      <c r="D1499" s="1"/>
      <c r="E1499" s="1"/>
      <c r="F1499" s="53"/>
      <c r="G1499" s="53"/>
      <c r="H1499" s="53"/>
      <c r="I1499" s="53"/>
      <c r="J1499" s="53"/>
    </row>
    <row r="1500" spans="1:10" x14ac:dyDescent="0.25">
      <c r="A1500" s="1"/>
      <c r="B1500" s="1"/>
      <c r="C1500" s="1"/>
      <c r="D1500" s="1"/>
      <c r="E1500" s="1"/>
      <c r="F1500" s="53"/>
      <c r="G1500" s="53"/>
      <c r="H1500" s="53"/>
      <c r="I1500" s="53"/>
      <c r="J1500" s="53"/>
    </row>
    <row r="1501" spans="1:10" x14ac:dyDescent="0.25">
      <c r="A1501" s="1"/>
      <c r="B1501" s="1"/>
      <c r="C1501" s="1"/>
      <c r="D1501" s="1"/>
      <c r="E1501" s="1"/>
      <c r="F1501" s="53"/>
      <c r="G1501" s="53"/>
      <c r="H1501" s="53"/>
      <c r="I1501" s="53"/>
      <c r="J1501" s="53"/>
    </row>
    <row r="1502" spans="1:10" x14ac:dyDescent="0.25">
      <c r="A1502" s="1"/>
      <c r="B1502" s="1"/>
      <c r="C1502" s="1"/>
      <c r="D1502" s="1"/>
      <c r="E1502" s="1"/>
      <c r="F1502" s="53"/>
      <c r="G1502" s="53"/>
      <c r="H1502" s="53"/>
      <c r="I1502" s="53"/>
      <c r="J1502" s="53"/>
    </row>
    <row r="1503" spans="1:10" x14ac:dyDescent="0.25">
      <c r="A1503" s="1"/>
      <c r="B1503" s="1"/>
      <c r="C1503" s="1"/>
      <c r="D1503" s="1"/>
      <c r="E1503" s="1"/>
      <c r="F1503" s="53"/>
      <c r="G1503" s="53"/>
      <c r="H1503" s="53"/>
      <c r="I1503" s="53"/>
      <c r="J1503" s="53"/>
    </row>
    <row r="1504" spans="1:10" x14ac:dyDescent="0.25">
      <c r="A1504" s="1"/>
      <c r="B1504" s="1"/>
      <c r="C1504" s="1"/>
      <c r="D1504" s="1"/>
      <c r="E1504" s="1"/>
      <c r="F1504" s="53"/>
      <c r="G1504" s="53"/>
      <c r="H1504" s="53"/>
      <c r="I1504" s="53"/>
      <c r="J1504" s="53"/>
    </row>
    <row r="1505" spans="1:10" x14ac:dyDescent="0.25">
      <c r="A1505" s="1"/>
      <c r="B1505" s="1"/>
      <c r="C1505" s="1"/>
      <c r="D1505" s="1"/>
      <c r="E1505" s="1"/>
      <c r="F1505" s="53"/>
      <c r="G1505" s="53"/>
      <c r="H1505" s="53"/>
      <c r="I1505" s="53"/>
      <c r="J1505" s="53"/>
    </row>
    <row r="1506" spans="1:10" x14ac:dyDescent="0.25">
      <c r="A1506" s="1"/>
      <c r="B1506" s="1"/>
      <c r="C1506" s="1"/>
      <c r="D1506" s="1"/>
      <c r="E1506" s="1"/>
      <c r="F1506" s="53"/>
      <c r="G1506" s="53"/>
      <c r="H1506" s="53"/>
      <c r="I1506" s="53"/>
      <c r="J1506" s="53"/>
    </row>
    <row r="1507" spans="1:10" x14ac:dyDescent="0.25">
      <c r="A1507" s="1"/>
      <c r="B1507" s="1"/>
      <c r="C1507" s="1"/>
      <c r="D1507" s="1"/>
      <c r="E1507" s="1"/>
      <c r="F1507" s="53"/>
      <c r="G1507" s="53"/>
      <c r="H1507" s="53"/>
      <c r="I1507" s="53"/>
      <c r="J1507" s="53"/>
    </row>
    <row r="1508" spans="1:10" x14ac:dyDescent="0.25">
      <c r="A1508" s="1"/>
      <c r="B1508" s="1"/>
      <c r="C1508" s="1"/>
      <c r="D1508" s="1"/>
      <c r="E1508" s="1"/>
      <c r="F1508" s="53"/>
      <c r="G1508" s="53"/>
      <c r="H1508" s="53"/>
      <c r="I1508" s="53"/>
      <c r="J1508" s="53"/>
    </row>
    <row r="1509" spans="1:10" x14ac:dyDescent="0.25">
      <c r="A1509" s="1"/>
      <c r="B1509" s="1"/>
      <c r="C1509" s="1"/>
      <c r="D1509" s="1"/>
      <c r="E1509" s="1"/>
      <c r="F1509" s="53"/>
      <c r="G1509" s="53"/>
      <c r="H1509" s="53"/>
      <c r="I1509" s="53"/>
      <c r="J1509" s="53"/>
    </row>
    <row r="1510" spans="1:10" x14ac:dyDescent="0.25">
      <c r="A1510" s="1"/>
      <c r="B1510" s="1"/>
      <c r="C1510" s="1"/>
      <c r="D1510" s="1"/>
      <c r="E1510" s="1"/>
      <c r="F1510" s="53"/>
      <c r="G1510" s="53"/>
      <c r="H1510" s="53"/>
      <c r="I1510" s="53"/>
      <c r="J1510" s="53"/>
    </row>
    <row r="1511" spans="1:10" x14ac:dyDescent="0.25">
      <c r="A1511" s="1"/>
      <c r="B1511" s="1"/>
      <c r="C1511" s="1"/>
      <c r="D1511" s="1"/>
      <c r="E1511" s="1"/>
      <c r="F1511" s="53"/>
      <c r="G1511" s="53"/>
      <c r="H1511" s="53"/>
      <c r="I1511" s="53"/>
      <c r="J1511" s="53"/>
    </row>
    <row r="1512" spans="1:10" x14ac:dyDescent="0.25">
      <c r="A1512" s="1"/>
      <c r="B1512" s="1"/>
      <c r="C1512" s="1"/>
      <c r="D1512" s="1"/>
      <c r="E1512" s="1"/>
      <c r="F1512" s="53"/>
      <c r="G1512" s="53"/>
      <c r="H1512" s="53"/>
      <c r="I1512" s="53"/>
      <c r="J1512" s="53"/>
    </row>
    <row r="1513" spans="1:10" x14ac:dyDescent="0.25">
      <c r="A1513" s="1"/>
      <c r="B1513" s="1"/>
      <c r="C1513" s="1"/>
      <c r="D1513" s="1"/>
      <c r="E1513" s="1"/>
      <c r="F1513" s="53"/>
      <c r="G1513" s="53"/>
      <c r="H1513" s="53"/>
      <c r="I1513" s="53"/>
      <c r="J1513" s="53"/>
    </row>
    <row r="1514" spans="1:10" x14ac:dyDescent="0.25">
      <c r="A1514" s="1"/>
      <c r="B1514" s="1"/>
      <c r="C1514" s="1"/>
      <c r="D1514" s="1"/>
      <c r="E1514" s="1"/>
      <c r="F1514" s="53"/>
      <c r="G1514" s="53"/>
      <c r="H1514" s="53"/>
      <c r="I1514" s="53"/>
      <c r="J1514" s="53"/>
    </row>
    <row r="1515" spans="1:10" x14ac:dyDescent="0.25">
      <c r="A1515" s="1"/>
      <c r="B1515" s="1"/>
      <c r="C1515" s="1"/>
      <c r="D1515" s="1"/>
      <c r="E1515" s="1"/>
      <c r="F1515" s="53"/>
      <c r="G1515" s="53"/>
      <c r="H1515" s="53"/>
      <c r="I1515" s="53"/>
      <c r="J1515" s="53"/>
    </row>
    <row r="1516" spans="1:10" x14ac:dyDescent="0.25">
      <c r="A1516" s="1"/>
      <c r="B1516" s="1"/>
      <c r="C1516" s="1"/>
      <c r="D1516" s="1"/>
      <c r="E1516" s="1"/>
      <c r="F1516" s="53"/>
      <c r="G1516" s="53"/>
      <c r="H1516" s="53"/>
      <c r="I1516" s="53"/>
      <c r="J1516" s="53"/>
    </row>
    <row r="1517" spans="1:10" x14ac:dyDescent="0.25">
      <c r="A1517" s="1"/>
      <c r="B1517" s="1"/>
      <c r="C1517" s="1"/>
      <c r="D1517" s="1"/>
      <c r="E1517" s="1"/>
      <c r="F1517" s="53"/>
      <c r="G1517" s="53"/>
      <c r="H1517" s="53"/>
      <c r="I1517" s="53"/>
      <c r="J1517" s="53"/>
    </row>
    <row r="1518" spans="1:10" x14ac:dyDescent="0.25">
      <c r="A1518" s="1"/>
      <c r="B1518" s="1"/>
      <c r="C1518" s="1"/>
      <c r="D1518" s="1"/>
      <c r="E1518" s="1"/>
      <c r="F1518" s="53"/>
      <c r="G1518" s="53"/>
      <c r="H1518" s="53"/>
      <c r="I1518" s="53"/>
      <c r="J1518" s="53"/>
    </row>
    <row r="1519" spans="1:10" x14ac:dyDescent="0.25">
      <c r="A1519" s="1"/>
      <c r="B1519" s="1"/>
      <c r="C1519" s="1"/>
      <c r="D1519" s="1"/>
      <c r="E1519" s="1"/>
      <c r="F1519" s="53"/>
      <c r="G1519" s="53"/>
      <c r="H1519" s="53"/>
      <c r="I1519" s="53"/>
      <c r="J1519" s="53"/>
    </row>
    <row r="1520" spans="1:10" x14ac:dyDescent="0.25">
      <c r="A1520" s="1"/>
      <c r="B1520" s="1"/>
      <c r="C1520" s="1"/>
      <c r="D1520" s="1"/>
      <c r="E1520" s="1"/>
      <c r="F1520" s="53"/>
      <c r="G1520" s="53"/>
      <c r="H1520" s="53"/>
      <c r="I1520" s="53"/>
      <c r="J1520" s="53"/>
    </row>
    <row r="1521" spans="1:10" x14ac:dyDescent="0.25">
      <c r="A1521" s="1"/>
      <c r="B1521" s="1"/>
      <c r="C1521" s="1"/>
      <c r="D1521" s="1"/>
      <c r="E1521" s="1"/>
      <c r="F1521" s="53"/>
      <c r="G1521" s="53"/>
      <c r="H1521" s="53"/>
      <c r="I1521" s="53"/>
      <c r="J1521" s="53"/>
    </row>
    <row r="1522" spans="1:10" x14ac:dyDescent="0.25">
      <c r="A1522" s="1"/>
      <c r="B1522" s="1"/>
      <c r="C1522" s="1"/>
      <c r="D1522" s="1"/>
      <c r="E1522" s="1"/>
      <c r="F1522" s="53"/>
      <c r="G1522" s="53"/>
      <c r="H1522" s="53"/>
      <c r="I1522" s="53"/>
      <c r="J1522" s="53"/>
    </row>
    <row r="1523" spans="1:10" x14ac:dyDescent="0.25">
      <c r="A1523" s="1"/>
      <c r="B1523" s="1"/>
      <c r="C1523" s="1"/>
      <c r="D1523" s="1"/>
      <c r="E1523" s="1"/>
      <c r="F1523" s="53"/>
      <c r="G1523" s="53"/>
      <c r="H1523" s="53"/>
      <c r="I1523" s="53"/>
      <c r="J1523" s="53"/>
    </row>
    <row r="1524" spans="1:10" x14ac:dyDescent="0.25">
      <c r="A1524" s="1"/>
      <c r="B1524" s="1"/>
      <c r="C1524" s="1"/>
      <c r="D1524" s="1"/>
      <c r="E1524" s="1"/>
      <c r="F1524" s="53"/>
      <c r="G1524" s="53"/>
      <c r="H1524" s="53"/>
      <c r="I1524" s="53"/>
      <c r="J1524" s="53"/>
    </row>
    <row r="1525" spans="1:10" x14ac:dyDescent="0.25">
      <c r="A1525" s="1"/>
      <c r="B1525" s="1"/>
      <c r="C1525" s="1"/>
      <c r="D1525" s="1"/>
      <c r="E1525" s="1"/>
      <c r="F1525" s="53"/>
      <c r="G1525" s="53"/>
      <c r="H1525" s="53"/>
      <c r="I1525" s="53"/>
      <c r="J1525" s="53"/>
    </row>
    <row r="1526" spans="1:10" x14ac:dyDescent="0.25">
      <c r="A1526" s="1"/>
      <c r="B1526" s="1"/>
      <c r="C1526" s="1"/>
      <c r="D1526" s="1"/>
      <c r="E1526" s="1"/>
      <c r="F1526" s="53"/>
      <c r="G1526" s="53"/>
      <c r="H1526" s="53"/>
      <c r="I1526" s="53"/>
      <c r="J1526" s="53"/>
    </row>
    <row r="1527" spans="1:10" x14ac:dyDescent="0.25">
      <c r="A1527" s="1"/>
      <c r="B1527" s="1"/>
      <c r="C1527" s="1"/>
      <c r="D1527" s="1"/>
      <c r="E1527" s="1"/>
      <c r="F1527" s="53"/>
      <c r="G1527" s="53"/>
      <c r="H1527" s="53"/>
      <c r="I1527" s="53"/>
      <c r="J1527" s="53"/>
    </row>
    <row r="1528" spans="1:10" x14ac:dyDescent="0.25">
      <c r="A1528" s="1"/>
      <c r="B1528" s="1"/>
      <c r="C1528" s="1"/>
      <c r="D1528" s="1"/>
      <c r="E1528" s="1"/>
      <c r="F1528" s="53"/>
      <c r="G1528" s="53"/>
      <c r="H1528" s="53"/>
      <c r="I1528" s="53"/>
      <c r="J1528" s="53"/>
    </row>
    <row r="1529" spans="1:10" x14ac:dyDescent="0.25">
      <c r="A1529" s="1"/>
      <c r="B1529" s="1"/>
      <c r="C1529" s="1"/>
      <c r="D1529" s="1"/>
      <c r="E1529" s="1"/>
      <c r="F1529" s="53"/>
      <c r="G1529" s="53"/>
      <c r="H1529" s="53"/>
      <c r="I1529" s="53"/>
      <c r="J1529" s="53"/>
    </row>
    <row r="1530" spans="1:10" x14ac:dyDescent="0.25">
      <c r="A1530" s="1"/>
      <c r="B1530" s="1"/>
      <c r="C1530" s="1"/>
      <c r="D1530" s="1"/>
      <c r="E1530" s="1"/>
      <c r="F1530" s="53"/>
      <c r="G1530" s="53"/>
      <c r="H1530" s="53"/>
      <c r="I1530" s="53"/>
      <c r="J1530" s="53"/>
    </row>
    <row r="1531" spans="1:10" x14ac:dyDescent="0.25">
      <c r="A1531" s="1"/>
      <c r="B1531" s="1"/>
      <c r="C1531" s="1"/>
      <c r="D1531" s="1"/>
      <c r="E1531" s="1"/>
      <c r="F1531" s="53"/>
      <c r="G1531" s="53"/>
      <c r="H1531" s="53"/>
      <c r="I1531" s="53"/>
      <c r="J1531" s="53"/>
    </row>
    <row r="1532" spans="1:10" x14ac:dyDescent="0.25">
      <c r="A1532" s="1"/>
      <c r="B1532" s="1"/>
      <c r="C1532" s="1"/>
      <c r="D1532" s="1"/>
      <c r="E1532" s="1"/>
      <c r="F1532" s="53"/>
      <c r="G1532" s="53"/>
      <c r="H1532" s="53"/>
      <c r="I1532" s="53"/>
      <c r="J1532" s="53"/>
    </row>
    <row r="1533" spans="1:10" x14ac:dyDescent="0.25">
      <c r="A1533" s="1"/>
      <c r="B1533" s="1"/>
      <c r="C1533" s="1"/>
      <c r="D1533" s="1"/>
      <c r="E1533" s="1"/>
      <c r="F1533" s="53"/>
      <c r="G1533" s="53"/>
      <c r="H1533" s="53"/>
      <c r="I1533" s="53"/>
      <c r="J1533" s="53"/>
    </row>
    <row r="1534" spans="1:10" x14ac:dyDescent="0.25">
      <c r="A1534" s="1"/>
      <c r="B1534" s="1"/>
      <c r="C1534" s="1"/>
      <c r="D1534" s="1"/>
      <c r="E1534" s="1"/>
      <c r="F1534" s="53"/>
      <c r="G1534" s="53"/>
      <c r="H1534" s="53"/>
      <c r="I1534" s="53"/>
      <c r="J1534" s="53"/>
    </row>
    <row r="1535" spans="1:10" x14ac:dyDescent="0.25">
      <c r="A1535" s="1"/>
      <c r="B1535" s="1"/>
      <c r="C1535" s="1"/>
      <c r="D1535" s="1"/>
      <c r="E1535" s="1"/>
      <c r="F1535" s="53"/>
      <c r="G1535" s="53"/>
      <c r="H1535" s="53"/>
      <c r="I1535" s="53"/>
      <c r="J1535" s="53"/>
    </row>
    <row r="1536" spans="1:10" x14ac:dyDescent="0.25">
      <c r="A1536" s="1"/>
      <c r="B1536" s="1"/>
      <c r="C1536" s="1"/>
      <c r="D1536" s="1"/>
      <c r="E1536" s="1"/>
      <c r="F1536" s="53"/>
      <c r="G1536" s="53"/>
      <c r="H1536" s="53"/>
      <c r="I1536" s="53"/>
      <c r="J1536" s="53"/>
    </row>
    <row r="1537" spans="1:10" x14ac:dyDescent="0.25">
      <c r="A1537" s="1"/>
      <c r="B1537" s="1"/>
      <c r="C1537" s="1"/>
      <c r="D1537" s="1"/>
      <c r="E1537" s="1"/>
      <c r="F1537" s="53"/>
      <c r="G1537" s="53"/>
      <c r="H1537" s="53"/>
      <c r="I1537" s="53"/>
      <c r="J1537" s="53"/>
    </row>
    <row r="1538" spans="1:10" x14ac:dyDescent="0.25">
      <c r="A1538" s="1"/>
      <c r="B1538" s="1"/>
      <c r="C1538" s="1"/>
      <c r="D1538" s="1"/>
      <c r="E1538" s="1"/>
      <c r="F1538" s="53"/>
      <c r="G1538" s="53"/>
      <c r="H1538" s="53"/>
      <c r="I1538" s="53"/>
      <c r="J1538" s="53"/>
    </row>
    <row r="1539" spans="1:10" x14ac:dyDescent="0.25">
      <c r="A1539" s="1"/>
      <c r="B1539" s="1"/>
      <c r="C1539" s="1"/>
      <c r="D1539" s="1"/>
      <c r="E1539" s="1"/>
      <c r="F1539" s="53"/>
      <c r="G1539" s="53"/>
      <c r="H1539" s="53"/>
      <c r="I1539" s="53"/>
      <c r="J1539" s="53"/>
    </row>
    <row r="1540" spans="1:10" x14ac:dyDescent="0.25">
      <c r="A1540" s="1"/>
      <c r="B1540" s="1"/>
      <c r="C1540" s="1"/>
      <c r="D1540" s="1"/>
      <c r="E1540" s="1"/>
      <c r="F1540" s="53"/>
      <c r="G1540" s="53"/>
      <c r="H1540" s="53"/>
      <c r="I1540" s="53"/>
      <c r="J1540" s="53"/>
    </row>
    <row r="1541" spans="1:10" x14ac:dyDescent="0.25">
      <c r="A1541" s="1"/>
      <c r="B1541" s="1"/>
      <c r="C1541" s="1"/>
      <c r="D1541" s="1"/>
      <c r="E1541" s="1"/>
      <c r="F1541" s="53"/>
      <c r="G1541" s="53"/>
      <c r="H1541" s="53"/>
      <c r="I1541" s="53"/>
      <c r="J1541" s="53"/>
    </row>
    <row r="1542" spans="1:10" x14ac:dyDescent="0.25">
      <c r="A1542" s="1"/>
      <c r="B1542" s="1"/>
      <c r="C1542" s="1"/>
      <c r="D1542" s="1"/>
      <c r="E1542" s="1"/>
      <c r="F1542" s="53"/>
      <c r="G1542" s="53"/>
      <c r="H1542" s="53"/>
      <c r="I1542" s="53"/>
      <c r="J1542" s="53"/>
    </row>
    <row r="1543" spans="1:10" x14ac:dyDescent="0.25">
      <c r="A1543" s="1"/>
      <c r="B1543" s="1"/>
      <c r="C1543" s="1"/>
      <c r="D1543" s="1"/>
      <c r="E1543" s="1"/>
      <c r="F1543" s="53"/>
      <c r="G1543" s="53"/>
      <c r="H1543" s="53"/>
      <c r="I1543" s="53"/>
      <c r="J1543" s="53"/>
    </row>
    <row r="1544" spans="1:10" x14ac:dyDescent="0.25">
      <c r="A1544" s="1"/>
      <c r="B1544" s="1"/>
      <c r="C1544" s="1"/>
      <c r="D1544" s="1"/>
      <c r="E1544" s="1"/>
      <c r="F1544" s="53"/>
      <c r="G1544" s="53"/>
      <c r="H1544" s="53"/>
      <c r="I1544" s="53"/>
      <c r="J1544" s="53"/>
    </row>
    <row r="1545" spans="1:10" x14ac:dyDescent="0.25">
      <c r="A1545" s="1"/>
      <c r="B1545" s="1"/>
      <c r="C1545" s="1"/>
      <c r="D1545" s="1"/>
      <c r="E1545" s="1"/>
      <c r="F1545" s="53"/>
      <c r="G1545" s="53"/>
      <c r="H1545" s="53"/>
      <c r="I1545" s="53"/>
      <c r="J1545" s="53"/>
    </row>
    <row r="1546" spans="1:10" x14ac:dyDescent="0.25">
      <c r="A1546" s="1"/>
      <c r="B1546" s="1"/>
      <c r="C1546" s="1"/>
      <c r="D1546" s="1"/>
      <c r="E1546" s="1"/>
      <c r="F1546" s="53"/>
      <c r="G1546" s="53"/>
      <c r="H1546" s="53"/>
      <c r="I1546" s="53"/>
      <c r="J1546" s="53"/>
    </row>
    <row r="1547" spans="1:10" x14ac:dyDescent="0.25">
      <c r="A1547" s="1"/>
      <c r="B1547" s="1"/>
      <c r="C1547" s="1"/>
      <c r="D1547" s="1"/>
      <c r="E1547" s="1"/>
      <c r="F1547" s="53"/>
      <c r="G1547" s="53"/>
      <c r="H1547" s="53"/>
      <c r="I1547" s="53"/>
      <c r="J1547" s="53"/>
    </row>
    <row r="1548" spans="1:10" x14ac:dyDescent="0.25">
      <c r="A1548" s="1"/>
      <c r="B1548" s="1"/>
      <c r="C1548" s="1"/>
      <c r="D1548" s="1"/>
      <c r="E1548" s="1"/>
      <c r="F1548" s="53"/>
      <c r="G1548" s="53"/>
      <c r="H1548" s="53"/>
      <c r="I1548" s="53"/>
      <c r="J1548" s="53"/>
    </row>
    <row r="1549" spans="1:10" x14ac:dyDescent="0.25">
      <c r="A1549" s="1"/>
      <c r="B1549" s="1"/>
      <c r="C1549" s="1"/>
      <c r="D1549" s="1"/>
      <c r="E1549" s="1"/>
      <c r="F1549" s="53"/>
      <c r="G1549" s="53"/>
      <c r="H1549" s="53"/>
      <c r="I1549" s="53"/>
      <c r="J1549" s="53"/>
    </row>
    <row r="1550" spans="1:10" x14ac:dyDescent="0.25">
      <c r="A1550" s="1"/>
      <c r="B1550" s="1"/>
      <c r="C1550" s="1"/>
      <c r="D1550" s="1"/>
      <c r="E1550" s="1"/>
      <c r="F1550" s="53"/>
      <c r="G1550" s="53"/>
      <c r="H1550" s="53"/>
      <c r="I1550" s="53"/>
      <c r="J1550" s="53"/>
    </row>
    <row r="1551" spans="1:10" x14ac:dyDescent="0.25">
      <c r="A1551" s="1"/>
      <c r="B1551" s="1"/>
      <c r="C1551" s="1"/>
      <c r="D1551" s="1"/>
      <c r="E1551" s="1"/>
      <c r="F1551" s="53"/>
      <c r="G1551" s="53"/>
      <c r="H1551" s="53"/>
      <c r="I1551" s="53"/>
      <c r="J1551" s="53"/>
    </row>
    <row r="1552" spans="1:10" x14ac:dyDescent="0.25">
      <c r="A1552" s="1"/>
      <c r="B1552" s="1"/>
      <c r="C1552" s="1"/>
      <c r="D1552" s="1"/>
      <c r="E1552" s="1"/>
      <c r="F1552" s="53"/>
      <c r="G1552" s="53"/>
      <c r="H1552" s="53"/>
      <c r="I1552" s="53"/>
      <c r="J1552" s="53"/>
    </row>
    <row r="1553" spans="1:10" x14ac:dyDescent="0.25">
      <c r="A1553" s="1"/>
      <c r="B1553" s="1"/>
      <c r="C1553" s="1"/>
      <c r="D1553" s="1"/>
      <c r="E1553" s="1"/>
      <c r="F1553" s="53"/>
      <c r="G1553" s="53"/>
      <c r="H1553" s="53"/>
      <c r="I1553" s="53"/>
      <c r="J1553" s="53"/>
    </row>
    <row r="1554" spans="1:10" x14ac:dyDescent="0.25">
      <c r="A1554" s="1"/>
      <c r="B1554" s="1"/>
      <c r="C1554" s="1"/>
      <c r="D1554" s="1"/>
      <c r="E1554" s="1"/>
      <c r="F1554" s="53"/>
      <c r="G1554" s="53"/>
      <c r="H1554" s="53"/>
      <c r="I1554" s="53"/>
      <c r="J1554" s="53"/>
    </row>
    <row r="1555" spans="1:10" x14ac:dyDescent="0.25">
      <c r="A1555" s="1"/>
      <c r="B1555" s="1"/>
      <c r="C1555" s="1"/>
      <c r="D1555" s="1"/>
      <c r="E1555" s="1"/>
      <c r="F1555" s="53"/>
      <c r="G1555" s="53"/>
      <c r="H1555" s="53"/>
      <c r="I1555" s="53"/>
      <c r="J1555" s="53"/>
    </row>
    <row r="1556" spans="1:10" x14ac:dyDescent="0.25">
      <c r="A1556" s="1"/>
      <c r="B1556" s="1"/>
      <c r="C1556" s="1"/>
      <c r="D1556" s="1"/>
      <c r="E1556" s="1"/>
      <c r="F1556" s="53"/>
      <c r="G1556" s="53"/>
      <c r="H1556" s="53"/>
      <c r="I1556" s="53"/>
      <c r="J1556" s="53"/>
    </row>
    <row r="1557" spans="1:10" x14ac:dyDescent="0.25">
      <c r="A1557" s="1"/>
      <c r="B1557" s="1"/>
      <c r="C1557" s="1"/>
      <c r="D1557" s="1"/>
      <c r="E1557" s="1"/>
      <c r="F1557" s="53"/>
      <c r="G1557" s="53"/>
      <c r="H1557" s="53"/>
      <c r="I1557" s="53"/>
      <c r="J1557" s="53"/>
    </row>
    <row r="1558" spans="1:10" x14ac:dyDescent="0.25">
      <c r="A1558" s="1"/>
      <c r="B1558" s="1"/>
      <c r="C1558" s="1"/>
      <c r="D1558" s="1"/>
      <c r="E1558" s="1"/>
      <c r="F1558" s="53"/>
      <c r="G1558" s="53"/>
      <c r="H1558" s="53"/>
      <c r="I1558" s="53"/>
      <c r="J1558" s="53"/>
    </row>
    <row r="1559" spans="1:10" x14ac:dyDescent="0.25">
      <c r="A1559" s="1"/>
      <c r="B1559" s="1"/>
      <c r="C1559" s="1"/>
      <c r="D1559" s="1"/>
      <c r="E1559" s="1"/>
      <c r="F1559" s="53"/>
      <c r="G1559" s="53"/>
      <c r="H1559" s="53"/>
      <c r="I1559" s="53"/>
      <c r="J1559" s="53"/>
    </row>
    <row r="1560" spans="1:10" x14ac:dyDescent="0.25">
      <c r="A1560" s="1"/>
      <c r="B1560" s="1"/>
      <c r="C1560" s="1"/>
      <c r="D1560" s="1"/>
      <c r="E1560" s="1"/>
      <c r="F1560" s="53"/>
      <c r="G1560" s="53"/>
      <c r="H1560" s="53"/>
      <c r="I1560" s="53"/>
      <c r="J1560" s="53"/>
    </row>
    <row r="1561" spans="1:10" x14ac:dyDescent="0.25">
      <c r="A1561" s="1"/>
      <c r="B1561" s="1"/>
      <c r="C1561" s="1"/>
      <c r="D1561" s="1"/>
      <c r="E1561" s="1"/>
      <c r="F1561" s="53"/>
      <c r="G1561" s="53"/>
      <c r="H1561" s="53"/>
      <c r="I1561" s="53"/>
      <c r="J1561" s="53"/>
    </row>
    <row r="1562" spans="1:10" x14ac:dyDescent="0.25">
      <c r="A1562" s="1"/>
      <c r="B1562" s="1"/>
      <c r="C1562" s="1"/>
      <c r="D1562" s="1"/>
      <c r="E1562" s="1"/>
      <c r="F1562" s="53"/>
      <c r="G1562" s="53"/>
      <c r="H1562" s="53"/>
      <c r="I1562" s="53"/>
      <c r="J1562" s="53"/>
    </row>
    <row r="1563" spans="1:10" x14ac:dyDescent="0.25">
      <c r="A1563" s="1"/>
      <c r="B1563" s="1"/>
      <c r="C1563" s="1"/>
      <c r="D1563" s="1"/>
      <c r="E1563" s="1"/>
      <c r="F1563" s="53"/>
      <c r="G1563" s="53"/>
      <c r="H1563" s="53"/>
      <c r="I1563" s="53"/>
      <c r="J1563" s="53"/>
    </row>
    <row r="1564" spans="1:10" x14ac:dyDescent="0.25">
      <c r="A1564" s="1"/>
      <c r="B1564" s="1"/>
      <c r="C1564" s="1"/>
      <c r="D1564" s="1"/>
      <c r="E1564" s="1"/>
      <c r="F1564" s="53"/>
      <c r="G1564" s="53"/>
      <c r="H1564" s="53"/>
      <c r="I1564" s="53"/>
      <c r="J1564" s="53"/>
    </row>
    <row r="1565" spans="1:10" x14ac:dyDescent="0.25">
      <c r="A1565" s="1"/>
      <c r="B1565" s="1"/>
      <c r="C1565" s="1"/>
      <c r="D1565" s="1"/>
      <c r="E1565" s="1"/>
      <c r="F1565" s="53"/>
      <c r="G1565" s="53"/>
      <c r="H1565" s="53"/>
      <c r="I1565" s="53"/>
      <c r="J1565" s="53"/>
    </row>
    <row r="1566" spans="1:10" x14ac:dyDescent="0.25">
      <c r="A1566" s="1"/>
      <c r="B1566" s="1"/>
      <c r="C1566" s="1"/>
      <c r="D1566" s="1"/>
      <c r="E1566" s="1"/>
      <c r="F1566" s="53"/>
      <c r="G1566" s="53"/>
      <c r="H1566" s="53"/>
      <c r="I1566" s="53"/>
      <c r="J1566" s="53"/>
    </row>
    <row r="1567" spans="1:10" x14ac:dyDescent="0.25">
      <c r="A1567" s="1"/>
      <c r="B1567" s="1"/>
      <c r="C1567" s="1"/>
      <c r="D1567" s="1"/>
      <c r="E1567" s="1"/>
      <c r="F1567" s="53"/>
      <c r="G1567" s="53"/>
      <c r="H1567" s="53"/>
      <c r="I1567" s="53"/>
      <c r="J1567" s="53"/>
    </row>
    <row r="1568" spans="1:10" x14ac:dyDescent="0.25">
      <c r="A1568" s="1"/>
      <c r="B1568" s="1"/>
      <c r="C1568" s="1"/>
      <c r="D1568" s="1"/>
      <c r="E1568" s="1"/>
      <c r="F1568" s="53"/>
      <c r="G1568" s="53"/>
      <c r="H1568" s="53"/>
      <c r="I1568" s="53"/>
      <c r="J1568" s="53"/>
    </row>
    <row r="1569" spans="1:10" x14ac:dyDescent="0.25">
      <c r="A1569" s="1"/>
      <c r="B1569" s="1"/>
      <c r="C1569" s="1"/>
      <c r="D1569" s="1"/>
      <c r="E1569" s="1"/>
      <c r="F1569" s="53"/>
      <c r="G1569" s="53"/>
      <c r="H1569" s="53"/>
      <c r="I1569" s="53"/>
      <c r="J1569" s="53"/>
    </row>
    <row r="1570" spans="1:10" x14ac:dyDescent="0.25">
      <c r="A1570" s="1"/>
      <c r="B1570" s="1"/>
      <c r="C1570" s="1"/>
      <c r="D1570" s="1"/>
      <c r="E1570" s="1"/>
      <c r="F1570" s="53"/>
      <c r="G1570" s="53"/>
      <c r="H1570" s="53"/>
      <c r="I1570" s="53"/>
      <c r="J1570" s="53"/>
    </row>
    <row r="1571" spans="1:10" x14ac:dyDescent="0.25">
      <c r="A1571" s="1"/>
      <c r="B1571" s="1"/>
      <c r="C1571" s="1"/>
      <c r="D1571" s="1"/>
      <c r="E1571" s="1"/>
      <c r="F1571" s="53"/>
      <c r="G1571" s="53"/>
      <c r="H1571" s="53"/>
      <c r="I1571" s="53"/>
      <c r="J1571" s="53"/>
    </row>
    <row r="1572" spans="1:10" x14ac:dyDescent="0.25">
      <c r="A1572" s="1"/>
      <c r="B1572" s="1"/>
      <c r="C1572" s="1"/>
      <c r="D1572" s="1"/>
      <c r="E1572" s="1"/>
      <c r="F1572" s="53"/>
      <c r="G1572" s="53"/>
      <c r="H1572" s="53"/>
      <c r="I1572" s="53"/>
      <c r="J1572" s="53"/>
    </row>
    <row r="1573" spans="1:10" x14ac:dyDescent="0.25">
      <c r="A1573" s="1"/>
      <c r="B1573" s="1"/>
      <c r="C1573" s="1"/>
      <c r="D1573" s="1"/>
      <c r="E1573" s="1"/>
      <c r="F1573" s="53"/>
      <c r="G1573" s="53"/>
      <c r="H1573" s="53"/>
      <c r="I1573" s="53"/>
      <c r="J1573" s="53"/>
    </row>
    <row r="1574" spans="1:10" x14ac:dyDescent="0.25">
      <c r="A1574" s="1"/>
      <c r="B1574" s="1"/>
      <c r="C1574" s="1"/>
      <c r="D1574" s="1"/>
      <c r="E1574" s="1"/>
      <c r="F1574" s="53"/>
      <c r="G1574" s="53"/>
      <c r="H1574" s="53"/>
      <c r="I1574" s="53"/>
      <c r="J1574" s="53"/>
    </row>
    <row r="1575" spans="1:10" x14ac:dyDescent="0.25">
      <c r="A1575" s="1"/>
      <c r="B1575" s="1"/>
      <c r="C1575" s="1"/>
      <c r="D1575" s="1"/>
      <c r="E1575" s="1"/>
      <c r="F1575" s="53"/>
      <c r="G1575" s="53"/>
      <c r="H1575" s="53"/>
      <c r="I1575" s="53"/>
      <c r="J1575" s="53"/>
    </row>
    <row r="1576" spans="1:10" x14ac:dyDescent="0.25">
      <c r="A1576" s="1"/>
      <c r="B1576" s="1"/>
      <c r="C1576" s="1"/>
      <c r="D1576" s="1"/>
      <c r="E1576" s="1"/>
      <c r="F1576" s="53"/>
      <c r="G1576" s="53"/>
      <c r="H1576" s="53"/>
      <c r="I1576" s="53"/>
      <c r="J1576" s="53"/>
    </row>
    <row r="1577" spans="1:10" x14ac:dyDescent="0.25">
      <c r="A1577" s="1"/>
      <c r="B1577" s="1"/>
      <c r="C1577" s="1"/>
      <c r="D1577" s="1"/>
      <c r="E1577" s="1"/>
      <c r="F1577" s="53"/>
      <c r="G1577" s="53"/>
      <c r="H1577" s="53"/>
      <c r="I1577" s="53"/>
      <c r="J1577" s="53"/>
    </row>
    <row r="1578" spans="1:10" x14ac:dyDescent="0.25">
      <c r="A1578" s="1"/>
      <c r="B1578" s="1"/>
      <c r="C1578" s="1"/>
      <c r="D1578" s="1"/>
      <c r="E1578" s="1"/>
      <c r="F1578" s="53"/>
      <c r="G1578" s="53"/>
      <c r="H1578" s="53"/>
      <c r="I1578" s="53"/>
      <c r="J1578" s="53"/>
    </row>
    <row r="1579" spans="1:10" x14ac:dyDescent="0.25">
      <c r="A1579" s="1"/>
      <c r="B1579" s="1"/>
      <c r="C1579" s="1"/>
      <c r="D1579" s="1"/>
      <c r="E1579" s="1"/>
      <c r="F1579" s="53"/>
      <c r="G1579" s="53"/>
      <c r="H1579" s="53"/>
      <c r="I1579" s="53"/>
      <c r="J1579" s="53"/>
    </row>
    <row r="1580" spans="1:10" x14ac:dyDescent="0.25">
      <c r="A1580" s="1"/>
      <c r="B1580" s="1"/>
      <c r="C1580" s="1"/>
      <c r="D1580" s="1"/>
      <c r="E1580" s="1"/>
      <c r="F1580" s="53"/>
      <c r="G1580" s="53"/>
      <c r="H1580" s="53"/>
      <c r="I1580" s="53"/>
      <c r="J1580" s="53"/>
    </row>
    <row r="1581" spans="1:10" x14ac:dyDescent="0.25">
      <c r="A1581" s="1"/>
      <c r="B1581" s="1"/>
      <c r="C1581" s="1"/>
      <c r="D1581" s="1"/>
      <c r="E1581" s="1"/>
      <c r="F1581" s="53"/>
      <c r="G1581" s="53"/>
      <c r="H1581" s="53"/>
      <c r="I1581" s="53"/>
      <c r="J1581" s="53"/>
    </row>
    <row r="1582" spans="1:10" x14ac:dyDescent="0.25">
      <c r="A1582" s="1"/>
      <c r="B1582" s="1"/>
      <c r="C1582" s="1"/>
      <c r="D1582" s="1"/>
      <c r="E1582" s="1"/>
      <c r="F1582" s="53"/>
      <c r="G1582" s="53"/>
      <c r="H1582" s="53"/>
      <c r="I1582" s="53"/>
      <c r="J1582" s="53"/>
    </row>
    <row r="1583" spans="1:10" x14ac:dyDescent="0.25">
      <c r="A1583" s="1"/>
      <c r="B1583" s="1"/>
      <c r="C1583" s="1"/>
      <c r="D1583" s="1"/>
      <c r="E1583" s="1"/>
      <c r="F1583" s="53"/>
      <c r="G1583" s="53"/>
      <c r="H1583" s="53"/>
      <c r="I1583" s="53"/>
      <c r="J1583" s="53"/>
    </row>
    <row r="1584" spans="1:10" x14ac:dyDescent="0.25">
      <c r="A1584" s="1"/>
      <c r="B1584" s="1"/>
      <c r="C1584" s="1"/>
      <c r="D1584" s="1"/>
      <c r="E1584" s="1"/>
      <c r="F1584" s="53"/>
      <c r="G1584" s="53"/>
      <c r="H1584" s="53"/>
      <c r="I1584" s="53"/>
      <c r="J1584" s="53"/>
    </row>
    <row r="1585" spans="1:10" x14ac:dyDescent="0.25">
      <c r="A1585" s="1"/>
      <c r="B1585" s="1"/>
      <c r="C1585" s="1"/>
      <c r="D1585" s="1"/>
      <c r="E1585" s="1"/>
      <c r="F1585" s="53"/>
      <c r="G1585" s="53"/>
      <c r="H1585" s="53"/>
      <c r="I1585" s="53"/>
      <c r="J1585" s="53"/>
    </row>
    <row r="1586" spans="1:10" x14ac:dyDescent="0.25">
      <c r="A1586" s="1"/>
      <c r="B1586" s="1"/>
      <c r="C1586" s="1"/>
      <c r="D1586" s="1"/>
      <c r="E1586" s="1"/>
      <c r="F1586" s="53"/>
      <c r="G1586" s="53"/>
      <c r="H1586" s="53"/>
      <c r="I1586" s="53"/>
      <c r="J1586" s="53"/>
    </row>
    <row r="1587" spans="1:10" x14ac:dyDescent="0.25">
      <c r="A1587" s="1"/>
      <c r="B1587" s="1"/>
      <c r="C1587" s="1"/>
      <c r="D1587" s="1"/>
      <c r="E1587" s="1"/>
      <c r="F1587" s="53"/>
      <c r="G1587" s="53"/>
      <c r="H1587" s="53"/>
      <c r="I1587" s="53"/>
      <c r="J1587" s="53"/>
    </row>
    <row r="1588" spans="1:10" x14ac:dyDescent="0.25">
      <c r="A1588" s="1"/>
      <c r="B1588" s="1"/>
      <c r="C1588" s="1"/>
      <c r="D1588" s="1"/>
      <c r="E1588" s="1"/>
      <c r="F1588" s="53"/>
      <c r="G1588" s="53"/>
      <c r="H1588" s="53"/>
      <c r="I1588" s="53"/>
      <c r="J1588" s="53"/>
    </row>
    <row r="1589" spans="1:10" x14ac:dyDescent="0.25">
      <c r="A1589" s="1"/>
      <c r="B1589" s="1"/>
      <c r="C1589" s="1"/>
      <c r="D1589" s="1"/>
      <c r="E1589" s="1"/>
      <c r="F1589" s="53"/>
      <c r="G1589" s="53"/>
      <c r="H1589" s="53"/>
      <c r="I1589" s="53"/>
      <c r="J1589" s="53"/>
    </row>
    <row r="1590" spans="1:10" x14ac:dyDescent="0.25">
      <c r="A1590" s="1"/>
      <c r="B1590" s="1"/>
      <c r="C1590" s="1"/>
      <c r="D1590" s="1"/>
      <c r="E1590" s="1"/>
      <c r="F1590" s="53"/>
      <c r="G1590" s="53"/>
      <c r="H1590" s="53"/>
      <c r="I1590" s="53"/>
      <c r="J1590" s="53"/>
    </row>
    <row r="1591" spans="1:10" x14ac:dyDescent="0.25">
      <c r="A1591" s="1"/>
      <c r="B1591" s="1"/>
      <c r="C1591" s="1"/>
      <c r="D1591" s="1"/>
      <c r="E1591" s="1"/>
      <c r="F1591" s="53"/>
      <c r="G1591" s="53"/>
      <c r="H1591" s="53"/>
      <c r="I1591" s="53"/>
      <c r="J1591" s="53"/>
    </row>
    <row r="1592" spans="1:10" x14ac:dyDescent="0.25">
      <c r="A1592" s="1"/>
      <c r="B1592" s="1"/>
      <c r="C1592" s="1"/>
      <c r="D1592" s="1"/>
      <c r="E1592" s="1"/>
      <c r="F1592" s="53"/>
      <c r="G1592" s="53"/>
      <c r="H1592" s="53"/>
      <c r="I1592" s="53"/>
      <c r="J1592" s="53"/>
    </row>
    <row r="1593" spans="1:10" x14ac:dyDescent="0.25">
      <c r="A1593" s="1"/>
      <c r="B1593" s="1"/>
      <c r="C1593" s="1"/>
      <c r="D1593" s="1"/>
      <c r="E1593" s="1"/>
      <c r="F1593" s="53"/>
      <c r="G1593" s="53"/>
      <c r="H1593" s="53"/>
      <c r="I1593" s="53"/>
      <c r="J1593" s="53"/>
    </row>
    <row r="1594" spans="1:10" x14ac:dyDescent="0.25">
      <c r="A1594" s="1"/>
      <c r="B1594" s="1"/>
      <c r="C1594" s="1"/>
      <c r="D1594" s="1"/>
      <c r="E1594" s="1"/>
      <c r="F1594" s="53"/>
      <c r="G1594" s="53"/>
      <c r="H1594" s="53"/>
      <c r="I1594" s="53"/>
      <c r="J1594" s="53"/>
    </row>
    <row r="1595" spans="1:10" x14ac:dyDescent="0.25">
      <c r="A1595" s="1"/>
      <c r="B1595" s="1"/>
      <c r="C1595" s="1"/>
      <c r="D1595" s="1"/>
      <c r="E1595" s="1"/>
      <c r="F1595" s="53"/>
      <c r="G1595" s="53"/>
      <c r="H1595" s="53"/>
      <c r="I1595" s="53"/>
      <c r="J1595" s="53"/>
    </row>
    <row r="1596" spans="1:10" x14ac:dyDescent="0.25">
      <c r="A1596" s="1"/>
      <c r="B1596" s="1"/>
      <c r="C1596" s="1"/>
      <c r="D1596" s="1"/>
      <c r="E1596" s="1"/>
      <c r="F1596" s="53"/>
      <c r="G1596" s="53"/>
      <c r="H1596" s="53"/>
      <c r="I1596" s="53"/>
      <c r="J1596" s="53"/>
    </row>
    <row r="1597" spans="1:10" x14ac:dyDescent="0.25">
      <c r="A1597" s="1"/>
      <c r="B1597" s="1"/>
      <c r="C1597" s="1"/>
      <c r="D1597" s="1"/>
      <c r="E1597" s="1"/>
      <c r="F1597" s="53"/>
      <c r="G1597" s="53"/>
      <c r="H1597" s="53"/>
      <c r="I1597" s="53"/>
      <c r="J1597" s="53"/>
    </row>
    <row r="1598" spans="1:10" x14ac:dyDescent="0.25">
      <c r="A1598" s="1"/>
      <c r="B1598" s="1"/>
      <c r="C1598" s="1"/>
      <c r="D1598" s="1"/>
      <c r="E1598" s="1"/>
      <c r="F1598" s="53"/>
      <c r="G1598" s="53"/>
      <c r="H1598" s="53"/>
      <c r="I1598" s="53"/>
      <c r="J1598" s="53"/>
    </row>
    <row r="1599" spans="1:10" x14ac:dyDescent="0.25">
      <c r="A1599" s="1"/>
      <c r="B1599" s="1"/>
      <c r="C1599" s="1"/>
      <c r="D1599" s="1"/>
      <c r="E1599" s="1"/>
      <c r="F1599" s="53"/>
      <c r="G1599" s="53"/>
      <c r="H1599" s="53"/>
      <c r="I1599" s="53"/>
      <c r="J1599" s="53"/>
    </row>
    <row r="1600" spans="1:10" x14ac:dyDescent="0.25">
      <c r="A1600" s="1"/>
      <c r="B1600" s="1"/>
      <c r="C1600" s="1"/>
      <c r="D1600" s="1"/>
      <c r="E1600" s="1"/>
      <c r="F1600" s="53"/>
      <c r="G1600" s="53"/>
      <c r="H1600" s="53"/>
      <c r="I1600" s="53"/>
      <c r="J1600" s="53"/>
    </row>
    <row r="1601" spans="1:10" x14ac:dyDescent="0.25">
      <c r="A1601" s="1"/>
      <c r="B1601" s="1"/>
      <c r="C1601" s="1"/>
      <c r="D1601" s="1"/>
      <c r="E1601" s="1"/>
      <c r="F1601" s="53"/>
      <c r="G1601" s="53"/>
      <c r="H1601" s="53"/>
      <c r="I1601" s="53"/>
      <c r="J1601" s="53"/>
    </row>
    <row r="1602" spans="1:10" x14ac:dyDescent="0.25">
      <c r="A1602" s="1"/>
      <c r="B1602" s="1"/>
      <c r="C1602" s="1"/>
      <c r="D1602" s="1"/>
      <c r="E1602" s="1"/>
      <c r="F1602" s="53"/>
      <c r="G1602" s="53"/>
      <c r="H1602" s="53"/>
      <c r="I1602" s="53"/>
      <c r="J1602" s="53"/>
    </row>
    <row r="1603" spans="1:10" x14ac:dyDescent="0.25">
      <c r="A1603" s="1"/>
      <c r="B1603" s="1"/>
      <c r="C1603" s="1"/>
      <c r="D1603" s="1"/>
      <c r="E1603" s="1"/>
      <c r="F1603" s="53"/>
      <c r="G1603" s="53"/>
      <c r="H1603" s="53"/>
      <c r="I1603" s="53"/>
      <c r="J1603" s="53"/>
    </row>
    <row r="1604" spans="1:10" x14ac:dyDescent="0.25">
      <c r="A1604" s="1"/>
      <c r="B1604" s="1"/>
      <c r="C1604" s="1"/>
      <c r="D1604" s="1"/>
      <c r="E1604" s="1"/>
      <c r="F1604" s="53"/>
      <c r="G1604" s="53"/>
      <c r="H1604" s="53"/>
      <c r="I1604" s="53"/>
      <c r="J1604" s="53"/>
    </row>
    <row r="1605" spans="1:10" x14ac:dyDescent="0.25">
      <c r="A1605" s="1"/>
      <c r="B1605" s="1"/>
      <c r="C1605" s="1"/>
      <c r="D1605" s="1"/>
      <c r="E1605" s="1"/>
      <c r="F1605" s="53"/>
      <c r="G1605" s="53"/>
      <c r="H1605" s="53"/>
      <c r="I1605" s="53"/>
      <c r="J1605" s="53"/>
    </row>
    <row r="1606" spans="1:10" x14ac:dyDescent="0.25">
      <c r="A1606" s="1"/>
      <c r="B1606" s="1"/>
      <c r="C1606" s="1"/>
      <c r="D1606" s="1"/>
      <c r="E1606" s="1"/>
      <c r="F1606" s="53"/>
      <c r="G1606" s="53"/>
      <c r="H1606" s="53"/>
      <c r="I1606" s="53"/>
      <c r="J1606" s="53"/>
    </row>
    <row r="1607" spans="1:10" x14ac:dyDescent="0.25">
      <c r="A1607" s="1"/>
      <c r="B1607" s="1"/>
      <c r="C1607" s="1"/>
      <c r="D1607" s="1"/>
      <c r="E1607" s="1"/>
      <c r="F1607" s="53"/>
      <c r="G1607" s="53"/>
      <c r="H1607" s="53"/>
      <c r="I1607" s="53"/>
      <c r="J1607" s="53"/>
    </row>
    <row r="1608" spans="1:10" x14ac:dyDescent="0.25">
      <c r="A1608" s="1"/>
      <c r="B1608" s="1"/>
      <c r="C1608" s="1"/>
      <c r="D1608" s="1"/>
      <c r="E1608" s="1"/>
      <c r="F1608" s="53"/>
      <c r="G1608" s="53"/>
      <c r="H1608" s="53"/>
      <c r="I1608" s="53"/>
      <c r="J1608" s="53"/>
    </row>
    <row r="1609" spans="1:10" x14ac:dyDescent="0.25">
      <c r="A1609" s="1"/>
      <c r="B1609" s="1"/>
      <c r="C1609" s="1"/>
      <c r="D1609" s="1"/>
      <c r="E1609" s="1"/>
      <c r="F1609" s="53"/>
      <c r="G1609" s="53"/>
      <c r="H1609" s="53"/>
      <c r="I1609" s="53"/>
      <c r="J1609" s="53"/>
    </row>
    <row r="1610" spans="1:10" x14ac:dyDescent="0.25">
      <c r="A1610" s="1"/>
      <c r="B1610" s="1"/>
      <c r="C1610" s="1"/>
      <c r="D1610" s="1"/>
      <c r="E1610" s="1"/>
      <c r="F1610" s="53"/>
      <c r="G1610" s="53"/>
      <c r="H1610" s="53"/>
      <c r="I1610" s="53"/>
      <c r="J1610" s="53"/>
    </row>
    <row r="1611" spans="1:10" x14ac:dyDescent="0.25">
      <c r="A1611" s="1"/>
      <c r="B1611" s="1"/>
      <c r="C1611" s="1"/>
      <c r="D1611" s="1"/>
      <c r="E1611" s="1"/>
      <c r="F1611" s="53"/>
      <c r="G1611" s="53"/>
      <c r="H1611" s="53"/>
      <c r="I1611" s="53"/>
      <c r="J1611" s="53"/>
    </row>
    <row r="1612" spans="1:10" x14ac:dyDescent="0.25">
      <c r="A1612" s="1"/>
      <c r="B1612" s="1"/>
      <c r="C1612" s="1"/>
      <c r="D1612" s="1"/>
      <c r="E1612" s="1"/>
      <c r="F1612" s="53"/>
      <c r="G1612" s="53"/>
      <c r="H1612" s="53"/>
      <c r="I1612" s="53"/>
      <c r="J1612" s="53"/>
    </row>
    <row r="1613" spans="1:10" x14ac:dyDescent="0.25">
      <c r="A1613" s="1"/>
      <c r="B1613" s="1"/>
      <c r="C1613" s="1"/>
      <c r="D1613" s="1"/>
      <c r="E1613" s="1"/>
      <c r="F1613" s="53"/>
      <c r="G1613" s="53"/>
      <c r="H1613" s="53"/>
      <c r="I1613" s="53"/>
      <c r="J1613" s="53"/>
    </row>
    <row r="1614" spans="1:10" x14ac:dyDescent="0.25">
      <c r="A1614" s="1"/>
      <c r="B1614" s="1"/>
      <c r="C1614" s="1"/>
      <c r="D1614" s="1"/>
      <c r="E1614" s="1"/>
      <c r="F1614" s="53"/>
      <c r="G1614" s="53"/>
      <c r="H1614" s="53"/>
      <c r="I1614" s="53"/>
      <c r="J1614" s="53"/>
    </row>
    <row r="1615" spans="1:10" x14ac:dyDescent="0.25">
      <c r="A1615" s="1"/>
      <c r="B1615" s="1"/>
      <c r="C1615" s="1"/>
      <c r="D1615" s="1"/>
      <c r="E1615" s="1"/>
      <c r="F1615" s="53"/>
      <c r="G1615" s="53"/>
      <c r="H1615" s="53"/>
      <c r="I1615" s="53"/>
      <c r="J1615" s="53"/>
    </row>
    <row r="1616" spans="1:10" x14ac:dyDescent="0.25">
      <c r="A1616" s="1"/>
      <c r="B1616" s="1"/>
      <c r="C1616" s="1"/>
      <c r="D1616" s="1"/>
      <c r="E1616" s="1"/>
      <c r="F1616" s="53"/>
      <c r="G1616" s="53"/>
      <c r="H1616" s="53"/>
      <c r="I1616" s="53"/>
      <c r="J1616" s="53"/>
    </row>
    <row r="1617" spans="1:10" x14ac:dyDescent="0.25">
      <c r="A1617" s="1"/>
      <c r="B1617" s="1"/>
      <c r="C1617" s="1"/>
      <c r="D1617" s="1"/>
      <c r="E1617" s="1"/>
      <c r="F1617" s="53"/>
      <c r="G1617" s="53"/>
      <c r="H1617" s="53"/>
      <c r="I1617" s="53"/>
      <c r="J1617" s="53"/>
    </row>
    <row r="1618" spans="1:10" x14ac:dyDescent="0.25">
      <c r="A1618" s="1"/>
      <c r="B1618" s="1"/>
      <c r="C1618" s="1"/>
      <c r="D1618" s="1"/>
      <c r="E1618" s="1"/>
      <c r="F1618" s="53"/>
      <c r="G1618" s="53"/>
      <c r="H1618" s="53"/>
      <c r="I1618" s="53"/>
      <c r="J1618" s="53"/>
    </row>
    <row r="1619" spans="1:10" x14ac:dyDescent="0.25">
      <c r="A1619" s="1"/>
      <c r="B1619" s="1"/>
      <c r="C1619" s="1"/>
      <c r="D1619" s="1"/>
      <c r="E1619" s="1"/>
      <c r="F1619" s="53"/>
      <c r="G1619" s="53"/>
      <c r="H1619" s="53"/>
      <c r="I1619" s="53"/>
      <c r="J1619" s="53"/>
    </row>
    <row r="1620" spans="1:10" x14ac:dyDescent="0.25">
      <c r="A1620" s="1"/>
      <c r="B1620" s="1"/>
      <c r="C1620" s="1"/>
      <c r="D1620" s="1"/>
      <c r="E1620" s="1"/>
      <c r="F1620" s="53"/>
      <c r="G1620" s="53"/>
      <c r="H1620" s="53"/>
      <c r="I1620" s="53"/>
      <c r="J1620" s="53"/>
    </row>
    <row r="1621" spans="1:10" x14ac:dyDescent="0.25">
      <c r="A1621" s="1"/>
      <c r="B1621" s="1"/>
      <c r="C1621" s="1"/>
      <c r="D1621" s="1"/>
      <c r="E1621" s="1"/>
      <c r="F1621" s="53"/>
      <c r="G1621" s="53"/>
      <c r="H1621" s="53"/>
      <c r="I1621" s="53"/>
      <c r="J1621" s="53"/>
    </row>
    <row r="1622" spans="1:10" x14ac:dyDescent="0.25">
      <c r="A1622" s="1"/>
      <c r="B1622" s="1"/>
      <c r="C1622" s="1"/>
      <c r="D1622" s="1"/>
      <c r="E1622" s="1"/>
      <c r="F1622" s="53"/>
      <c r="G1622" s="53"/>
      <c r="H1622" s="53"/>
      <c r="I1622" s="53"/>
      <c r="J1622" s="53"/>
    </row>
    <row r="1623" spans="1:10" x14ac:dyDescent="0.25">
      <c r="A1623" s="1"/>
      <c r="B1623" s="1"/>
      <c r="C1623" s="1"/>
      <c r="D1623" s="1"/>
      <c r="E1623" s="1"/>
      <c r="F1623" s="53"/>
      <c r="G1623" s="53"/>
      <c r="H1623" s="53"/>
      <c r="I1623" s="53"/>
      <c r="J1623" s="53"/>
    </row>
    <row r="1624" spans="1:10" x14ac:dyDescent="0.25">
      <c r="A1624" s="1"/>
      <c r="B1624" s="1"/>
      <c r="C1624" s="1"/>
      <c r="D1624" s="1"/>
      <c r="E1624" s="1"/>
      <c r="F1624" s="53"/>
      <c r="G1624" s="53"/>
      <c r="H1624" s="53"/>
      <c r="I1624" s="53"/>
      <c r="J1624" s="53"/>
    </row>
    <row r="1625" spans="1:10" x14ac:dyDescent="0.25">
      <c r="A1625" s="1"/>
      <c r="B1625" s="1"/>
      <c r="C1625" s="1"/>
      <c r="D1625" s="1"/>
      <c r="E1625" s="1"/>
      <c r="F1625" s="53"/>
      <c r="G1625" s="53"/>
      <c r="H1625" s="53"/>
      <c r="I1625" s="53"/>
      <c r="J1625" s="53"/>
    </row>
    <row r="1626" spans="1:10" x14ac:dyDescent="0.25">
      <c r="A1626" s="1"/>
      <c r="B1626" s="1"/>
      <c r="C1626" s="1"/>
      <c r="D1626" s="1"/>
      <c r="E1626" s="1"/>
      <c r="F1626" s="53"/>
      <c r="G1626" s="53"/>
      <c r="H1626" s="53"/>
      <c r="I1626" s="53"/>
      <c r="J1626" s="53"/>
    </row>
    <row r="1627" spans="1:10" x14ac:dyDescent="0.25">
      <c r="A1627" s="1"/>
      <c r="B1627" s="1"/>
      <c r="C1627" s="1"/>
      <c r="D1627" s="1"/>
      <c r="E1627" s="1"/>
      <c r="F1627" s="53"/>
      <c r="G1627" s="53"/>
      <c r="H1627" s="53"/>
      <c r="I1627" s="53"/>
      <c r="J1627" s="53"/>
    </row>
    <row r="1628" spans="1:10" x14ac:dyDescent="0.25">
      <c r="A1628" s="1"/>
      <c r="B1628" s="1"/>
      <c r="C1628" s="1"/>
      <c r="D1628" s="1"/>
      <c r="E1628" s="1"/>
      <c r="F1628" s="53"/>
      <c r="G1628" s="53"/>
      <c r="H1628" s="53"/>
      <c r="I1628" s="53"/>
      <c r="J1628" s="53"/>
    </row>
    <row r="1629" spans="1:10" x14ac:dyDescent="0.25">
      <c r="A1629" s="1"/>
      <c r="B1629" s="1"/>
      <c r="C1629" s="1"/>
      <c r="D1629" s="1"/>
      <c r="E1629" s="1"/>
      <c r="F1629" s="53"/>
      <c r="G1629" s="53"/>
      <c r="H1629" s="53"/>
      <c r="I1629" s="53"/>
      <c r="J1629" s="53"/>
    </row>
    <row r="1630" spans="1:10" x14ac:dyDescent="0.25">
      <c r="A1630" s="1"/>
      <c r="B1630" s="1"/>
      <c r="C1630" s="1"/>
      <c r="D1630" s="1"/>
      <c r="E1630" s="1"/>
      <c r="F1630" s="53"/>
      <c r="G1630" s="53"/>
      <c r="H1630" s="53"/>
      <c r="I1630" s="53"/>
      <c r="J1630" s="53"/>
    </row>
    <row r="1631" spans="1:10" x14ac:dyDescent="0.25">
      <c r="A1631" s="1"/>
      <c r="B1631" s="1"/>
      <c r="C1631" s="1"/>
      <c r="D1631" s="1"/>
      <c r="E1631" s="1"/>
      <c r="F1631" s="53"/>
      <c r="G1631" s="53"/>
      <c r="H1631" s="53"/>
      <c r="I1631" s="53"/>
      <c r="J1631" s="53"/>
    </row>
    <row r="1632" spans="1:10" x14ac:dyDescent="0.25">
      <c r="A1632" s="1"/>
      <c r="B1632" s="1"/>
      <c r="C1632" s="1"/>
      <c r="D1632" s="1"/>
      <c r="E1632" s="1"/>
      <c r="F1632" s="53"/>
      <c r="G1632" s="53"/>
      <c r="H1632" s="53"/>
      <c r="I1632" s="53"/>
      <c r="J1632" s="53"/>
    </row>
    <row r="1633" spans="1:10" x14ac:dyDescent="0.25">
      <c r="A1633" s="1"/>
      <c r="B1633" s="1"/>
      <c r="C1633" s="1"/>
      <c r="D1633" s="1"/>
      <c r="E1633" s="1"/>
      <c r="F1633" s="53"/>
      <c r="G1633" s="53"/>
      <c r="H1633" s="53"/>
      <c r="I1633" s="53"/>
      <c r="J1633" s="53"/>
    </row>
    <row r="1634" spans="1:10" x14ac:dyDescent="0.25">
      <c r="A1634" s="1"/>
      <c r="B1634" s="1"/>
      <c r="C1634" s="1"/>
      <c r="D1634" s="1"/>
      <c r="E1634" s="1"/>
      <c r="F1634" s="53"/>
      <c r="G1634" s="53"/>
      <c r="H1634" s="53"/>
      <c r="I1634" s="53"/>
      <c r="J1634" s="53"/>
    </row>
    <row r="1635" spans="1:10" x14ac:dyDescent="0.25">
      <c r="A1635" s="1"/>
      <c r="B1635" s="1"/>
      <c r="C1635" s="1"/>
      <c r="D1635" s="1"/>
      <c r="E1635" s="1"/>
      <c r="F1635" s="53"/>
      <c r="G1635" s="53"/>
      <c r="H1635" s="53"/>
      <c r="I1635" s="53"/>
      <c r="J1635" s="53"/>
    </row>
    <row r="1636" spans="1:10" x14ac:dyDescent="0.25">
      <c r="A1636" s="1"/>
      <c r="B1636" s="1"/>
      <c r="C1636" s="1"/>
      <c r="D1636" s="1"/>
      <c r="E1636" s="1"/>
      <c r="F1636" s="53"/>
      <c r="G1636" s="53"/>
      <c r="H1636" s="53"/>
      <c r="I1636" s="53"/>
      <c r="J1636" s="53"/>
    </row>
    <row r="1637" spans="1:10" x14ac:dyDescent="0.25">
      <c r="A1637" s="1"/>
      <c r="B1637" s="1"/>
      <c r="C1637" s="1"/>
      <c r="D1637" s="1"/>
      <c r="E1637" s="1"/>
      <c r="F1637" s="53"/>
      <c r="G1637" s="53"/>
      <c r="H1637" s="53"/>
      <c r="I1637" s="53"/>
      <c r="J1637" s="53"/>
    </row>
    <row r="1638" spans="1:10" x14ac:dyDescent="0.25">
      <c r="A1638" s="1"/>
      <c r="B1638" s="1"/>
      <c r="C1638" s="1"/>
      <c r="D1638" s="1"/>
      <c r="E1638" s="1"/>
      <c r="F1638" s="53"/>
      <c r="G1638" s="53"/>
      <c r="H1638" s="53"/>
      <c r="I1638" s="53"/>
      <c r="J1638" s="53"/>
    </row>
    <row r="1639" spans="1:10" x14ac:dyDescent="0.25">
      <c r="A1639" s="1"/>
      <c r="B1639" s="1"/>
      <c r="C1639" s="1"/>
      <c r="D1639" s="1"/>
      <c r="E1639" s="1"/>
      <c r="F1639" s="53"/>
      <c r="G1639" s="53"/>
      <c r="H1639" s="53"/>
      <c r="I1639" s="53"/>
      <c r="J1639" s="53"/>
    </row>
    <row r="1640" spans="1:10" x14ac:dyDescent="0.25">
      <c r="A1640" s="1"/>
      <c r="B1640" s="1"/>
      <c r="C1640" s="1"/>
      <c r="D1640" s="1"/>
      <c r="E1640" s="1"/>
      <c r="F1640" s="53"/>
      <c r="G1640" s="53"/>
      <c r="H1640" s="53"/>
      <c r="I1640" s="53"/>
      <c r="J1640" s="53"/>
    </row>
    <row r="1641" spans="1:10" x14ac:dyDescent="0.25">
      <c r="A1641" s="1"/>
      <c r="B1641" s="1"/>
      <c r="C1641" s="1"/>
      <c r="D1641" s="1"/>
      <c r="E1641" s="1"/>
      <c r="F1641" s="53"/>
      <c r="G1641" s="53"/>
      <c r="H1641" s="53"/>
      <c r="I1641" s="53"/>
      <c r="J1641" s="53"/>
    </row>
    <row r="1642" spans="1:10" x14ac:dyDescent="0.25">
      <c r="A1642" s="1"/>
      <c r="B1642" s="1"/>
      <c r="C1642" s="1"/>
      <c r="D1642" s="1"/>
      <c r="E1642" s="1"/>
      <c r="F1642" s="53"/>
      <c r="G1642" s="53"/>
      <c r="H1642" s="53"/>
      <c r="I1642" s="53"/>
      <c r="J1642" s="53"/>
    </row>
    <row r="1643" spans="1:10" x14ac:dyDescent="0.25">
      <c r="A1643" s="1"/>
      <c r="B1643" s="1"/>
      <c r="C1643" s="1"/>
      <c r="D1643" s="1"/>
      <c r="E1643" s="1"/>
      <c r="F1643" s="53"/>
      <c r="G1643" s="53"/>
      <c r="H1643" s="53"/>
      <c r="I1643" s="53"/>
      <c r="J1643" s="53"/>
    </row>
    <row r="1644" spans="1:10" x14ac:dyDescent="0.25">
      <c r="A1644" s="1"/>
      <c r="B1644" s="1"/>
      <c r="C1644" s="1"/>
      <c r="D1644" s="1"/>
      <c r="E1644" s="1"/>
      <c r="F1644" s="53"/>
      <c r="G1644" s="53"/>
      <c r="H1644" s="53"/>
      <c r="I1644" s="53"/>
      <c r="J1644" s="53"/>
    </row>
    <row r="1645" spans="1:10" x14ac:dyDescent="0.25">
      <c r="A1645" s="1"/>
      <c r="B1645" s="1"/>
      <c r="C1645" s="1"/>
      <c r="D1645" s="1"/>
      <c r="E1645" s="1"/>
      <c r="F1645" s="53"/>
      <c r="G1645" s="53"/>
      <c r="H1645" s="53"/>
      <c r="I1645" s="53"/>
      <c r="J1645" s="53"/>
    </row>
    <row r="1646" spans="1:10" x14ac:dyDescent="0.25">
      <c r="A1646" s="1"/>
      <c r="B1646" s="1"/>
      <c r="C1646" s="1"/>
      <c r="D1646" s="1"/>
      <c r="E1646" s="1"/>
      <c r="F1646" s="53"/>
      <c r="G1646" s="53"/>
      <c r="H1646" s="53"/>
      <c r="I1646" s="53"/>
      <c r="J1646" s="53"/>
    </row>
    <row r="1647" spans="1:10" x14ac:dyDescent="0.25">
      <c r="A1647" s="1"/>
      <c r="B1647" s="1"/>
      <c r="C1647" s="1"/>
      <c r="D1647" s="1"/>
      <c r="E1647" s="1"/>
      <c r="F1647" s="53"/>
      <c r="G1647" s="53"/>
      <c r="H1647" s="53"/>
      <c r="I1647" s="53"/>
      <c r="J1647" s="53"/>
    </row>
    <row r="1648" spans="1:10" x14ac:dyDescent="0.25">
      <c r="A1648" s="1"/>
      <c r="B1648" s="1"/>
      <c r="C1648" s="1"/>
      <c r="D1648" s="1"/>
      <c r="E1648" s="1"/>
      <c r="F1648" s="53"/>
      <c r="G1648" s="53"/>
      <c r="H1648" s="53"/>
      <c r="I1648" s="53"/>
      <c r="J1648" s="53"/>
    </row>
    <row r="1649" spans="1:10" x14ac:dyDescent="0.25">
      <c r="A1649" s="1"/>
      <c r="B1649" s="1"/>
      <c r="C1649" s="1"/>
      <c r="D1649" s="1"/>
      <c r="E1649" s="1"/>
      <c r="F1649" s="53"/>
      <c r="G1649" s="53"/>
      <c r="H1649" s="53"/>
      <c r="I1649" s="53"/>
      <c r="J1649" s="53"/>
    </row>
    <row r="1650" spans="1:10" x14ac:dyDescent="0.25">
      <c r="A1650" s="1"/>
      <c r="B1650" s="1"/>
      <c r="C1650" s="1"/>
      <c r="D1650" s="1"/>
      <c r="E1650" s="1"/>
      <c r="F1650" s="53"/>
      <c r="G1650" s="53"/>
      <c r="H1650" s="53"/>
      <c r="I1650" s="53"/>
      <c r="J1650" s="53"/>
    </row>
    <row r="1651" spans="1:10" x14ac:dyDescent="0.25">
      <c r="A1651" s="1"/>
      <c r="B1651" s="1"/>
      <c r="C1651" s="1"/>
      <c r="D1651" s="1"/>
      <c r="E1651" s="1"/>
      <c r="F1651" s="53"/>
      <c r="G1651" s="53"/>
      <c r="H1651" s="53"/>
      <c r="I1651" s="53"/>
      <c r="J1651" s="53"/>
    </row>
    <row r="1652" spans="1:10" x14ac:dyDescent="0.25">
      <c r="A1652" s="1"/>
      <c r="B1652" s="1"/>
      <c r="C1652" s="1"/>
      <c r="D1652" s="1"/>
      <c r="E1652" s="1"/>
      <c r="F1652" s="53"/>
      <c r="G1652" s="53"/>
      <c r="H1652" s="53"/>
      <c r="I1652" s="53"/>
      <c r="J1652" s="53"/>
    </row>
    <row r="1653" spans="1:10" x14ac:dyDescent="0.25">
      <c r="A1653" s="1"/>
      <c r="B1653" s="1"/>
      <c r="C1653" s="1"/>
      <c r="D1653" s="1"/>
      <c r="E1653" s="1"/>
      <c r="F1653" s="53"/>
      <c r="G1653" s="53"/>
      <c r="H1653" s="53"/>
      <c r="I1653" s="53"/>
      <c r="J1653" s="53"/>
    </row>
    <row r="1654" spans="1:10" x14ac:dyDescent="0.25">
      <c r="A1654" s="1"/>
      <c r="B1654" s="1"/>
      <c r="C1654" s="1"/>
      <c r="D1654" s="1"/>
      <c r="E1654" s="1"/>
      <c r="F1654" s="53"/>
      <c r="G1654" s="53"/>
      <c r="H1654" s="53"/>
      <c r="I1654" s="53"/>
      <c r="J1654" s="53"/>
    </row>
    <row r="1655" spans="1:10" x14ac:dyDescent="0.25">
      <c r="A1655" s="1"/>
      <c r="B1655" s="1"/>
      <c r="C1655" s="1"/>
      <c r="D1655" s="1"/>
      <c r="E1655" s="1"/>
      <c r="F1655" s="53"/>
      <c r="G1655" s="53"/>
      <c r="H1655" s="53"/>
      <c r="I1655" s="53"/>
      <c r="J1655" s="53"/>
    </row>
    <row r="1656" spans="1:10" x14ac:dyDescent="0.25">
      <c r="A1656" s="1"/>
      <c r="B1656" s="1"/>
      <c r="C1656" s="1"/>
      <c r="D1656" s="1"/>
      <c r="E1656" s="1"/>
      <c r="F1656" s="53"/>
      <c r="G1656" s="53"/>
      <c r="H1656" s="53"/>
      <c r="I1656" s="53"/>
      <c r="J1656" s="53"/>
    </row>
    <row r="1657" spans="1:10" x14ac:dyDescent="0.25">
      <c r="A1657" s="1"/>
      <c r="B1657" s="1"/>
      <c r="C1657" s="1"/>
      <c r="D1657" s="1"/>
      <c r="E1657" s="1"/>
      <c r="F1657" s="53"/>
      <c r="G1657" s="53"/>
      <c r="H1657" s="53"/>
      <c r="I1657" s="53"/>
      <c r="J1657" s="53"/>
    </row>
    <row r="1658" spans="1:10" x14ac:dyDescent="0.25">
      <c r="A1658" s="1"/>
      <c r="B1658" s="1"/>
      <c r="C1658" s="1"/>
      <c r="D1658" s="1"/>
      <c r="E1658" s="1"/>
      <c r="F1658" s="53"/>
      <c r="G1658" s="53"/>
      <c r="H1658" s="53"/>
      <c r="I1658" s="53"/>
      <c r="J1658" s="53"/>
    </row>
    <row r="1659" spans="1:10" x14ac:dyDescent="0.25">
      <c r="A1659" s="1"/>
      <c r="B1659" s="1"/>
      <c r="C1659" s="1"/>
      <c r="D1659" s="1"/>
      <c r="E1659" s="1"/>
      <c r="F1659" s="53"/>
      <c r="G1659" s="53"/>
      <c r="H1659" s="53"/>
      <c r="I1659" s="53"/>
      <c r="J1659" s="53"/>
    </row>
    <row r="1660" spans="1:10" x14ac:dyDescent="0.25">
      <c r="A1660" s="1"/>
      <c r="B1660" s="1"/>
      <c r="C1660" s="1"/>
      <c r="D1660" s="1"/>
      <c r="E1660" s="1"/>
      <c r="F1660" s="53"/>
      <c r="G1660" s="53"/>
      <c r="H1660" s="53"/>
      <c r="I1660" s="53"/>
      <c r="J1660" s="53"/>
    </row>
    <row r="1661" spans="1:10" x14ac:dyDescent="0.25">
      <c r="A1661" s="1"/>
      <c r="B1661" s="1"/>
      <c r="C1661" s="1"/>
      <c r="D1661" s="1"/>
      <c r="E1661" s="1"/>
      <c r="F1661" s="53"/>
      <c r="G1661" s="53"/>
      <c r="H1661" s="53"/>
      <c r="I1661" s="53"/>
      <c r="J1661" s="53"/>
    </row>
    <row r="1662" spans="1:10" x14ac:dyDescent="0.25">
      <c r="A1662" s="1"/>
      <c r="B1662" s="1"/>
      <c r="C1662" s="1"/>
      <c r="D1662" s="1"/>
      <c r="E1662" s="1"/>
      <c r="F1662" s="53"/>
      <c r="G1662" s="53"/>
      <c r="H1662" s="53"/>
      <c r="I1662" s="53"/>
      <c r="J1662" s="53"/>
    </row>
    <row r="1663" spans="1:10" x14ac:dyDescent="0.25">
      <c r="A1663" s="1"/>
      <c r="B1663" s="1"/>
      <c r="C1663" s="1"/>
      <c r="D1663" s="1"/>
      <c r="E1663" s="1"/>
      <c r="F1663" s="53"/>
      <c r="G1663" s="53"/>
      <c r="H1663" s="53"/>
      <c r="I1663" s="53"/>
      <c r="J1663" s="53"/>
    </row>
    <row r="1664" spans="1:10" x14ac:dyDescent="0.25">
      <c r="A1664" s="1"/>
      <c r="B1664" s="1"/>
      <c r="C1664" s="1"/>
      <c r="D1664" s="1"/>
      <c r="E1664" s="1"/>
      <c r="F1664" s="53"/>
      <c r="G1664" s="53"/>
      <c r="H1664" s="53"/>
      <c r="I1664" s="53"/>
      <c r="J1664" s="53"/>
    </row>
    <row r="1665" spans="1:10" x14ac:dyDescent="0.25">
      <c r="A1665" s="1"/>
      <c r="B1665" s="1"/>
      <c r="C1665" s="1"/>
      <c r="D1665" s="1"/>
      <c r="E1665" s="1"/>
      <c r="F1665" s="53"/>
      <c r="G1665" s="53"/>
      <c r="H1665" s="53"/>
      <c r="I1665" s="53"/>
      <c r="J1665" s="53"/>
    </row>
    <row r="1666" spans="1:10" x14ac:dyDescent="0.25">
      <c r="A1666" s="1"/>
      <c r="B1666" s="1"/>
      <c r="C1666" s="1"/>
      <c r="D1666" s="1"/>
      <c r="E1666" s="1"/>
      <c r="F1666" s="53"/>
      <c r="G1666" s="53"/>
      <c r="H1666" s="53"/>
      <c r="I1666" s="53"/>
      <c r="J1666" s="53"/>
    </row>
    <row r="1667" spans="1:10" x14ac:dyDescent="0.25">
      <c r="A1667" s="1"/>
      <c r="B1667" s="1"/>
      <c r="C1667" s="1"/>
      <c r="D1667" s="1"/>
      <c r="E1667" s="1"/>
      <c r="F1667" s="53"/>
      <c r="G1667" s="53"/>
      <c r="H1667" s="53"/>
      <c r="I1667" s="53"/>
      <c r="J1667" s="53"/>
    </row>
    <row r="1668" spans="1:10" x14ac:dyDescent="0.25">
      <c r="A1668" s="1"/>
      <c r="B1668" s="1"/>
      <c r="C1668" s="1"/>
      <c r="D1668" s="1"/>
      <c r="E1668" s="1"/>
      <c r="F1668" s="53"/>
      <c r="G1668" s="53"/>
      <c r="H1668" s="53"/>
      <c r="I1668" s="53"/>
      <c r="J1668" s="53"/>
    </row>
    <row r="1669" spans="1:10" x14ac:dyDescent="0.25">
      <c r="A1669" s="1"/>
      <c r="B1669" s="1"/>
      <c r="C1669" s="1"/>
      <c r="D1669" s="1"/>
      <c r="E1669" s="1"/>
      <c r="F1669" s="53"/>
      <c r="G1669" s="53"/>
      <c r="H1669" s="53"/>
      <c r="I1669" s="53"/>
      <c r="J1669" s="53"/>
    </row>
    <row r="1670" spans="1:10" x14ac:dyDescent="0.25">
      <c r="A1670" s="1"/>
      <c r="B1670" s="1"/>
      <c r="C1670" s="1"/>
      <c r="D1670" s="1"/>
      <c r="E1670" s="1"/>
      <c r="F1670" s="53"/>
      <c r="G1670" s="53"/>
      <c r="H1670" s="53"/>
      <c r="I1670" s="53"/>
      <c r="J1670" s="53"/>
    </row>
    <row r="1671" spans="1:10" x14ac:dyDescent="0.25">
      <c r="A1671" s="1"/>
      <c r="B1671" s="1"/>
      <c r="C1671" s="1"/>
      <c r="D1671" s="1"/>
      <c r="E1671" s="1"/>
      <c r="F1671" s="53"/>
      <c r="G1671" s="53"/>
      <c r="H1671" s="53"/>
      <c r="I1671" s="53"/>
      <c r="J1671" s="53"/>
    </row>
    <row r="1672" spans="1:10" x14ac:dyDescent="0.25">
      <c r="A1672" s="1"/>
      <c r="B1672" s="1"/>
      <c r="C1672" s="1"/>
      <c r="D1672" s="1"/>
      <c r="E1672" s="1"/>
      <c r="F1672" s="53"/>
      <c r="G1672" s="53"/>
      <c r="H1672" s="53"/>
      <c r="I1672" s="53"/>
      <c r="J1672" s="53"/>
    </row>
    <row r="1673" spans="1:10" x14ac:dyDescent="0.25">
      <c r="A1673" s="1"/>
      <c r="B1673" s="1"/>
      <c r="C1673" s="1"/>
      <c r="D1673" s="1"/>
      <c r="E1673" s="1"/>
      <c r="F1673" s="53"/>
      <c r="G1673" s="53"/>
      <c r="H1673" s="53"/>
      <c r="I1673" s="53"/>
      <c r="J1673" s="53"/>
    </row>
    <row r="1674" spans="1:10" x14ac:dyDescent="0.25">
      <c r="A1674" s="1"/>
      <c r="B1674" s="1"/>
      <c r="C1674" s="1"/>
      <c r="D1674" s="1"/>
      <c r="E1674" s="1"/>
      <c r="F1674" s="53"/>
      <c r="G1674" s="53"/>
      <c r="H1674" s="53"/>
      <c r="I1674" s="53"/>
      <c r="J1674" s="53"/>
    </row>
    <row r="1675" spans="1:10" x14ac:dyDescent="0.25">
      <c r="A1675" s="1"/>
      <c r="B1675" s="1"/>
      <c r="C1675" s="1"/>
      <c r="D1675" s="1"/>
      <c r="E1675" s="1"/>
      <c r="F1675" s="53"/>
      <c r="G1675" s="53"/>
      <c r="H1675" s="53"/>
      <c r="I1675" s="53"/>
      <c r="J1675" s="53"/>
    </row>
    <row r="1676" spans="1:10" x14ac:dyDescent="0.25">
      <c r="A1676" s="1"/>
      <c r="B1676" s="1"/>
      <c r="C1676" s="1"/>
      <c r="D1676" s="1"/>
      <c r="E1676" s="1"/>
      <c r="F1676" s="53"/>
      <c r="G1676" s="53"/>
      <c r="H1676" s="53"/>
      <c r="I1676" s="53"/>
      <c r="J1676" s="53"/>
    </row>
    <row r="1677" spans="1:10" x14ac:dyDescent="0.25">
      <c r="A1677" s="1"/>
      <c r="B1677" s="1"/>
      <c r="C1677" s="1"/>
      <c r="D1677" s="1"/>
      <c r="E1677" s="1"/>
      <c r="F1677" s="53"/>
      <c r="G1677" s="53"/>
      <c r="H1677" s="53"/>
      <c r="I1677" s="53"/>
      <c r="J1677" s="53"/>
    </row>
    <row r="1678" spans="1:10" x14ac:dyDescent="0.25">
      <c r="A1678" s="1"/>
      <c r="B1678" s="1"/>
      <c r="C1678" s="1"/>
      <c r="D1678" s="1"/>
      <c r="E1678" s="1"/>
      <c r="F1678" s="53"/>
      <c r="G1678" s="53"/>
      <c r="H1678" s="53"/>
      <c r="I1678" s="53"/>
      <c r="J1678" s="53"/>
    </row>
    <row r="1679" spans="1:10" x14ac:dyDescent="0.25">
      <c r="A1679" s="1"/>
      <c r="B1679" s="1"/>
      <c r="C1679" s="1"/>
      <c r="D1679" s="1"/>
      <c r="E1679" s="1"/>
      <c r="F1679" s="53"/>
      <c r="G1679" s="53"/>
      <c r="H1679" s="53"/>
      <c r="I1679" s="53"/>
      <c r="J1679" s="53"/>
    </row>
    <row r="1680" spans="1:10" x14ac:dyDescent="0.25">
      <c r="A1680" s="1"/>
      <c r="B1680" s="1"/>
      <c r="C1680" s="1"/>
      <c r="D1680" s="1"/>
      <c r="E1680" s="1"/>
      <c r="F1680" s="53"/>
      <c r="G1680" s="53"/>
      <c r="H1680" s="53"/>
      <c r="I1680" s="53"/>
      <c r="J1680" s="53"/>
    </row>
    <row r="1681" spans="1:10" x14ac:dyDescent="0.25">
      <c r="A1681" s="1"/>
      <c r="B1681" s="1"/>
      <c r="C1681" s="1"/>
      <c r="D1681" s="1"/>
      <c r="E1681" s="1"/>
      <c r="F1681" s="53"/>
      <c r="G1681" s="53"/>
      <c r="H1681" s="53"/>
      <c r="I1681" s="53"/>
      <c r="J1681" s="53"/>
    </row>
    <row r="1682" spans="1:10" x14ac:dyDescent="0.25">
      <c r="A1682" s="1"/>
      <c r="B1682" s="1"/>
      <c r="C1682" s="1"/>
      <c r="D1682" s="1"/>
      <c r="E1682" s="1"/>
      <c r="F1682" s="53"/>
      <c r="G1682" s="53"/>
      <c r="H1682" s="53"/>
      <c r="I1682" s="53"/>
      <c r="J1682" s="53"/>
    </row>
    <row r="1683" spans="1:10" x14ac:dyDescent="0.25">
      <c r="A1683" s="1"/>
      <c r="B1683" s="1"/>
      <c r="C1683" s="1"/>
      <c r="D1683" s="1"/>
      <c r="E1683" s="1"/>
      <c r="F1683" s="53"/>
      <c r="G1683" s="53"/>
      <c r="H1683" s="53"/>
      <c r="I1683" s="53"/>
      <c r="J1683" s="53"/>
    </row>
    <row r="1684" spans="1:10" x14ac:dyDescent="0.25">
      <c r="A1684" s="1"/>
      <c r="B1684" s="1"/>
      <c r="C1684" s="1"/>
      <c r="D1684" s="1"/>
      <c r="E1684" s="1"/>
      <c r="F1684" s="53"/>
      <c r="G1684" s="53"/>
      <c r="H1684" s="53"/>
      <c r="I1684" s="53"/>
      <c r="J1684" s="53"/>
    </row>
    <row r="1685" spans="1:10" x14ac:dyDescent="0.25">
      <c r="A1685" s="1"/>
      <c r="B1685" s="1"/>
      <c r="C1685" s="1"/>
      <c r="D1685" s="1"/>
      <c r="E1685" s="1"/>
      <c r="F1685" s="53"/>
      <c r="G1685" s="53"/>
      <c r="H1685" s="53"/>
      <c r="I1685" s="53"/>
      <c r="J1685" s="53"/>
    </row>
    <row r="1686" spans="1:10" x14ac:dyDescent="0.25">
      <c r="A1686" s="1"/>
      <c r="B1686" s="1"/>
      <c r="C1686" s="1"/>
      <c r="D1686" s="1"/>
      <c r="E1686" s="1"/>
      <c r="F1686" s="53"/>
      <c r="G1686" s="53"/>
      <c r="H1686" s="53"/>
      <c r="I1686" s="53"/>
      <c r="J1686" s="53"/>
    </row>
    <row r="1687" spans="1:10" x14ac:dyDescent="0.25">
      <c r="A1687" s="1"/>
      <c r="B1687" s="1"/>
      <c r="C1687" s="1"/>
      <c r="D1687" s="1"/>
      <c r="E1687" s="1"/>
      <c r="F1687" s="53"/>
      <c r="G1687" s="53"/>
      <c r="H1687" s="53"/>
      <c r="I1687" s="53"/>
      <c r="J1687" s="53"/>
    </row>
    <row r="1688" spans="1:10" x14ac:dyDescent="0.25">
      <c r="A1688" s="1"/>
      <c r="B1688" s="1"/>
      <c r="C1688" s="1"/>
      <c r="D1688" s="1"/>
      <c r="E1688" s="1"/>
      <c r="F1688" s="53"/>
      <c r="G1688" s="53"/>
      <c r="H1688" s="53"/>
      <c r="I1688" s="53"/>
      <c r="J1688" s="53"/>
    </row>
    <row r="1689" spans="1:10" x14ac:dyDescent="0.25">
      <c r="A1689" s="1"/>
      <c r="B1689" s="1"/>
      <c r="C1689" s="1"/>
      <c r="D1689" s="1"/>
      <c r="E1689" s="1"/>
      <c r="F1689" s="53"/>
      <c r="G1689" s="53"/>
      <c r="H1689" s="53"/>
      <c r="I1689" s="53"/>
      <c r="J1689" s="53"/>
    </row>
    <row r="1690" spans="1:10" x14ac:dyDescent="0.25">
      <c r="A1690" s="1"/>
      <c r="B1690" s="1"/>
      <c r="C1690" s="1"/>
      <c r="D1690" s="1"/>
      <c r="E1690" s="1"/>
      <c r="F1690" s="53"/>
      <c r="G1690" s="53"/>
      <c r="H1690" s="53"/>
      <c r="I1690" s="53"/>
      <c r="J1690" s="53"/>
    </row>
    <row r="1691" spans="1:10" x14ac:dyDescent="0.25">
      <c r="A1691" s="1"/>
      <c r="B1691" s="1"/>
      <c r="C1691" s="1"/>
      <c r="D1691" s="1"/>
      <c r="E1691" s="1"/>
      <c r="F1691" s="53"/>
      <c r="G1691" s="53"/>
      <c r="H1691" s="53"/>
      <c r="I1691" s="53"/>
      <c r="J1691" s="53"/>
    </row>
    <row r="1692" spans="1:10" x14ac:dyDescent="0.25">
      <c r="A1692" s="1"/>
      <c r="B1692" s="1"/>
      <c r="C1692" s="1"/>
      <c r="D1692" s="1"/>
      <c r="E1692" s="1"/>
      <c r="F1692" s="53"/>
      <c r="G1692" s="53"/>
      <c r="H1692" s="53"/>
      <c r="I1692" s="53"/>
      <c r="J1692" s="53"/>
    </row>
    <row r="1693" spans="1:10" x14ac:dyDescent="0.25">
      <c r="A1693" s="1"/>
      <c r="B1693" s="1"/>
      <c r="C1693" s="1"/>
      <c r="D1693" s="1"/>
      <c r="E1693" s="1"/>
      <c r="F1693" s="53"/>
      <c r="G1693" s="53"/>
      <c r="H1693" s="53"/>
      <c r="I1693" s="53"/>
      <c r="J1693" s="53"/>
    </row>
    <row r="1694" spans="1:10" x14ac:dyDescent="0.25">
      <c r="A1694" s="1"/>
      <c r="B1694" s="1"/>
      <c r="C1694" s="1"/>
      <c r="D1694" s="1"/>
      <c r="E1694" s="1"/>
      <c r="F1694" s="53"/>
      <c r="G1694" s="53"/>
      <c r="H1694" s="53"/>
      <c r="I1694" s="53"/>
      <c r="J1694" s="53"/>
    </row>
    <row r="1695" spans="1:10" x14ac:dyDescent="0.25">
      <c r="A1695" s="1"/>
      <c r="B1695" s="1"/>
      <c r="C1695" s="1"/>
      <c r="D1695" s="1"/>
      <c r="E1695" s="1"/>
      <c r="F1695" s="53"/>
      <c r="G1695" s="53"/>
      <c r="H1695" s="53"/>
      <c r="I1695" s="53"/>
      <c r="J1695" s="53"/>
    </row>
    <row r="1696" spans="1:10" x14ac:dyDescent="0.25">
      <c r="A1696" s="1"/>
      <c r="B1696" s="1"/>
      <c r="C1696" s="1"/>
      <c r="D1696" s="1"/>
      <c r="E1696" s="1"/>
      <c r="F1696" s="53"/>
      <c r="G1696" s="53"/>
      <c r="H1696" s="53"/>
      <c r="I1696" s="53"/>
      <c r="J1696" s="53"/>
    </row>
    <row r="1697" spans="1:10" x14ac:dyDescent="0.25">
      <c r="A1697" s="1"/>
      <c r="B1697" s="1"/>
      <c r="C1697" s="1"/>
      <c r="D1697" s="1"/>
      <c r="E1697" s="1"/>
      <c r="F1697" s="53"/>
      <c r="G1697" s="53"/>
      <c r="H1697" s="53"/>
      <c r="I1697" s="53"/>
      <c r="J1697" s="53"/>
    </row>
    <row r="1698" spans="1:10" x14ac:dyDescent="0.25">
      <c r="A1698" s="1"/>
      <c r="B1698" s="1"/>
      <c r="C1698" s="1"/>
      <c r="D1698" s="1"/>
      <c r="E1698" s="1"/>
      <c r="F1698" s="53"/>
      <c r="G1698" s="53"/>
      <c r="H1698" s="53"/>
      <c r="I1698" s="53"/>
      <c r="J1698" s="53"/>
    </row>
    <row r="1699" spans="1:10" x14ac:dyDescent="0.25">
      <c r="A1699" s="1"/>
      <c r="B1699" s="1"/>
      <c r="C1699" s="1"/>
      <c r="D1699" s="1"/>
      <c r="E1699" s="1"/>
      <c r="F1699" s="53"/>
      <c r="G1699" s="53"/>
      <c r="H1699" s="53"/>
      <c r="I1699" s="53"/>
      <c r="J1699" s="53"/>
    </row>
    <row r="1700" spans="1:10" x14ac:dyDescent="0.25">
      <c r="A1700" s="1"/>
      <c r="B1700" s="1"/>
      <c r="C1700" s="1"/>
      <c r="D1700" s="1"/>
      <c r="E1700" s="1"/>
      <c r="F1700" s="53"/>
      <c r="G1700" s="53"/>
      <c r="H1700" s="53"/>
      <c r="I1700" s="53"/>
      <c r="J1700" s="53"/>
    </row>
    <row r="1701" spans="1:10" x14ac:dyDescent="0.25">
      <c r="A1701" s="1"/>
      <c r="B1701" s="1"/>
      <c r="C1701" s="1"/>
      <c r="D1701" s="1"/>
      <c r="E1701" s="1"/>
      <c r="F1701" s="53"/>
      <c r="G1701" s="53"/>
      <c r="H1701" s="53"/>
      <c r="I1701" s="53"/>
      <c r="J1701" s="53"/>
    </row>
    <row r="1702" spans="1:10" x14ac:dyDescent="0.25">
      <c r="A1702" s="1"/>
      <c r="B1702" s="1"/>
      <c r="C1702" s="1"/>
      <c r="D1702" s="1"/>
      <c r="E1702" s="1"/>
      <c r="F1702" s="53"/>
      <c r="G1702" s="53"/>
      <c r="H1702" s="53"/>
      <c r="I1702" s="53"/>
      <c r="J1702" s="53"/>
    </row>
    <row r="1703" spans="1:10" x14ac:dyDescent="0.25">
      <c r="A1703" s="1"/>
      <c r="B1703" s="1"/>
      <c r="C1703" s="1"/>
      <c r="D1703" s="1"/>
      <c r="E1703" s="1"/>
      <c r="F1703" s="53"/>
      <c r="G1703" s="53"/>
      <c r="H1703" s="53"/>
      <c r="I1703" s="53"/>
      <c r="J1703" s="53"/>
    </row>
    <row r="1704" spans="1:10" x14ac:dyDescent="0.25">
      <c r="A1704" s="1"/>
      <c r="B1704" s="1"/>
      <c r="C1704" s="1"/>
      <c r="D1704" s="1"/>
      <c r="E1704" s="1"/>
      <c r="F1704" s="53"/>
      <c r="G1704" s="53"/>
      <c r="H1704" s="53"/>
      <c r="I1704" s="53"/>
      <c r="J1704" s="53"/>
    </row>
    <row r="1705" spans="1:10" x14ac:dyDescent="0.25">
      <c r="A1705" s="1"/>
      <c r="B1705" s="1"/>
      <c r="C1705" s="1"/>
      <c r="D1705" s="1"/>
      <c r="E1705" s="1"/>
      <c r="F1705" s="53"/>
      <c r="G1705" s="53"/>
      <c r="H1705" s="53"/>
      <c r="I1705" s="53"/>
      <c r="J1705" s="53"/>
    </row>
    <row r="1706" spans="1:10" x14ac:dyDescent="0.25">
      <c r="A1706" s="1"/>
      <c r="B1706" s="1"/>
      <c r="C1706" s="1"/>
      <c r="D1706" s="1"/>
      <c r="E1706" s="1"/>
      <c r="F1706" s="53"/>
      <c r="G1706" s="53"/>
      <c r="H1706" s="53"/>
      <c r="I1706" s="53"/>
      <c r="J1706" s="53"/>
    </row>
    <row r="1707" spans="1:10" x14ac:dyDescent="0.25">
      <c r="A1707" s="1"/>
      <c r="B1707" s="1"/>
      <c r="C1707" s="1"/>
      <c r="D1707" s="1"/>
      <c r="E1707" s="1"/>
      <c r="F1707" s="53"/>
      <c r="G1707" s="53"/>
      <c r="H1707" s="53"/>
      <c r="I1707" s="53"/>
      <c r="J1707" s="53"/>
    </row>
    <row r="1708" spans="1:10" x14ac:dyDescent="0.25">
      <c r="A1708" s="1"/>
      <c r="B1708" s="1"/>
      <c r="C1708" s="1"/>
      <c r="D1708" s="1"/>
      <c r="E1708" s="1"/>
      <c r="F1708" s="53"/>
      <c r="G1708" s="53"/>
      <c r="H1708" s="53"/>
      <c r="I1708" s="53"/>
      <c r="J1708" s="53"/>
    </row>
    <row r="1709" spans="1:10" x14ac:dyDescent="0.25">
      <c r="A1709" s="1"/>
      <c r="B1709" s="1"/>
      <c r="C1709" s="1"/>
      <c r="D1709" s="1"/>
      <c r="E1709" s="1"/>
      <c r="F1709" s="53"/>
      <c r="G1709" s="53"/>
      <c r="H1709" s="53"/>
      <c r="I1709" s="53"/>
      <c r="J1709" s="53"/>
    </row>
    <row r="1710" spans="1:10" x14ac:dyDescent="0.25">
      <c r="A1710" s="1"/>
      <c r="B1710" s="1"/>
      <c r="C1710" s="1"/>
      <c r="D1710" s="1"/>
      <c r="E1710" s="1"/>
      <c r="F1710" s="53"/>
      <c r="G1710" s="53"/>
      <c r="H1710" s="53"/>
      <c r="I1710" s="53"/>
      <c r="J1710" s="53"/>
    </row>
    <row r="1711" spans="1:10" x14ac:dyDescent="0.25">
      <c r="A1711" s="1"/>
      <c r="B1711" s="1"/>
      <c r="C1711" s="1"/>
      <c r="D1711" s="1"/>
      <c r="E1711" s="1"/>
      <c r="F1711" s="53"/>
      <c r="G1711" s="53"/>
      <c r="H1711" s="53"/>
      <c r="I1711" s="53"/>
      <c r="J1711" s="53"/>
    </row>
    <row r="1712" spans="1:10" x14ac:dyDescent="0.25">
      <c r="A1712" s="1"/>
      <c r="B1712" s="1"/>
      <c r="C1712" s="1"/>
      <c r="D1712" s="1"/>
      <c r="E1712" s="1"/>
      <c r="F1712" s="53"/>
      <c r="G1712" s="53"/>
      <c r="H1712" s="53"/>
      <c r="I1712" s="53"/>
      <c r="J1712" s="53"/>
    </row>
    <row r="1713" spans="1:10" x14ac:dyDescent="0.25">
      <c r="A1713" s="1"/>
      <c r="B1713" s="1"/>
      <c r="C1713" s="1"/>
      <c r="D1713" s="1"/>
      <c r="E1713" s="1"/>
      <c r="F1713" s="53"/>
      <c r="G1713" s="53"/>
      <c r="H1713" s="53"/>
      <c r="I1713" s="53"/>
      <c r="J1713" s="53"/>
    </row>
    <row r="1714" spans="1:10" x14ac:dyDescent="0.25">
      <c r="A1714" s="1"/>
      <c r="B1714" s="1"/>
      <c r="C1714" s="1"/>
      <c r="D1714" s="1"/>
      <c r="E1714" s="1"/>
      <c r="F1714" s="53"/>
      <c r="G1714" s="53"/>
      <c r="H1714" s="53"/>
      <c r="I1714" s="53"/>
      <c r="J1714" s="53"/>
    </row>
    <row r="1715" spans="1:10" x14ac:dyDescent="0.25">
      <c r="A1715" s="1"/>
      <c r="B1715" s="1"/>
      <c r="C1715" s="1"/>
      <c r="D1715" s="1"/>
      <c r="E1715" s="1"/>
      <c r="F1715" s="53"/>
      <c r="G1715" s="53"/>
      <c r="H1715" s="53"/>
      <c r="I1715" s="53"/>
      <c r="J1715" s="53"/>
    </row>
    <row r="1716" spans="1:10" x14ac:dyDescent="0.25">
      <c r="A1716" s="1"/>
      <c r="B1716" s="1"/>
      <c r="C1716" s="1"/>
      <c r="D1716" s="1"/>
      <c r="E1716" s="1"/>
      <c r="F1716" s="53"/>
      <c r="G1716" s="53"/>
      <c r="H1716" s="53"/>
      <c r="I1716" s="53"/>
      <c r="J1716" s="53"/>
    </row>
    <row r="1717" spans="1:10" x14ac:dyDescent="0.25">
      <c r="A1717" s="1"/>
      <c r="B1717" s="1"/>
      <c r="C1717" s="1"/>
      <c r="D1717" s="1"/>
      <c r="E1717" s="1"/>
      <c r="F1717" s="53"/>
      <c r="G1717" s="53"/>
      <c r="H1717" s="53"/>
      <c r="I1717" s="53"/>
      <c r="J1717" s="53"/>
    </row>
    <row r="1718" spans="1:10" x14ac:dyDescent="0.25">
      <c r="A1718" s="1"/>
      <c r="B1718" s="1"/>
      <c r="C1718" s="1"/>
      <c r="D1718" s="1"/>
      <c r="E1718" s="1"/>
      <c r="F1718" s="53"/>
      <c r="G1718" s="53"/>
      <c r="H1718" s="53"/>
      <c r="I1718" s="53"/>
      <c r="J1718" s="53"/>
    </row>
    <row r="1719" spans="1:10" x14ac:dyDescent="0.25">
      <c r="A1719" s="1"/>
      <c r="B1719" s="1"/>
      <c r="C1719" s="1"/>
      <c r="D1719" s="1"/>
      <c r="E1719" s="1"/>
      <c r="F1719" s="53"/>
      <c r="G1719" s="53"/>
      <c r="H1719" s="53"/>
      <c r="I1719" s="53"/>
      <c r="J1719" s="53"/>
    </row>
    <row r="1720" spans="1:10" x14ac:dyDescent="0.25">
      <c r="A1720" s="1"/>
      <c r="B1720" s="1"/>
      <c r="C1720" s="1"/>
      <c r="D1720" s="1"/>
      <c r="E1720" s="1"/>
      <c r="F1720" s="53"/>
      <c r="G1720" s="53"/>
      <c r="H1720" s="53"/>
      <c r="I1720" s="53"/>
      <c r="J1720" s="53"/>
    </row>
    <row r="1721" spans="1:10" x14ac:dyDescent="0.25">
      <c r="A1721" s="1"/>
      <c r="B1721" s="1"/>
      <c r="C1721" s="1"/>
      <c r="D1721" s="1"/>
      <c r="E1721" s="1"/>
      <c r="F1721" s="53"/>
      <c r="G1721" s="53"/>
      <c r="H1721" s="53"/>
      <c r="I1721" s="53"/>
      <c r="J1721" s="53"/>
    </row>
    <row r="1722" spans="1:10" x14ac:dyDescent="0.25">
      <c r="A1722" s="1"/>
      <c r="B1722" s="1"/>
      <c r="C1722" s="1"/>
      <c r="D1722" s="1"/>
      <c r="E1722" s="1"/>
      <c r="F1722" s="53"/>
      <c r="G1722" s="53"/>
      <c r="H1722" s="53"/>
      <c r="I1722" s="53"/>
      <c r="J1722" s="53"/>
    </row>
    <row r="1723" spans="1:10" x14ac:dyDescent="0.25">
      <c r="A1723" s="1"/>
      <c r="B1723" s="1"/>
      <c r="C1723" s="1"/>
      <c r="D1723" s="1"/>
      <c r="E1723" s="1"/>
      <c r="F1723" s="53"/>
      <c r="G1723" s="53"/>
      <c r="H1723" s="53"/>
      <c r="I1723" s="53"/>
      <c r="J1723" s="53"/>
    </row>
    <row r="1724" spans="1:10" x14ac:dyDescent="0.25">
      <c r="A1724" s="1"/>
      <c r="B1724" s="1"/>
      <c r="C1724" s="1"/>
      <c r="D1724" s="1"/>
      <c r="E1724" s="1"/>
      <c r="F1724" s="53"/>
      <c r="G1724" s="53"/>
      <c r="H1724" s="53"/>
      <c r="I1724" s="53"/>
      <c r="J1724" s="53"/>
    </row>
    <row r="1725" spans="1:10" x14ac:dyDescent="0.25">
      <c r="A1725" s="1"/>
      <c r="B1725" s="1"/>
      <c r="C1725" s="1"/>
      <c r="D1725" s="1"/>
      <c r="E1725" s="1"/>
      <c r="F1725" s="53"/>
      <c r="G1725" s="53"/>
      <c r="H1725" s="53"/>
      <c r="I1725" s="53"/>
      <c r="J1725" s="53"/>
    </row>
    <row r="1726" spans="1:10" x14ac:dyDescent="0.25">
      <c r="A1726" s="1"/>
      <c r="B1726" s="1"/>
      <c r="C1726" s="1"/>
      <c r="D1726" s="1"/>
      <c r="E1726" s="1"/>
      <c r="F1726" s="53"/>
      <c r="G1726" s="53"/>
      <c r="H1726" s="53"/>
      <c r="I1726" s="53"/>
      <c r="J1726" s="53"/>
    </row>
    <row r="1727" spans="1:10" x14ac:dyDescent="0.25">
      <c r="A1727" s="1"/>
      <c r="B1727" s="1"/>
      <c r="C1727" s="1"/>
      <c r="D1727" s="1"/>
      <c r="E1727" s="1"/>
      <c r="F1727" s="53"/>
      <c r="G1727" s="53"/>
      <c r="H1727" s="53"/>
      <c r="I1727" s="53"/>
      <c r="J1727" s="53"/>
    </row>
    <row r="1728" spans="1:10" x14ac:dyDescent="0.25">
      <c r="A1728" s="1"/>
      <c r="B1728" s="1"/>
      <c r="C1728" s="1"/>
      <c r="D1728" s="1"/>
      <c r="E1728" s="1"/>
      <c r="F1728" s="53"/>
      <c r="G1728" s="53"/>
      <c r="H1728" s="53"/>
      <c r="I1728" s="53"/>
      <c r="J1728" s="53"/>
    </row>
    <row r="1729" spans="1:10" x14ac:dyDescent="0.25">
      <c r="A1729" s="1"/>
      <c r="B1729" s="1"/>
      <c r="C1729" s="1"/>
      <c r="D1729" s="1"/>
      <c r="E1729" s="1"/>
      <c r="F1729" s="53"/>
      <c r="G1729" s="53"/>
      <c r="H1729" s="53"/>
      <c r="I1729" s="53"/>
      <c r="J1729" s="53"/>
    </row>
    <row r="1730" spans="1:10" x14ac:dyDescent="0.25">
      <c r="A1730" s="1"/>
      <c r="B1730" s="1"/>
      <c r="C1730" s="1"/>
      <c r="D1730" s="1"/>
      <c r="E1730" s="1"/>
      <c r="F1730" s="53"/>
      <c r="G1730" s="53"/>
      <c r="H1730" s="53"/>
      <c r="I1730" s="53"/>
      <c r="J1730" s="53"/>
    </row>
    <row r="1731" spans="1:10" x14ac:dyDescent="0.25">
      <c r="A1731" s="1"/>
      <c r="B1731" s="1"/>
      <c r="C1731" s="1"/>
      <c r="D1731" s="1"/>
      <c r="E1731" s="1"/>
      <c r="F1731" s="53"/>
      <c r="G1731" s="53"/>
      <c r="H1731" s="53"/>
      <c r="I1731" s="53"/>
      <c r="J1731" s="53"/>
    </row>
    <row r="1732" spans="1:10" x14ac:dyDescent="0.25">
      <c r="A1732" s="1"/>
      <c r="B1732" s="1"/>
      <c r="C1732" s="1"/>
      <c r="D1732" s="1"/>
      <c r="E1732" s="1"/>
      <c r="F1732" s="53"/>
      <c r="G1732" s="53"/>
      <c r="H1732" s="53"/>
      <c r="I1732" s="53"/>
      <c r="J1732" s="53"/>
    </row>
    <row r="1733" spans="1:10" x14ac:dyDescent="0.25">
      <c r="A1733" s="1"/>
      <c r="B1733" s="1"/>
      <c r="C1733" s="1"/>
      <c r="D1733" s="1"/>
      <c r="E1733" s="1"/>
      <c r="F1733" s="53"/>
      <c r="G1733" s="53"/>
      <c r="H1733" s="53"/>
      <c r="I1733" s="53"/>
      <c r="J1733" s="53"/>
    </row>
    <row r="1734" spans="1:10" x14ac:dyDescent="0.25">
      <c r="A1734" s="1"/>
      <c r="B1734" s="1"/>
      <c r="C1734" s="1"/>
      <c r="D1734" s="1"/>
      <c r="E1734" s="1"/>
      <c r="F1734" s="53"/>
      <c r="G1734" s="53"/>
      <c r="H1734" s="53"/>
      <c r="I1734" s="53"/>
      <c r="J1734" s="53"/>
    </row>
    <row r="1735" spans="1:10" x14ac:dyDescent="0.25">
      <c r="A1735" s="1"/>
      <c r="B1735" s="1"/>
      <c r="C1735" s="1"/>
      <c r="D1735" s="1"/>
      <c r="E1735" s="1"/>
      <c r="F1735" s="53"/>
      <c r="G1735" s="53"/>
      <c r="H1735" s="53"/>
      <c r="I1735" s="53"/>
      <c r="J1735" s="53"/>
    </row>
    <row r="1736" spans="1:10" x14ac:dyDescent="0.25">
      <c r="A1736" s="1"/>
      <c r="B1736" s="1"/>
      <c r="C1736" s="1"/>
      <c r="D1736" s="1"/>
      <c r="E1736" s="1"/>
      <c r="F1736" s="53"/>
      <c r="G1736" s="53"/>
      <c r="H1736" s="53"/>
      <c r="I1736" s="53"/>
      <c r="J1736" s="53"/>
    </row>
    <row r="1737" spans="1:10" x14ac:dyDescent="0.25">
      <c r="A1737" s="1"/>
      <c r="B1737" s="1"/>
      <c r="C1737" s="1"/>
      <c r="D1737" s="1"/>
      <c r="E1737" s="1"/>
      <c r="F1737" s="53"/>
      <c r="G1737" s="53"/>
      <c r="H1737" s="53"/>
      <c r="I1737" s="53"/>
      <c r="J1737" s="53"/>
    </row>
    <row r="1738" spans="1:10" x14ac:dyDescent="0.25">
      <c r="A1738" s="1"/>
      <c r="B1738" s="1"/>
      <c r="C1738" s="1"/>
      <c r="D1738" s="1"/>
      <c r="E1738" s="1"/>
      <c r="F1738" s="53"/>
      <c r="G1738" s="53"/>
      <c r="H1738" s="53"/>
      <c r="I1738" s="53"/>
      <c r="J1738" s="53"/>
    </row>
    <row r="1739" spans="1:10" x14ac:dyDescent="0.25">
      <c r="A1739" s="1"/>
      <c r="B1739" s="1"/>
      <c r="C1739" s="1"/>
      <c r="D1739" s="1"/>
      <c r="E1739" s="1"/>
      <c r="F1739" s="53"/>
      <c r="G1739" s="53"/>
      <c r="H1739" s="53"/>
      <c r="I1739" s="53"/>
      <c r="J1739" s="53"/>
    </row>
    <row r="1740" spans="1:10" x14ac:dyDescent="0.25">
      <c r="A1740" s="1"/>
      <c r="B1740" s="1"/>
      <c r="C1740" s="1"/>
      <c r="D1740" s="1"/>
      <c r="E1740" s="1"/>
      <c r="F1740" s="53"/>
      <c r="G1740" s="53"/>
      <c r="H1740" s="53"/>
      <c r="I1740" s="53"/>
      <c r="J1740" s="53"/>
    </row>
    <row r="1741" spans="1:10" x14ac:dyDescent="0.25">
      <c r="A1741" s="1"/>
      <c r="B1741" s="1"/>
      <c r="C1741" s="1"/>
      <c r="D1741" s="1"/>
      <c r="E1741" s="1"/>
      <c r="F1741" s="53"/>
      <c r="G1741" s="53"/>
      <c r="H1741" s="53"/>
      <c r="I1741" s="53"/>
      <c r="J1741" s="53"/>
    </row>
    <row r="1742" spans="1:10" x14ac:dyDescent="0.25">
      <c r="A1742" s="1"/>
      <c r="B1742" s="1"/>
      <c r="C1742" s="1"/>
      <c r="D1742" s="1"/>
      <c r="E1742" s="1"/>
      <c r="F1742" s="53"/>
      <c r="G1742" s="53"/>
      <c r="H1742" s="53"/>
      <c r="I1742" s="53"/>
      <c r="J1742" s="53"/>
    </row>
    <row r="1743" spans="1:10" x14ac:dyDescent="0.25">
      <c r="A1743" s="1"/>
      <c r="B1743" s="1"/>
      <c r="C1743" s="1"/>
      <c r="D1743" s="1"/>
      <c r="E1743" s="1"/>
      <c r="F1743" s="53"/>
      <c r="G1743" s="53"/>
      <c r="H1743" s="53"/>
      <c r="I1743" s="53"/>
      <c r="J1743" s="53"/>
    </row>
    <row r="1744" spans="1:10" x14ac:dyDescent="0.25">
      <c r="A1744" s="1"/>
      <c r="B1744" s="1"/>
      <c r="C1744" s="1"/>
      <c r="D1744" s="1"/>
      <c r="E1744" s="1"/>
      <c r="F1744" s="53"/>
      <c r="G1744" s="53"/>
      <c r="H1744" s="53"/>
      <c r="I1744" s="53"/>
      <c r="J1744" s="53"/>
    </row>
    <row r="1745" spans="1:10" x14ac:dyDescent="0.25">
      <c r="A1745" s="1"/>
      <c r="B1745" s="1"/>
      <c r="C1745" s="1"/>
      <c r="D1745" s="1"/>
      <c r="E1745" s="1"/>
      <c r="F1745" s="53"/>
      <c r="G1745" s="53"/>
      <c r="H1745" s="53"/>
      <c r="I1745" s="53"/>
      <c r="J1745" s="53"/>
    </row>
    <row r="1746" spans="1:10" x14ac:dyDescent="0.25">
      <c r="A1746" s="1"/>
      <c r="B1746" s="1"/>
      <c r="C1746" s="1"/>
      <c r="D1746" s="1"/>
      <c r="E1746" s="1"/>
      <c r="F1746" s="53"/>
      <c r="G1746" s="53"/>
      <c r="H1746" s="53"/>
      <c r="I1746" s="53"/>
      <c r="J1746" s="53"/>
    </row>
    <row r="1747" spans="1:10" x14ac:dyDescent="0.25">
      <c r="A1747" s="1"/>
      <c r="B1747" s="1"/>
      <c r="C1747" s="1"/>
      <c r="D1747" s="1"/>
      <c r="E1747" s="1"/>
      <c r="F1747" s="53"/>
      <c r="G1747" s="53"/>
      <c r="H1747" s="53"/>
      <c r="I1747" s="53"/>
      <c r="J1747" s="53"/>
    </row>
    <row r="1748" spans="1:10" x14ac:dyDescent="0.25">
      <c r="A1748" s="1"/>
      <c r="B1748" s="1"/>
      <c r="C1748" s="1"/>
      <c r="D1748" s="1"/>
      <c r="E1748" s="1"/>
      <c r="F1748" s="53"/>
      <c r="G1748" s="53"/>
      <c r="H1748" s="53"/>
      <c r="I1748" s="53"/>
      <c r="J1748" s="53"/>
    </row>
    <row r="1749" spans="1:10" x14ac:dyDescent="0.25">
      <c r="A1749" s="1"/>
      <c r="B1749" s="1"/>
      <c r="C1749" s="1"/>
      <c r="D1749" s="1"/>
      <c r="E1749" s="1"/>
      <c r="F1749" s="53"/>
      <c r="G1749" s="53"/>
      <c r="H1749" s="53"/>
      <c r="I1749" s="53"/>
      <c r="J1749" s="53"/>
    </row>
    <row r="1750" spans="1:10" x14ac:dyDescent="0.25">
      <c r="A1750" s="1"/>
      <c r="B1750" s="1"/>
      <c r="C1750" s="1"/>
      <c r="D1750" s="1"/>
      <c r="E1750" s="1"/>
      <c r="F1750" s="53"/>
      <c r="G1750" s="53"/>
      <c r="H1750" s="53"/>
      <c r="I1750" s="53"/>
      <c r="J1750" s="53"/>
    </row>
    <row r="1751" spans="1:10" x14ac:dyDescent="0.25">
      <c r="A1751" s="1"/>
      <c r="B1751" s="1"/>
      <c r="C1751" s="1"/>
      <c r="D1751" s="1"/>
      <c r="E1751" s="1"/>
      <c r="F1751" s="53"/>
      <c r="G1751" s="53"/>
      <c r="H1751" s="53"/>
      <c r="I1751" s="53"/>
      <c r="J1751" s="53"/>
    </row>
    <row r="1752" spans="1:10" x14ac:dyDescent="0.25">
      <c r="A1752" s="1"/>
      <c r="B1752" s="1"/>
      <c r="C1752" s="1"/>
      <c r="D1752" s="1"/>
      <c r="E1752" s="1"/>
      <c r="F1752" s="53"/>
      <c r="G1752" s="53"/>
      <c r="H1752" s="53"/>
      <c r="I1752" s="53"/>
      <c r="J1752" s="53"/>
    </row>
    <row r="1753" spans="1:10" x14ac:dyDescent="0.25">
      <c r="A1753" s="1"/>
      <c r="B1753" s="1"/>
      <c r="C1753" s="1"/>
      <c r="D1753" s="1"/>
      <c r="E1753" s="1"/>
      <c r="F1753" s="53"/>
      <c r="G1753" s="53"/>
      <c r="H1753" s="53"/>
      <c r="I1753" s="53"/>
      <c r="J1753" s="53"/>
    </row>
    <row r="1754" spans="1:10" x14ac:dyDescent="0.25">
      <c r="A1754" s="1"/>
      <c r="B1754" s="1"/>
      <c r="C1754" s="1"/>
      <c r="D1754" s="1"/>
      <c r="E1754" s="1"/>
      <c r="F1754" s="53"/>
      <c r="G1754" s="53"/>
      <c r="H1754" s="53"/>
      <c r="I1754" s="53"/>
      <c r="J1754" s="53"/>
    </row>
    <row r="1755" spans="1:10" x14ac:dyDescent="0.25">
      <c r="A1755" s="1"/>
      <c r="B1755" s="1"/>
      <c r="C1755" s="1"/>
      <c r="D1755" s="1"/>
      <c r="E1755" s="1"/>
      <c r="F1755" s="53"/>
      <c r="G1755" s="53"/>
      <c r="H1755" s="53"/>
      <c r="I1755" s="53"/>
      <c r="J1755" s="53"/>
    </row>
    <row r="1756" spans="1:10" x14ac:dyDescent="0.25">
      <c r="A1756" s="1"/>
      <c r="B1756" s="1"/>
      <c r="C1756" s="1"/>
      <c r="D1756" s="1"/>
      <c r="E1756" s="1"/>
      <c r="F1756" s="53"/>
      <c r="G1756" s="53"/>
      <c r="H1756" s="53"/>
      <c r="I1756" s="53"/>
      <c r="J1756" s="53"/>
    </row>
    <row r="1757" spans="1:10" x14ac:dyDescent="0.25">
      <c r="A1757" s="1"/>
      <c r="B1757" s="1"/>
      <c r="C1757" s="1"/>
      <c r="D1757" s="1"/>
      <c r="E1757" s="1"/>
      <c r="F1757" s="53"/>
      <c r="G1757" s="53"/>
      <c r="H1757" s="53"/>
      <c r="I1757" s="53"/>
      <c r="J1757" s="53"/>
    </row>
    <row r="1758" spans="1:10" x14ac:dyDescent="0.25">
      <c r="A1758" s="1"/>
      <c r="B1758" s="1"/>
      <c r="C1758" s="1"/>
      <c r="D1758" s="1"/>
      <c r="E1758" s="1"/>
      <c r="F1758" s="53"/>
      <c r="G1758" s="53"/>
      <c r="H1758" s="53"/>
      <c r="I1758" s="53"/>
      <c r="J1758" s="53"/>
    </row>
    <row r="1759" spans="1:10" x14ac:dyDescent="0.25">
      <c r="A1759" s="1"/>
      <c r="B1759" s="1"/>
      <c r="C1759" s="1"/>
      <c r="D1759" s="1"/>
      <c r="E1759" s="1"/>
      <c r="F1759" s="53"/>
      <c r="G1759" s="53"/>
      <c r="H1759" s="53"/>
      <c r="I1759" s="53"/>
      <c r="J1759" s="53"/>
    </row>
    <row r="1760" spans="1:10" x14ac:dyDescent="0.25">
      <c r="A1760" s="1"/>
      <c r="B1760" s="1"/>
      <c r="C1760" s="1"/>
      <c r="D1760" s="1"/>
      <c r="E1760" s="1"/>
      <c r="F1760" s="53"/>
      <c r="G1760" s="53"/>
      <c r="H1760" s="53"/>
      <c r="I1760" s="53"/>
      <c r="J1760" s="53"/>
    </row>
    <row r="1761" spans="1:10" x14ac:dyDescent="0.25">
      <c r="A1761" s="1"/>
      <c r="B1761" s="1"/>
      <c r="C1761" s="1"/>
      <c r="D1761" s="1"/>
      <c r="E1761" s="1"/>
      <c r="F1761" s="53"/>
      <c r="G1761" s="53"/>
      <c r="H1761" s="53"/>
      <c r="I1761" s="53"/>
      <c r="J1761" s="53"/>
    </row>
    <row r="1762" spans="1:10" x14ac:dyDescent="0.25">
      <c r="A1762" s="1"/>
      <c r="B1762" s="1"/>
      <c r="C1762" s="1"/>
      <c r="D1762" s="1"/>
      <c r="E1762" s="1"/>
      <c r="F1762" s="53"/>
      <c r="G1762" s="53"/>
      <c r="H1762" s="53"/>
      <c r="I1762" s="53"/>
      <c r="J1762" s="53"/>
    </row>
    <row r="1763" spans="1:10" x14ac:dyDescent="0.25">
      <c r="A1763" s="1"/>
      <c r="B1763" s="1"/>
      <c r="C1763" s="1"/>
      <c r="D1763" s="1"/>
      <c r="E1763" s="1"/>
      <c r="F1763" s="53"/>
      <c r="G1763" s="53"/>
      <c r="H1763" s="53"/>
      <c r="I1763" s="53"/>
      <c r="J1763" s="53"/>
    </row>
    <row r="1764" spans="1:10" x14ac:dyDescent="0.25">
      <c r="A1764" s="1"/>
      <c r="B1764" s="1"/>
      <c r="C1764" s="1"/>
      <c r="D1764" s="1"/>
      <c r="E1764" s="1"/>
      <c r="F1764" s="53"/>
      <c r="G1764" s="53"/>
      <c r="H1764" s="53"/>
      <c r="I1764" s="53"/>
      <c r="J1764" s="53"/>
    </row>
    <row r="1765" spans="1:10" x14ac:dyDescent="0.25">
      <c r="A1765" s="1"/>
      <c r="B1765" s="1"/>
      <c r="C1765" s="1"/>
      <c r="D1765" s="1"/>
      <c r="E1765" s="1"/>
      <c r="F1765" s="53"/>
      <c r="G1765" s="53"/>
      <c r="H1765" s="53"/>
      <c r="I1765" s="53"/>
      <c r="J1765" s="53"/>
    </row>
    <row r="1766" spans="1:10" x14ac:dyDescent="0.25">
      <c r="A1766" s="1"/>
      <c r="B1766" s="1"/>
      <c r="C1766" s="1"/>
      <c r="D1766" s="1"/>
      <c r="E1766" s="1"/>
      <c r="F1766" s="53"/>
      <c r="G1766" s="53"/>
      <c r="H1766" s="53"/>
      <c r="I1766" s="53"/>
      <c r="J1766" s="53"/>
    </row>
    <row r="1767" spans="1:10" x14ac:dyDescent="0.25">
      <c r="A1767" s="1"/>
      <c r="B1767" s="1"/>
      <c r="C1767" s="1"/>
      <c r="D1767" s="1"/>
      <c r="E1767" s="1"/>
      <c r="F1767" s="53"/>
      <c r="G1767" s="53"/>
      <c r="H1767" s="53"/>
      <c r="I1767" s="53"/>
      <c r="J1767" s="53"/>
    </row>
    <row r="1768" spans="1:10" x14ac:dyDescent="0.25">
      <c r="A1768" s="1"/>
      <c r="B1768" s="1"/>
      <c r="C1768" s="1"/>
      <c r="D1768" s="1"/>
      <c r="E1768" s="1"/>
      <c r="F1768" s="53"/>
      <c r="G1768" s="53"/>
      <c r="H1768" s="53"/>
      <c r="I1768" s="53"/>
      <c r="J1768" s="53"/>
    </row>
    <row r="1769" spans="1:10" x14ac:dyDescent="0.25">
      <c r="A1769" s="1"/>
      <c r="B1769" s="1"/>
      <c r="C1769" s="1"/>
      <c r="D1769" s="1"/>
      <c r="E1769" s="1"/>
      <c r="F1769" s="53"/>
      <c r="G1769" s="53"/>
      <c r="H1769" s="53"/>
      <c r="I1769" s="53"/>
      <c r="J1769" s="53"/>
    </row>
    <row r="1770" spans="1:10" x14ac:dyDescent="0.25">
      <c r="A1770" s="1"/>
      <c r="B1770" s="1"/>
      <c r="C1770" s="1"/>
      <c r="D1770" s="1"/>
      <c r="E1770" s="1"/>
      <c r="F1770" s="53"/>
      <c r="G1770" s="53"/>
      <c r="H1770" s="53"/>
      <c r="I1770" s="53"/>
      <c r="J1770" s="53"/>
    </row>
    <row r="1771" spans="1:10" x14ac:dyDescent="0.25">
      <c r="A1771" s="1"/>
      <c r="B1771" s="1"/>
      <c r="C1771" s="1"/>
      <c r="D1771" s="1"/>
      <c r="E1771" s="1"/>
      <c r="F1771" s="53"/>
      <c r="G1771" s="53"/>
      <c r="H1771" s="53"/>
      <c r="I1771" s="53"/>
      <c r="J1771" s="53"/>
    </row>
    <row r="1772" spans="1:10" x14ac:dyDescent="0.25">
      <c r="A1772" s="1"/>
      <c r="B1772" s="1"/>
      <c r="C1772" s="1"/>
      <c r="D1772" s="1"/>
      <c r="E1772" s="1"/>
      <c r="F1772" s="53"/>
      <c r="G1772" s="53"/>
      <c r="H1772" s="53"/>
      <c r="I1772" s="53"/>
      <c r="J1772" s="53"/>
    </row>
    <row r="1773" spans="1:10" x14ac:dyDescent="0.25">
      <c r="A1773" s="1"/>
      <c r="B1773" s="1"/>
      <c r="C1773" s="1"/>
      <c r="D1773" s="1"/>
      <c r="E1773" s="1"/>
      <c r="F1773" s="53"/>
      <c r="G1773" s="53"/>
      <c r="H1773" s="53"/>
      <c r="I1773" s="53"/>
      <c r="J1773" s="53"/>
    </row>
    <row r="1774" spans="1:10" x14ac:dyDescent="0.25">
      <c r="A1774" s="1"/>
      <c r="B1774" s="1"/>
      <c r="C1774" s="1"/>
      <c r="D1774" s="1"/>
      <c r="E1774" s="1"/>
      <c r="F1774" s="53"/>
      <c r="G1774" s="53"/>
      <c r="H1774" s="53"/>
      <c r="I1774" s="53"/>
      <c r="J1774" s="53"/>
    </row>
    <row r="1775" spans="1:10" x14ac:dyDescent="0.25">
      <c r="A1775" s="1"/>
      <c r="B1775" s="1"/>
      <c r="C1775" s="1"/>
      <c r="D1775" s="1"/>
      <c r="E1775" s="1"/>
      <c r="F1775" s="53"/>
      <c r="G1775" s="53"/>
      <c r="H1775" s="53"/>
      <c r="I1775" s="53"/>
      <c r="J1775" s="53"/>
    </row>
    <row r="1776" spans="1:10" x14ac:dyDescent="0.25">
      <c r="A1776" s="1"/>
      <c r="B1776" s="1"/>
      <c r="C1776" s="1"/>
      <c r="D1776" s="1"/>
      <c r="E1776" s="1"/>
      <c r="F1776" s="53"/>
      <c r="G1776" s="53"/>
      <c r="H1776" s="53"/>
      <c r="I1776" s="53"/>
      <c r="J1776" s="53"/>
    </row>
    <row r="1777" spans="1:10" x14ac:dyDescent="0.25">
      <c r="A1777" s="1"/>
      <c r="B1777" s="1"/>
      <c r="C1777" s="1"/>
      <c r="D1777" s="1"/>
      <c r="E1777" s="1"/>
      <c r="F1777" s="53"/>
      <c r="G1777" s="53"/>
      <c r="H1777" s="53"/>
      <c r="I1777" s="53"/>
      <c r="J1777" s="53"/>
    </row>
    <row r="1778" spans="1:10" x14ac:dyDescent="0.25">
      <c r="A1778" s="1"/>
      <c r="B1778" s="1"/>
      <c r="C1778" s="1"/>
      <c r="D1778" s="1"/>
      <c r="E1778" s="1"/>
      <c r="F1778" s="53"/>
      <c r="G1778" s="53"/>
      <c r="H1778" s="53"/>
      <c r="I1778" s="53"/>
      <c r="J1778" s="53"/>
    </row>
    <row r="1779" spans="1:10" x14ac:dyDescent="0.25">
      <c r="A1779" s="1"/>
      <c r="B1779" s="1"/>
      <c r="C1779" s="1"/>
      <c r="D1779" s="1"/>
      <c r="E1779" s="1"/>
      <c r="F1779" s="53"/>
      <c r="G1779" s="53"/>
      <c r="H1779" s="53"/>
      <c r="I1779" s="53"/>
      <c r="J1779" s="53"/>
    </row>
    <row r="1780" spans="1:10" x14ac:dyDescent="0.25">
      <c r="A1780" s="1"/>
      <c r="B1780" s="1"/>
      <c r="C1780" s="1"/>
      <c r="D1780" s="1"/>
      <c r="E1780" s="1"/>
      <c r="F1780" s="53"/>
      <c r="G1780" s="53"/>
      <c r="H1780" s="53"/>
      <c r="I1780" s="53"/>
      <c r="J1780" s="53"/>
    </row>
    <row r="1781" spans="1:10" x14ac:dyDescent="0.25">
      <c r="A1781" s="1"/>
      <c r="B1781" s="1"/>
      <c r="C1781" s="1"/>
      <c r="D1781" s="1"/>
      <c r="E1781" s="1"/>
      <c r="F1781" s="53"/>
      <c r="G1781" s="53"/>
      <c r="H1781" s="53"/>
      <c r="I1781" s="53"/>
      <c r="J1781" s="53"/>
    </row>
    <row r="1782" spans="1:10" x14ac:dyDescent="0.25">
      <c r="A1782" s="1"/>
      <c r="B1782" s="1"/>
      <c r="C1782" s="1"/>
      <c r="D1782" s="1"/>
      <c r="E1782" s="1"/>
      <c r="F1782" s="53"/>
      <c r="G1782" s="53"/>
      <c r="H1782" s="53"/>
      <c r="I1782" s="53"/>
      <c r="J1782" s="53"/>
    </row>
    <row r="1783" spans="1:10" x14ac:dyDescent="0.25">
      <c r="A1783" s="1"/>
      <c r="B1783" s="1"/>
      <c r="C1783" s="1"/>
      <c r="D1783" s="1"/>
      <c r="E1783" s="1"/>
      <c r="F1783" s="53"/>
      <c r="G1783" s="53"/>
      <c r="H1783" s="53"/>
      <c r="I1783" s="53"/>
      <c r="J1783" s="53"/>
    </row>
    <row r="1784" spans="1:10" x14ac:dyDescent="0.25">
      <c r="A1784" s="1"/>
      <c r="B1784" s="1"/>
      <c r="C1784" s="1"/>
      <c r="D1784" s="1"/>
      <c r="E1784" s="1"/>
      <c r="F1784" s="53"/>
      <c r="G1784" s="53"/>
      <c r="H1784" s="53"/>
      <c r="I1784" s="53"/>
      <c r="J1784" s="53"/>
    </row>
    <row r="1785" spans="1:10" x14ac:dyDescent="0.25">
      <c r="A1785" s="1"/>
      <c r="B1785" s="1"/>
      <c r="C1785" s="1"/>
      <c r="D1785" s="1"/>
      <c r="E1785" s="1"/>
      <c r="F1785" s="53"/>
      <c r="G1785" s="53"/>
      <c r="H1785" s="53"/>
      <c r="I1785" s="53"/>
      <c r="J1785" s="53"/>
    </row>
    <row r="1786" spans="1:10" x14ac:dyDescent="0.25">
      <c r="A1786" s="1"/>
      <c r="B1786" s="1"/>
      <c r="C1786" s="1"/>
      <c r="D1786" s="1"/>
      <c r="E1786" s="1"/>
      <c r="F1786" s="53"/>
      <c r="G1786" s="53"/>
      <c r="H1786" s="53"/>
      <c r="I1786" s="53"/>
      <c r="J1786" s="53"/>
    </row>
    <row r="1787" spans="1:10" x14ac:dyDescent="0.25">
      <c r="A1787" s="1"/>
      <c r="B1787" s="1"/>
      <c r="C1787" s="1"/>
      <c r="D1787" s="1"/>
      <c r="E1787" s="1"/>
      <c r="F1787" s="53"/>
      <c r="G1787" s="53"/>
      <c r="H1787" s="53"/>
      <c r="I1787" s="53"/>
      <c r="J1787" s="53"/>
    </row>
    <row r="1788" spans="1:10" x14ac:dyDescent="0.25">
      <c r="A1788" s="1"/>
      <c r="B1788" s="1"/>
      <c r="C1788" s="1"/>
      <c r="D1788" s="1"/>
      <c r="E1788" s="1"/>
      <c r="F1788" s="53"/>
      <c r="G1788" s="53"/>
      <c r="H1788" s="53"/>
      <c r="I1788" s="53"/>
      <c r="J1788" s="53"/>
    </row>
    <row r="1789" spans="1:10" x14ac:dyDescent="0.25">
      <c r="A1789" s="1"/>
      <c r="B1789" s="1"/>
      <c r="C1789" s="1"/>
      <c r="D1789" s="1"/>
      <c r="E1789" s="1"/>
      <c r="F1789" s="53"/>
      <c r="G1789" s="53"/>
      <c r="H1789" s="53"/>
      <c r="I1789" s="53"/>
      <c r="J1789" s="53"/>
    </row>
    <row r="1790" spans="1:10" x14ac:dyDescent="0.25">
      <c r="A1790" s="1"/>
      <c r="B1790" s="1"/>
      <c r="C1790" s="1"/>
      <c r="D1790" s="1"/>
      <c r="E1790" s="1"/>
      <c r="F1790" s="53"/>
      <c r="G1790" s="53"/>
      <c r="H1790" s="53"/>
      <c r="I1790" s="53"/>
      <c r="J1790" s="53"/>
    </row>
    <row r="1791" spans="1:10" x14ac:dyDescent="0.25">
      <c r="A1791" s="1"/>
      <c r="B1791" s="1"/>
      <c r="C1791" s="1"/>
      <c r="D1791" s="1"/>
      <c r="E1791" s="1"/>
      <c r="F1791" s="53"/>
      <c r="G1791" s="53"/>
      <c r="H1791" s="53"/>
      <c r="I1791" s="53"/>
      <c r="J1791" s="53"/>
    </row>
    <row r="1792" spans="1:10" x14ac:dyDescent="0.25">
      <c r="A1792" s="1"/>
      <c r="B1792" s="1"/>
      <c r="C1792" s="1"/>
      <c r="D1792" s="1"/>
      <c r="E1792" s="1"/>
      <c r="F1792" s="53"/>
      <c r="G1792" s="53"/>
      <c r="H1792" s="53"/>
      <c r="I1792" s="53"/>
      <c r="J1792" s="53"/>
    </row>
    <row r="1793" spans="1:10" x14ac:dyDescent="0.25">
      <c r="A1793" s="1"/>
      <c r="B1793" s="1"/>
      <c r="C1793" s="1"/>
      <c r="D1793" s="1"/>
      <c r="E1793" s="1"/>
      <c r="F1793" s="53"/>
      <c r="G1793" s="53"/>
      <c r="H1793" s="53"/>
      <c r="I1793" s="53"/>
      <c r="J1793" s="53"/>
    </row>
    <row r="1794" spans="1:10" x14ac:dyDescent="0.25">
      <c r="A1794" s="1"/>
      <c r="B1794" s="1"/>
      <c r="C1794" s="1"/>
      <c r="D1794" s="1"/>
      <c r="E1794" s="1"/>
      <c r="F1794" s="53"/>
      <c r="G1794" s="53"/>
      <c r="H1794" s="53"/>
      <c r="I1794" s="53"/>
      <c r="J1794" s="53"/>
    </row>
    <row r="1795" spans="1:10" x14ac:dyDescent="0.25">
      <c r="A1795" s="1"/>
      <c r="B1795" s="1"/>
      <c r="C1795" s="1"/>
      <c r="D1795" s="1"/>
      <c r="E1795" s="1"/>
      <c r="F1795" s="53"/>
      <c r="G1795" s="53"/>
      <c r="H1795" s="53"/>
      <c r="I1795" s="53"/>
      <c r="J1795" s="53"/>
    </row>
    <row r="1796" spans="1:10" x14ac:dyDescent="0.25">
      <c r="A1796" s="1"/>
      <c r="B1796" s="1"/>
      <c r="C1796" s="1"/>
      <c r="D1796" s="1"/>
      <c r="E1796" s="1"/>
      <c r="F1796" s="53"/>
      <c r="G1796" s="53"/>
      <c r="H1796" s="53"/>
      <c r="I1796" s="53"/>
      <c r="J1796" s="53"/>
    </row>
    <row r="1797" spans="1:10" x14ac:dyDescent="0.25">
      <c r="A1797" s="1"/>
      <c r="B1797" s="1"/>
      <c r="C1797" s="1"/>
      <c r="D1797" s="1"/>
      <c r="E1797" s="1"/>
      <c r="F1797" s="53"/>
      <c r="G1797" s="53"/>
      <c r="H1797" s="53"/>
      <c r="I1797" s="53"/>
      <c r="J1797" s="53"/>
    </row>
    <row r="1798" spans="1:10" x14ac:dyDescent="0.25">
      <c r="A1798" s="1"/>
      <c r="B1798" s="1"/>
      <c r="C1798" s="1"/>
      <c r="D1798" s="1"/>
      <c r="E1798" s="1"/>
      <c r="F1798" s="53"/>
      <c r="G1798" s="53"/>
      <c r="H1798" s="53"/>
      <c r="I1798" s="53"/>
      <c r="J1798" s="53"/>
    </row>
    <row r="1799" spans="1:10" x14ac:dyDescent="0.25">
      <c r="A1799" s="1"/>
      <c r="B1799" s="1"/>
      <c r="C1799" s="1"/>
      <c r="D1799" s="1"/>
      <c r="E1799" s="1"/>
      <c r="F1799" s="53"/>
      <c r="G1799" s="53"/>
      <c r="H1799" s="53"/>
      <c r="I1799" s="53"/>
      <c r="J1799" s="53"/>
    </row>
    <row r="1800" spans="1:10" x14ac:dyDescent="0.25">
      <c r="A1800" s="1"/>
      <c r="B1800" s="1"/>
      <c r="C1800" s="1"/>
      <c r="D1800" s="1"/>
      <c r="E1800" s="1"/>
      <c r="F1800" s="53"/>
      <c r="G1800" s="53"/>
      <c r="H1800" s="53"/>
      <c r="I1800" s="53"/>
      <c r="J1800" s="53"/>
    </row>
    <row r="1801" spans="1:10" x14ac:dyDescent="0.25">
      <c r="A1801" s="1"/>
      <c r="B1801" s="1"/>
      <c r="C1801" s="1"/>
      <c r="D1801" s="1"/>
      <c r="E1801" s="1"/>
      <c r="F1801" s="53"/>
      <c r="G1801" s="53"/>
      <c r="H1801" s="53"/>
      <c r="I1801" s="53"/>
      <c r="J1801" s="53"/>
    </row>
    <row r="1802" spans="1:10" x14ac:dyDescent="0.25">
      <c r="A1802" s="1"/>
      <c r="B1802" s="1"/>
      <c r="C1802" s="1"/>
      <c r="D1802" s="1"/>
      <c r="E1802" s="1"/>
      <c r="F1802" s="53"/>
      <c r="G1802" s="53"/>
      <c r="H1802" s="53"/>
      <c r="I1802" s="53"/>
      <c r="J1802" s="53"/>
    </row>
    <row r="1803" spans="1:10" x14ac:dyDescent="0.25">
      <c r="A1803" s="1"/>
      <c r="B1803" s="1"/>
      <c r="C1803" s="1"/>
      <c r="D1803" s="1"/>
      <c r="E1803" s="1"/>
      <c r="F1803" s="53"/>
      <c r="G1803" s="53"/>
      <c r="H1803" s="53"/>
      <c r="I1803" s="53"/>
      <c r="J1803" s="53"/>
    </row>
    <row r="1804" spans="1:10" x14ac:dyDescent="0.25">
      <c r="A1804" s="1"/>
      <c r="B1804" s="1"/>
      <c r="C1804" s="1"/>
      <c r="D1804" s="1"/>
      <c r="E1804" s="1"/>
      <c r="F1804" s="53"/>
      <c r="G1804" s="53"/>
      <c r="H1804" s="53"/>
      <c r="I1804" s="53"/>
      <c r="J1804" s="53"/>
    </row>
    <row r="1805" spans="1:10" x14ac:dyDescent="0.25">
      <c r="A1805" s="1"/>
      <c r="B1805" s="1"/>
      <c r="C1805" s="1"/>
      <c r="D1805" s="1"/>
      <c r="E1805" s="1"/>
      <c r="F1805" s="53"/>
      <c r="G1805" s="53"/>
      <c r="H1805" s="53"/>
      <c r="I1805" s="53"/>
      <c r="J1805" s="53"/>
    </row>
    <row r="1806" spans="1:10" x14ac:dyDescent="0.25">
      <c r="A1806" s="1"/>
      <c r="B1806" s="1"/>
      <c r="C1806" s="1"/>
      <c r="D1806" s="1"/>
      <c r="E1806" s="1"/>
      <c r="F1806" s="53"/>
      <c r="G1806" s="53"/>
      <c r="H1806" s="53"/>
      <c r="I1806" s="53"/>
      <c r="J1806" s="53"/>
    </row>
    <row r="1807" spans="1:10" x14ac:dyDescent="0.25">
      <c r="A1807" s="1"/>
      <c r="B1807" s="1"/>
      <c r="C1807" s="1"/>
      <c r="D1807" s="1"/>
      <c r="E1807" s="1"/>
      <c r="F1807" s="53"/>
      <c r="G1807" s="53"/>
      <c r="H1807" s="53"/>
      <c r="I1807" s="53"/>
      <c r="J1807" s="53"/>
    </row>
    <row r="1808" spans="1:10" x14ac:dyDescent="0.25">
      <c r="A1808" s="1"/>
      <c r="B1808" s="1"/>
      <c r="C1808" s="1"/>
      <c r="D1808" s="1"/>
      <c r="E1808" s="1"/>
      <c r="F1808" s="53"/>
      <c r="G1808" s="53"/>
      <c r="H1808" s="53"/>
      <c r="I1808" s="53"/>
      <c r="J1808" s="53"/>
    </row>
    <row r="1809" spans="1:10" x14ac:dyDescent="0.25">
      <c r="A1809" s="1"/>
      <c r="B1809" s="1"/>
      <c r="C1809" s="1"/>
      <c r="D1809" s="1"/>
      <c r="E1809" s="1"/>
      <c r="F1809" s="53"/>
      <c r="G1809" s="53"/>
      <c r="H1809" s="53"/>
      <c r="I1809" s="53"/>
      <c r="J1809" s="53"/>
    </row>
    <row r="1810" spans="1:10" x14ac:dyDescent="0.25">
      <c r="A1810" s="1"/>
      <c r="B1810" s="1"/>
      <c r="C1810" s="1"/>
      <c r="D1810" s="1"/>
      <c r="E1810" s="1"/>
      <c r="F1810" s="53"/>
      <c r="G1810" s="53"/>
      <c r="H1810" s="53"/>
      <c r="I1810" s="53"/>
      <c r="J1810" s="53"/>
    </row>
    <row r="1811" spans="1:10" x14ac:dyDescent="0.25">
      <c r="A1811" s="1"/>
      <c r="B1811" s="1"/>
      <c r="C1811" s="1"/>
      <c r="D1811" s="1"/>
      <c r="E1811" s="1"/>
      <c r="F1811" s="53"/>
      <c r="G1811" s="53"/>
      <c r="H1811" s="53"/>
      <c r="I1811" s="53"/>
      <c r="J1811" s="53"/>
    </row>
    <row r="1812" spans="1:10" x14ac:dyDescent="0.25">
      <c r="A1812" s="1"/>
      <c r="B1812" s="1"/>
      <c r="C1812" s="1"/>
      <c r="D1812" s="1"/>
      <c r="E1812" s="1"/>
      <c r="F1812" s="53"/>
      <c r="G1812" s="53"/>
      <c r="H1812" s="53"/>
      <c r="I1812" s="53"/>
      <c r="J1812" s="53"/>
    </row>
    <row r="1813" spans="1:10" x14ac:dyDescent="0.25">
      <c r="A1813" s="1"/>
      <c r="B1813" s="1"/>
      <c r="C1813" s="1"/>
      <c r="D1813" s="1"/>
      <c r="E1813" s="1"/>
      <c r="F1813" s="53"/>
      <c r="G1813" s="53"/>
      <c r="H1813" s="53"/>
      <c r="I1813" s="53"/>
      <c r="J1813" s="53"/>
    </row>
    <row r="1814" spans="1:10" x14ac:dyDescent="0.25">
      <c r="A1814" s="1"/>
      <c r="B1814" s="1"/>
      <c r="C1814" s="1"/>
      <c r="D1814" s="1"/>
      <c r="E1814" s="1"/>
      <c r="F1814" s="53"/>
      <c r="G1814" s="53"/>
      <c r="H1814" s="53"/>
      <c r="I1814" s="53"/>
      <c r="J1814" s="53"/>
    </row>
    <row r="1815" spans="1:10" x14ac:dyDescent="0.25">
      <c r="A1815" s="1"/>
      <c r="B1815" s="1"/>
      <c r="C1815" s="1"/>
      <c r="D1815" s="1"/>
      <c r="E1815" s="1"/>
      <c r="F1815" s="53"/>
      <c r="G1815" s="53"/>
      <c r="H1815" s="53"/>
      <c r="I1815" s="53"/>
      <c r="J1815" s="53"/>
    </row>
    <row r="1816" spans="1:10" x14ac:dyDescent="0.25">
      <c r="A1816" s="1"/>
      <c r="B1816" s="1"/>
      <c r="C1816" s="1"/>
      <c r="D1816" s="1"/>
      <c r="E1816" s="1"/>
      <c r="F1816" s="53"/>
      <c r="G1816" s="53"/>
      <c r="H1816" s="53"/>
      <c r="I1816" s="53"/>
      <c r="J1816" s="53"/>
    </row>
    <row r="1817" spans="1:10" x14ac:dyDescent="0.25">
      <c r="A1817" s="1"/>
      <c r="B1817" s="1"/>
      <c r="C1817" s="1"/>
      <c r="D1817" s="1"/>
      <c r="E1817" s="1"/>
      <c r="F1817" s="53"/>
      <c r="G1817" s="53"/>
      <c r="H1817" s="53"/>
      <c r="I1817" s="53"/>
      <c r="J1817" s="53"/>
    </row>
    <row r="1818" spans="1:10" x14ac:dyDescent="0.25">
      <c r="A1818" s="1"/>
      <c r="B1818" s="1"/>
      <c r="C1818" s="1"/>
      <c r="D1818" s="1"/>
      <c r="E1818" s="1"/>
      <c r="F1818" s="53"/>
      <c r="G1818" s="53"/>
      <c r="H1818" s="53"/>
      <c r="I1818" s="53"/>
      <c r="J1818" s="53"/>
    </row>
    <row r="1819" spans="1:10" x14ac:dyDescent="0.25">
      <c r="A1819" s="1"/>
      <c r="B1819" s="1"/>
      <c r="C1819" s="1"/>
      <c r="D1819" s="1"/>
      <c r="E1819" s="1"/>
      <c r="F1819" s="53"/>
      <c r="G1819" s="53"/>
      <c r="H1819" s="53"/>
      <c r="I1819" s="53"/>
      <c r="J1819" s="53"/>
    </row>
    <row r="1820" spans="1:10" x14ac:dyDescent="0.25">
      <c r="A1820" s="1"/>
      <c r="B1820" s="1"/>
      <c r="C1820" s="1"/>
      <c r="D1820" s="1"/>
      <c r="E1820" s="1"/>
      <c r="F1820" s="53"/>
      <c r="G1820" s="53"/>
      <c r="H1820" s="53"/>
      <c r="I1820" s="53"/>
      <c r="J1820" s="53"/>
    </row>
    <row r="1821" spans="1:10" x14ac:dyDescent="0.25">
      <c r="A1821" s="1"/>
      <c r="B1821" s="1"/>
      <c r="C1821" s="1"/>
      <c r="D1821" s="1"/>
      <c r="E1821" s="1"/>
      <c r="F1821" s="53"/>
      <c r="G1821" s="53"/>
      <c r="H1821" s="53"/>
      <c r="I1821" s="53"/>
      <c r="J1821" s="53"/>
    </row>
    <row r="1822" spans="1:10" x14ac:dyDescent="0.25">
      <c r="A1822" s="1"/>
      <c r="B1822" s="1"/>
      <c r="C1822" s="1"/>
      <c r="D1822" s="1"/>
      <c r="E1822" s="1"/>
      <c r="F1822" s="53"/>
      <c r="G1822" s="53"/>
      <c r="H1822" s="53"/>
      <c r="I1822" s="53"/>
      <c r="J1822" s="53"/>
    </row>
    <row r="1823" spans="1:10" x14ac:dyDescent="0.25">
      <c r="A1823" s="1"/>
      <c r="B1823" s="1"/>
      <c r="C1823" s="1"/>
      <c r="D1823" s="1"/>
      <c r="E1823" s="1"/>
      <c r="F1823" s="53"/>
      <c r="G1823" s="53"/>
      <c r="H1823" s="53"/>
      <c r="I1823" s="53"/>
      <c r="J1823" s="53"/>
    </row>
    <row r="1824" spans="1:10" x14ac:dyDescent="0.25">
      <c r="A1824" s="1"/>
      <c r="B1824" s="1"/>
      <c r="C1824" s="1"/>
      <c r="D1824" s="1"/>
      <c r="E1824" s="1"/>
      <c r="F1824" s="53"/>
      <c r="G1824" s="53"/>
      <c r="H1824" s="53"/>
      <c r="I1824" s="53"/>
      <c r="J1824" s="53"/>
    </row>
    <row r="1825" spans="1:10" x14ac:dyDescent="0.25">
      <c r="A1825" s="1"/>
      <c r="B1825" s="1"/>
      <c r="C1825" s="1"/>
      <c r="D1825" s="1"/>
      <c r="E1825" s="1"/>
      <c r="F1825" s="53"/>
      <c r="G1825" s="53"/>
      <c r="H1825" s="53"/>
      <c r="I1825" s="53"/>
      <c r="J1825" s="53"/>
    </row>
    <row r="1826" spans="1:10" x14ac:dyDescent="0.25">
      <c r="A1826" s="1"/>
      <c r="B1826" s="1"/>
      <c r="C1826" s="1"/>
      <c r="D1826" s="1"/>
      <c r="E1826" s="1"/>
      <c r="F1826" s="53"/>
      <c r="G1826" s="53"/>
      <c r="H1826" s="53"/>
      <c r="I1826" s="53"/>
      <c r="J1826" s="53"/>
    </row>
    <row r="1827" spans="1:10" x14ac:dyDescent="0.25">
      <c r="A1827" s="1"/>
      <c r="B1827" s="1"/>
      <c r="C1827" s="1"/>
      <c r="D1827" s="1"/>
      <c r="E1827" s="1"/>
      <c r="F1827" s="53"/>
      <c r="G1827" s="53"/>
      <c r="H1827" s="53"/>
      <c r="I1827" s="53"/>
      <c r="J1827" s="53"/>
    </row>
    <row r="1828" spans="1:10" x14ac:dyDescent="0.25">
      <c r="A1828" s="1"/>
      <c r="B1828" s="1"/>
      <c r="C1828" s="1"/>
      <c r="D1828" s="1"/>
      <c r="E1828" s="1"/>
      <c r="F1828" s="53"/>
      <c r="G1828" s="53"/>
      <c r="H1828" s="53"/>
      <c r="I1828" s="53"/>
      <c r="J1828" s="53"/>
    </row>
    <row r="1829" spans="1:10" x14ac:dyDescent="0.25">
      <c r="A1829" s="1"/>
      <c r="B1829" s="1"/>
      <c r="C1829" s="1"/>
      <c r="D1829" s="1"/>
      <c r="E1829" s="1"/>
      <c r="F1829" s="53"/>
      <c r="G1829" s="53"/>
      <c r="H1829" s="53"/>
      <c r="I1829" s="53"/>
      <c r="J1829" s="53"/>
    </row>
    <row r="1830" spans="1:10" x14ac:dyDescent="0.25">
      <c r="A1830" s="1"/>
      <c r="B1830" s="1"/>
      <c r="C1830" s="1"/>
      <c r="D1830" s="1"/>
      <c r="E1830" s="1"/>
      <c r="F1830" s="53"/>
      <c r="G1830" s="53"/>
      <c r="H1830" s="53"/>
      <c r="I1830" s="53"/>
      <c r="J1830" s="53"/>
    </row>
    <row r="1831" spans="1:10" x14ac:dyDescent="0.25">
      <c r="A1831" s="1"/>
      <c r="B1831" s="1"/>
      <c r="C1831" s="1"/>
      <c r="D1831" s="1"/>
      <c r="E1831" s="1"/>
      <c r="F1831" s="53"/>
      <c r="G1831" s="53"/>
      <c r="H1831" s="53"/>
      <c r="I1831" s="53"/>
      <c r="J1831" s="53"/>
    </row>
    <row r="1832" spans="1:10" x14ac:dyDescent="0.25">
      <c r="A1832" s="1"/>
      <c r="B1832" s="1"/>
      <c r="C1832" s="1"/>
      <c r="D1832" s="1"/>
      <c r="E1832" s="1"/>
      <c r="F1832" s="53"/>
      <c r="G1832" s="53"/>
      <c r="H1832" s="53"/>
      <c r="I1832" s="53"/>
      <c r="J1832" s="53"/>
    </row>
    <row r="1833" spans="1:10" x14ac:dyDescent="0.25">
      <c r="A1833" s="1"/>
      <c r="B1833" s="1"/>
      <c r="C1833" s="1"/>
      <c r="D1833" s="1"/>
      <c r="E1833" s="1"/>
      <c r="F1833" s="53"/>
      <c r="G1833" s="53"/>
      <c r="H1833" s="53"/>
      <c r="I1833" s="53"/>
      <c r="J1833" s="53"/>
    </row>
    <row r="1834" spans="1:10" x14ac:dyDescent="0.25">
      <c r="A1834" s="1"/>
      <c r="B1834" s="1"/>
      <c r="C1834" s="1"/>
      <c r="D1834" s="1"/>
      <c r="E1834" s="1"/>
      <c r="F1834" s="53"/>
      <c r="G1834" s="53"/>
      <c r="H1834" s="53"/>
      <c r="I1834" s="53"/>
      <c r="J1834" s="53"/>
    </row>
    <row r="1835" spans="1:10" x14ac:dyDescent="0.25">
      <c r="A1835" s="1"/>
      <c r="B1835" s="1"/>
      <c r="C1835" s="1"/>
      <c r="D1835" s="1"/>
      <c r="E1835" s="1"/>
      <c r="F1835" s="53"/>
      <c r="G1835" s="53"/>
      <c r="H1835" s="53"/>
      <c r="I1835" s="53"/>
      <c r="J1835" s="53"/>
    </row>
    <row r="1836" spans="1:10" x14ac:dyDescent="0.25">
      <c r="A1836" s="1"/>
      <c r="B1836" s="1"/>
      <c r="C1836" s="1"/>
      <c r="D1836" s="1"/>
      <c r="E1836" s="1"/>
      <c r="F1836" s="53"/>
      <c r="G1836" s="53"/>
      <c r="H1836" s="53"/>
      <c r="I1836" s="53"/>
      <c r="J1836" s="53"/>
    </row>
    <row r="1837" spans="1:10" x14ac:dyDescent="0.25">
      <c r="A1837" s="1"/>
      <c r="B1837" s="1"/>
      <c r="C1837" s="1"/>
      <c r="D1837" s="1"/>
      <c r="E1837" s="1"/>
      <c r="F1837" s="53"/>
      <c r="G1837" s="53"/>
      <c r="H1837" s="53"/>
      <c r="I1837" s="53"/>
      <c r="J1837" s="53"/>
    </row>
    <row r="1838" spans="1:10" x14ac:dyDescent="0.25">
      <c r="A1838" s="1"/>
      <c r="B1838" s="1"/>
      <c r="C1838" s="1"/>
      <c r="D1838" s="1"/>
      <c r="E1838" s="1"/>
      <c r="F1838" s="53"/>
      <c r="G1838" s="53"/>
      <c r="H1838" s="53"/>
      <c r="I1838" s="53"/>
      <c r="J1838" s="53"/>
    </row>
    <row r="1839" spans="1:10" x14ac:dyDescent="0.25">
      <c r="A1839" s="1"/>
      <c r="B1839" s="1"/>
      <c r="C1839" s="1"/>
      <c r="D1839" s="1"/>
      <c r="E1839" s="1"/>
      <c r="F1839" s="53"/>
      <c r="G1839" s="53"/>
      <c r="H1839" s="53"/>
      <c r="I1839" s="53"/>
      <c r="J1839" s="53"/>
    </row>
    <row r="1840" spans="1:10" x14ac:dyDescent="0.25">
      <c r="A1840" s="1"/>
      <c r="B1840" s="1"/>
      <c r="C1840" s="1"/>
      <c r="D1840" s="1"/>
      <c r="E1840" s="1"/>
      <c r="F1840" s="53"/>
      <c r="G1840" s="53"/>
      <c r="H1840" s="53"/>
      <c r="I1840" s="53"/>
      <c r="J1840" s="53"/>
    </row>
    <row r="1841" spans="1:10" x14ac:dyDescent="0.25">
      <c r="A1841" s="1"/>
      <c r="B1841" s="1"/>
      <c r="C1841" s="1"/>
      <c r="D1841" s="1"/>
      <c r="E1841" s="1"/>
      <c r="F1841" s="53"/>
      <c r="G1841" s="53"/>
      <c r="H1841" s="53"/>
      <c r="I1841" s="53"/>
      <c r="J1841" s="53"/>
    </row>
    <row r="1842" spans="1:10" x14ac:dyDescent="0.25">
      <c r="A1842" s="1"/>
      <c r="B1842" s="1"/>
      <c r="C1842" s="1"/>
      <c r="D1842" s="1"/>
      <c r="E1842" s="1"/>
      <c r="F1842" s="53"/>
      <c r="G1842" s="53"/>
      <c r="H1842" s="53"/>
      <c r="I1842" s="53"/>
      <c r="J1842" s="53"/>
    </row>
    <row r="1843" spans="1:10" x14ac:dyDescent="0.25">
      <c r="A1843" s="1"/>
      <c r="B1843" s="1"/>
      <c r="C1843" s="1"/>
      <c r="D1843" s="1"/>
      <c r="E1843" s="1"/>
      <c r="F1843" s="53"/>
      <c r="G1843" s="53"/>
      <c r="H1843" s="53"/>
      <c r="I1843" s="53"/>
      <c r="J1843" s="53"/>
    </row>
    <row r="1844" spans="1:10" x14ac:dyDescent="0.25">
      <c r="A1844" s="1"/>
      <c r="B1844" s="1"/>
      <c r="C1844" s="1"/>
      <c r="D1844" s="1"/>
      <c r="E1844" s="1"/>
      <c r="F1844" s="53"/>
      <c r="G1844" s="53"/>
      <c r="H1844" s="53"/>
      <c r="I1844" s="53"/>
      <c r="J1844" s="53"/>
    </row>
    <row r="1845" spans="1:10" x14ac:dyDescent="0.25">
      <c r="A1845" s="1"/>
      <c r="B1845" s="1"/>
      <c r="C1845" s="1"/>
      <c r="D1845" s="1"/>
      <c r="E1845" s="1"/>
      <c r="F1845" s="53"/>
      <c r="G1845" s="53"/>
      <c r="H1845" s="53"/>
      <c r="I1845" s="53"/>
      <c r="J1845" s="53"/>
    </row>
    <row r="1846" spans="1:10" x14ac:dyDescent="0.25">
      <c r="A1846" s="1"/>
      <c r="B1846" s="1"/>
      <c r="C1846" s="1"/>
      <c r="D1846" s="1"/>
      <c r="E1846" s="1"/>
      <c r="F1846" s="53"/>
      <c r="G1846" s="53"/>
      <c r="H1846" s="53"/>
      <c r="I1846" s="53"/>
      <c r="J1846" s="53"/>
    </row>
    <row r="1847" spans="1:10" x14ac:dyDescent="0.25">
      <c r="A1847" s="1"/>
      <c r="B1847" s="1"/>
      <c r="C1847" s="1"/>
      <c r="D1847" s="1"/>
      <c r="E1847" s="1"/>
      <c r="F1847" s="53"/>
      <c r="G1847" s="53"/>
      <c r="H1847" s="53"/>
      <c r="I1847" s="53"/>
      <c r="J1847" s="53"/>
    </row>
    <row r="1848" spans="1:10" x14ac:dyDescent="0.25">
      <c r="A1848" s="1"/>
      <c r="B1848" s="1"/>
      <c r="C1848" s="1"/>
      <c r="D1848" s="1"/>
      <c r="E1848" s="1"/>
      <c r="F1848" s="53"/>
      <c r="G1848" s="53"/>
      <c r="H1848" s="53"/>
      <c r="I1848" s="53"/>
      <c r="J1848" s="53"/>
    </row>
    <row r="1849" spans="1:10" x14ac:dyDescent="0.25">
      <c r="A1849" s="1"/>
      <c r="B1849" s="1"/>
      <c r="C1849" s="1"/>
      <c r="D1849" s="1"/>
      <c r="E1849" s="1"/>
      <c r="F1849" s="53"/>
      <c r="G1849" s="53"/>
      <c r="H1849" s="53"/>
      <c r="I1849" s="53"/>
      <c r="J1849" s="53"/>
    </row>
    <row r="1850" spans="1:10" x14ac:dyDescent="0.25">
      <c r="A1850" s="1"/>
      <c r="B1850" s="1"/>
      <c r="C1850" s="1"/>
      <c r="D1850" s="1"/>
      <c r="E1850" s="1"/>
      <c r="F1850" s="53"/>
      <c r="G1850" s="53"/>
      <c r="H1850" s="53"/>
      <c r="I1850" s="53"/>
      <c r="J1850" s="53"/>
    </row>
    <row r="1851" spans="1:10" x14ac:dyDescent="0.25">
      <c r="A1851" s="1"/>
      <c r="B1851" s="1"/>
      <c r="C1851" s="1"/>
      <c r="D1851" s="1"/>
      <c r="E1851" s="1"/>
      <c r="F1851" s="53"/>
      <c r="G1851" s="53"/>
      <c r="H1851" s="53"/>
      <c r="I1851" s="53"/>
      <c r="J1851" s="53"/>
    </row>
    <row r="1852" spans="1:10" x14ac:dyDescent="0.25">
      <c r="A1852" s="1"/>
      <c r="B1852" s="1"/>
      <c r="C1852" s="1"/>
      <c r="D1852" s="1"/>
      <c r="E1852" s="1"/>
      <c r="F1852" s="53"/>
      <c r="G1852" s="53"/>
      <c r="H1852" s="53"/>
      <c r="I1852" s="53"/>
      <c r="J1852" s="53"/>
    </row>
    <row r="1853" spans="1:10" x14ac:dyDescent="0.25">
      <c r="A1853" s="1"/>
      <c r="B1853" s="1"/>
      <c r="C1853" s="1"/>
      <c r="D1853" s="1"/>
      <c r="E1853" s="1"/>
      <c r="F1853" s="53"/>
      <c r="G1853" s="53"/>
      <c r="H1853" s="53"/>
      <c r="I1853" s="53"/>
      <c r="J1853" s="53"/>
    </row>
    <row r="1854" spans="1:10" x14ac:dyDescent="0.25">
      <c r="A1854" s="1"/>
      <c r="B1854" s="1"/>
      <c r="C1854" s="1"/>
      <c r="D1854" s="1"/>
      <c r="E1854" s="1"/>
      <c r="F1854" s="53"/>
      <c r="G1854" s="53"/>
      <c r="H1854" s="53"/>
      <c r="I1854" s="53"/>
      <c r="J1854" s="53"/>
    </row>
    <row r="1855" spans="1:10" x14ac:dyDescent="0.25">
      <c r="A1855" s="1"/>
      <c r="B1855" s="1"/>
      <c r="C1855" s="1"/>
      <c r="D1855" s="1"/>
      <c r="E1855" s="1"/>
      <c r="F1855" s="53"/>
      <c r="G1855" s="53"/>
      <c r="H1855" s="53"/>
      <c r="I1855" s="53"/>
      <c r="J1855" s="53"/>
    </row>
    <row r="1856" spans="1:10" x14ac:dyDescent="0.25">
      <c r="A1856" s="1"/>
      <c r="B1856" s="1"/>
      <c r="C1856" s="1"/>
      <c r="D1856" s="1"/>
      <c r="E1856" s="1"/>
      <c r="F1856" s="53"/>
      <c r="G1856" s="53"/>
      <c r="H1856" s="53"/>
      <c r="I1856" s="53"/>
      <c r="J1856" s="53"/>
    </row>
    <row r="1857" spans="1:10" x14ac:dyDescent="0.25">
      <c r="A1857" s="1"/>
      <c r="B1857" s="1"/>
      <c r="C1857" s="1"/>
      <c r="D1857" s="1"/>
      <c r="E1857" s="1"/>
      <c r="F1857" s="53"/>
      <c r="G1857" s="53"/>
      <c r="H1857" s="53"/>
      <c r="I1857" s="53"/>
      <c r="J1857" s="53"/>
    </row>
    <row r="1858" spans="1:10" x14ac:dyDescent="0.25">
      <c r="A1858" s="1"/>
      <c r="B1858" s="1"/>
      <c r="C1858" s="1"/>
      <c r="D1858" s="1"/>
      <c r="E1858" s="1"/>
      <c r="F1858" s="53"/>
      <c r="G1858" s="53"/>
      <c r="H1858" s="53"/>
      <c r="I1858" s="53"/>
      <c r="J1858" s="53"/>
    </row>
    <row r="1859" spans="1:10" x14ac:dyDescent="0.25">
      <c r="A1859" s="1"/>
      <c r="B1859" s="1"/>
      <c r="C1859" s="1"/>
      <c r="D1859" s="1"/>
      <c r="E1859" s="1"/>
      <c r="F1859" s="53"/>
      <c r="G1859" s="53"/>
      <c r="H1859" s="53"/>
      <c r="I1859" s="53"/>
      <c r="J1859" s="53"/>
    </row>
    <row r="1860" spans="1:10" x14ac:dyDescent="0.25">
      <c r="A1860" s="1"/>
      <c r="B1860" s="1"/>
      <c r="C1860" s="1"/>
      <c r="D1860" s="1"/>
      <c r="E1860" s="1"/>
      <c r="F1860" s="53"/>
      <c r="G1860" s="53"/>
      <c r="H1860" s="53"/>
      <c r="I1860" s="53"/>
      <c r="J1860" s="53"/>
    </row>
    <row r="1861" spans="1:10" x14ac:dyDescent="0.25">
      <c r="A1861" s="1"/>
      <c r="B1861" s="1"/>
      <c r="C1861" s="1"/>
      <c r="D1861" s="1"/>
      <c r="E1861" s="1"/>
      <c r="F1861" s="53"/>
      <c r="G1861" s="53"/>
      <c r="H1861" s="53"/>
      <c r="I1861" s="53"/>
      <c r="J1861" s="53"/>
    </row>
    <row r="1862" spans="1:10" x14ac:dyDescent="0.25">
      <c r="A1862" s="1"/>
      <c r="B1862" s="1"/>
      <c r="C1862" s="1"/>
      <c r="D1862" s="1"/>
      <c r="E1862" s="1"/>
      <c r="F1862" s="53"/>
      <c r="G1862" s="53"/>
      <c r="H1862" s="53"/>
      <c r="I1862" s="53"/>
      <c r="J1862" s="53"/>
    </row>
    <row r="1863" spans="1:10" x14ac:dyDescent="0.25">
      <c r="A1863" s="1"/>
      <c r="B1863" s="1"/>
      <c r="C1863" s="1"/>
      <c r="D1863" s="1"/>
      <c r="E1863" s="1"/>
      <c r="F1863" s="53"/>
      <c r="G1863" s="53"/>
      <c r="H1863" s="53"/>
      <c r="I1863" s="53"/>
      <c r="J1863" s="53"/>
    </row>
    <row r="1864" spans="1:10" x14ac:dyDescent="0.25">
      <c r="A1864" s="1"/>
      <c r="B1864" s="1"/>
      <c r="C1864" s="1"/>
      <c r="D1864" s="1"/>
      <c r="E1864" s="1"/>
      <c r="F1864" s="53"/>
      <c r="G1864" s="53"/>
      <c r="H1864" s="53"/>
      <c r="I1864" s="53"/>
      <c r="J1864" s="53"/>
    </row>
    <row r="1865" spans="1:10" x14ac:dyDescent="0.25">
      <c r="A1865" s="1"/>
      <c r="B1865" s="1"/>
      <c r="C1865" s="1"/>
      <c r="D1865" s="1"/>
      <c r="E1865" s="1"/>
      <c r="F1865" s="53"/>
      <c r="G1865" s="53"/>
      <c r="H1865" s="53"/>
      <c r="I1865" s="53"/>
      <c r="J1865" s="53"/>
    </row>
    <row r="1866" spans="1:10" x14ac:dyDescent="0.25">
      <c r="A1866" s="1"/>
      <c r="B1866" s="1"/>
      <c r="C1866" s="1"/>
      <c r="D1866" s="1"/>
      <c r="E1866" s="1"/>
      <c r="F1866" s="53"/>
      <c r="G1866" s="53"/>
      <c r="H1866" s="53"/>
      <c r="I1866" s="53"/>
      <c r="J1866" s="53"/>
    </row>
    <row r="1867" spans="1:10" x14ac:dyDescent="0.25">
      <c r="A1867" s="1"/>
      <c r="B1867" s="1"/>
      <c r="C1867" s="1"/>
      <c r="D1867" s="1"/>
      <c r="E1867" s="1"/>
      <c r="F1867" s="53"/>
      <c r="G1867" s="53"/>
      <c r="H1867" s="53"/>
      <c r="I1867" s="53"/>
      <c r="J1867" s="53"/>
    </row>
    <row r="1868" spans="1:10" x14ac:dyDescent="0.25">
      <c r="A1868" s="1"/>
      <c r="B1868" s="1"/>
      <c r="C1868" s="1"/>
      <c r="D1868" s="1"/>
      <c r="E1868" s="1"/>
      <c r="F1868" s="53"/>
      <c r="G1868" s="53"/>
      <c r="H1868" s="53"/>
      <c r="I1868" s="53"/>
      <c r="J1868" s="53"/>
    </row>
    <row r="1869" spans="1:10" x14ac:dyDescent="0.25">
      <c r="A1869" s="1"/>
      <c r="B1869" s="1"/>
      <c r="C1869" s="1"/>
      <c r="D1869" s="1"/>
      <c r="E1869" s="1"/>
      <c r="F1869" s="53"/>
      <c r="G1869" s="53"/>
      <c r="H1869" s="53"/>
      <c r="I1869" s="53"/>
      <c r="J1869" s="53"/>
    </row>
    <row r="1870" spans="1:10" x14ac:dyDescent="0.25">
      <c r="A1870" s="1"/>
      <c r="B1870" s="1"/>
      <c r="C1870" s="1"/>
      <c r="D1870" s="1"/>
      <c r="E1870" s="1"/>
      <c r="F1870" s="53"/>
      <c r="G1870" s="53"/>
      <c r="H1870" s="53"/>
      <c r="I1870" s="53"/>
      <c r="J1870" s="53"/>
    </row>
    <row r="1871" spans="1:10" x14ac:dyDescent="0.25">
      <c r="A1871" s="1"/>
      <c r="B1871" s="1"/>
      <c r="C1871" s="1"/>
      <c r="D1871" s="1"/>
      <c r="E1871" s="1"/>
      <c r="F1871" s="53"/>
      <c r="G1871" s="53"/>
      <c r="H1871" s="53"/>
      <c r="I1871" s="53"/>
      <c r="J1871" s="53"/>
    </row>
    <row r="1872" spans="1:10" x14ac:dyDescent="0.25">
      <c r="A1872" s="1"/>
      <c r="B1872" s="1"/>
      <c r="C1872" s="1"/>
      <c r="D1872" s="1"/>
      <c r="E1872" s="1"/>
      <c r="F1872" s="53"/>
      <c r="G1872" s="53"/>
      <c r="H1872" s="53"/>
      <c r="I1872" s="53"/>
      <c r="J1872" s="53"/>
    </row>
    <row r="1873" spans="1:10" x14ac:dyDescent="0.25">
      <c r="A1873" s="1"/>
      <c r="B1873" s="1"/>
      <c r="C1873" s="1"/>
      <c r="D1873" s="1"/>
      <c r="E1873" s="1"/>
      <c r="F1873" s="53"/>
      <c r="G1873" s="53"/>
      <c r="H1873" s="53"/>
      <c r="I1873" s="53"/>
      <c r="J1873" s="53"/>
    </row>
    <row r="1874" spans="1:10" x14ac:dyDescent="0.25">
      <c r="A1874" s="1"/>
      <c r="B1874" s="1"/>
      <c r="C1874" s="1"/>
      <c r="D1874" s="1"/>
      <c r="E1874" s="1"/>
      <c r="F1874" s="53"/>
      <c r="G1874" s="53"/>
      <c r="H1874" s="53"/>
      <c r="I1874" s="53"/>
      <c r="J1874" s="53"/>
    </row>
    <row r="1875" spans="1:10" x14ac:dyDescent="0.25">
      <c r="A1875" s="1"/>
      <c r="B1875" s="1"/>
      <c r="C1875" s="1"/>
      <c r="D1875" s="1"/>
      <c r="E1875" s="1"/>
      <c r="F1875" s="53"/>
      <c r="G1875" s="53"/>
      <c r="H1875" s="53"/>
      <c r="I1875" s="53"/>
      <c r="J1875" s="53"/>
    </row>
    <row r="1876" spans="1:10" x14ac:dyDescent="0.25">
      <c r="A1876" s="1"/>
      <c r="B1876" s="1"/>
      <c r="C1876" s="1"/>
      <c r="D1876" s="1"/>
      <c r="E1876" s="1"/>
      <c r="F1876" s="53"/>
      <c r="G1876" s="53"/>
      <c r="H1876" s="53"/>
      <c r="I1876" s="53"/>
      <c r="J1876" s="53"/>
    </row>
    <row r="1877" spans="1:10" x14ac:dyDescent="0.25">
      <c r="A1877" s="1"/>
      <c r="B1877" s="1"/>
      <c r="C1877" s="1"/>
      <c r="D1877" s="1"/>
      <c r="E1877" s="1"/>
      <c r="F1877" s="53"/>
      <c r="G1877" s="53"/>
      <c r="H1877" s="53"/>
      <c r="I1877" s="53"/>
      <c r="J1877" s="53"/>
    </row>
    <row r="1878" spans="1:10" x14ac:dyDescent="0.25">
      <c r="A1878" s="1"/>
      <c r="B1878" s="1"/>
      <c r="C1878" s="1"/>
      <c r="D1878" s="1"/>
      <c r="E1878" s="1"/>
      <c r="F1878" s="53"/>
      <c r="G1878" s="53"/>
      <c r="H1878" s="53"/>
      <c r="I1878" s="53"/>
      <c r="J1878" s="53"/>
    </row>
    <row r="1879" spans="1:10" x14ac:dyDescent="0.25">
      <c r="A1879" s="1"/>
      <c r="B1879" s="1"/>
      <c r="C1879" s="1"/>
      <c r="D1879" s="1"/>
      <c r="E1879" s="1"/>
      <c r="F1879" s="53"/>
      <c r="G1879" s="53"/>
      <c r="H1879" s="53"/>
      <c r="I1879" s="53"/>
      <c r="J1879" s="53"/>
    </row>
    <row r="1880" spans="1:10" x14ac:dyDescent="0.25">
      <c r="A1880" s="1"/>
      <c r="B1880" s="1"/>
      <c r="C1880" s="1"/>
      <c r="D1880" s="1"/>
      <c r="E1880" s="1"/>
      <c r="F1880" s="53"/>
      <c r="G1880" s="53"/>
      <c r="H1880" s="53"/>
      <c r="I1880" s="53"/>
      <c r="J1880" s="53"/>
    </row>
    <row r="1881" spans="1:10" x14ac:dyDescent="0.25">
      <c r="A1881" s="1"/>
      <c r="B1881" s="1"/>
      <c r="C1881" s="1"/>
      <c r="D1881" s="1"/>
      <c r="E1881" s="1"/>
      <c r="F1881" s="53"/>
      <c r="G1881" s="53"/>
      <c r="H1881" s="53"/>
      <c r="I1881" s="53"/>
      <c r="J1881" s="53"/>
    </row>
    <row r="1882" spans="1:10" x14ac:dyDescent="0.25">
      <c r="A1882" s="1"/>
      <c r="B1882" s="1"/>
      <c r="C1882" s="1"/>
      <c r="D1882" s="1"/>
      <c r="E1882" s="1"/>
      <c r="F1882" s="53"/>
      <c r="G1882" s="53"/>
      <c r="H1882" s="53"/>
      <c r="I1882" s="53"/>
      <c r="J1882" s="53"/>
    </row>
    <row r="1883" spans="1:10" x14ac:dyDescent="0.25">
      <c r="A1883" s="1"/>
      <c r="B1883" s="1"/>
      <c r="C1883" s="1"/>
      <c r="D1883" s="1"/>
      <c r="E1883" s="1"/>
      <c r="F1883" s="53"/>
      <c r="G1883" s="53"/>
      <c r="H1883" s="53"/>
      <c r="I1883" s="53"/>
      <c r="J1883" s="53"/>
    </row>
    <row r="1884" spans="1:10" x14ac:dyDescent="0.25">
      <c r="A1884" s="1"/>
      <c r="B1884" s="1"/>
      <c r="C1884" s="1"/>
      <c r="D1884" s="1"/>
      <c r="E1884" s="1"/>
      <c r="F1884" s="53"/>
      <c r="G1884" s="53"/>
      <c r="H1884" s="53"/>
      <c r="I1884" s="53"/>
      <c r="J1884" s="53"/>
    </row>
    <row r="1885" spans="1:10" x14ac:dyDescent="0.25">
      <c r="A1885" s="1"/>
      <c r="B1885" s="1"/>
      <c r="C1885" s="1"/>
      <c r="D1885" s="1"/>
      <c r="E1885" s="1"/>
      <c r="F1885" s="53"/>
      <c r="G1885" s="53"/>
      <c r="H1885" s="53"/>
      <c r="I1885" s="53"/>
      <c r="J1885" s="53"/>
    </row>
    <row r="1886" spans="1:10" x14ac:dyDescent="0.25">
      <c r="A1886" s="1"/>
      <c r="B1886" s="1"/>
      <c r="C1886" s="1"/>
      <c r="D1886" s="1"/>
      <c r="E1886" s="1"/>
      <c r="F1886" s="53"/>
      <c r="G1886" s="53"/>
      <c r="H1886" s="53"/>
      <c r="I1886" s="53"/>
      <c r="J1886" s="53"/>
    </row>
    <row r="1887" spans="1:10" x14ac:dyDescent="0.25">
      <c r="A1887" s="1"/>
      <c r="B1887" s="1"/>
      <c r="C1887" s="1"/>
      <c r="D1887" s="1"/>
      <c r="E1887" s="1"/>
      <c r="F1887" s="53"/>
      <c r="G1887" s="53"/>
      <c r="H1887" s="53"/>
      <c r="I1887" s="53"/>
      <c r="J1887" s="53"/>
    </row>
    <row r="1888" spans="1:10" x14ac:dyDescent="0.25">
      <c r="A1888" s="1"/>
      <c r="B1888" s="1"/>
      <c r="C1888" s="1"/>
      <c r="D1888" s="1"/>
      <c r="E1888" s="1"/>
      <c r="F1888" s="53"/>
      <c r="G1888" s="53"/>
      <c r="H1888" s="53"/>
      <c r="I1888" s="53"/>
      <c r="J1888" s="53"/>
    </row>
    <row r="1889" spans="1:10" x14ac:dyDescent="0.25">
      <c r="A1889" s="1"/>
      <c r="B1889" s="1"/>
      <c r="C1889" s="1"/>
      <c r="D1889" s="1"/>
      <c r="E1889" s="1"/>
      <c r="F1889" s="53"/>
      <c r="G1889" s="53"/>
      <c r="H1889" s="53"/>
      <c r="I1889" s="53"/>
      <c r="J1889" s="53"/>
    </row>
    <row r="1890" spans="1:10" x14ac:dyDescent="0.25">
      <c r="A1890" s="1"/>
      <c r="B1890" s="1"/>
      <c r="C1890" s="1"/>
      <c r="D1890" s="1"/>
      <c r="E1890" s="1"/>
      <c r="F1890" s="53"/>
      <c r="G1890" s="53"/>
      <c r="H1890" s="53"/>
      <c r="I1890" s="53"/>
      <c r="J1890" s="53"/>
    </row>
    <row r="1891" spans="1:10" x14ac:dyDescent="0.25">
      <c r="A1891" s="1"/>
      <c r="B1891" s="1"/>
      <c r="C1891" s="1"/>
      <c r="D1891" s="1"/>
      <c r="E1891" s="1"/>
      <c r="F1891" s="53"/>
      <c r="G1891" s="53"/>
      <c r="H1891" s="53"/>
      <c r="I1891" s="53"/>
      <c r="J1891" s="53"/>
    </row>
    <row r="1892" spans="1:10" x14ac:dyDescent="0.25">
      <c r="A1892" s="1"/>
      <c r="B1892" s="1"/>
      <c r="C1892" s="1"/>
      <c r="D1892" s="1"/>
      <c r="E1892" s="1"/>
      <c r="F1892" s="53"/>
      <c r="G1892" s="53"/>
      <c r="H1892" s="53"/>
      <c r="I1892" s="53"/>
      <c r="J1892" s="53"/>
    </row>
    <row r="1893" spans="1:10" x14ac:dyDescent="0.25">
      <c r="A1893" s="1"/>
      <c r="B1893" s="1"/>
      <c r="C1893" s="1"/>
      <c r="D1893" s="1"/>
      <c r="E1893" s="1"/>
      <c r="F1893" s="53"/>
      <c r="G1893" s="53"/>
      <c r="H1893" s="53"/>
      <c r="I1893" s="53"/>
      <c r="J1893" s="53"/>
    </row>
    <row r="1894" spans="1:10" x14ac:dyDescent="0.25">
      <c r="A1894" s="1"/>
      <c r="B1894" s="1"/>
      <c r="C1894" s="1"/>
      <c r="D1894" s="1"/>
      <c r="E1894" s="1"/>
      <c r="F1894" s="53"/>
      <c r="G1894" s="53"/>
      <c r="H1894" s="53"/>
      <c r="I1894" s="53"/>
      <c r="J1894" s="53"/>
    </row>
    <row r="1895" spans="1:10" x14ac:dyDescent="0.25">
      <c r="A1895" s="1"/>
      <c r="B1895" s="1"/>
      <c r="C1895" s="1"/>
      <c r="D1895" s="1"/>
      <c r="E1895" s="1"/>
      <c r="F1895" s="53"/>
      <c r="G1895" s="53"/>
      <c r="H1895" s="53"/>
      <c r="I1895" s="53"/>
      <c r="J1895" s="53"/>
    </row>
    <row r="1896" spans="1:10" x14ac:dyDescent="0.25">
      <c r="A1896" s="1"/>
      <c r="B1896" s="1"/>
      <c r="C1896" s="1"/>
      <c r="D1896" s="1"/>
      <c r="E1896" s="1"/>
      <c r="F1896" s="53"/>
      <c r="G1896" s="53"/>
      <c r="H1896" s="53"/>
      <c r="I1896" s="53"/>
      <c r="J1896" s="53"/>
    </row>
    <row r="1897" spans="1:10" x14ac:dyDescent="0.25">
      <c r="A1897" s="1"/>
      <c r="B1897" s="1"/>
      <c r="C1897" s="1"/>
      <c r="D1897" s="1"/>
      <c r="E1897" s="1"/>
      <c r="F1897" s="53"/>
      <c r="G1897" s="53"/>
      <c r="H1897" s="53"/>
      <c r="I1897" s="53"/>
      <c r="J1897" s="53"/>
    </row>
    <row r="1898" spans="1:10" x14ac:dyDescent="0.25">
      <c r="A1898" s="1"/>
      <c r="B1898" s="1"/>
      <c r="C1898" s="1"/>
      <c r="D1898" s="1"/>
      <c r="E1898" s="1"/>
      <c r="F1898" s="53"/>
      <c r="G1898" s="53"/>
      <c r="H1898" s="53"/>
      <c r="I1898" s="53"/>
      <c r="J1898" s="53"/>
    </row>
    <row r="1899" spans="1:10" x14ac:dyDescent="0.25">
      <c r="A1899" s="1"/>
      <c r="B1899" s="1"/>
      <c r="C1899" s="1"/>
      <c r="D1899" s="1"/>
      <c r="E1899" s="1"/>
      <c r="F1899" s="53"/>
      <c r="G1899" s="53"/>
      <c r="H1899" s="53"/>
      <c r="I1899" s="53"/>
      <c r="J1899" s="53"/>
    </row>
    <row r="1900" spans="1:10" x14ac:dyDescent="0.25">
      <c r="A1900" s="1"/>
      <c r="B1900" s="1"/>
      <c r="C1900" s="1"/>
      <c r="D1900" s="1"/>
      <c r="E1900" s="1"/>
      <c r="F1900" s="53"/>
      <c r="G1900" s="53"/>
      <c r="H1900" s="53"/>
      <c r="I1900" s="53"/>
      <c r="J1900" s="53"/>
    </row>
    <row r="1901" spans="1:10" x14ac:dyDescent="0.25">
      <c r="A1901" s="1"/>
      <c r="B1901" s="1"/>
      <c r="C1901" s="1"/>
      <c r="D1901" s="1"/>
      <c r="E1901" s="1"/>
      <c r="F1901" s="53"/>
      <c r="G1901" s="53"/>
      <c r="H1901" s="53"/>
      <c r="I1901" s="53"/>
      <c r="J1901" s="53"/>
    </row>
    <row r="1902" spans="1:10" x14ac:dyDescent="0.25">
      <c r="A1902" s="1"/>
      <c r="B1902" s="1"/>
      <c r="C1902" s="1"/>
      <c r="D1902" s="1"/>
      <c r="E1902" s="1"/>
      <c r="F1902" s="53"/>
      <c r="G1902" s="53"/>
      <c r="H1902" s="53"/>
      <c r="I1902" s="53"/>
      <c r="J1902" s="53"/>
    </row>
    <row r="1903" spans="1:10" x14ac:dyDescent="0.25">
      <c r="A1903" s="1"/>
      <c r="B1903" s="1"/>
      <c r="C1903" s="1"/>
      <c r="D1903" s="1"/>
      <c r="E1903" s="1"/>
      <c r="F1903" s="53"/>
      <c r="G1903" s="53"/>
      <c r="H1903" s="53"/>
      <c r="I1903" s="53"/>
      <c r="J1903" s="53"/>
    </row>
    <row r="1904" spans="1:10" x14ac:dyDescent="0.25">
      <c r="A1904" s="1"/>
      <c r="B1904" s="1"/>
      <c r="C1904" s="1"/>
      <c r="D1904" s="1"/>
      <c r="E1904" s="1"/>
      <c r="F1904" s="53"/>
      <c r="G1904" s="53"/>
      <c r="H1904" s="53"/>
      <c r="I1904" s="53"/>
      <c r="J1904" s="53"/>
    </row>
    <row r="1905" spans="1:10" x14ac:dyDescent="0.25">
      <c r="A1905" s="1"/>
      <c r="B1905" s="1"/>
      <c r="C1905" s="1"/>
      <c r="D1905" s="1"/>
      <c r="E1905" s="1"/>
      <c r="F1905" s="53"/>
      <c r="G1905" s="53"/>
      <c r="H1905" s="53"/>
      <c r="I1905" s="53"/>
      <c r="J1905" s="53"/>
    </row>
    <row r="1906" spans="1:10" x14ac:dyDescent="0.25">
      <c r="A1906" s="1"/>
      <c r="B1906" s="1"/>
      <c r="C1906" s="1"/>
      <c r="D1906" s="1"/>
      <c r="E1906" s="1"/>
      <c r="F1906" s="53"/>
      <c r="G1906" s="53"/>
      <c r="H1906" s="53"/>
      <c r="I1906" s="53"/>
      <c r="J1906" s="53"/>
    </row>
    <row r="1907" spans="1:10" x14ac:dyDescent="0.25">
      <c r="A1907" s="1"/>
      <c r="B1907" s="1"/>
      <c r="C1907" s="1"/>
      <c r="D1907" s="1"/>
      <c r="E1907" s="1"/>
      <c r="F1907" s="53"/>
      <c r="G1907" s="53"/>
      <c r="H1907" s="53"/>
      <c r="I1907" s="53"/>
      <c r="J1907" s="53"/>
    </row>
    <row r="1908" spans="1:10" x14ac:dyDescent="0.25">
      <c r="A1908" s="1"/>
      <c r="B1908" s="1"/>
      <c r="C1908" s="1"/>
      <c r="D1908" s="1"/>
      <c r="E1908" s="1"/>
      <c r="F1908" s="53"/>
      <c r="G1908" s="53"/>
      <c r="H1908" s="53"/>
      <c r="I1908" s="53"/>
      <c r="J1908" s="53"/>
    </row>
    <row r="1909" spans="1:10" x14ac:dyDescent="0.25">
      <c r="A1909" s="1"/>
      <c r="B1909" s="1"/>
      <c r="C1909" s="1"/>
      <c r="D1909" s="1"/>
      <c r="E1909" s="1"/>
      <c r="F1909" s="53"/>
      <c r="G1909" s="53"/>
      <c r="H1909" s="53"/>
      <c r="I1909" s="53"/>
      <c r="J1909" s="53"/>
    </row>
    <row r="1910" spans="1:10" x14ac:dyDescent="0.25">
      <c r="A1910" s="1"/>
      <c r="B1910" s="1"/>
      <c r="C1910" s="1"/>
      <c r="D1910" s="1"/>
      <c r="E1910" s="1"/>
      <c r="F1910" s="53"/>
      <c r="G1910" s="53"/>
      <c r="H1910" s="53"/>
      <c r="I1910" s="53"/>
      <c r="J1910" s="53"/>
    </row>
    <row r="1911" spans="1:10" x14ac:dyDescent="0.25">
      <c r="A1911" s="1"/>
      <c r="B1911" s="1"/>
      <c r="C1911" s="1"/>
      <c r="D1911" s="1"/>
      <c r="E1911" s="1"/>
      <c r="F1911" s="53"/>
      <c r="G1911" s="53"/>
      <c r="H1911" s="53"/>
      <c r="I1911" s="53"/>
      <c r="J1911" s="53"/>
    </row>
    <row r="1912" spans="1:10" x14ac:dyDescent="0.25">
      <c r="A1912" s="1"/>
      <c r="B1912" s="1"/>
      <c r="C1912" s="1"/>
      <c r="D1912" s="1"/>
      <c r="E1912" s="1"/>
      <c r="F1912" s="53"/>
      <c r="G1912" s="53"/>
      <c r="H1912" s="53"/>
      <c r="I1912" s="53"/>
      <c r="J1912" s="53"/>
    </row>
    <row r="1913" spans="1:10" x14ac:dyDescent="0.25">
      <c r="A1913" s="1"/>
      <c r="B1913" s="1"/>
      <c r="C1913" s="1"/>
      <c r="D1913" s="1"/>
      <c r="E1913" s="1"/>
      <c r="F1913" s="53"/>
      <c r="G1913" s="53"/>
      <c r="H1913" s="53"/>
      <c r="I1913" s="53"/>
      <c r="J1913" s="53"/>
    </row>
    <row r="1914" spans="1:10" x14ac:dyDescent="0.25">
      <c r="A1914" s="1"/>
      <c r="B1914" s="1"/>
      <c r="C1914" s="1"/>
      <c r="D1914" s="1"/>
      <c r="E1914" s="1"/>
      <c r="F1914" s="53"/>
      <c r="G1914" s="53"/>
      <c r="H1914" s="53"/>
      <c r="I1914" s="53"/>
      <c r="J1914" s="53"/>
    </row>
    <row r="1915" spans="1:10" x14ac:dyDescent="0.25">
      <c r="A1915" s="1"/>
      <c r="B1915" s="1"/>
      <c r="C1915" s="1"/>
      <c r="D1915" s="1"/>
      <c r="E1915" s="1"/>
      <c r="F1915" s="53"/>
      <c r="G1915" s="53"/>
      <c r="H1915" s="53"/>
      <c r="I1915" s="53"/>
      <c r="J1915" s="53"/>
    </row>
    <row r="1916" spans="1:10" x14ac:dyDescent="0.25">
      <c r="A1916" s="1"/>
      <c r="B1916" s="1"/>
      <c r="C1916" s="1"/>
      <c r="D1916" s="1"/>
      <c r="E1916" s="1"/>
      <c r="F1916" s="53"/>
      <c r="G1916" s="53"/>
      <c r="H1916" s="53"/>
      <c r="I1916" s="53"/>
      <c r="J1916" s="53"/>
    </row>
    <row r="1917" spans="1:10" x14ac:dyDescent="0.25">
      <c r="A1917" s="1"/>
      <c r="B1917" s="1"/>
      <c r="C1917" s="1"/>
      <c r="D1917" s="1"/>
      <c r="E1917" s="1"/>
      <c r="F1917" s="53"/>
      <c r="G1917" s="53"/>
      <c r="H1917" s="53"/>
      <c r="I1917" s="53"/>
      <c r="J1917" s="53"/>
    </row>
    <row r="1918" spans="1:10" x14ac:dyDescent="0.25">
      <c r="A1918" s="1"/>
      <c r="B1918" s="1"/>
      <c r="C1918" s="1"/>
      <c r="D1918" s="1"/>
      <c r="E1918" s="1"/>
      <c r="F1918" s="53"/>
      <c r="G1918" s="53"/>
      <c r="H1918" s="53"/>
      <c r="I1918" s="53"/>
      <c r="J1918" s="53"/>
    </row>
    <row r="1919" spans="1:10" x14ac:dyDescent="0.25">
      <c r="A1919" s="1"/>
      <c r="B1919" s="1"/>
      <c r="C1919" s="1"/>
      <c r="D1919" s="1"/>
      <c r="E1919" s="1"/>
      <c r="F1919" s="53"/>
      <c r="G1919" s="53"/>
      <c r="H1919" s="53"/>
      <c r="I1919" s="53"/>
      <c r="J1919" s="53"/>
    </row>
    <row r="1920" spans="1:10" x14ac:dyDescent="0.25">
      <c r="A1920" s="1"/>
      <c r="B1920" s="1"/>
      <c r="C1920" s="1"/>
      <c r="D1920" s="1"/>
      <c r="E1920" s="1"/>
      <c r="F1920" s="53"/>
      <c r="G1920" s="53"/>
      <c r="H1920" s="53"/>
      <c r="I1920" s="53"/>
      <c r="J1920" s="53"/>
    </row>
    <row r="1921" spans="1:10" x14ac:dyDescent="0.25">
      <c r="A1921" s="1"/>
      <c r="B1921" s="1"/>
      <c r="C1921" s="1"/>
      <c r="D1921" s="1"/>
      <c r="E1921" s="1"/>
      <c r="F1921" s="53"/>
      <c r="G1921" s="53"/>
      <c r="H1921" s="53"/>
      <c r="I1921" s="53"/>
      <c r="J1921" s="53"/>
    </row>
    <row r="1922" spans="1:10" x14ac:dyDescent="0.25">
      <c r="A1922" s="1"/>
      <c r="B1922" s="1"/>
      <c r="C1922" s="1"/>
      <c r="D1922" s="1"/>
      <c r="E1922" s="1"/>
      <c r="F1922" s="53"/>
      <c r="G1922" s="53"/>
      <c r="H1922" s="53"/>
      <c r="I1922" s="53"/>
      <c r="J1922" s="53"/>
    </row>
    <row r="1923" spans="1:10" x14ac:dyDescent="0.25">
      <c r="A1923" s="1"/>
      <c r="B1923" s="1"/>
      <c r="C1923" s="1"/>
      <c r="D1923" s="1"/>
      <c r="E1923" s="1"/>
      <c r="F1923" s="53"/>
      <c r="G1923" s="53"/>
      <c r="H1923" s="53"/>
      <c r="I1923" s="53"/>
      <c r="J1923" s="53"/>
    </row>
    <row r="1924" spans="1:10" x14ac:dyDescent="0.25">
      <c r="A1924" s="1"/>
      <c r="B1924" s="1"/>
      <c r="C1924" s="1"/>
      <c r="D1924" s="1"/>
      <c r="E1924" s="1"/>
      <c r="F1924" s="53"/>
      <c r="G1924" s="53"/>
      <c r="H1924" s="53"/>
      <c r="I1924" s="53"/>
      <c r="J1924" s="53"/>
    </row>
    <row r="1925" spans="1:10" x14ac:dyDescent="0.25">
      <c r="A1925" s="1"/>
      <c r="B1925" s="1"/>
      <c r="C1925" s="1"/>
      <c r="D1925" s="1"/>
      <c r="E1925" s="1"/>
      <c r="F1925" s="53"/>
      <c r="G1925" s="53"/>
      <c r="H1925" s="53"/>
      <c r="I1925" s="53"/>
      <c r="J1925" s="53"/>
    </row>
    <row r="1926" spans="1:10" x14ac:dyDescent="0.25">
      <c r="A1926" s="1"/>
      <c r="B1926" s="1"/>
      <c r="C1926" s="1"/>
      <c r="D1926" s="1"/>
      <c r="E1926" s="1"/>
      <c r="F1926" s="53"/>
      <c r="G1926" s="53"/>
      <c r="H1926" s="53"/>
      <c r="I1926" s="53"/>
      <c r="J1926" s="53"/>
    </row>
    <row r="1927" spans="1:10" x14ac:dyDescent="0.25">
      <c r="A1927" s="1"/>
      <c r="B1927" s="1"/>
      <c r="C1927" s="1"/>
      <c r="D1927" s="1"/>
      <c r="E1927" s="1"/>
      <c r="F1927" s="53"/>
      <c r="G1927" s="53"/>
      <c r="H1927" s="53"/>
      <c r="I1927" s="53"/>
      <c r="J1927" s="53"/>
    </row>
    <row r="1928" spans="1:10" x14ac:dyDescent="0.25">
      <c r="A1928" s="1"/>
      <c r="B1928" s="1"/>
      <c r="C1928" s="1"/>
      <c r="D1928" s="1"/>
      <c r="E1928" s="1"/>
      <c r="F1928" s="53"/>
      <c r="G1928" s="53"/>
      <c r="H1928" s="53"/>
      <c r="I1928" s="53"/>
      <c r="J1928" s="53"/>
    </row>
    <row r="1929" spans="1:10" x14ac:dyDescent="0.25">
      <c r="A1929" s="1"/>
      <c r="B1929" s="1"/>
      <c r="C1929" s="1"/>
      <c r="D1929" s="1"/>
      <c r="E1929" s="1"/>
      <c r="F1929" s="53"/>
      <c r="G1929" s="53"/>
      <c r="H1929" s="53"/>
      <c r="I1929" s="53"/>
      <c r="J1929" s="53"/>
    </row>
    <row r="1930" spans="1:10" x14ac:dyDescent="0.25">
      <c r="A1930" s="1"/>
      <c r="B1930" s="1"/>
      <c r="C1930" s="1"/>
      <c r="D1930" s="1"/>
      <c r="E1930" s="1"/>
      <c r="F1930" s="53"/>
      <c r="G1930" s="53"/>
      <c r="H1930" s="53"/>
      <c r="I1930" s="53"/>
      <c r="J1930" s="53"/>
    </row>
    <row r="1931" spans="1:10" x14ac:dyDescent="0.25">
      <c r="A1931" s="1"/>
      <c r="B1931" s="1"/>
      <c r="C1931" s="1"/>
      <c r="D1931" s="1"/>
      <c r="E1931" s="1"/>
      <c r="F1931" s="53"/>
      <c r="G1931" s="53"/>
      <c r="H1931" s="53"/>
      <c r="I1931" s="53"/>
      <c r="J1931" s="53"/>
    </row>
    <row r="1932" spans="1:10" x14ac:dyDescent="0.25">
      <c r="A1932" s="1"/>
      <c r="B1932" s="1"/>
      <c r="C1932" s="1"/>
      <c r="D1932" s="1"/>
      <c r="E1932" s="1"/>
      <c r="F1932" s="53"/>
      <c r="G1932" s="53"/>
      <c r="H1932" s="53"/>
      <c r="I1932" s="53"/>
      <c r="J1932" s="53"/>
    </row>
    <row r="1933" spans="1:10" x14ac:dyDescent="0.25">
      <c r="A1933" s="1"/>
      <c r="B1933" s="1"/>
      <c r="C1933" s="1"/>
      <c r="D1933" s="1"/>
      <c r="E1933" s="1"/>
      <c r="F1933" s="53"/>
      <c r="G1933" s="53"/>
      <c r="H1933" s="53"/>
      <c r="I1933" s="53"/>
      <c r="J1933" s="53"/>
    </row>
    <row r="1934" spans="1:10" x14ac:dyDescent="0.25">
      <c r="A1934" s="1"/>
      <c r="B1934" s="1"/>
      <c r="C1934" s="1"/>
      <c r="D1934" s="1"/>
      <c r="E1934" s="1"/>
      <c r="F1934" s="53"/>
      <c r="G1934" s="53"/>
      <c r="H1934" s="53"/>
      <c r="I1934" s="53"/>
      <c r="J1934" s="53"/>
    </row>
    <row r="1935" spans="1:10" x14ac:dyDescent="0.25">
      <c r="A1935" s="1"/>
      <c r="B1935" s="1"/>
      <c r="C1935" s="1"/>
      <c r="D1935" s="1"/>
      <c r="E1935" s="1"/>
      <c r="F1935" s="53"/>
      <c r="G1935" s="53"/>
      <c r="H1935" s="53"/>
      <c r="I1935" s="53"/>
      <c r="J1935" s="53"/>
    </row>
    <row r="1936" spans="1:10" x14ac:dyDescent="0.25">
      <c r="A1936" s="1"/>
      <c r="B1936" s="1"/>
      <c r="C1936" s="1"/>
      <c r="D1936" s="1"/>
      <c r="E1936" s="1"/>
      <c r="F1936" s="53"/>
      <c r="G1936" s="53"/>
      <c r="H1936" s="53"/>
      <c r="I1936" s="53"/>
      <c r="J1936" s="53"/>
    </row>
    <row r="1937" spans="1:10" x14ac:dyDescent="0.25">
      <c r="A1937" s="1"/>
      <c r="B1937" s="1"/>
      <c r="C1937" s="1"/>
      <c r="D1937" s="1"/>
      <c r="E1937" s="1"/>
      <c r="F1937" s="53"/>
      <c r="G1937" s="53"/>
      <c r="H1937" s="53"/>
      <c r="I1937" s="53"/>
      <c r="J1937" s="53"/>
    </row>
    <row r="1938" spans="1:10" x14ac:dyDescent="0.25">
      <c r="A1938" s="1"/>
      <c r="B1938" s="1"/>
      <c r="C1938" s="1"/>
      <c r="D1938" s="1"/>
      <c r="E1938" s="1"/>
      <c r="F1938" s="53"/>
      <c r="G1938" s="53"/>
      <c r="H1938" s="53"/>
      <c r="I1938" s="53"/>
      <c r="J1938" s="53"/>
    </row>
    <row r="1939" spans="1:10" x14ac:dyDescent="0.25">
      <c r="A1939" s="1"/>
      <c r="B1939" s="1"/>
      <c r="C1939" s="1"/>
      <c r="D1939" s="1"/>
      <c r="E1939" s="1"/>
      <c r="F1939" s="53"/>
      <c r="G1939" s="53"/>
      <c r="H1939" s="53"/>
      <c r="I1939" s="53"/>
      <c r="J1939" s="53"/>
    </row>
    <row r="1940" spans="1:10" x14ac:dyDescent="0.25">
      <c r="A1940" s="1"/>
      <c r="B1940" s="1"/>
      <c r="C1940" s="1"/>
      <c r="D1940" s="1"/>
      <c r="E1940" s="1"/>
      <c r="F1940" s="53"/>
      <c r="G1940" s="53"/>
      <c r="H1940" s="53"/>
      <c r="I1940" s="53"/>
      <c r="J1940" s="53"/>
    </row>
    <row r="1941" spans="1:10" x14ac:dyDescent="0.25">
      <c r="A1941" s="1"/>
      <c r="B1941" s="1"/>
      <c r="C1941" s="1"/>
      <c r="D1941" s="1"/>
      <c r="E1941" s="1"/>
      <c r="F1941" s="53"/>
      <c r="G1941" s="53"/>
      <c r="H1941" s="53"/>
      <c r="I1941" s="53"/>
      <c r="J1941" s="53"/>
    </row>
    <row r="1942" spans="1:10" x14ac:dyDescent="0.25">
      <c r="A1942" s="1"/>
      <c r="B1942" s="1"/>
      <c r="C1942" s="1"/>
      <c r="D1942" s="1"/>
      <c r="E1942" s="1"/>
      <c r="F1942" s="53"/>
      <c r="G1942" s="53"/>
      <c r="H1942" s="53"/>
      <c r="I1942" s="53"/>
      <c r="J1942" s="53"/>
    </row>
    <row r="1943" spans="1:10" x14ac:dyDescent="0.25">
      <c r="A1943" s="1"/>
      <c r="B1943" s="1"/>
      <c r="C1943" s="1"/>
      <c r="D1943" s="1"/>
      <c r="E1943" s="1"/>
      <c r="F1943" s="53"/>
      <c r="G1943" s="53"/>
      <c r="H1943" s="53"/>
      <c r="I1943" s="53"/>
      <c r="J1943" s="53"/>
    </row>
    <row r="1944" spans="1:10" x14ac:dyDescent="0.25">
      <c r="A1944" s="1"/>
      <c r="B1944" s="1"/>
      <c r="C1944" s="1"/>
      <c r="D1944" s="1"/>
      <c r="E1944" s="1"/>
      <c r="F1944" s="53"/>
      <c r="G1944" s="53"/>
      <c r="H1944" s="53"/>
      <c r="I1944" s="53"/>
      <c r="J1944" s="53"/>
    </row>
    <row r="1945" spans="1:10" x14ac:dyDescent="0.25">
      <c r="A1945" s="1"/>
      <c r="B1945" s="1"/>
      <c r="C1945" s="1"/>
      <c r="D1945" s="1"/>
      <c r="E1945" s="1"/>
      <c r="F1945" s="53"/>
      <c r="G1945" s="53"/>
      <c r="H1945" s="53"/>
      <c r="I1945" s="53"/>
      <c r="J1945" s="53"/>
    </row>
    <row r="1946" spans="1:10" x14ac:dyDescent="0.25">
      <c r="A1946" s="1"/>
      <c r="B1946" s="1"/>
      <c r="C1946" s="1"/>
      <c r="D1946" s="1"/>
      <c r="E1946" s="1"/>
      <c r="F1946" s="53"/>
      <c r="G1946" s="53"/>
      <c r="H1946" s="53"/>
      <c r="I1946" s="53"/>
      <c r="J1946" s="53"/>
    </row>
    <row r="1947" spans="1:10" x14ac:dyDescent="0.25">
      <c r="A1947" s="1"/>
      <c r="B1947" s="1"/>
      <c r="C1947" s="1"/>
      <c r="D1947" s="1"/>
      <c r="E1947" s="1"/>
      <c r="F1947" s="53"/>
      <c r="G1947" s="53"/>
      <c r="H1947" s="53"/>
      <c r="I1947" s="53"/>
      <c r="J1947" s="53"/>
    </row>
    <row r="1948" spans="1:10" x14ac:dyDescent="0.25">
      <c r="A1948" s="1"/>
      <c r="B1948" s="1"/>
      <c r="C1948" s="1"/>
      <c r="D1948" s="1"/>
      <c r="E1948" s="1"/>
      <c r="F1948" s="53"/>
      <c r="G1948" s="53"/>
      <c r="H1948" s="53"/>
      <c r="I1948" s="53"/>
      <c r="J1948" s="53"/>
    </row>
    <row r="1949" spans="1:10" x14ac:dyDescent="0.25">
      <c r="A1949" s="1"/>
      <c r="B1949" s="1"/>
      <c r="C1949" s="1"/>
      <c r="D1949" s="1"/>
      <c r="E1949" s="1"/>
      <c r="F1949" s="53"/>
      <c r="G1949" s="53"/>
      <c r="H1949" s="53"/>
      <c r="I1949" s="53"/>
      <c r="J1949" s="53"/>
    </row>
    <row r="1950" spans="1:10" x14ac:dyDescent="0.25">
      <c r="A1950" s="1"/>
      <c r="B1950" s="1"/>
      <c r="C1950" s="1"/>
      <c r="D1950" s="1"/>
      <c r="E1950" s="1"/>
      <c r="F1950" s="53"/>
      <c r="G1950" s="53"/>
      <c r="H1950" s="53"/>
      <c r="I1950" s="53"/>
      <c r="J1950" s="53"/>
    </row>
    <row r="1951" spans="1:10" x14ac:dyDescent="0.25">
      <c r="A1951" s="1"/>
      <c r="B1951" s="1"/>
      <c r="C1951" s="1"/>
      <c r="D1951" s="1"/>
      <c r="E1951" s="1"/>
      <c r="F1951" s="53"/>
      <c r="G1951" s="53"/>
      <c r="H1951" s="53"/>
      <c r="I1951" s="53"/>
      <c r="J1951" s="53"/>
    </row>
    <row r="1952" spans="1:10" x14ac:dyDescent="0.25">
      <c r="A1952" s="1"/>
      <c r="B1952" s="1"/>
      <c r="C1952" s="1"/>
      <c r="D1952" s="1"/>
      <c r="E1952" s="1"/>
      <c r="F1952" s="53"/>
      <c r="G1952" s="53"/>
      <c r="H1952" s="53"/>
      <c r="I1952" s="53"/>
      <c r="J1952" s="53"/>
    </row>
    <row r="1953" spans="1:10" x14ac:dyDescent="0.25">
      <c r="A1953" s="1"/>
      <c r="B1953" s="1"/>
      <c r="C1953" s="1"/>
      <c r="D1953" s="1"/>
      <c r="E1953" s="1"/>
      <c r="F1953" s="53"/>
      <c r="G1953" s="53"/>
      <c r="H1953" s="53"/>
      <c r="I1953" s="53"/>
      <c r="J1953" s="53"/>
    </row>
    <row r="1954" spans="1:10" x14ac:dyDescent="0.25">
      <c r="A1954" s="1"/>
      <c r="B1954" s="1"/>
      <c r="C1954" s="1"/>
      <c r="D1954" s="1"/>
      <c r="E1954" s="1"/>
      <c r="F1954" s="53"/>
      <c r="G1954" s="53"/>
      <c r="H1954" s="53"/>
      <c r="I1954" s="53"/>
      <c r="J1954" s="53"/>
    </row>
    <row r="1955" spans="1:10" x14ac:dyDescent="0.25">
      <c r="A1955" s="1"/>
      <c r="B1955" s="1"/>
      <c r="C1955" s="1"/>
      <c r="D1955" s="1"/>
      <c r="E1955" s="1"/>
      <c r="F1955" s="53"/>
      <c r="G1955" s="53"/>
      <c r="H1955" s="53"/>
      <c r="I1955" s="53"/>
      <c r="J1955" s="53"/>
    </row>
    <row r="1956" spans="1:10" x14ac:dyDescent="0.25">
      <c r="A1956" s="1"/>
      <c r="B1956" s="1"/>
      <c r="C1956" s="1"/>
      <c r="D1956" s="1"/>
      <c r="E1956" s="1"/>
      <c r="F1956" s="53"/>
      <c r="G1956" s="53"/>
      <c r="H1956" s="53"/>
      <c r="I1956" s="53"/>
      <c r="J1956" s="53"/>
    </row>
    <row r="1957" spans="1:10" x14ac:dyDescent="0.25">
      <c r="A1957" s="1"/>
      <c r="B1957" s="1"/>
      <c r="C1957" s="1"/>
      <c r="D1957" s="1"/>
      <c r="E1957" s="1"/>
      <c r="F1957" s="53"/>
      <c r="G1957" s="53"/>
      <c r="H1957" s="53"/>
      <c r="I1957" s="53"/>
      <c r="J1957" s="53"/>
    </row>
    <row r="1958" spans="1:10" x14ac:dyDescent="0.25">
      <c r="A1958" s="1"/>
      <c r="B1958" s="1"/>
      <c r="C1958" s="1"/>
      <c r="D1958" s="1"/>
      <c r="E1958" s="1"/>
      <c r="F1958" s="53"/>
      <c r="G1958" s="53"/>
      <c r="H1958" s="53"/>
      <c r="I1958" s="53"/>
      <c r="J1958" s="53"/>
    </row>
    <row r="1959" spans="1:10" x14ac:dyDescent="0.25">
      <c r="A1959" s="1"/>
      <c r="B1959" s="1"/>
      <c r="C1959" s="1"/>
      <c r="D1959" s="1"/>
      <c r="E1959" s="1"/>
      <c r="F1959" s="53"/>
      <c r="G1959" s="53"/>
      <c r="H1959" s="53"/>
      <c r="I1959" s="53"/>
      <c r="J1959" s="53"/>
    </row>
    <row r="1960" spans="1:10" x14ac:dyDescent="0.25">
      <c r="A1960" s="1"/>
      <c r="B1960" s="1"/>
      <c r="C1960" s="1"/>
      <c r="D1960" s="1"/>
      <c r="E1960" s="1"/>
      <c r="F1960" s="53"/>
      <c r="G1960" s="53"/>
      <c r="H1960" s="53"/>
      <c r="I1960" s="53"/>
      <c r="J1960" s="53"/>
    </row>
    <row r="1961" spans="1:10" x14ac:dyDescent="0.25">
      <c r="A1961" s="1"/>
      <c r="B1961" s="1"/>
      <c r="C1961" s="1"/>
      <c r="D1961" s="1"/>
      <c r="E1961" s="1"/>
      <c r="F1961" s="53"/>
      <c r="G1961" s="53"/>
      <c r="H1961" s="53"/>
      <c r="I1961" s="53"/>
      <c r="J1961" s="53"/>
    </row>
    <row r="1962" spans="1:10" x14ac:dyDescent="0.25">
      <c r="A1962" s="1"/>
      <c r="B1962" s="1"/>
      <c r="C1962" s="1"/>
      <c r="D1962" s="1"/>
      <c r="E1962" s="1"/>
      <c r="F1962" s="53"/>
      <c r="G1962" s="53"/>
      <c r="H1962" s="53"/>
      <c r="I1962" s="53"/>
      <c r="J1962" s="53"/>
    </row>
    <row r="1963" spans="1:10" x14ac:dyDescent="0.25">
      <c r="A1963" s="1"/>
      <c r="B1963" s="1"/>
      <c r="C1963" s="1"/>
      <c r="D1963" s="1"/>
      <c r="E1963" s="1"/>
      <c r="F1963" s="53"/>
      <c r="G1963" s="53"/>
      <c r="H1963" s="53"/>
      <c r="I1963" s="53"/>
      <c r="J1963" s="53"/>
    </row>
    <row r="1964" spans="1:10" x14ac:dyDescent="0.25">
      <c r="A1964" s="1"/>
      <c r="B1964" s="1"/>
      <c r="C1964" s="1"/>
      <c r="D1964" s="1"/>
      <c r="E1964" s="1"/>
      <c r="F1964" s="53"/>
      <c r="G1964" s="53"/>
      <c r="H1964" s="53"/>
      <c r="I1964" s="53"/>
      <c r="J1964" s="53"/>
    </row>
    <row r="1965" spans="1:10" x14ac:dyDescent="0.25">
      <c r="A1965" s="1"/>
      <c r="B1965" s="1"/>
      <c r="C1965" s="1"/>
      <c r="D1965" s="1"/>
      <c r="E1965" s="1"/>
      <c r="F1965" s="53"/>
      <c r="G1965" s="53"/>
      <c r="H1965" s="53"/>
      <c r="I1965" s="53"/>
      <c r="J1965" s="53"/>
    </row>
    <row r="1966" spans="1:10" x14ac:dyDescent="0.25">
      <c r="A1966" s="1"/>
      <c r="B1966" s="1"/>
      <c r="C1966" s="1"/>
      <c r="D1966" s="1"/>
      <c r="E1966" s="1"/>
      <c r="F1966" s="53"/>
      <c r="G1966" s="53"/>
      <c r="H1966" s="53"/>
      <c r="I1966" s="53"/>
      <c r="J1966" s="53"/>
    </row>
    <row r="1967" spans="1:10" x14ac:dyDescent="0.25">
      <c r="A1967" s="1"/>
      <c r="B1967" s="1"/>
      <c r="C1967" s="1"/>
      <c r="D1967" s="1"/>
      <c r="E1967" s="1"/>
      <c r="F1967" s="53"/>
      <c r="G1967" s="53"/>
      <c r="H1967" s="53"/>
      <c r="I1967" s="53"/>
      <c r="J1967" s="53"/>
    </row>
    <row r="1968" spans="1:10" x14ac:dyDescent="0.25">
      <c r="A1968" s="1"/>
      <c r="B1968" s="1"/>
      <c r="C1968" s="1"/>
      <c r="D1968" s="1"/>
      <c r="E1968" s="1"/>
      <c r="F1968" s="53"/>
      <c r="G1968" s="53"/>
      <c r="H1968" s="53"/>
      <c r="I1968" s="53"/>
      <c r="J1968" s="53"/>
    </row>
    <row r="1969" spans="1:10" x14ac:dyDescent="0.25">
      <c r="A1969" s="1"/>
      <c r="B1969" s="1"/>
      <c r="C1969" s="1"/>
      <c r="D1969" s="1"/>
      <c r="E1969" s="1"/>
      <c r="F1969" s="53"/>
      <c r="G1969" s="53"/>
      <c r="H1969" s="53"/>
      <c r="I1969" s="53"/>
      <c r="J1969" s="53"/>
    </row>
    <row r="1970" spans="1:10" x14ac:dyDescent="0.25">
      <c r="A1970" s="1"/>
      <c r="B1970" s="1"/>
      <c r="C1970" s="1"/>
      <c r="D1970" s="1"/>
      <c r="E1970" s="1"/>
      <c r="F1970" s="53"/>
      <c r="G1970" s="53"/>
      <c r="H1970" s="53"/>
      <c r="I1970" s="53"/>
      <c r="J1970" s="53"/>
    </row>
    <row r="1971" spans="1:10" x14ac:dyDescent="0.25">
      <c r="A1971" s="1"/>
      <c r="B1971" s="1"/>
      <c r="C1971" s="1"/>
      <c r="D1971" s="1"/>
      <c r="E1971" s="1"/>
      <c r="F1971" s="53"/>
      <c r="G1971" s="53"/>
      <c r="H1971" s="53"/>
      <c r="I1971" s="53"/>
      <c r="J1971" s="53"/>
    </row>
    <row r="1972" spans="1:10" x14ac:dyDescent="0.25">
      <c r="A1972" s="1"/>
      <c r="B1972" s="1"/>
      <c r="C1972" s="1"/>
      <c r="D1972" s="1"/>
      <c r="E1972" s="1"/>
      <c r="F1972" s="53"/>
      <c r="G1972" s="53"/>
      <c r="H1972" s="53"/>
      <c r="I1972" s="53"/>
      <c r="J1972" s="53"/>
    </row>
    <row r="1973" spans="1:10" x14ac:dyDescent="0.25">
      <c r="A1973" s="1"/>
      <c r="B1973" s="1"/>
      <c r="C1973" s="1"/>
      <c r="D1973" s="1"/>
      <c r="E1973" s="1"/>
      <c r="F1973" s="53"/>
      <c r="G1973" s="53"/>
      <c r="H1973" s="53"/>
      <c r="I1973" s="53"/>
      <c r="J1973" s="53"/>
    </row>
    <row r="1974" spans="1:10" x14ac:dyDescent="0.25">
      <c r="A1974" s="1"/>
      <c r="B1974" s="1"/>
      <c r="C1974" s="1"/>
      <c r="D1974" s="1"/>
      <c r="E1974" s="1"/>
      <c r="F1974" s="53"/>
      <c r="G1974" s="53"/>
      <c r="H1974" s="53"/>
      <c r="I1974" s="53"/>
      <c r="J1974" s="53"/>
    </row>
    <row r="1975" spans="1:10" x14ac:dyDescent="0.25">
      <c r="A1975" s="1"/>
      <c r="B1975" s="1"/>
      <c r="C1975" s="1"/>
      <c r="D1975" s="1"/>
      <c r="E1975" s="1"/>
      <c r="F1975" s="53"/>
      <c r="G1975" s="53"/>
      <c r="H1975" s="53"/>
      <c r="I1975" s="53"/>
      <c r="J1975" s="53"/>
    </row>
    <row r="1976" spans="1:10" x14ac:dyDescent="0.25">
      <c r="A1976" s="1"/>
      <c r="B1976" s="1"/>
      <c r="C1976" s="1"/>
      <c r="D1976" s="1"/>
      <c r="E1976" s="1"/>
      <c r="F1976" s="53"/>
      <c r="G1976" s="53"/>
      <c r="H1976" s="53"/>
      <c r="I1976" s="53"/>
      <c r="J1976" s="53"/>
    </row>
    <row r="1977" spans="1:10" x14ac:dyDescent="0.25">
      <c r="A1977" s="1"/>
      <c r="B1977" s="1"/>
      <c r="C1977" s="1"/>
      <c r="D1977" s="1"/>
      <c r="E1977" s="1"/>
      <c r="F1977" s="53"/>
      <c r="G1977" s="53"/>
      <c r="H1977" s="53"/>
      <c r="I1977" s="53"/>
      <c r="J1977" s="53"/>
    </row>
    <row r="1978" spans="1:10" x14ac:dyDescent="0.25">
      <c r="A1978" s="1"/>
      <c r="B1978" s="1"/>
      <c r="C1978" s="1"/>
      <c r="D1978" s="1"/>
      <c r="E1978" s="1"/>
      <c r="F1978" s="53"/>
      <c r="G1978" s="53"/>
      <c r="H1978" s="53"/>
      <c r="I1978" s="53"/>
      <c r="J1978" s="53"/>
    </row>
    <row r="1979" spans="1:10" x14ac:dyDescent="0.25">
      <c r="A1979" s="1"/>
      <c r="B1979" s="1"/>
      <c r="C1979" s="1"/>
      <c r="D1979" s="1"/>
      <c r="E1979" s="1"/>
      <c r="F1979" s="53"/>
      <c r="G1979" s="53"/>
      <c r="H1979" s="53"/>
      <c r="I1979" s="53"/>
      <c r="J1979" s="53"/>
    </row>
    <row r="1980" spans="1:10" x14ac:dyDescent="0.25">
      <c r="A1980" s="1"/>
      <c r="B1980" s="1"/>
      <c r="C1980" s="1"/>
      <c r="D1980" s="1"/>
      <c r="E1980" s="1"/>
      <c r="F1980" s="53"/>
      <c r="G1980" s="53"/>
      <c r="H1980" s="53"/>
      <c r="I1980" s="53"/>
      <c r="J1980" s="53"/>
    </row>
    <row r="1981" spans="1:10" x14ac:dyDescent="0.25">
      <c r="A1981" s="1"/>
      <c r="B1981" s="1"/>
      <c r="C1981" s="1"/>
      <c r="D1981" s="1"/>
      <c r="E1981" s="1"/>
      <c r="F1981" s="53"/>
      <c r="G1981" s="53"/>
      <c r="H1981" s="53"/>
      <c r="I1981" s="53"/>
      <c r="J1981" s="53"/>
    </row>
    <row r="1982" spans="1:10" x14ac:dyDescent="0.25">
      <c r="A1982" s="1"/>
      <c r="B1982" s="1"/>
      <c r="C1982" s="1"/>
      <c r="D1982" s="1"/>
      <c r="E1982" s="1"/>
      <c r="F1982" s="53"/>
      <c r="G1982" s="53"/>
      <c r="H1982" s="53"/>
      <c r="I1982" s="53"/>
      <c r="J1982" s="53"/>
    </row>
    <row r="1983" spans="1:10" x14ac:dyDescent="0.25">
      <c r="A1983" s="1"/>
      <c r="B1983" s="1"/>
      <c r="C1983" s="1"/>
      <c r="D1983" s="1"/>
      <c r="E1983" s="1"/>
      <c r="F1983" s="53"/>
      <c r="G1983" s="53"/>
      <c r="H1983" s="53"/>
      <c r="I1983" s="53"/>
      <c r="J1983" s="53"/>
    </row>
    <row r="1984" spans="1:10" x14ac:dyDescent="0.25">
      <c r="A1984" s="1"/>
      <c r="B1984" s="1"/>
      <c r="C1984" s="1"/>
      <c r="D1984" s="1"/>
      <c r="E1984" s="1"/>
      <c r="F1984" s="53"/>
      <c r="G1984" s="53"/>
      <c r="H1984" s="53"/>
      <c r="I1984" s="53"/>
      <c r="J1984" s="53"/>
    </row>
    <row r="1985" spans="1:10" x14ac:dyDescent="0.25">
      <c r="A1985" s="1"/>
      <c r="B1985" s="1"/>
      <c r="C1985" s="1"/>
      <c r="D1985" s="1"/>
      <c r="E1985" s="1"/>
      <c r="F1985" s="53"/>
      <c r="G1985" s="53"/>
      <c r="H1985" s="53"/>
      <c r="I1985" s="53"/>
      <c r="J1985" s="53"/>
    </row>
    <row r="1986" spans="1:10" x14ac:dyDescent="0.25">
      <c r="A1986" s="1"/>
      <c r="B1986" s="1"/>
      <c r="C1986" s="1"/>
      <c r="D1986" s="1"/>
      <c r="E1986" s="1"/>
      <c r="F1986" s="53"/>
      <c r="G1986" s="53"/>
      <c r="H1986" s="53"/>
      <c r="I1986" s="53"/>
      <c r="J1986" s="53"/>
    </row>
    <row r="1987" spans="1:10" x14ac:dyDescent="0.25">
      <c r="A1987" s="1"/>
      <c r="B1987" s="1"/>
      <c r="C1987" s="1"/>
      <c r="D1987" s="1"/>
      <c r="E1987" s="1"/>
      <c r="F1987" s="53"/>
      <c r="G1987" s="53"/>
      <c r="H1987" s="53"/>
      <c r="I1987" s="53"/>
      <c r="J1987" s="53"/>
    </row>
    <row r="1988" spans="1:10" x14ac:dyDescent="0.25">
      <c r="A1988" s="1"/>
      <c r="B1988" s="1"/>
      <c r="C1988" s="1"/>
      <c r="D1988" s="1"/>
      <c r="E1988" s="1"/>
      <c r="F1988" s="53"/>
      <c r="G1988" s="53"/>
      <c r="H1988" s="53"/>
      <c r="I1988" s="53"/>
      <c r="J1988" s="53"/>
    </row>
    <row r="1989" spans="1:10" x14ac:dyDescent="0.25">
      <c r="A1989" s="1"/>
      <c r="B1989" s="1"/>
      <c r="C1989" s="1"/>
      <c r="D1989" s="1"/>
      <c r="E1989" s="1"/>
      <c r="F1989" s="53"/>
      <c r="G1989" s="53"/>
      <c r="H1989" s="53"/>
      <c r="I1989" s="53"/>
      <c r="J1989" s="53"/>
    </row>
    <row r="1990" spans="1:10" x14ac:dyDescent="0.25">
      <c r="A1990" s="1"/>
      <c r="B1990" s="1"/>
      <c r="C1990" s="1"/>
      <c r="D1990" s="1"/>
      <c r="E1990" s="1"/>
      <c r="F1990" s="53"/>
      <c r="G1990" s="53"/>
      <c r="H1990" s="53"/>
      <c r="I1990" s="53"/>
      <c r="J1990" s="53"/>
    </row>
    <row r="1991" spans="1:10" x14ac:dyDescent="0.25">
      <c r="A1991" s="1"/>
      <c r="B1991" s="1"/>
      <c r="C1991" s="1"/>
      <c r="D1991" s="1"/>
      <c r="E1991" s="1"/>
      <c r="F1991" s="53"/>
      <c r="G1991" s="53"/>
      <c r="H1991" s="53"/>
      <c r="I1991" s="53"/>
      <c r="J1991" s="53"/>
    </row>
    <row r="1992" spans="1:10" x14ac:dyDescent="0.25">
      <c r="A1992" s="1"/>
      <c r="B1992" s="1"/>
      <c r="C1992" s="1"/>
      <c r="D1992" s="1"/>
      <c r="E1992" s="1"/>
      <c r="F1992" s="53"/>
      <c r="G1992" s="53"/>
      <c r="H1992" s="53"/>
      <c r="I1992" s="53"/>
      <c r="J1992" s="53"/>
    </row>
    <row r="1993" spans="1:10" x14ac:dyDescent="0.25">
      <c r="A1993" s="1"/>
      <c r="B1993" s="1"/>
      <c r="C1993" s="1"/>
      <c r="D1993" s="1"/>
      <c r="E1993" s="1"/>
      <c r="F1993" s="53"/>
      <c r="G1993" s="53"/>
      <c r="H1993" s="53"/>
      <c r="I1993" s="53"/>
      <c r="J1993" s="53"/>
    </row>
    <row r="1994" spans="1:10" x14ac:dyDescent="0.25">
      <c r="A1994" s="1"/>
      <c r="B1994" s="1"/>
      <c r="C1994" s="1"/>
      <c r="D1994" s="1"/>
      <c r="E1994" s="1"/>
      <c r="F1994" s="53"/>
      <c r="G1994" s="53"/>
      <c r="H1994" s="53"/>
      <c r="I1994" s="53"/>
      <c r="J1994" s="53"/>
    </row>
    <row r="1995" spans="1:10" x14ac:dyDescent="0.25">
      <c r="A1995" s="1"/>
      <c r="B1995" s="1"/>
      <c r="C1995" s="1"/>
      <c r="D1995" s="1"/>
      <c r="E1995" s="1"/>
      <c r="F1995" s="53"/>
      <c r="G1995" s="53"/>
      <c r="H1995" s="53"/>
      <c r="I1995" s="53"/>
      <c r="J1995" s="53"/>
    </row>
    <row r="1996" spans="1:10" x14ac:dyDescent="0.25">
      <c r="A1996" s="1"/>
      <c r="B1996" s="1"/>
      <c r="C1996" s="1"/>
      <c r="D1996" s="1"/>
      <c r="E1996" s="1"/>
      <c r="F1996" s="53"/>
      <c r="G1996" s="53"/>
      <c r="H1996" s="53"/>
      <c r="I1996" s="53"/>
      <c r="J1996" s="53"/>
    </row>
    <row r="1997" spans="1:10" x14ac:dyDescent="0.25">
      <c r="A1997" s="1"/>
      <c r="B1997" s="1"/>
      <c r="C1997" s="1"/>
      <c r="D1997" s="1"/>
      <c r="E1997" s="1"/>
      <c r="F1997" s="53"/>
      <c r="G1997" s="53"/>
      <c r="H1997" s="53"/>
      <c r="I1997" s="53"/>
      <c r="J1997" s="53"/>
    </row>
    <row r="1998" spans="1:10" x14ac:dyDescent="0.25">
      <c r="A1998" s="1"/>
      <c r="B1998" s="1"/>
      <c r="C1998" s="1"/>
      <c r="D1998" s="1"/>
      <c r="E1998" s="1"/>
      <c r="F1998" s="53"/>
      <c r="G1998" s="53"/>
      <c r="H1998" s="53"/>
      <c r="I1998" s="53"/>
      <c r="J1998" s="53"/>
    </row>
    <row r="1999" spans="1:10" x14ac:dyDescent="0.25">
      <c r="A1999" s="1"/>
      <c r="B1999" s="1"/>
      <c r="C1999" s="1"/>
      <c r="D1999" s="1"/>
      <c r="E1999" s="1"/>
      <c r="F1999" s="53"/>
      <c r="G1999" s="53"/>
      <c r="H1999" s="53"/>
      <c r="I1999" s="53"/>
      <c r="J1999" s="53"/>
    </row>
    <row r="2000" spans="1:10" x14ac:dyDescent="0.25">
      <c r="A2000" s="1"/>
      <c r="B2000" s="1"/>
      <c r="C2000" s="1"/>
      <c r="D2000" s="1"/>
      <c r="E2000" s="1"/>
      <c r="F2000" s="53"/>
      <c r="G2000" s="53"/>
      <c r="H2000" s="53"/>
      <c r="I2000" s="53"/>
      <c r="J2000" s="53"/>
    </row>
    <row r="2001" spans="1:10" x14ac:dyDescent="0.25">
      <c r="A2001" s="1"/>
      <c r="B2001" s="1"/>
      <c r="C2001" s="1"/>
      <c r="D2001" s="1"/>
      <c r="E2001" s="1"/>
      <c r="F2001" s="53"/>
      <c r="G2001" s="53"/>
      <c r="H2001" s="53"/>
      <c r="I2001" s="53"/>
      <c r="J2001" s="53"/>
    </row>
    <row r="2002" spans="1:10" x14ac:dyDescent="0.25">
      <c r="A2002" s="1"/>
      <c r="B2002" s="1"/>
      <c r="C2002" s="1"/>
      <c r="D2002" s="1"/>
      <c r="E2002" s="1"/>
      <c r="F2002" s="53"/>
      <c r="G2002" s="53"/>
      <c r="H2002" s="53"/>
      <c r="I2002" s="53"/>
      <c r="J2002" s="53"/>
    </row>
    <row r="2003" spans="1:10" x14ac:dyDescent="0.25">
      <c r="A2003" s="1"/>
      <c r="B2003" s="1"/>
      <c r="C2003" s="1"/>
      <c r="D2003" s="1"/>
      <c r="E2003" s="1"/>
      <c r="F2003" s="53"/>
      <c r="G2003" s="53"/>
      <c r="H2003" s="53"/>
      <c r="I2003" s="53"/>
      <c r="J2003" s="53"/>
    </row>
    <row r="2004" spans="1:10" x14ac:dyDescent="0.25">
      <c r="A2004" s="1"/>
      <c r="B2004" s="1"/>
      <c r="C2004" s="1"/>
      <c r="D2004" s="1"/>
      <c r="E2004" s="1"/>
      <c r="F2004" s="53"/>
      <c r="G2004" s="53"/>
      <c r="H2004" s="53"/>
      <c r="I2004" s="53"/>
      <c r="J2004" s="53"/>
    </row>
    <row r="2005" spans="1:10" x14ac:dyDescent="0.25">
      <c r="A2005" s="1"/>
      <c r="B2005" s="1"/>
      <c r="C2005" s="1"/>
      <c r="D2005" s="1"/>
      <c r="E2005" s="1"/>
      <c r="F2005" s="53"/>
      <c r="G2005" s="53"/>
      <c r="H2005" s="53"/>
      <c r="I2005" s="53"/>
      <c r="J2005" s="53"/>
    </row>
    <row r="2006" spans="1:10" x14ac:dyDescent="0.25">
      <c r="A2006" s="1"/>
      <c r="B2006" s="1"/>
      <c r="C2006" s="1"/>
      <c r="D2006" s="1"/>
      <c r="E2006" s="1"/>
      <c r="F2006" s="53"/>
      <c r="G2006" s="53"/>
      <c r="H2006" s="53"/>
      <c r="I2006" s="53"/>
      <c r="J2006" s="53"/>
    </row>
    <row r="2007" spans="1:10" x14ac:dyDescent="0.25">
      <c r="A2007" s="1"/>
      <c r="B2007" s="1"/>
      <c r="C2007" s="1"/>
      <c r="D2007" s="1"/>
      <c r="E2007" s="1"/>
      <c r="F2007" s="53"/>
      <c r="G2007" s="53"/>
      <c r="H2007" s="53"/>
      <c r="I2007" s="53"/>
      <c r="J2007" s="53"/>
    </row>
    <row r="2008" spans="1:10" x14ac:dyDescent="0.25">
      <c r="A2008" s="1"/>
      <c r="B2008" s="1"/>
      <c r="C2008" s="1"/>
      <c r="D2008" s="1"/>
      <c r="E2008" s="1"/>
      <c r="F2008" s="53"/>
      <c r="G2008" s="53"/>
      <c r="H2008" s="53"/>
      <c r="I2008" s="53"/>
      <c r="J2008" s="53"/>
    </row>
    <row r="2009" spans="1:10" x14ac:dyDescent="0.25">
      <c r="A2009" s="1"/>
      <c r="B2009" s="1"/>
      <c r="C2009" s="1"/>
      <c r="D2009" s="1"/>
      <c r="E2009" s="1"/>
      <c r="F2009" s="53"/>
      <c r="G2009" s="53"/>
      <c r="H2009" s="53"/>
      <c r="I2009" s="53"/>
      <c r="J2009" s="53"/>
    </row>
    <row r="2010" spans="1:10" x14ac:dyDescent="0.25">
      <c r="A2010" s="1"/>
      <c r="B2010" s="1"/>
      <c r="C2010" s="1"/>
      <c r="D2010" s="1"/>
      <c r="E2010" s="1"/>
      <c r="F2010" s="53"/>
      <c r="G2010" s="53"/>
      <c r="H2010" s="53"/>
      <c r="I2010" s="53"/>
      <c r="J2010" s="53"/>
    </row>
    <row r="2011" spans="1:10" x14ac:dyDescent="0.25">
      <c r="A2011" s="1"/>
      <c r="B2011" s="1"/>
      <c r="C2011" s="1"/>
      <c r="D2011" s="1"/>
      <c r="E2011" s="1"/>
      <c r="F2011" s="53"/>
      <c r="G2011" s="53"/>
      <c r="H2011" s="53"/>
      <c r="I2011" s="53"/>
      <c r="J2011" s="53"/>
    </row>
    <row r="2012" spans="1:10" x14ac:dyDescent="0.25">
      <c r="A2012" s="1"/>
      <c r="B2012" s="1"/>
      <c r="C2012" s="1"/>
      <c r="D2012" s="1"/>
      <c r="E2012" s="1"/>
      <c r="F2012" s="53"/>
      <c r="G2012" s="53"/>
      <c r="H2012" s="53"/>
      <c r="I2012" s="53"/>
      <c r="J2012" s="53"/>
    </row>
    <row r="2013" spans="1:10" x14ac:dyDescent="0.25">
      <c r="A2013" s="1"/>
      <c r="B2013" s="1"/>
      <c r="C2013" s="1"/>
      <c r="D2013" s="1"/>
      <c r="E2013" s="1"/>
      <c r="F2013" s="53"/>
      <c r="G2013" s="53"/>
      <c r="H2013" s="53"/>
      <c r="I2013" s="53"/>
      <c r="J2013" s="53"/>
    </row>
    <row r="2014" spans="1:10" x14ac:dyDescent="0.25">
      <c r="A2014" s="1"/>
      <c r="B2014" s="1"/>
      <c r="C2014" s="1"/>
      <c r="D2014" s="1"/>
      <c r="E2014" s="1"/>
      <c r="F2014" s="53"/>
      <c r="G2014" s="53"/>
      <c r="H2014" s="53"/>
      <c r="I2014" s="53"/>
      <c r="J2014" s="53"/>
    </row>
    <row r="2015" spans="1:10" x14ac:dyDescent="0.25">
      <c r="A2015" s="1"/>
      <c r="B2015" s="1"/>
      <c r="C2015" s="1"/>
      <c r="D2015" s="1"/>
      <c r="E2015" s="1"/>
      <c r="F2015" s="53"/>
      <c r="G2015" s="53"/>
      <c r="H2015" s="53"/>
      <c r="I2015" s="53"/>
      <c r="J2015" s="53"/>
    </row>
    <row r="2016" spans="1:10" x14ac:dyDescent="0.25">
      <c r="A2016" s="1"/>
      <c r="B2016" s="1"/>
      <c r="C2016" s="1"/>
      <c r="D2016" s="1"/>
      <c r="E2016" s="1"/>
      <c r="F2016" s="53"/>
      <c r="G2016" s="53"/>
      <c r="H2016" s="53"/>
      <c r="I2016" s="53"/>
      <c r="J2016" s="53"/>
    </row>
    <row r="2017" spans="1:10" x14ac:dyDescent="0.25">
      <c r="A2017" s="1"/>
      <c r="B2017" s="1"/>
      <c r="C2017" s="1"/>
      <c r="D2017" s="1"/>
      <c r="E2017" s="1"/>
      <c r="F2017" s="53"/>
      <c r="G2017" s="53"/>
      <c r="H2017" s="53"/>
      <c r="I2017" s="53"/>
      <c r="J2017" s="53"/>
    </row>
    <row r="2018" spans="1:10" x14ac:dyDescent="0.25">
      <c r="A2018" s="1"/>
      <c r="B2018" s="1"/>
      <c r="C2018" s="1"/>
      <c r="D2018" s="1"/>
      <c r="E2018" s="1"/>
      <c r="F2018" s="53"/>
      <c r="G2018" s="53"/>
      <c r="H2018" s="53"/>
      <c r="I2018" s="53"/>
      <c r="J2018" s="53"/>
    </row>
    <row r="2019" spans="1:10" x14ac:dyDescent="0.25">
      <c r="A2019" s="1"/>
      <c r="B2019" s="1"/>
      <c r="C2019" s="1"/>
      <c r="D2019" s="1"/>
      <c r="E2019" s="1"/>
      <c r="F2019" s="53"/>
      <c r="G2019" s="53"/>
      <c r="H2019" s="53"/>
      <c r="I2019" s="53"/>
      <c r="J2019" s="53"/>
    </row>
    <row r="2020" spans="1:10" x14ac:dyDescent="0.25">
      <c r="A2020" s="1"/>
      <c r="B2020" s="1"/>
      <c r="C2020" s="1"/>
      <c r="D2020" s="1"/>
      <c r="E2020" s="1"/>
      <c r="F2020" s="53"/>
      <c r="G2020" s="53"/>
      <c r="H2020" s="53"/>
      <c r="I2020" s="53"/>
      <c r="J2020" s="53"/>
    </row>
    <row r="2021" spans="1:10" x14ac:dyDescent="0.25">
      <c r="A2021" s="1"/>
      <c r="B2021" s="1"/>
      <c r="C2021" s="1"/>
      <c r="D2021" s="1"/>
      <c r="E2021" s="1"/>
      <c r="F2021" s="53"/>
      <c r="G2021" s="53"/>
      <c r="H2021" s="53"/>
      <c r="I2021" s="53"/>
      <c r="J2021" s="53"/>
    </row>
    <row r="2022" spans="1:10" x14ac:dyDescent="0.25">
      <c r="A2022" s="1"/>
      <c r="B2022" s="1"/>
      <c r="C2022" s="1"/>
      <c r="D2022" s="1"/>
      <c r="E2022" s="1"/>
      <c r="F2022" s="53"/>
      <c r="G2022" s="53"/>
      <c r="H2022" s="53"/>
      <c r="I2022" s="53"/>
      <c r="J2022" s="53"/>
    </row>
    <row r="2023" spans="1:10" x14ac:dyDescent="0.25">
      <c r="A2023" s="1"/>
      <c r="B2023" s="1"/>
      <c r="C2023" s="1"/>
      <c r="D2023" s="1"/>
      <c r="E2023" s="1"/>
      <c r="F2023" s="53"/>
      <c r="G2023" s="53"/>
      <c r="H2023" s="53"/>
      <c r="I2023" s="53"/>
      <c r="J2023" s="53"/>
    </row>
    <row r="2024" spans="1:10" x14ac:dyDescent="0.25">
      <c r="A2024" s="1"/>
      <c r="B2024" s="1"/>
      <c r="C2024" s="1"/>
      <c r="D2024" s="1"/>
      <c r="E2024" s="1"/>
      <c r="F2024" s="53"/>
      <c r="G2024" s="53"/>
      <c r="H2024" s="53"/>
      <c r="I2024" s="53"/>
      <c r="J2024" s="53"/>
    </row>
    <row r="2025" spans="1:10" x14ac:dyDescent="0.25">
      <c r="A2025" s="1"/>
      <c r="B2025" s="1"/>
      <c r="C2025" s="1"/>
      <c r="D2025" s="1"/>
      <c r="E2025" s="1"/>
      <c r="F2025" s="53"/>
      <c r="G2025" s="53"/>
      <c r="H2025" s="53"/>
      <c r="I2025" s="53"/>
      <c r="J2025" s="53"/>
    </row>
    <row r="2026" spans="1:10" x14ac:dyDescent="0.25">
      <c r="A2026" s="1"/>
      <c r="B2026" s="1"/>
      <c r="C2026" s="1"/>
      <c r="D2026" s="1"/>
      <c r="E2026" s="1"/>
      <c r="F2026" s="53"/>
      <c r="G2026" s="53"/>
      <c r="H2026" s="53"/>
      <c r="I2026" s="53"/>
      <c r="J2026" s="53"/>
    </row>
    <row r="2027" spans="1:10" x14ac:dyDescent="0.25">
      <c r="A2027" s="1"/>
      <c r="B2027" s="1"/>
      <c r="C2027" s="1"/>
      <c r="D2027" s="1"/>
      <c r="E2027" s="1"/>
      <c r="F2027" s="53"/>
      <c r="G2027" s="53"/>
      <c r="H2027" s="53"/>
      <c r="I2027" s="53"/>
      <c r="J2027" s="53"/>
    </row>
    <row r="2028" spans="1:10" x14ac:dyDescent="0.25">
      <c r="A2028" s="1"/>
      <c r="B2028" s="1"/>
      <c r="C2028" s="1"/>
      <c r="D2028" s="1"/>
      <c r="E2028" s="1"/>
      <c r="F2028" s="53"/>
      <c r="G2028" s="53"/>
      <c r="H2028" s="53"/>
      <c r="I2028" s="53"/>
      <c r="J2028" s="53"/>
    </row>
    <row r="2029" spans="1:10" x14ac:dyDescent="0.25">
      <c r="A2029" s="1"/>
      <c r="B2029" s="1"/>
      <c r="C2029" s="1"/>
      <c r="D2029" s="1"/>
      <c r="E2029" s="1"/>
      <c r="F2029" s="53"/>
      <c r="G2029" s="53"/>
      <c r="H2029" s="53"/>
      <c r="I2029" s="53"/>
      <c r="J2029" s="53"/>
    </row>
    <row r="2030" spans="1:10" x14ac:dyDescent="0.25">
      <c r="A2030" s="1"/>
      <c r="B2030" s="1"/>
      <c r="C2030" s="1"/>
      <c r="D2030" s="1"/>
      <c r="E2030" s="1"/>
      <c r="F2030" s="53"/>
      <c r="G2030" s="53"/>
      <c r="H2030" s="53"/>
      <c r="I2030" s="53"/>
      <c r="J2030" s="53"/>
    </row>
    <row r="2031" spans="1:10" x14ac:dyDescent="0.25">
      <c r="A2031" s="1"/>
      <c r="B2031" s="1"/>
      <c r="C2031" s="1"/>
      <c r="D2031" s="1"/>
      <c r="E2031" s="1"/>
      <c r="F2031" s="53"/>
      <c r="G2031" s="53"/>
      <c r="H2031" s="53"/>
      <c r="I2031" s="53"/>
      <c r="J2031" s="53"/>
    </row>
    <row r="2032" spans="1:10" x14ac:dyDescent="0.25">
      <c r="A2032" s="1"/>
      <c r="B2032" s="1"/>
      <c r="C2032" s="1"/>
      <c r="D2032" s="1"/>
      <c r="E2032" s="1"/>
      <c r="F2032" s="53"/>
      <c r="G2032" s="53"/>
      <c r="H2032" s="53"/>
      <c r="I2032" s="53"/>
      <c r="J2032" s="53"/>
    </row>
    <row r="2033" spans="1:10" x14ac:dyDescent="0.25">
      <c r="A2033" s="1"/>
      <c r="B2033" s="1"/>
      <c r="C2033" s="1"/>
      <c r="D2033" s="1"/>
      <c r="E2033" s="1"/>
      <c r="F2033" s="53"/>
      <c r="G2033" s="53"/>
      <c r="H2033" s="53"/>
      <c r="I2033" s="53"/>
      <c r="J2033" s="53"/>
    </row>
    <row r="2034" spans="1:10" x14ac:dyDescent="0.25">
      <c r="A2034" s="1"/>
      <c r="B2034" s="1"/>
      <c r="C2034" s="1"/>
      <c r="D2034" s="1"/>
      <c r="E2034" s="1"/>
      <c r="F2034" s="53"/>
      <c r="G2034" s="53"/>
      <c r="H2034" s="53"/>
      <c r="I2034" s="53"/>
      <c r="J2034" s="53"/>
    </row>
    <row r="2035" spans="1:10" x14ac:dyDescent="0.25">
      <c r="A2035" s="1"/>
      <c r="B2035" s="1"/>
      <c r="C2035" s="1"/>
      <c r="D2035" s="1"/>
      <c r="E2035" s="1"/>
      <c r="F2035" s="53"/>
      <c r="G2035" s="53"/>
      <c r="H2035" s="53"/>
      <c r="I2035" s="53"/>
      <c r="J2035" s="53"/>
    </row>
    <row r="2036" spans="1:10" x14ac:dyDescent="0.25">
      <c r="A2036" s="1"/>
      <c r="B2036" s="1"/>
      <c r="C2036" s="1"/>
      <c r="D2036" s="1"/>
      <c r="E2036" s="1"/>
      <c r="F2036" s="53"/>
      <c r="G2036" s="53"/>
      <c r="H2036" s="53"/>
      <c r="I2036" s="53"/>
      <c r="J2036" s="53"/>
    </row>
    <row r="2037" spans="1:10" x14ac:dyDescent="0.25">
      <c r="A2037" s="1"/>
      <c r="B2037" s="1"/>
      <c r="C2037" s="1"/>
      <c r="D2037" s="1"/>
      <c r="E2037" s="1"/>
      <c r="F2037" s="53"/>
      <c r="G2037" s="53"/>
      <c r="H2037" s="53"/>
      <c r="I2037" s="53"/>
      <c r="J2037" s="53"/>
    </row>
    <row r="2038" spans="1:10" x14ac:dyDescent="0.25">
      <c r="A2038" s="1"/>
      <c r="B2038" s="1"/>
      <c r="C2038" s="1"/>
      <c r="D2038" s="1"/>
      <c r="E2038" s="1"/>
      <c r="F2038" s="53"/>
      <c r="G2038" s="53"/>
      <c r="H2038" s="53"/>
      <c r="I2038" s="53"/>
      <c r="J2038" s="53"/>
    </row>
    <row r="2039" spans="1:10" x14ac:dyDescent="0.25">
      <c r="A2039" s="1"/>
      <c r="B2039" s="1"/>
      <c r="C2039" s="1"/>
      <c r="D2039" s="1"/>
      <c r="E2039" s="1"/>
      <c r="F2039" s="53"/>
      <c r="G2039" s="53"/>
      <c r="H2039" s="53"/>
      <c r="I2039" s="53"/>
      <c r="J2039" s="53"/>
    </row>
    <row r="2040" spans="1:10" x14ac:dyDescent="0.25">
      <c r="A2040" s="1"/>
      <c r="B2040" s="1"/>
      <c r="C2040" s="1"/>
      <c r="D2040" s="1"/>
      <c r="E2040" s="1"/>
      <c r="F2040" s="53"/>
      <c r="G2040" s="53"/>
      <c r="H2040" s="53"/>
      <c r="I2040" s="53"/>
      <c r="J2040" s="53"/>
    </row>
    <row r="2041" spans="1:10" x14ac:dyDescent="0.25">
      <c r="A2041" s="1"/>
      <c r="B2041" s="1"/>
      <c r="C2041" s="1"/>
      <c r="D2041" s="1"/>
      <c r="E2041" s="1"/>
      <c r="F2041" s="53"/>
      <c r="G2041" s="53"/>
      <c r="H2041" s="53"/>
      <c r="I2041" s="53"/>
      <c r="J2041" s="53"/>
    </row>
    <row r="2042" spans="1:10" x14ac:dyDescent="0.25">
      <c r="A2042" s="1"/>
      <c r="B2042" s="1"/>
      <c r="C2042" s="1"/>
      <c r="D2042" s="1"/>
      <c r="E2042" s="1"/>
      <c r="F2042" s="53"/>
      <c r="G2042" s="53"/>
      <c r="H2042" s="53"/>
      <c r="I2042" s="53"/>
      <c r="J2042" s="53"/>
    </row>
    <row r="2043" spans="1:10" x14ac:dyDescent="0.25">
      <c r="A2043" s="1"/>
      <c r="B2043" s="1"/>
      <c r="C2043" s="1"/>
      <c r="D2043" s="1"/>
      <c r="E2043" s="1"/>
      <c r="F2043" s="53"/>
      <c r="G2043" s="53"/>
      <c r="H2043" s="53"/>
      <c r="I2043" s="53"/>
      <c r="J2043" s="53"/>
    </row>
    <row r="2044" spans="1:10" x14ac:dyDescent="0.25">
      <c r="A2044" s="1"/>
      <c r="B2044" s="1"/>
      <c r="C2044" s="1"/>
      <c r="D2044" s="1"/>
      <c r="E2044" s="1"/>
      <c r="F2044" s="53"/>
      <c r="G2044" s="53"/>
      <c r="H2044" s="53"/>
      <c r="I2044" s="53"/>
      <c r="J2044" s="53"/>
    </row>
    <row r="2045" spans="1:10" x14ac:dyDescent="0.25">
      <c r="A2045" s="1"/>
      <c r="B2045" s="1"/>
      <c r="C2045" s="1"/>
      <c r="D2045" s="1"/>
      <c r="E2045" s="1"/>
      <c r="F2045" s="53"/>
      <c r="G2045" s="53"/>
      <c r="H2045" s="53"/>
      <c r="I2045" s="53"/>
      <c r="J2045" s="53"/>
    </row>
    <row r="2046" spans="1:10" x14ac:dyDescent="0.25">
      <c r="A2046" s="1"/>
      <c r="B2046" s="1"/>
      <c r="C2046" s="1"/>
      <c r="D2046" s="1"/>
      <c r="E2046" s="1"/>
      <c r="F2046" s="53"/>
      <c r="G2046" s="53"/>
      <c r="H2046" s="53"/>
      <c r="I2046" s="53"/>
      <c r="J2046" s="53"/>
    </row>
    <row r="2047" spans="1:10" x14ac:dyDescent="0.25">
      <c r="A2047" s="1"/>
      <c r="B2047" s="1"/>
      <c r="C2047" s="1"/>
      <c r="D2047" s="1"/>
      <c r="E2047" s="1"/>
      <c r="F2047" s="53"/>
      <c r="G2047" s="53"/>
      <c r="H2047" s="53"/>
      <c r="I2047" s="53"/>
      <c r="J2047" s="53"/>
    </row>
    <row r="2048" spans="1:10" x14ac:dyDescent="0.25">
      <c r="A2048" s="1"/>
      <c r="B2048" s="1"/>
      <c r="C2048" s="1"/>
      <c r="D2048" s="1"/>
      <c r="E2048" s="1"/>
      <c r="F2048" s="53"/>
      <c r="G2048" s="53"/>
      <c r="H2048" s="53"/>
      <c r="I2048" s="53"/>
      <c r="J2048" s="53"/>
    </row>
    <row r="2049" spans="1:10" x14ac:dyDescent="0.25">
      <c r="A2049" s="1"/>
      <c r="B2049" s="1"/>
      <c r="C2049" s="1"/>
      <c r="D2049" s="1"/>
      <c r="E2049" s="1"/>
      <c r="F2049" s="53"/>
      <c r="G2049" s="53"/>
      <c r="H2049" s="53"/>
      <c r="I2049" s="53"/>
      <c r="J2049" s="53"/>
    </row>
    <row r="2050" spans="1:10" x14ac:dyDescent="0.25">
      <c r="A2050" s="1"/>
      <c r="B2050" s="1"/>
      <c r="C2050" s="1"/>
      <c r="D2050" s="1"/>
      <c r="E2050" s="1"/>
      <c r="F2050" s="53"/>
      <c r="G2050" s="53"/>
      <c r="H2050" s="53"/>
      <c r="I2050" s="53"/>
      <c r="J2050" s="53"/>
    </row>
    <row r="2051" spans="1:10" x14ac:dyDescent="0.25">
      <c r="A2051" s="1"/>
      <c r="B2051" s="1"/>
      <c r="C2051" s="1"/>
      <c r="D2051" s="1"/>
      <c r="E2051" s="1"/>
      <c r="F2051" s="53"/>
      <c r="G2051" s="53"/>
      <c r="H2051" s="53"/>
      <c r="I2051" s="53"/>
      <c r="J2051" s="53"/>
    </row>
    <row r="2052" spans="1:10" x14ac:dyDescent="0.25">
      <c r="A2052" s="1"/>
      <c r="B2052" s="1"/>
      <c r="C2052" s="1"/>
      <c r="D2052" s="1"/>
      <c r="E2052" s="1"/>
      <c r="F2052" s="53"/>
      <c r="G2052" s="53"/>
      <c r="H2052" s="53"/>
      <c r="I2052" s="53"/>
      <c r="J2052" s="53"/>
    </row>
    <row r="2053" spans="1:10" x14ac:dyDescent="0.25">
      <c r="A2053" s="1"/>
      <c r="B2053" s="1"/>
      <c r="C2053" s="1"/>
      <c r="D2053" s="1"/>
      <c r="E2053" s="1"/>
      <c r="F2053" s="53"/>
      <c r="G2053" s="53"/>
      <c r="H2053" s="53"/>
      <c r="I2053" s="53"/>
      <c r="J2053" s="53"/>
    </row>
    <row r="2054" spans="1:10" x14ac:dyDescent="0.25">
      <c r="A2054" s="1"/>
      <c r="B2054" s="1"/>
      <c r="C2054" s="1"/>
      <c r="D2054" s="1"/>
      <c r="E2054" s="1"/>
      <c r="F2054" s="53"/>
      <c r="G2054" s="53"/>
      <c r="H2054" s="53"/>
      <c r="I2054" s="53"/>
      <c r="J2054" s="53"/>
    </row>
    <row r="2055" spans="1:10" x14ac:dyDescent="0.25">
      <c r="A2055" s="1"/>
      <c r="B2055" s="1"/>
      <c r="C2055" s="1"/>
      <c r="D2055" s="1"/>
      <c r="E2055" s="1"/>
      <c r="F2055" s="53"/>
      <c r="G2055" s="53"/>
      <c r="H2055" s="53"/>
      <c r="I2055" s="53"/>
      <c r="J2055" s="53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zoomScaleNormal="100" workbookViewId="0">
      <selection activeCell="G5" sqref="G5"/>
    </sheetView>
  </sheetViews>
  <sheetFormatPr defaultRowHeight="15" x14ac:dyDescent="0.25"/>
  <cols>
    <col min="9" max="9" width="11.7109375" bestFit="1" customWidth="1"/>
  </cols>
  <sheetData>
    <row r="1" spans="1:10" x14ac:dyDescent="0.25">
      <c r="B1" t="s">
        <v>274</v>
      </c>
      <c r="C1" s="23">
        <v>6.5000000000000002E-2</v>
      </c>
    </row>
    <row r="4" spans="1:10" s="43" customFormat="1" ht="30" x14ac:dyDescent="0.25">
      <c r="A4" s="43" t="s">
        <v>158</v>
      </c>
      <c r="B4" s="43" t="s">
        <v>268</v>
      </c>
      <c r="C4" s="43" t="s">
        <v>269</v>
      </c>
      <c r="D4" s="43" t="s">
        <v>270</v>
      </c>
      <c r="E4" s="43" t="s">
        <v>270</v>
      </c>
      <c r="F4" s="43" t="s">
        <v>271</v>
      </c>
      <c r="G4" s="43" t="s">
        <v>144</v>
      </c>
      <c r="H4" s="43" t="s">
        <v>273</v>
      </c>
      <c r="I4" s="43" t="s">
        <v>272</v>
      </c>
    </row>
    <row r="5" spans="1:10" x14ac:dyDescent="0.25">
      <c r="A5">
        <v>1</v>
      </c>
      <c r="B5" s="51">
        <v>18500</v>
      </c>
      <c r="C5" s="51">
        <v>18500</v>
      </c>
      <c r="D5" s="51">
        <v>5500</v>
      </c>
      <c r="E5" s="51">
        <v>5500</v>
      </c>
      <c r="F5" s="51">
        <v>8650</v>
      </c>
      <c r="G5" s="51">
        <v>0</v>
      </c>
      <c r="H5" s="51">
        <f>SUM(B5:G5)</f>
        <v>56650</v>
      </c>
      <c r="I5" s="51">
        <f>H5</f>
        <v>56650</v>
      </c>
      <c r="J5" s="51"/>
    </row>
    <row r="6" spans="1:10" x14ac:dyDescent="0.25">
      <c r="A6">
        <v>2</v>
      </c>
      <c r="B6" s="51">
        <v>18500</v>
      </c>
      <c r="C6" s="51">
        <v>18500</v>
      </c>
      <c r="D6" s="51">
        <v>5500</v>
      </c>
      <c r="E6" s="51">
        <v>5500</v>
      </c>
      <c r="F6" s="51">
        <v>8650</v>
      </c>
      <c r="G6" s="51">
        <f>G5</f>
        <v>0</v>
      </c>
      <c r="H6" s="51">
        <f t="shared" ref="H6:H34" si="0">SUM(B6:G6)</f>
        <v>56650</v>
      </c>
      <c r="I6" s="51">
        <f>H6+I5*(100%+$C$1)</f>
        <v>116982.25</v>
      </c>
      <c r="J6" s="51"/>
    </row>
    <row r="7" spans="1:10" x14ac:dyDescent="0.25">
      <c r="A7">
        <v>3</v>
      </c>
      <c r="B7" s="51">
        <v>18500</v>
      </c>
      <c r="C7" s="51">
        <v>18500</v>
      </c>
      <c r="D7" s="51">
        <v>5500</v>
      </c>
      <c r="E7" s="51">
        <v>5500</v>
      </c>
      <c r="F7" s="51">
        <v>8650</v>
      </c>
      <c r="G7" s="51">
        <f t="shared" ref="G7:G34" si="1">G6</f>
        <v>0</v>
      </c>
      <c r="H7" s="51">
        <f t="shared" si="0"/>
        <v>56650</v>
      </c>
      <c r="I7" s="51">
        <f t="shared" ref="I7:I34" si="2">H7+I6*(100%+$C$1)</f>
        <v>181236.09625</v>
      </c>
      <c r="J7" s="51"/>
    </row>
    <row r="8" spans="1:10" x14ac:dyDescent="0.25">
      <c r="A8">
        <v>4</v>
      </c>
      <c r="B8" s="51">
        <v>18500</v>
      </c>
      <c r="C8" s="51">
        <v>18500</v>
      </c>
      <c r="D8" s="51">
        <v>5500</v>
      </c>
      <c r="E8" s="51">
        <v>5500</v>
      </c>
      <c r="F8" s="51">
        <v>8650</v>
      </c>
      <c r="G8" s="51">
        <f t="shared" si="1"/>
        <v>0</v>
      </c>
      <c r="H8" s="51">
        <f t="shared" si="0"/>
        <v>56650</v>
      </c>
      <c r="I8" s="51">
        <f t="shared" si="2"/>
        <v>249666.44250624999</v>
      </c>
      <c r="J8" s="51"/>
    </row>
    <row r="9" spans="1:10" x14ac:dyDescent="0.25">
      <c r="A9">
        <v>5</v>
      </c>
      <c r="B9" s="51">
        <v>18500</v>
      </c>
      <c r="C9" s="51">
        <v>18500</v>
      </c>
      <c r="D9" s="51">
        <v>5500</v>
      </c>
      <c r="E9" s="51">
        <v>5500</v>
      </c>
      <c r="F9" s="51">
        <v>8650</v>
      </c>
      <c r="G9" s="51">
        <f t="shared" si="1"/>
        <v>0</v>
      </c>
      <c r="H9" s="51">
        <f t="shared" si="0"/>
        <v>56650</v>
      </c>
      <c r="I9" s="51">
        <f t="shared" si="2"/>
        <v>322544.76126915624</v>
      </c>
      <c r="J9" s="51"/>
    </row>
    <row r="10" spans="1:10" x14ac:dyDescent="0.25">
      <c r="A10">
        <v>6</v>
      </c>
      <c r="B10" s="51">
        <v>18500</v>
      </c>
      <c r="C10" s="51">
        <v>18500</v>
      </c>
      <c r="D10" s="51">
        <v>5500</v>
      </c>
      <c r="E10" s="51">
        <v>5500</v>
      </c>
      <c r="F10" s="51">
        <v>8650</v>
      </c>
      <c r="G10" s="51">
        <f t="shared" si="1"/>
        <v>0</v>
      </c>
      <c r="H10" s="51">
        <f t="shared" si="0"/>
        <v>56650</v>
      </c>
      <c r="I10" s="51">
        <f t="shared" si="2"/>
        <v>400160.1707516514</v>
      </c>
      <c r="J10" s="51"/>
    </row>
    <row r="11" spans="1:10" x14ac:dyDescent="0.25">
      <c r="A11">
        <v>7</v>
      </c>
      <c r="B11" s="51">
        <v>18500</v>
      </c>
      <c r="C11" s="51">
        <v>18500</v>
      </c>
      <c r="D11" s="51">
        <v>5500</v>
      </c>
      <c r="E11" s="51">
        <v>5500</v>
      </c>
      <c r="F11" s="51">
        <v>8650</v>
      </c>
      <c r="G11" s="51">
        <f t="shared" si="1"/>
        <v>0</v>
      </c>
      <c r="H11" s="51">
        <f t="shared" si="0"/>
        <v>56650</v>
      </c>
      <c r="I11" s="51">
        <f t="shared" si="2"/>
        <v>482820.58185050869</v>
      </c>
      <c r="J11" s="51"/>
    </row>
    <row r="12" spans="1:10" x14ac:dyDescent="0.25">
      <c r="A12">
        <v>8</v>
      </c>
      <c r="B12" s="51">
        <v>18500</v>
      </c>
      <c r="C12" s="51">
        <v>18500</v>
      </c>
      <c r="D12" s="51">
        <v>5500</v>
      </c>
      <c r="E12" s="51">
        <v>5500</v>
      </c>
      <c r="F12" s="51">
        <v>8650</v>
      </c>
      <c r="G12" s="51">
        <f t="shared" si="1"/>
        <v>0</v>
      </c>
      <c r="H12" s="51">
        <f t="shared" si="0"/>
        <v>56650</v>
      </c>
      <c r="I12" s="51">
        <f t="shared" si="2"/>
        <v>570853.91967079171</v>
      </c>
      <c r="J12" s="51"/>
    </row>
    <row r="13" spans="1:10" x14ac:dyDescent="0.25">
      <c r="A13">
        <v>9</v>
      </c>
      <c r="B13" s="51">
        <v>18500</v>
      </c>
      <c r="C13" s="51">
        <v>18500</v>
      </c>
      <c r="D13" s="51">
        <v>5500</v>
      </c>
      <c r="E13" s="51">
        <v>5500</v>
      </c>
      <c r="F13" s="51">
        <v>8650</v>
      </c>
      <c r="G13" s="51">
        <f t="shared" si="1"/>
        <v>0</v>
      </c>
      <c r="H13" s="51">
        <f t="shared" si="0"/>
        <v>56650</v>
      </c>
      <c r="I13" s="51">
        <f t="shared" si="2"/>
        <v>664609.42444939318</v>
      </c>
      <c r="J13" s="51"/>
    </row>
    <row r="14" spans="1:10" x14ac:dyDescent="0.25">
      <c r="A14">
        <v>10</v>
      </c>
      <c r="B14" s="51">
        <v>18500</v>
      </c>
      <c r="C14" s="51">
        <v>18500</v>
      </c>
      <c r="D14" s="51">
        <v>5500</v>
      </c>
      <c r="E14" s="51">
        <v>5500</v>
      </c>
      <c r="F14" s="51">
        <v>8650</v>
      </c>
      <c r="G14" s="51">
        <f t="shared" si="1"/>
        <v>0</v>
      </c>
      <c r="H14" s="51">
        <f t="shared" si="0"/>
        <v>56650</v>
      </c>
      <c r="I14" s="51">
        <f t="shared" si="2"/>
        <v>764459.03703860368</v>
      </c>
      <c r="J14" s="51"/>
    </row>
    <row r="15" spans="1:10" x14ac:dyDescent="0.25">
      <c r="A15">
        <v>11</v>
      </c>
      <c r="B15" s="51">
        <v>18500</v>
      </c>
      <c r="C15" s="51">
        <v>18500</v>
      </c>
      <c r="D15" s="51">
        <v>5500</v>
      </c>
      <c r="E15" s="51">
        <v>5500</v>
      </c>
      <c r="F15" s="51">
        <v>8650</v>
      </c>
      <c r="G15" s="51">
        <f t="shared" si="1"/>
        <v>0</v>
      </c>
      <c r="H15" s="51">
        <f t="shared" si="0"/>
        <v>56650</v>
      </c>
      <c r="I15" s="51">
        <f t="shared" si="2"/>
        <v>870798.8744461129</v>
      </c>
      <c r="J15" s="51"/>
    </row>
    <row r="16" spans="1:10" x14ac:dyDescent="0.25">
      <c r="A16">
        <v>12</v>
      </c>
      <c r="B16" s="51">
        <v>18500</v>
      </c>
      <c r="C16" s="51">
        <v>18500</v>
      </c>
      <c r="D16" s="51">
        <v>5500</v>
      </c>
      <c r="E16" s="51">
        <v>5500</v>
      </c>
      <c r="F16" s="51">
        <v>8650</v>
      </c>
      <c r="G16" s="51">
        <f t="shared" si="1"/>
        <v>0</v>
      </c>
      <c r="H16" s="51">
        <f t="shared" si="0"/>
        <v>56650</v>
      </c>
      <c r="I16" s="51">
        <f t="shared" si="2"/>
        <v>984050.80128511018</v>
      </c>
      <c r="J16" s="51"/>
    </row>
    <row r="17" spans="1:10" x14ac:dyDescent="0.25">
      <c r="A17">
        <v>13</v>
      </c>
      <c r="B17" s="51">
        <v>18500</v>
      </c>
      <c r="C17" s="51">
        <v>18500</v>
      </c>
      <c r="D17" s="51">
        <v>5500</v>
      </c>
      <c r="E17" s="51">
        <v>5500</v>
      </c>
      <c r="F17" s="51">
        <v>8650</v>
      </c>
      <c r="G17" s="51">
        <f t="shared" si="1"/>
        <v>0</v>
      </c>
      <c r="H17" s="51">
        <f t="shared" si="0"/>
        <v>56650</v>
      </c>
      <c r="I17" s="51">
        <f t="shared" si="2"/>
        <v>1104664.1033686423</v>
      </c>
      <c r="J17" s="51"/>
    </row>
    <row r="18" spans="1:10" x14ac:dyDescent="0.25">
      <c r="A18">
        <v>14</v>
      </c>
      <c r="B18" s="51">
        <v>18500</v>
      </c>
      <c r="C18" s="51">
        <v>18500</v>
      </c>
      <c r="D18" s="51">
        <v>5500</v>
      </c>
      <c r="E18" s="51">
        <v>5500</v>
      </c>
      <c r="F18" s="51">
        <v>8650</v>
      </c>
      <c r="G18" s="51">
        <f t="shared" si="1"/>
        <v>0</v>
      </c>
      <c r="H18" s="51">
        <f t="shared" si="0"/>
        <v>56650</v>
      </c>
      <c r="I18" s="51">
        <f t="shared" si="2"/>
        <v>1233117.2700876039</v>
      </c>
      <c r="J18" s="51"/>
    </row>
    <row r="19" spans="1:10" x14ac:dyDescent="0.25">
      <c r="A19">
        <v>15</v>
      </c>
      <c r="B19" s="51">
        <v>18500</v>
      </c>
      <c r="C19" s="51">
        <v>18500</v>
      </c>
      <c r="D19" s="51">
        <v>5500</v>
      </c>
      <c r="E19" s="51">
        <v>5500</v>
      </c>
      <c r="F19" s="51">
        <v>8650</v>
      </c>
      <c r="G19" s="51">
        <f t="shared" si="1"/>
        <v>0</v>
      </c>
      <c r="H19" s="51">
        <f t="shared" si="0"/>
        <v>56650</v>
      </c>
      <c r="I19" s="51">
        <f t="shared" si="2"/>
        <v>1369919.892643298</v>
      </c>
      <c r="J19" s="51"/>
    </row>
    <row r="20" spans="1:10" x14ac:dyDescent="0.25">
      <c r="A20">
        <v>16</v>
      </c>
      <c r="B20" s="51">
        <v>18500</v>
      </c>
      <c r="C20" s="51">
        <v>18500</v>
      </c>
      <c r="D20" s="51">
        <v>5500</v>
      </c>
      <c r="E20" s="51">
        <v>5500</v>
      </c>
      <c r="F20" s="51">
        <v>8650</v>
      </c>
      <c r="G20" s="51">
        <f t="shared" si="1"/>
        <v>0</v>
      </c>
      <c r="H20" s="51">
        <f t="shared" si="0"/>
        <v>56650</v>
      </c>
      <c r="I20" s="51">
        <f t="shared" si="2"/>
        <v>1515614.6856651122</v>
      </c>
      <c r="J20" s="51"/>
    </row>
    <row r="21" spans="1:10" x14ac:dyDescent="0.25">
      <c r="A21">
        <v>17</v>
      </c>
      <c r="B21" s="51">
        <v>18500</v>
      </c>
      <c r="C21" s="51">
        <v>18500</v>
      </c>
      <c r="D21" s="51">
        <v>5500</v>
      </c>
      <c r="E21" s="51">
        <v>5500</v>
      </c>
      <c r="F21" s="51">
        <v>8650</v>
      </c>
      <c r="G21" s="51">
        <f t="shared" si="1"/>
        <v>0</v>
      </c>
      <c r="H21" s="51">
        <f t="shared" si="0"/>
        <v>56650</v>
      </c>
      <c r="I21" s="51">
        <f t="shared" si="2"/>
        <v>1670779.6402333444</v>
      </c>
      <c r="J21" s="51"/>
    </row>
    <row r="22" spans="1:10" x14ac:dyDescent="0.25">
      <c r="A22">
        <v>18</v>
      </c>
      <c r="B22" s="51">
        <v>18500</v>
      </c>
      <c r="C22" s="51">
        <v>18500</v>
      </c>
      <c r="D22" s="51">
        <v>5500</v>
      </c>
      <c r="E22" s="51">
        <v>5500</v>
      </c>
      <c r="F22" s="51">
        <v>8650</v>
      </c>
      <c r="G22" s="51">
        <f t="shared" si="1"/>
        <v>0</v>
      </c>
      <c r="H22" s="51">
        <f t="shared" si="0"/>
        <v>56650</v>
      </c>
      <c r="I22" s="51">
        <f t="shared" si="2"/>
        <v>1836030.3168485118</v>
      </c>
      <c r="J22" s="51"/>
    </row>
    <row r="23" spans="1:10" x14ac:dyDescent="0.25">
      <c r="A23">
        <v>19</v>
      </c>
      <c r="B23" s="51">
        <v>18500</v>
      </c>
      <c r="C23" s="51">
        <v>18500</v>
      </c>
      <c r="D23" s="51">
        <v>5500</v>
      </c>
      <c r="E23" s="51">
        <v>5500</v>
      </c>
      <c r="F23" s="51">
        <v>8650</v>
      </c>
      <c r="G23" s="51">
        <f t="shared" si="1"/>
        <v>0</v>
      </c>
      <c r="H23" s="51">
        <f t="shared" si="0"/>
        <v>56650</v>
      </c>
      <c r="I23" s="51">
        <f t="shared" si="2"/>
        <v>2012022.2874436651</v>
      </c>
      <c r="J23" s="51"/>
    </row>
    <row r="24" spans="1:10" x14ac:dyDescent="0.25">
      <c r="A24">
        <v>20</v>
      </c>
      <c r="B24" s="51">
        <v>18500</v>
      </c>
      <c r="C24" s="51">
        <v>18500</v>
      </c>
      <c r="D24" s="51">
        <v>5500</v>
      </c>
      <c r="E24" s="51">
        <v>5500</v>
      </c>
      <c r="F24" s="51">
        <v>8650</v>
      </c>
      <c r="G24" s="51">
        <f t="shared" si="1"/>
        <v>0</v>
      </c>
      <c r="H24" s="51">
        <f t="shared" si="0"/>
        <v>56650</v>
      </c>
      <c r="I24" s="51">
        <f t="shared" si="2"/>
        <v>2199453.7361275032</v>
      </c>
      <c r="J24" s="51"/>
    </row>
    <row r="25" spans="1:10" x14ac:dyDescent="0.25">
      <c r="A25">
        <v>21</v>
      </c>
      <c r="B25" s="51">
        <v>18500</v>
      </c>
      <c r="C25" s="51">
        <v>18500</v>
      </c>
      <c r="D25" s="51">
        <v>5500</v>
      </c>
      <c r="E25" s="51">
        <v>5500</v>
      </c>
      <c r="F25" s="51">
        <v>8650</v>
      </c>
      <c r="G25" s="51">
        <f t="shared" si="1"/>
        <v>0</v>
      </c>
      <c r="H25" s="51">
        <f t="shared" si="0"/>
        <v>56650</v>
      </c>
      <c r="I25" s="51">
        <f t="shared" si="2"/>
        <v>2399068.228975791</v>
      </c>
      <c r="J25" s="51"/>
    </row>
    <row r="26" spans="1:10" x14ac:dyDescent="0.25">
      <c r="A26">
        <v>22</v>
      </c>
      <c r="B26" s="51">
        <v>18500</v>
      </c>
      <c r="C26" s="51">
        <v>18500</v>
      </c>
      <c r="D26" s="51">
        <v>5500</v>
      </c>
      <c r="E26" s="51">
        <v>5500</v>
      </c>
      <c r="F26" s="51">
        <v>8650</v>
      </c>
      <c r="G26" s="51">
        <f t="shared" si="1"/>
        <v>0</v>
      </c>
      <c r="H26" s="51">
        <f t="shared" si="0"/>
        <v>56650</v>
      </c>
      <c r="I26" s="51">
        <f t="shared" si="2"/>
        <v>2611657.6638592174</v>
      </c>
      <c r="J26" s="51"/>
    </row>
    <row r="27" spans="1:10" x14ac:dyDescent="0.25">
      <c r="A27">
        <v>23</v>
      </c>
      <c r="B27" s="51">
        <v>18500</v>
      </c>
      <c r="C27" s="51">
        <v>18500</v>
      </c>
      <c r="D27" s="51">
        <v>5500</v>
      </c>
      <c r="E27" s="51">
        <v>5500</v>
      </c>
      <c r="F27" s="51">
        <v>8650</v>
      </c>
      <c r="G27" s="51">
        <f t="shared" si="1"/>
        <v>0</v>
      </c>
      <c r="H27" s="51">
        <f t="shared" si="0"/>
        <v>56650</v>
      </c>
      <c r="I27" s="51">
        <f t="shared" si="2"/>
        <v>2838065.4120100662</v>
      </c>
      <c r="J27" s="51"/>
    </row>
    <row r="28" spans="1:10" x14ac:dyDescent="0.25">
      <c r="A28">
        <v>24</v>
      </c>
      <c r="B28" s="51">
        <v>18500</v>
      </c>
      <c r="C28" s="51">
        <v>18500</v>
      </c>
      <c r="D28" s="51">
        <v>5500</v>
      </c>
      <c r="E28" s="51">
        <v>5500</v>
      </c>
      <c r="F28" s="51">
        <v>8650</v>
      </c>
      <c r="G28" s="51">
        <f t="shared" si="1"/>
        <v>0</v>
      </c>
      <c r="H28" s="51">
        <f t="shared" si="0"/>
        <v>56650</v>
      </c>
      <c r="I28" s="51">
        <f t="shared" si="2"/>
        <v>3079189.6637907205</v>
      </c>
      <c r="J28" s="51"/>
    </row>
    <row r="29" spans="1:10" x14ac:dyDescent="0.25">
      <c r="A29">
        <v>25</v>
      </c>
      <c r="B29" s="51">
        <v>18500</v>
      </c>
      <c r="C29" s="51">
        <v>18500</v>
      </c>
      <c r="D29" s="51">
        <v>5500</v>
      </c>
      <c r="E29" s="51">
        <v>5500</v>
      </c>
      <c r="F29" s="51">
        <v>8650</v>
      </c>
      <c r="G29" s="51">
        <f t="shared" si="1"/>
        <v>0</v>
      </c>
      <c r="H29" s="51">
        <f t="shared" si="0"/>
        <v>56650</v>
      </c>
      <c r="I29" s="51">
        <f t="shared" si="2"/>
        <v>3335986.9919371172</v>
      </c>
      <c r="J29" s="51"/>
    </row>
    <row r="30" spans="1:10" x14ac:dyDescent="0.25">
      <c r="A30">
        <v>26</v>
      </c>
      <c r="B30" s="51">
        <v>18500</v>
      </c>
      <c r="C30" s="51">
        <v>18500</v>
      </c>
      <c r="D30" s="51">
        <v>5500</v>
      </c>
      <c r="E30" s="51">
        <v>5500</v>
      </c>
      <c r="F30" s="51">
        <v>8650</v>
      </c>
      <c r="G30" s="51">
        <f t="shared" si="1"/>
        <v>0</v>
      </c>
      <c r="H30" s="51">
        <f t="shared" si="0"/>
        <v>56650</v>
      </c>
      <c r="I30" s="51">
        <f t="shared" si="2"/>
        <v>3609476.1464130296</v>
      </c>
      <c r="J30" s="51"/>
    </row>
    <row r="31" spans="1:10" x14ac:dyDescent="0.25">
      <c r="A31">
        <v>27</v>
      </c>
      <c r="B31" s="51">
        <v>18500</v>
      </c>
      <c r="C31" s="51">
        <v>18500</v>
      </c>
      <c r="D31" s="51">
        <v>5500</v>
      </c>
      <c r="E31" s="51">
        <v>5500</v>
      </c>
      <c r="F31" s="51">
        <v>8650</v>
      </c>
      <c r="G31" s="51">
        <f t="shared" si="1"/>
        <v>0</v>
      </c>
      <c r="H31" s="51">
        <f t="shared" si="0"/>
        <v>56650</v>
      </c>
      <c r="I31" s="51">
        <f t="shared" si="2"/>
        <v>3900742.0959298764</v>
      </c>
      <c r="J31" s="51"/>
    </row>
    <row r="32" spans="1:10" x14ac:dyDescent="0.25">
      <c r="A32">
        <v>28</v>
      </c>
      <c r="B32" s="51">
        <v>18500</v>
      </c>
      <c r="C32" s="51">
        <v>18500</v>
      </c>
      <c r="D32" s="51">
        <v>5500</v>
      </c>
      <c r="E32" s="51">
        <v>5500</v>
      </c>
      <c r="F32" s="51">
        <v>8650</v>
      </c>
      <c r="G32" s="51">
        <f t="shared" si="1"/>
        <v>0</v>
      </c>
      <c r="H32" s="51">
        <f t="shared" si="0"/>
        <v>56650</v>
      </c>
      <c r="I32" s="51">
        <f t="shared" si="2"/>
        <v>4210940.3321653176</v>
      </c>
      <c r="J32" s="51"/>
    </row>
    <row r="33" spans="1:10" x14ac:dyDescent="0.25">
      <c r="A33">
        <v>29</v>
      </c>
      <c r="B33" s="51">
        <v>18500</v>
      </c>
      <c r="C33" s="51">
        <v>18500</v>
      </c>
      <c r="D33" s="51">
        <v>5500</v>
      </c>
      <c r="E33" s="51">
        <v>5500</v>
      </c>
      <c r="F33" s="51">
        <v>8650</v>
      </c>
      <c r="G33" s="51">
        <f t="shared" si="1"/>
        <v>0</v>
      </c>
      <c r="H33" s="51">
        <f t="shared" si="0"/>
        <v>56650</v>
      </c>
      <c r="I33" s="51">
        <f t="shared" si="2"/>
        <v>4541301.4537560632</v>
      </c>
      <c r="J33" s="51"/>
    </row>
    <row r="34" spans="1:10" x14ac:dyDescent="0.25">
      <c r="A34">
        <v>30</v>
      </c>
      <c r="B34" s="51">
        <v>18500</v>
      </c>
      <c r="C34" s="51">
        <v>18500</v>
      </c>
      <c r="D34" s="51">
        <v>5500</v>
      </c>
      <c r="E34" s="51">
        <v>5500</v>
      </c>
      <c r="F34" s="51">
        <v>8650</v>
      </c>
      <c r="G34" s="51">
        <f t="shared" si="1"/>
        <v>0</v>
      </c>
      <c r="H34" s="51">
        <f t="shared" si="0"/>
        <v>56650</v>
      </c>
      <c r="I34" s="51">
        <f t="shared" si="2"/>
        <v>4893136.0482502067</v>
      </c>
      <c r="J34" s="5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1"/>
  <sheetViews>
    <sheetView workbookViewId="0">
      <selection activeCell="O3" sqref="O3"/>
    </sheetView>
  </sheetViews>
  <sheetFormatPr defaultRowHeight="15" x14ac:dyDescent="0.25"/>
  <cols>
    <col min="1" max="1" width="30.7109375" bestFit="1" customWidth="1"/>
    <col min="2" max="2" width="11.85546875" style="60" bestFit="1" customWidth="1"/>
    <col min="3" max="3" width="9.85546875" bestFit="1" customWidth="1"/>
    <col min="8" max="8" width="9.85546875" bestFit="1" customWidth="1"/>
    <col min="14" max="14" width="30.7109375" bestFit="1" customWidth="1"/>
    <col min="15" max="15" width="11.5703125" bestFit="1" customWidth="1"/>
    <col min="16" max="16" width="10.5703125" bestFit="1" customWidth="1"/>
    <col min="21" max="21" width="9.85546875" bestFit="1" customWidth="1"/>
  </cols>
  <sheetData>
    <row r="1" spans="1:18" x14ac:dyDescent="0.25">
      <c r="A1" t="s">
        <v>138</v>
      </c>
      <c r="B1" s="60">
        <v>70000</v>
      </c>
      <c r="N1" t="s">
        <v>138</v>
      </c>
      <c r="O1" s="60">
        <v>0</v>
      </c>
    </row>
    <row r="2" spans="1:18" x14ac:dyDescent="0.25">
      <c r="A2" t="s">
        <v>139</v>
      </c>
      <c r="B2" s="60">
        <v>100000</v>
      </c>
      <c r="N2" t="s">
        <v>139</v>
      </c>
      <c r="O2" s="60">
        <v>60000</v>
      </c>
    </row>
    <row r="3" spans="1:18" x14ac:dyDescent="0.25">
      <c r="A3" t="s">
        <v>143</v>
      </c>
      <c r="B3" s="60">
        <f>SUM(B1:B2)</f>
        <v>170000</v>
      </c>
      <c r="N3" t="s">
        <v>143</v>
      </c>
      <c r="O3" s="60">
        <f>SUM(O1:O2)</f>
        <v>60000</v>
      </c>
    </row>
    <row r="4" spans="1:18" x14ac:dyDescent="0.25">
      <c r="O4" s="60"/>
    </row>
    <row r="5" spans="1:18" x14ac:dyDescent="0.25">
      <c r="A5" t="s">
        <v>140</v>
      </c>
      <c r="B5" s="60">
        <v>18000</v>
      </c>
      <c r="N5" t="s">
        <v>140</v>
      </c>
      <c r="O5" s="60">
        <v>18000</v>
      </c>
    </row>
    <row r="6" spans="1:18" x14ac:dyDescent="0.25">
      <c r="B6" s="60">
        <v>18000</v>
      </c>
      <c r="O6" s="60">
        <v>0</v>
      </c>
    </row>
    <row r="7" spans="1:18" x14ac:dyDescent="0.25">
      <c r="A7" t="s">
        <v>141</v>
      </c>
      <c r="B7" s="60">
        <v>5500</v>
      </c>
      <c r="N7" t="s">
        <v>141</v>
      </c>
      <c r="O7" s="60">
        <v>5500</v>
      </c>
    </row>
    <row r="8" spans="1:18" x14ac:dyDescent="0.25">
      <c r="B8" s="60">
        <v>5500</v>
      </c>
      <c r="O8" s="60">
        <v>0</v>
      </c>
    </row>
    <row r="9" spans="1:18" x14ac:dyDescent="0.25">
      <c r="A9" t="s">
        <v>142</v>
      </c>
      <c r="B9" s="60">
        <v>3450</v>
      </c>
      <c r="N9" t="s">
        <v>142</v>
      </c>
      <c r="O9" s="60">
        <v>0</v>
      </c>
    </row>
    <row r="10" spans="1:18" x14ac:dyDescent="0.25">
      <c r="O10" s="60"/>
    </row>
    <row r="11" spans="1:18" x14ac:dyDescent="0.25">
      <c r="A11" t="s">
        <v>144</v>
      </c>
      <c r="B11" s="60">
        <f>B3-SUM(B5:B9)</f>
        <v>119550</v>
      </c>
      <c r="E11" s="56">
        <v>0.22</v>
      </c>
      <c r="N11" t="s">
        <v>144</v>
      </c>
      <c r="O11" s="60">
        <f>O3-SUM(O5:O9)</f>
        <v>36500</v>
      </c>
      <c r="R11" s="56">
        <v>0.12</v>
      </c>
    </row>
    <row r="12" spans="1:18" x14ac:dyDescent="0.25">
      <c r="A12" t="s">
        <v>179</v>
      </c>
      <c r="B12" s="60">
        <f>8907 + E11*(B11-77400)</f>
        <v>18180</v>
      </c>
      <c r="E12" t="s">
        <v>145</v>
      </c>
      <c r="N12" t="s">
        <v>179</v>
      </c>
      <c r="O12" s="60">
        <f>1905 + R11*(O11-19050)</f>
        <v>3999</v>
      </c>
      <c r="R12" s="56"/>
    </row>
    <row r="13" spans="1:18" x14ac:dyDescent="0.25">
      <c r="A13" t="s">
        <v>146</v>
      </c>
      <c r="B13" s="60">
        <f>B11-B12</f>
        <v>101370</v>
      </c>
      <c r="N13" t="s">
        <v>146</v>
      </c>
      <c r="O13" s="60">
        <f>O11-O12</f>
        <v>32501</v>
      </c>
    </row>
    <row r="14" spans="1:18" x14ac:dyDescent="0.25">
      <c r="O14" s="60"/>
      <c r="P14" t="s">
        <v>187</v>
      </c>
    </row>
    <row r="15" spans="1:18" x14ac:dyDescent="0.25">
      <c r="A15" t="s">
        <v>147</v>
      </c>
      <c r="B15" s="60">
        <v>60000</v>
      </c>
      <c r="N15" t="s">
        <v>147</v>
      </c>
      <c r="O15" s="60">
        <v>60000</v>
      </c>
    </row>
    <row r="16" spans="1:18" x14ac:dyDescent="0.25">
      <c r="A16" t="s">
        <v>148</v>
      </c>
      <c r="B16" s="60">
        <f>B13-B15</f>
        <v>41370</v>
      </c>
      <c r="N16" t="s">
        <v>148</v>
      </c>
      <c r="O16" s="60">
        <f>O13-O15</f>
        <v>-27499</v>
      </c>
      <c r="P16" s="60">
        <f>O16/12</f>
        <v>-2291.5833333333335</v>
      </c>
    </row>
    <row r="17" spans="1:16" x14ac:dyDescent="0.25">
      <c r="C17" t="s">
        <v>187</v>
      </c>
      <c r="O17" s="60"/>
    </row>
    <row r="18" spans="1:16" x14ac:dyDescent="0.25">
      <c r="A18" t="s">
        <v>181</v>
      </c>
      <c r="B18" s="60">
        <f>2800*12</f>
        <v>33600</v>
      </c>
      <c r="C18" s="60">
        <f>B18/12</f>
        <v>2800</v>
      </c>
      <c r="O18" s="60"/>
      <c r="P18" s="60"/>
    </row>
    <row r="19" spans="1:16" x14ac:dyDescent="0.25">
      <c r="A19" t="s">
        <v>182</v>
      </c>
      <c r="B19" s="60">
        <f>1500*12</f>
        <v>18000</v>
      </c>
      <c r="C19" s="60">
        <f>B19/12</f>
        <v>1500</v>
      </c>
      <c r="O19" s="60"/>
      <c r="P19" s="60"/>
    </row>
    <row r="20" spans="1:16" x14ac:dyDescent="0.25">
      <c r="C20" s="60"/>
      <c r="O20" s="60"/>
      <c r="P20" s="60"/>
    </row>
    <row r="21" spans="1:16" x14ac:dyDescent="0.25">
      <c r="A21" t="s">
        <v>188</v>
      </c>
      <c r="C21" s="60"/>
      <c r="O21" s="60"/>
      <c r="P21" s="60"/>
    </row>
    <row r="22" spans="1:16" x14ac:dyDescent="0.25">
      <c r="A22" t="s">
        <v>189</v>
      </c>
      <c r="B22" s="60">
        <f>B16-B18</f>
        <v>7770</v>
      </c>
      <c r="C22" s="60">
        <f>B22/12</f>
        <v>647.5</v>
      </c>
      <c r="O22" s="60"/>
      <c r="P22" s="60"/>
    </row>
    <row r="23" spans="1:16" x14ac:dyDescent="0.25">
      <c r="A23" t="s">
        <v>190</v>
      </c>
      <c r="B23" s="60">
        <f>B16-B19</f>
        <v>23370</v>
      </c>
      <c r="C23" s="60">
        <f>B23/12</f>
        <v>1947.5</v>
      </c>
      <c r="O23" s="60"/>
      <c r="P23" s="60"/>
    </row>
    <row r="24" spans="1:16" x14ac:dyDescent="0.25">
      <c r="O24" s="60"/>
    </row>
    <row r="25" spans="1:16" ht="30" x14ac:dyDescent="0.25">
      <c r="A25" s="43" t="s">
        <v>180</v>
      </c>
      <c r="B25" s="60">
        <f>SUM(B5:B9) + B13</f>
        <v>151820</v>
      </c>
      <c r="N25" s="43" t="s">
        <v>180</v>
      </c>
      <c r="O25" s="60">
        <f>SUM(O5:O9) + O13</f>
        <v>56001</v>
      </c>
    </row>
    <row r="26" spans="1:16" x14ac:dyDescent="0.25">
      <c r="O26" s="60"/>
    </row>
    <row r="27" spans="1:16" x14ac:dyDescent="0.25">
      <c r="O27" s="60"/>
    </row>
    <row r="28" spans="1:16" x14ac:dyDescent="0.25">
      <c r="A28" t="s">
        <v>183</v>
      </c>
      <c r="N28" t="s">
        <v>183</v>
      </c>
      <c r="O28" s="60"/>
    </row>
    <row r="29" spans="1:16" x14ac:dyDescent="0.25">
      <c r="A29" t="s">
        <v>184</v>
      </c>
      <c r="B29" s="56">
        <f>(B25-B15-B18)/B25</f>
        <v>0.38348043736003162</v>
      </c>
      <c r="N29" t="s">
        <v>184</v>
      </c>
      <c r="O29" s="56">
        <f>(O25-O15-O18)/O25</f>
        <v>-7.1409439117158621E-2</v>
      </c>
    </row>
    <row r="30" spans="1:16" x14ac:dyDescent="0.25">
      <c r="A30" t="s">
        <v>185</v>
      </c>
      <c r="B30" s="56">
        <f>(B25-B15-B19)/B25</f>
        <v>0.48623369780002634</v>
      </c>
      <c r="N30" t="s">
        <v>185</v>
      </c>
      <c r="O30" s="56">
        <f>(O25-O15-O19)/O25</f>
        <v>-7.1409439117158621E-2</v>
      </c>
    </row>
    <row r="31" spans="1:16" x14ac:dyDescent="0.25">
      <c r="A31" t="s">
        <v>186</v>
      </c>
      <c r="B31" s="56">
        <f>(B25-B15)/B25</f>
        <v>0.60479515215386637</v>
      </c>
      <c r="N31" t="s">
        <v>186</v>
      </c>
      <c r="O31" s="56">
        <f>(O25-O15)/O25</f>
        <v>-7.1409439117158621E-2</v>
      </c>
    </row>
  </sheetData>
  <conditionalFormatting sqref="A2:A27 B27:E27 D7:E26 K16:L24 K25:M25 K26:L27 I10:L11 I13:L14 I12:M12 I15:M15 I9:M9 I16:J27 I7:L8 B9:B20 B22:B26 Q7:U27 P18:P26 P14:P16">
    <cfRule type="expression" dxfId="12" priority="15">
      <formula>#REF!&gt;0</formula>
    </cfRule>
  </conditionalFormatting>
  <conditionalFormatting sqref="B7:B8">
    <cfRule type="expression" dxfId="11" priority="14">
      <formula>#REF!&gt;0</formula>
    </cfRule>
  </conditionalFormatting>
  <conditionalFormatting sqref="M26:M27">
    <cfRule type="expression" dxfId="10" priority="4">
      <formula>#REF!&gt;0</formula>
    </cfRule>
  </conditionalFormatting>
  <conditionalFormatting sqref="B3:C4 C5:C26 B5:B6">
    <cfRule type="expression" dxfId="9" priority="13">
      <formula>#REF!&gt;0</formula>
    </cfRule>
  </conditionalFormatting>
  <conditionalFormatting sqref="M7:M8">
    <cfRule type="expression" dxfId="8" priority="8">
      <formula>#REF!&gt;0</formula>
    </cfRule>
  </conditionalFormatting>
  <conditionalFormatting sqref="M10:M11">
    <cfRule type="expression" dxfId="7" priority="7">
      <formula>#REF!&gt;0</formula>
    </cfRule>
  </conditionalFormatting>
  <conditionalFormatting sqref="M3:M5">
    <cfRule type="expression" dxfId="6" priority="9">
      <formula>#REF!&gt;0</formula>
    </cfRule>
  </conditionalFormatting>
  <conditionalFormatting sqref="M13:M14">
    <cfRule type="expression" dxfId="5" priority="6">
      <formula>#REF!&gt;0</formula>
    </cfRule>
  </conditionalFormatting>
  <conditionalFormatting sqref="M16:M24">
    <cfRule type="expression" dxfId="4" priority="5">
      <formula>#REF!&gt;0</formula>
    </cfRule>
  </conditionalFormatting>
  <conditionalFormatting sqref="N2:N27 O27:P27 O9:O20 O22:O26">
    <cfRule type="expression" dxfId="3" priority="3">
      <formula>#REF!&gt;0</formula>
    </cfRule>
  </conditionalFormatting>
  <conditionalFormatting sqref="O7:O8">
    <cfRule type="expression" dxfId="2" priority="2">
      <formula>#REF!&gt;0</formula>
    </cfRule>
  </conditionalFormatting>
  <conditionalFormatting sqref="O3:P4 P5:P13 O5:O6">
    <cfRule type="expression" dxfId="1" priority="1">
      <formula>#REF!&gt;0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M387"/>
  <sheetViews>
    <sheetView zoomScale="84" zoomScaleNormal="84" workbookViewId="0">
      <pane xSplit="8" ySplit="15" topLeftCell="I100" activePane="bottomRight" state="frozen"/>
      <selection pane="topRight" activeCell="I1" sqref="I1"/>
      <selection pane="bottomLeft" activeCell="A16" sqref="A16"/>
      <selection pane="bottomRight" activeCell="P244" sqref="P244"/>
    </sheetView>
  </sheetViews>
  <sheetFormatPr defaultRowHeight="15" x14ac:dyDescent="0.25"/>
  <cols>
    <col min="1" max="1" width="9.7109375" bestFit="1" customWidth="1"/>
    <col min="11" max="11" width="11.140625" style="53" bestFit="1" customWidth="1"/>
    <col min="12" max="12" width="22.42578125" bestFit="1" customWidth="1"/>
    <col min="13" max="14" width="9.140625" customWidth="1"/>
    <col min="15" max="16" width="9.85546875" customWidth="1"/>
    <col min="18" max="18" width="11.85546875" customWidth="1"/>
    <col min="19" max="19" width="12.42578125" customWidth="1"/>
    <col min="20" max="20" width="11.5703125" bestFit="1" customWidth="1"/>
    <col min="21" max="21" width="11.28515625" bestFit="1" customWidth="1"/>
    <col min="23" max="23" width="15" bestFit="1" customWidth="1"/>
    <col min="24" max="24" width="22.7109375" bestFit="1" customWidth="1"/>
    <col min="30" max="31" width="10.7109375" bestFit="1" customWidth="1"/>
    <col min="32" max="32" width="11.5703125" bestFit="1" customWidth="1"/>
    <col min="34" max="34" width="15" bestFit="1" customWidth="1"/>
    <col min="43" max="43" width="11.5703125" bestFit="1" customWidth="1"/>
    <col min="45" max="45" width="10.28515625" customWidth="1"/>
    <col min="54" max="54" width="11.5703125" bestFit="1" customWidth="1"/>
    <col min="56" max="56" width="10.28515625" bestFit="1" customWidth="1"/>
    <col min="65" max="65" width="11.5703125" bestFit="1" customWidth="1"/>
  </cols>
  <sheetData>
    <row r="4" spans="1:65" x14ac:dyDescent="0.25">
      <c r="K4" s="53" t="s">
        <v>128</v>
      </c>
      <c r="W4" t="s">
        <v>130</v>
      </c>
      <c r="AH4" t="s">
        <v>169</v>
      </c>
      <c r="AS4" t="s">
        <v>20</v>
      </c>
      <c r="BD4" t="s">
        <v>21</v>
      </c>
    </row>
    <row r="5" spans="1:65" x14ac:dyDescent="0.25">
      <c r="K5" s="53">
        <v>180000</v>
      </c>
      <c r="L5" t="s">
        <v>150</v>
      </c>
      <c r="W5" s="53"/>
      <c r="AH5" s="53"/>
      <c r="AS5" s="53"/>
      <c r="BD5" s="53"/>
    </row>
    <row r="6" spans="1:65" x14ac:dyDescent="0.25">
      <c r="K6" s="53">
        <v>30000</v>
      </c>
      <c r="L6" t="s">
        <v>149</v>
      </c>
      <c r="M6" s="56">
        <f>K6/K5</f>
        <v>0.16666666666666666</v>
      </c>
      <c r="W6" s="53"/>
      <c r="Y6" s="56"/>
      <c r="AH6" s="53"/>
      <c r="AJ6" s="56"/>
      <c r="AS6" s="53"/>
      <c r="AU6" s="56"/>
      <c r="BD6" s="53"/>
      <c r="BF6" s="56"/>
    </row>
    <row r="7" spans="1:65" x14ac:dyDescent="0.25">
      <c r="K7" s="53">
        <f>K5-K6</f>
        <v>150000</v>
      </c>
      <c r="L7" t="s">
        <v>151</v>
      </c>
      <c r="W7" s="53">
        <f>Data!BG59</f>
        <v>50636.527741334197</v>
      </c>
      <c r="X7" t="s">
        <v>151</v>
      </c>
      <c r="AH7" s="53">
        <f>Data!BH59</f>
        <v>16756.93908474296</v>
      </c>
      <c r="AI7" t="s">
        <v>151</v>
      </c>
      <c r="AS7" s="53">
        <f>Data!BI59</f>
        <v>18019.127031748772</v>
      </c>
      <c r="AT7" t="s">
        <v>151</v>
      </c>
      <c r="BD7" s="53">
        <f>Data!BJ59</f>
        <v>19077.99565761011</v>
      </c>
      <c r="BE7" t="s">
        <v>151</v>
      </c>
    </row>
    <row r="8" spans="1:65" x14ac:dyDescent="0.25">
      <c r="K8" s="23">
        <v>4.1300000000000003E-2</v>
      </c>
      <c r="L8" t="s">
        <v>152</v>
      </c>
      <c r="W8" s="23">
        <v>5.3100000000000001E-2</v>
      </c>
      <c r="X8" t="s">
        <v>152</v>
      </c>
      <c r="AH8" s="23">
        <v>0.06</v>
      </c>
      <c r="AI8" t="s">
        <v>152</v>
      </c>
      <c r="AS8" s="23">
        <v>6.5000000000000002E-2</v>
      </c>
      <c r="AT8" t="s">
        <v>152</v>
      </c>
      <c r="BD8" s="23">
        <v>7.0000000000000007E-2</v>
      </c>
      <c r="BE8" t="s">
        <v>152</v>
      </c>
    </row>
    <row r="9" spans="1:65" x14ac:dyDescent="0.25">
      <c r="K9" s="61">
        <v>30</v>
      </c>
      <c r="L9" t="s">
        <v>153</v>
      </c>
      <c r="W9" s="61">
        <v>10</v>
      </c>
      <c r="X9" t="s">
        <v>153</v>
      </c>
      <c r="AH9" s="61">
        <v>10</v>
      </c>
      <c r="AI9" t="s">
        <v>153</v>
      </c>
      <c r="AS9" s="61">
        <v>10</v>
      </c>
      <c r="AT9" t="s">
        <v>153</v>
      </c>
      <c r="BD9" s="61">
        <v>10</v>
      </c>
      <c r="BE9" t="s">
        <v>153</v>
      </c>
    </row>
    <row r="10" spans="1:65" x14ac:dyDescent="0.25">
      <c r="K10" s="62">
        <f>K9*12</f>
        <v>360</v>
      </c>
      <c r="L10" t="s">
        <v>154</v>
      </c>
      <c r="W10" s="62">
        <f>W9*12</f>
        <v>120</v>
      </c>
      <c r="X10" t="s">
        <v>154</v>
      </c>
      <c r="AH10" s="62">
        <f>AH9*12</f>
        <v>120</v>
      </c>
      <c r="AI10" t="s">
        <v>154</v>
      </c>
      <c r="AS10" s="62">
        <f>AS9*12</f>
        <v>120</v>
      </c>
      <c r="AT10" t="s">
        <v>154</v>
      </c>
      <c r="BD10" s="62">
        <f>BD9*12</f>
        <v>120</v>
      </c>
      <c r="BE10" t="s">
        <v>154</v>
      </c>
    </row>
    <row r="11" spans="1:65" x14ac:dyDescent="0.25">
      <c r="K11" s="53">
        <f>ROUND(PMT(K$8/12,K$10,-K$7,0),2)</f>
        <v>727.41</v>
      </c>
      <c r="L11" t="s">
        <v>155</v>
      </c>
      <c r="W11" s="53">
        <f>ROUND(PMT(W$8/12,W$10,-W$7,0),2)</f>
        <v>544.78</v>
      </c>
      <c r="X11" t="s">
        <v>155</v>
      </c>
      <c r="AH11" s="53">
        <f>ROUND(PMT(AH$8/12,AH$10,-AH$7,0),2)</f>
        <v>186.04</v>
      </c>
      <c r="AI11" t="s">
        <v>155</v>
      </c>
      <c r="AS11" s="53">
        <f>ROUND(PMT(AS$8/12,AS$10,-AS$7,0),2)</f>
        <v>204.6</v>
      </c>
      <c r="AT11" t="s">
        <v>155</v>
      </c>
      <c r="BD11" s="53">
        <f>ROUND(PMT(BD$8/12,BD$10,-BD$7,0),2)</f>
        <v>221.51</v>
      </c>
      <c r="BE11" t="s">
        <v>155</v>
      </c>
    </row>
    <row r="12" spans="1:65" x14ac:dyDescent="0.25">
      <c r="K12" s="53">
        <f>K13-K11</f>
        <v>0</v>
      </c>
      <c r="L12" t="s">
        <v>156</v>
      </c>
      <c r="W12" s="53">
        <f>W13-W11</f>
        <v>0</v>
      </c>
      <c r="X12" t="s">
        <v>156</v>
      </c>
      <c r="AH12" s="53">
        <f>AH13-AH11</f>
        <v>0</v>
      </c>
      <c r="AI12" t="s">
        <v>156</v>
      </c>
      <c r="AS12" s="53">
        <f>AS13-AS11</f>
        <v>0</v>
      </c>
      <c r="AT12" t="s">
        <v>156</v>
      </c>
      <c r="BD12" s="53">
        <f>BD13-BD11</f>
        <v>0</v>
      </c>
      <c r="BE12" t="s">
        <v>156</v>
      </c>
    </row>
    <row r="13" spans="1:65" x14ac:dyDescent="0.25">
      <c r="K13" s="53">
        <f>K11</f>
        <v>727.41</v>
      </c>
      <c r="L13" t="s">
        <v>157</v>
      </c>
      <c r="W13" s="53">
        <f>W11</f>
        <v>544.78</v>
      </c>
      <c r="X13" t="s">
        <v>157</v>
      </c>
      <c r="AH13" s="53">
        <f>AH11</f>
        <v>186.04</v>
      </c>
      <c r="AI13" t="s">
        <v>157</v>
      </c>
      <c r="AS13" s="53">
        <f>AS11</f>
        <v>204.6</v>
      </c>
      <c r="AT13" t="s">
        <v>157</v>
      </c>
      <c r="BD13" s="53">
        <f>BD11</f>
        <v>221.51</v>
      </c>
      <c r="BE13" t="s">
        <v>157</v>
      </c>
    </row>
    <row r="14" spans="1:65" x14ac:dyDescent="0.25">
      <c r="B14" t="s">
        <v>170</v>
      </c>
      <c r="W14" s="53"/>
      <c r="AH14" s="53"/>
      <c r="AS14" s="53"/>
      <c r="BD14" s="53"/>
    </row>
    <row r="15" spans="1:65" s="59" customFormat="1" ht="30" customHeight="1" x14ac:dyDescent="0.25">
      <c r="B15" s="59" t="s">
        <v>128</v>
      </c>
      <c r="C15" s="59" t="s">
        <v>171</v>
      </c>
      <c r="D15" s="59" t="s">
        <v>172</v>
      </c>
      <c r="E15" s="59" t="s">
        <v>173</v>
      </c>
      <c r="F15" s="59" t="s">
        <v>174</v>
      </c>
      <c r="G15" s="59" t="s">
        <v>175</v>
      </c>
      <c r="J15" s="59" t="s">
        <v>158</v>
      </c>
      <c r="K15" s="63"/>
      <c r="L15" s="59" t="s">
        <v>159</v>
      </c>
      <c r="M15" s="59" t="s">
        <v>160</v>
      </c>
      <c r="N15" s="59" t="s">
        <v>161</v>
      </c>
      <c r="O15" s="59" t="s">
        <v>162</v>
      </c>
      <c r="P15" s="59" t="s">
        <v>163</v>
      </c>
      <c r="Q15" s="59" t="s">
        <v>167</v>
      </c>
      <c r="R15" s="59" t="s">
        <v>164</v>
      </c>
      <c r="S15" s="59" t="s">
        <v>165</v>
      </c>
      <c r="T15" s="59" t="s">
        <v>166</v>
      </c>
      <c r="U15" s="59" t="s">
        <v>168</v>
      </c>
      <c r="W15" s="63"/>
      <c r="X15" s="59" t="s">
        <v>159</v>
      </c>
      <c r="Y15" s="59" t="s">
        <v>160</v>
      </c>
      <c r="Z15" s="59" t="s">
        <v>161</v>
      </c>
      <c r="AA15" s="59" t="s">
        <v>162</v>
      </c>
      <c r="AB15" s="59" t="s">
        <v>163</v>
      </c>
      <c r="AC15" s="59" t="s">
        <v>167</v>
      </c>
      <c r="AD15" s="59" t="s">
        <v>164</v>
      </c>
      <c r="AE15" s="59" t="s">
        <v>165</v>
      </c>
      <c r="AF15" s="59" t="s">
        <v>166</v>
      </c>
      <c r="AH15" s="63"/>
      <c r="AI15" s="59" t="s">
        <v>159</v>
      </c>
      <c r="AJ15" s="59" t="s">
        <v>160</v>
      </c>
      <c r="AK15" s="59" t="s">
        <v>161</v>
      </c>
      <c r="AL15" s="59" t="s">
        <v>162</v>
      </c>
      <c r="AM15" s="59" t="s">
        <v>163</v>
      </c>
      <c r="AN15" s="59" t="s">
        <v>167</v>
      </c>
      <c r="AO15" s="59" t="s">
        <v>164</v>
      </c>
      <c r="AP15" s="59" t="s">
        <v>165</v>
      </c>
      <c r="AQ15" s="59" t="s">
        <v>166</v>
      </c>
      <c r="AS15" s="63"/>
      <c r="AT15" s="59" t="s">
        <v>159</v>
      </c>
      <c r="AU15" s="59" t="s">
        <v>160</v>
      </c>
      <c r="AV15" s="59" t="s">
        <v>161</v>
      </c>
      <c r="AW15" s="59" t="s">
        <v>162</v>
      </c>
      <c r="AX15" s="59" t="s">
        <v>163</v>
      </c>
      <c r="AY15" s="59" t="s">
        <v>167</v>
      </c>
      <c r="AZ15" s="59" t="s">
        <v>164</v>
      </c>
      <c r="BA15" s="59" t="s">
        <v>165</v>
      </c>
      <c r="BB15" s="59" t="s">
        <v>166</v>
      </c>
      <c r="BD15" s="63"/>
      <c r="BE15" s="59" t="s">
        <v>159</v>
      </c>
      <c r="BF15" s="59" t="s">
        <v>160</v>
      </c>
      <c r="BG15" s="59" t="s">
        <v>161</v>
      </c>
      <c r="BH15" s="59" t="s">
        <v>162</v>
      </c>
      <c r="BI15" s="59" t="s">
        <v>163</v>
      </c>
      <c r="BJ15" s="59" t="s">
        <v>167</v>
      </c>
      <c r="BK15" s="59" t="s">
        <v>164</v>
      </c>
      <c r="BL15" s="59" t="s">
        <v>165</v>
      </c>
      <c r="BM15" s="59" t="s">
        <v>166</v>
      </c>
    </row>
    <row r="16" spans="1:65" x14ac:dyDescent="0.25">
      <c r="A16" s="64">
        <v>43831</v>
      </c>
      <c r="B16" s="51">
        <f>Q16</f>
        <v>727.41</v>
      </c>
      <c r="C16">
        <v>0</v>
      </c>
      <c r="D16">
        <v>0</v>
      </c>
      <c r="E16">
        <v>0</v>
      </c>
      <c r="F16">
        <v>0</v>
      </c>
      <c r="G16" s="51">
        <f t="shared" ref="G16:G47" si="0">SUM(B16:F16)</f>
        <v>727.41</v>
      </c>
      <c r="J16">
        <v>1</v>
      </c>
      <c r="K16" s="64">
        <v>43831</v>
      </c>
      <c r="L16" s="51">
        <f>K$7</f>
        <v>150000</v>
      </c>
      <c r="M16" s="51">
        <f>K$11</f>
        <v>727.41</v>
      </c>
      <c r="N16" s="51">
        <f>M16-O16</f>
        <v>211.15999999999997</v>
      </c>
      <c r="O16" s="51">
        <f>ROUND(L16*K$8/12,2)</f>
        <v>516.25</v>
      </c>
      <c r="P16" s="65">
        <v>0</v>
      </c>
      <c r="Q16" s="51">
        <f>M16+P16</f>
        <v>727.41</v>
      </c>
      <c r="R16" s="51">
        <f>N16 +P16</f>
        <v>211.15999999999997</v>
      </c>
      <c r="S16" s="51">
        <f>O16</f>
        <v>516.25</v>
      </c>
      <c r="T16" s="51">
        <f>L16-N16-P16</f>
        <v>149788.84</v>
      </c>
      <c r="U16" s="53">
        <f>K$6+R16</f>
        <v>30211.16</v>
      </c>
    </row>
    <row r="17" spans="1:65" x14ac:dyDescent="0.25">
      <c r="A17" s="64">
        <v>43862</v>
      </c>
      <c r="B17" s="51">
        <f t="shared" ref="B17:B20" si="1">Q17</f>
        <v>727.41</v>
      </c>
      <c r="C17">
        <v>0</v>
      </c>
      <c r="D17">
        <v>0</v>
      </c>
      <c r="E17">
        <v>0</v>
      </c>
      <c r="F17">
        <v>0</v>
      </c>
      <c r="G17" s="51">
        <f t="shared" si="0"/>
        <v>727.41</v>
      </c>
      <c r="J17">
        <v>1</v>
      </c>
      <c r="K17" s="64">
        <v>43862</v>
      </c>
      <c r="L17" s="51">
        <f>T16</f>
        <v>149788.84</v>
      </c>
      <c r="M17" s="51">
        <f>K$11</f>
        <v>727.41</v>
      </c>
      <c r="N17" s="51">
        <f>M17-O17</f>
        <v>211.89</v>
      </c>
      <c r="O17" s="51">
        <f>ROUND(L17*K$8/12,2)</f>
        <v>515.52</v>
      </c>
      <c r="P17" s="65">
        <v>0</v>
      </c>
      <c r="Q17" s="51">
        <f>IF(T16&lt;100,0,M17+P17)</f>
        <v>727.41</v>
      </c>
      <c r="R17" s="51">
        <f>N17+P17+R16</f>
        <v>423.04999999999995</v>
      </c>
      <c r="S17" s="51">
        <f>O17+S16</f>
        <v>1031.77</v>
      </c>
      <c r="T17" s="51">
        <f>IF(T16&lt;100,0,L17-N17-P17)</f>
        <v>149576.94999999998</v>
      </c>
      <c r="U17" s="53">
        <f>IF(U16&gt;=180000,180000,K$6+R17)</f>
        <v>30423.05</v>
      </c>
    </row>
    <row r="18" spans="1:65" x14ac:dyDescent="0.25">
      <c r="A18" s="64">
        <v>43891</v>
      </c>
      <c r="B18" s="51">
        <f t="shared" si="1"/>
        <v>727.41</v>
      </c>
      <c r="C18">
        <v>0</v>
      </c>
      <c r="D18">
        <v>0</v>
      </c>
      <c r="E18">
        <v>0</v>
      </c>
      <c r="F18">
        <v>0</v>
      </c>
      <c r="G18" s="51">
        <f t="shared" si="0"/>
        <v>727.41</v>
      </c>
      <c r="J18">
        <v>1</v>
      </c>
      <c r="K18" s="64">
        <v>43891</v>
      </c>
      <c r="L18" s="51">
        <f t="shared" ref="L18:L81" si="2">$T17</f>
        <v>149576.94999999998</v>
      </c>
      <c r="M18" s="51">
        <f t="shared" ref="M18:M81" si="3">$K$11</f>
        <v>727.41</v>
      </c>
      <c r="N18" s="51">
        <f t="shared" ref="N18:N81" si="4">M18-O18</f>
        <v>212.62</v>
      </c>
      <c r="O18" s="51">
        <f t="shared" ref="O18:O81" si="5">ROUND($L18*$K$8/12,2)</f>
        <v>514.79</v>
      </c>
      <c r="P18" s="65">
        <v>0</v>
      </c>
      <c r="Q18" s="51">
        <f t="shared" ref="Q18:Q81" si="6">IF(T17&lt;100,0,M18+P18)</f>
        <v>727.41</v>
      </c>
      <c r="R18" s="51">
        <f t="shared" ref="R18:R81" si="7">N18+P18+R17</f>
        <v>635.66999999999996</v>
      </c>
      <c r="S18" s="51">
        <f t="shared" ref="S18:S81" si="8">O18+S17</f>
        <v>1546.56</v>
      </c>
      <c r="T18" s="51">
        <f t="shared" ref="T18:T81" si="9">IF(T17&lt;100,0,L18-N18-P18)</f>
        <v>149364.32999999999</v>
      </c>
      <c r="U18" s="53">
        <f t="shared" ref="U18:U81" si="10">IF(U17&gt;=180000,180000,K$6+R18)</f>
        <v>30635.67</v>
      </c>
    </row>
    <row r="19" spans="1:65" x14ac:dyDescent="0.25">
      <c r="A19" s="64">
        <v>43922</v>
      </c>
      <c r="B19" s="51">
        <f t="shared" si="1"/>
        <v>727.41</v>
      </c>
      <c r="C19">
        <v>0</v>
      </c>
      <c r="D19">
        <v>0</v>
      </c>
      <c r="E19">
        <v>0</v>
      </c>
      <c r="F19">
        <v>0</v>
      </c>
      <c r="G19" s="51">
        <f t="shared" si="0"/>
        <v>727.41</v>
      </c>
      <c r="J19">
        <v>1</v>
      </c>
      <c r="K19" s="64">
        <v>43922</v>
      </c>
      <c r="L19" s="51">
        <f t="shared" si="2"/>
        <v>149364.32999999999</v>
      </c>
      <c r="M19" s="51">
        <f t="shared" si="3"/>
        <v>727.41</v>
      </c>
      <c r="N19" s="51">
        <f t="shared" si="4"/>
        <v>213.35000000000002</v>
      </c>
      <c r="O19" s="51">
        <f t="shared" si="5"/>
        <v>514.05999999999995</v>
      </c>
      <c r="P19" s="65">
        <v>0</v>
      </c>
      <c r="Q19" s="51">
        <f t="shared" si="6"/>
        <v>727.41</v>
      </c>
      <c r="R19" s="51">
        <f t="shared" si="7"/>
        <v>849.02</v>
      </c>
      <c r="S19" s="51">
        <f t="shared" si="8"/>
        <v>2060.62</v>
      </c>
      <c r="T19" s="51">
        <f t="shared" si="9"/>
        <v>149150.97999999998</v>
      </c>
      <c r="U19" s="53">
        <f t="shared" si="10"/>
        <v>30849.02</v>
      </c>
    </row>
    <row r="20" spans="1:65" x14ac:dyDescent="0.25">
      <c r="A20" s="64">
        <v>43952</v>
      </c>
      <c r="B20" s="51">
        <f t="shared" si="1"/>
        <v>727.41</v>
      </c>
      <c r="C20">
        <v>0</v>
      </c>
      <c r="D20">
        <v>0</v>
      </c>
      <c r="E20">
        <v>0</v>
      </c>
      <c r="F20">
        <v>0</v>
      </c>
      <c r="G20" s="51">
        <f t="shared" si="0"/>
        <v>727.41</v>
      </c>
      <c r="J20">
        <v>1</v>
      </c>
      <c r="K20" s="64">
        <v>43952</v>
      </c>
      <c r="L20" s="51">
        <f t="shared" si="2"/>
        <v>149150.97999999998</v>
      </c>
      <c r="M20" s="51">
        <f t="shared" si="3"/>
        <v>727.41</v>
      </c>
      <c r="N20" s="51">
        <f t="shared" si="4"/>
        <v>214.07999999999993</v>
      </c>
      <c r="O20" s="51">
        <f t="shared" si="5"/>
        <v>513.33000000000004</v>
      </c>
      <c r="P20" s="65">
        <v>0</v>
      </c>
      <c r="Q20" s="51">
        <f t="shared" si="6"/>
        <v>727.41</v>
      </c>
      <c r="R20" s="51">
        <f t="shared" si="7"/>
        <v>1063.0999999999999</v>
      </c>
      <c r="S20" s="51">
        <f t="shared" si="8"/>
        <v>2573.9499999999998</v>
      </c>
      <c r="T20" s="51">
        <f t="shared" si="9"/>
        <v>148936.9</v>
      </c>
      <c r="U20" s="53">
        <f t="shared" si="10"/>
        <v>31063.1</v>
      </c>
    </row>
    <row r="21" spans="1:65" x14ac:dyDescent="0.25">
      <c r="A21" s="64">
        <v>43983</v>
      </c>
      <c r="B21" s="51">
        <f t="shared" ref="B21:B49" si="11">Q21</f>
        <v>727.41</v>
      </c>
      <c r="C21">
        <v>0</v>
      </c>
      <c r="D21">
        <v>0</v>
      </c>
      <c r="E21">
        <v>0</v>
      </c>
      <c r="F21">
        <v>0</v>
      </c>
      <c r="G21" s="51">
        <f t="shared" si="0"/>
        <v>727.41</v>
      </c>
      <c r="J21">
        <v>1</v>
      </c>
      <c r="K21" s="64">
        <v>43983</v>
      </c>
      <c r="L21" s="51">
        <f t="shared" si="2"/>
        <v>148936.9</v>
      </c>
      <c r="M21" s="51">
        <f t="shared" si="3"/>
        <v>727.41</v>
      </c>
      <c r="N21" s="51">
        <f t="shared" si="4"/>
        <v>214.81999999999994</v>
      </c>
      <c r="O21" s="51">
        <f t="shared" si="5"/>
        <v>512.59</v>
      </c>
      <c r="P21" s="65">
        <v>0</v>
      </c>
      <c r="Q21" s="51">
        <f t="shared" si="6"/>
        <v>727.41</v>
      </c>
      <c r="R21" s="51">
        <f t="shared" si="7"/>
        <v>1277.9199999999998</v>
      </c>
      <c r="S21" s="51">
        <f t="shared" si="8"/>
        <v>3086.54</v>
      </c>
      <c r="T21" s="51">
        <f t="shared" si="9"/>
        <v>148722.07999999999</v>
      </c>
      <c r="U21" s="53">
        <f t="shared" si="10"/>
        <v>31277.919999999998</v>
      </c>
    </row>
    <row r="22" spans="1:65" x14ac:dyDescent="0.25">
      <c r="A22" s="64">
        <v>44013</v>
      </c>
      <c r="B22" s="51">
        <f t="shared" si="11"/>
        <v>727.41</v>
      </c>
      <c r="C22" s="51">
        <f>AC22</f>
        <v>544.78</v>
      </c>
      <c r="D22" s="51">
        <f>AN22</f>
        <v>186.04</v>
      </c>
      <c r="E22" s="51">
        <f>AY22</f>
        <v>204.6</v>
      </c>
      <c r="F22" s="51">
        <f>BJ22</f>
        <v>421.51</v>
      </c>
      <c r="G22" s="51">
        <f t="shared" si="0"/>
        <v>2084.34</v>
      </c>
      <c r="J22">
        <v>1</v>
      </c>
      <c r="K22" s="64">
        <v>44013</v>
      </c>
      <c r="L22" s="51">
        <f t="shared" si="2"/>
        <v>148722.07999999999</v>
      </c>
      <c r="M22" s="51">
        <f t="shared" si="3"/>
        <v>727.41</v>
      </c>
      <c r="N22" s="51">
        <f t="shared" si="4"/>
        <v>215.55999999999995</v>
      </c>
      <c r="O22" s="51">
        <f t="shared" si="5"/>
        <v>511.85</v>
      </c>
      <c r="P22" s="65">
        <v>0</v>
      </c>
      <c r="Q22" s="51">
        <f t="shared" si="6"/>
        <v>727.41</v>
      </c>
      <c r="R22" s="51">
        <f t="shared" si="7"/>
        <v>1493.4799999999998</v>
      </c>
      <c r="S22" s="51">
        <f t="shared" si="8"/>
        <v>3598.39</v>
      </c>
      <c r="T22" s="51">
        <f t="shared" si="9"/>
        <v>148506.51999999999</v>
      </c>
      <c r="U22" s="53">
        <f t="shared" si="10"/>
        <v>31493.48</v>
      </c>
      <c r="W22" s="64">
        <v>44013</v>
      </c>
      <c r="X22" s="51">
        <f>W$7</f>
        <v>50636.527741334197</v>
      </c>
      <c r="Y22" s="51">
        <f>W$11</f>
        <v>544.78</v>
      </c>
      <c r="Z22" s="51">
        <f>Y22-AA22</f>
        <v>320.70999999999998</v>
      </c>
      <c r="AA22" s="51">
        <f>ROUND(X22*W$8/12,2)</f>
        <v>224.07</v>
      </c>
      <c r="AB22" s="65">
        <v>0</v>
      </c>
      <c r="AC22" s="51">
        <f>Y22+AB22</f>
        <v>544.78</v>
      </c>
      <c r="AD22" s="51">
        <f>Z22 +AB22</f>
        <v>320.70999999999998</v>
      </c>
      <c r="AE22" s="51">
        <f>AA22</f>
        <v>224.07</v>
      </c>
      <c r="AF22" s="51">
        <f>X22-Z22-AB22</f>
        <v>50315.817741334198</v>
      </c>
      <c r="AH22" s="64">
        <v>44013</v>
      </c>
      <c r="AI22" s="51">
        <f>AH$7</f>
        <v>16756.93908474296</v>
      </c>
      <c r="AJ22" s="51">
        <f>AH$11</f>
        <v>186.04</v>
      </c>
      <c r="AK22" s="51">
        <f>AJ22-AL22</f>
        <v>102.25999999999999</v>
      </c>
      <c r="AL22" s="51">
        <f>ROUND(AI22*AH$8/12,2)</f>
        <v>83.78</v>
      </c>
      <c r="AM22" s="65">
        <v>0</v>
      </c>
      <c r="AN22" s="51">
        <f>AJ22+AM22</f>
        <v>186.04</v>
      </c>
      <c r="AO22" s="51">
        <f>AK22 +AM22</f>
        <v>102.25999999999999</v>
      </c>
      <c r="AP22" s="51">
        <f>AL22</f>
        <v>83.78</v>
      </c>
      <c r="AQ22" s="51">
        <f>AI22-AK22-AM22</f>
        <v>16654.679084742962</v>
      </c>
      <c r="AS22" s="64">
        <v>44013</v>
      </c>
      <c r="AT22" s="51">
        <f>AS$7</f>
        <v>18019.127031748772</v>
      </c>
      <c r="AU22" s="51">
        <f>AS$11</f>
        <v>204.6</v>
      </c>
      <c r="AV22" s="51">
        <f>AU22-AW22</f>
        <v>107</v>
      </c>
      <c r="AW22" s="51">
        <f>ROUND(AT22*AS$8/12,2)</f>
        <v>97.6</v>
      </c>
      <c r="AX22" s="65">
        <v>0</v>
      </c>
      <c r="AY22" s="51">
        <f>AU22+AX22</f>
        <v>204.6</v>
      </c>
      <c r="AZ22" s="51">
        <f>AV22 +AX22</f>
        <v>107</v>
      </c>
      <c r="BA22" s="51">
        <f>AW22</f>
        <v>97.6</v>
      </c>
      <c r="BB22" s="51">
        <f>AT22-AV22-AX22</f>
        <v>17912.127031748772</v>
      </c>
      <c r="BD22" s="64">
        <v>44013</v>
      </c>
      <c r="BE22" s="51">
        <f>BD$7</f>
        <v>19077.99565761011</v>
      </c>
      <c r="BF22" s="51">
        <f>BD$11</f>
        <v>221.51</v>
      </c>
      <c r="BG22" s="51">
        <f>BF22-BH22</f>
        <v>110.21999999999998</v>
      </c>
      <c r="BH22" s="51">
        <f>ROUND(BE22*BD$8/12,2)</f>
        <v>111.29</v>
      </c>
      <c r="BI22" s="65">
        <v>200</v>
      </c>
      <c r="BJ22" s="51">
        <f>BF22+BI22</f>
        <v>421.51</v>
      </c>
      <c r="BK22" s="51">
        <f>BG22 +BI22</f>
        <v>310.21999999999997</v>
      </c>
      <c r="BL22" s="51">
        <f>BH22</f>
        <v>111.29</v>
      </c>
      <c r="BM22" s="51">
        <f>BE22-BG22-BI22</f>
        <v>18767.775657610109</v>
      </c>
    </row>
    <row r="23" spans="1:65" x14ac:dyDescent="0.25">
      <c r="A23" s="64">
        <v>44044</v>
      </c>
      <c r="B23" s="51">
        <f t="shared" si="11"/>
        <v>727.41</v>
      </c>
      <c r="C23" s="51">
        <f>AC23</f>
        <v>544.78</v>
      </c>
      <c r="D23" s="51">
        <f>AN23</f>
        <v>186.04</v>
      </c>
      <c r="E23" s="51">
        <f>AY23</f>
        <v>204.6</v>
      </c>
      <c r="F23" s="51">
        <f>BJ23</f>
        <v>421.51</v>
      </c>
      <c r="G23" s="51">
        <f t="shared" si="0"/>
        <v>2084.34</v>
      </c>
      <c r="J23">
        <v>1</v>
      </c>
      <c r="K23" s="64">
        <v>44044</v>
      </c>
      <c r="L23" s="51">
        <f t="shared" si="2"/>
        <v>148506.51999999999</v>
      </c>
      <c r="M23" s="51">
        <f t="shared" si="3"/>
        <v>727.41</v>
      </c>
      <c r="N23" s="51">
        <f t="shared" si="4"/>
        <v>216.29999999999995</v>
      </c>
      <c r="O23" s="51">
        <f t="shared" si="5"/>
        <v>511.11</v>
      </c>
      <c r="P23" s="65">
        <v>0</v>
      </c>
      <c r="Q23" s="51">
        <f t="shared" si="6"/>
        <v>727.41</v>
      </c>
      <c r="R23" s="51">
        <f t="shared" si="7"/>
        <v>1709.7799999999997</v>
      </c>
      <c r="S23" s="51">
        <f t="shared" si="8"/>
        <v>4109.5</v>
      </c>
      <c r="T23" s="51">
        <f t="shared" si="9"/>
        <v>148290.22</v>
      </c>
      <c r="U23" s="53">
        <f t="shared" si="10"/>
        <v>31709.78</v>
      </c>
      <c r="W23" s="64">
        <v>44044</v>
      </c>
      <c r="X23" s="51">
        <f>AF22</f>
        <v>50315.817741334198</v>
      </c>
      <c r="Y23" s="51">
        <f>W$11</f>
        <v>544.78</v>
      </c>
      <c r="Z23" s="51">
        <f>Y23-AA23</f>
        <v>322.13</v>
      </c>
      <c r="AA23" s="51">
        <f>ROUND(X23*W$8/12,2)</f>
        <v>222.65</v>
      </c>
      <c r="AB23" s="65">
        <v>0</v>
      </c>
      <c r="AC23" s="51">
        <f>IF(AF22&lt;100,0,Y23+AB23)</f>
        <v>544.78</v>
      </c>
      <c r="AD23" s="51">
        <f>Z23+AB23+AD22</f>
        <v>642.83999999999992</v>
      </c>
      <c r="AE23" s="51">
        <f>AA23+AE22</f>
        <v>446.72</v>
      </c>
      <c r="AF23" s="51">
        <f>IF(AF22&lt;100,0,X23-Z23-AB23)</f>
        <v>49993.687741334201</v>
      </c>
      <c r="AH23" s="64">
        <v>44044</v>
      </c>
      <c r="AI23" s="51">
        <f>AQ22</f>
        <v>16654.679084742962</v>
      </c>
      <c r="AJ23" s="51">
        <f>AH$11</f>
        <v>186.04</v>
      </c>
      <c r="AK23" s="51">
        <f>AJ23-AL23</f>
        <v>102.77</v>
      </c>
      <c r="AL23" s="51">
        <f>ROUND(AI23*AH$8/12,2)</f>
        <v>83.27</v>
      </c>
      <c r="AM23" s="65">
        <v>0</v>
      </c>
      <c r="AN23" s="51">
        <f>IF(AQ22&lt;100,0,AJ23+AM23)</f>
        <v>186.04</v>
      </c>
      <c r="AO23" s="51">
        <f>AK23+AM23+AO22</f>
        <v>205.02999999999997</v>
      </c>
      <c r="AP23" s="51">
        <f>AL23+AP22</f>
        <v>167.05</v>
      </c>
      <c r="AQ23" s="51">
        <f>IF(AQ22&lt;100,0,AI23-AK23-AM23)</f>
        <v>16551.909084742962</v>
      </c>
      <c r="AS23" s="64">
        <v>44044</v>
      </c>
      <c r="AT23" s="51">
        <f>BB22</f>
        <v>17912.127031748772</v>
      </c>
      <c r="AU23" s="51">
        <f>AS$11</f>
        <v>204.6</v>
      </c>
      <c r="AV23" s="51">
        <f>AU23-AW23</f>
        <v>107.58</v>
      </c>
      <c r="AW23" s="51">
        <f>ROUND(AT23*AS$8/12,2)</f>
        <v>97.02</v>
      </c>
      <c r="AX23" s="65">
        <v>0</v>
      </c>
      <c r="AY23" s="51">
        <f>IF(BB22&lt;100,0,AU23+AX23)</f>
        <v>204.6</v>
      </c>
      <c r="AZ23" s="51">
        <f>AV23+AX23+AZ22</f>
        <v>214.57999999999998</v>
      </c>
      <c r="BA23" s="51">
        <f>AW23+BA22</f>
        <v>194.62</v>
      </c>
      <c r="BB23" s="51">
        <f>IF(BB22&lt;100,0,AT23-AV23-AX23)</f>
        <v>17804.547031748771</v>
      </c>
      <c r="BD23" s="64">
        <v>44044</v>
      </c>
      <c r="BE23" s="51">
        <f>BM22</f>
        <v>18767.775657610109</v>
      </c>
      <c r="BF23" s="51">
        <f>BD$11</f>
        <v>221.51</v>
      </c>
      <c r="BG23" s="51">
        <f>BF23-BH23</f>
        <v>112.02999999999999</v>
      </c>
      <c r="BH23" s="51">
        <f>ROUND(BE23*BD$8/12,2)</f>
        <v>109.48</v>
      </c>
      <c r="BI23" s="65">
        <v>200</v>
      </c>
      <c r="BJ23" s="51">
        <f>IF(BM22&lt;100,0,BF23+BI23)</f>
        <v>421.51</v>
      </c>
      <c r="BK23" s="51">
        <f>BG23+BI23+BK22</f>
        <v>622.25</v>
      </c>
      <c r="BL23" s="51">
        <f>BH23+BL22</f>
        <v>220.77</v>
      </c>
      <c r="BM23" s="51">
        <f>IF(BM22&lt;100,0,BE23-BG23-BI23)</f>
        <v>18455.74565761011</v>
      </c>
    </row>
    <row r="24" spans="1:65" x14ac:dyDescent="0.25">
      <c r="A24" s="64">
        <v>44075</v>
      </c>
      <c r="B24" s="51">
        <f t="shared" si="11"/>
        <v>727.41</v>
      </c>
      <c r="C24" s="51">
        <f>AC24</f>
        <v>544.78</v>
      </c>
      <c r="D24" s="51">
        <f>AN24</f>
        <v>186.04</v>
      </c>
      <c r="E24" s="51">
        <f>AY24</f>
        <v>204.6</v>
      </c>
      <c r="F24" s="51">
        <f>BJ24</f>
        <v>421.51</v>
      </c>
      <c r="G24" s="51">
        <f t="shared" si="0"/>
        <v>2084.34</v>
      </c>
      <c r="J24">
        <v>1</v>
      </c>
      <c r="K24" s="64">
        <v>44075</v>
      </c>
      <c r="L24" s="51">
        <f t="shared" si="2"/>
        <v>148290.22</v>
      </c>
      <c r="M24" s="51">
        <f t="shared" si="3"/>
        <v>727.41</v>
      </c>
      <c r="N24" s="51">
        <f t="shared" si="4"/>
        <v>217.03999999999996</v>
      </c>
      <c r="O24" s="51">
        <f t="shared" si="5"/>
        <v>510.37</v>
      </c>
      <c r="P24" s="65">
        <v>0</v>
      </c>
      <c r="Q24" s="51">
        <f t="shared" si="6"/>
        <v>727.41</v>
      </c>
      <c r="R24" s="51">
        <f t="shared" si="7"/>
        <v>1926.8199999999997</v>
      </c>
      <c r="S24" s="51">
        <f t="shared" si="8"/>
        <v>4619.87</v>
      </c>
      <c r="T24" s="51">
        <f t="shared" si="9"/>
        <v>148073.18</v>
      </c>
      <c r="U24" s="53">
        <f t="shared" si="10"/>
        <v>31926.82</v>
      </c>
      <c r="W24" s="64">
        <v>44075</v>
      </c>
      <c r="X24" s="51">
        <f t="shared" ref="X24:X36" si="12">AF23</f>
        <v>49993.687741334201</v>
      </c>
      <c r="Y24" s="51">
        <f t="shared" ref="Y18:Y36" si="13">W$11</f>
        <v>544.78</v>
      </c>
      <c r="Z24" s="51">
        <f t="shared" ref="Z24:Z87" si="14">Y24-AA24</f>
        <v>323.55999999999995</v>
      </c>
      <c r="AA24" s="51">
        <f>ROUND(X24*W$8/12,2)</f>
        <v>221.22</v>
      </c>
      <c r="AB24" s="65">
        <v>0</v>
      </c>
      <c r="AC24" s="51">
        <f t="shared" ref="AC24:AC87" si="15">IF(AF23&lt;100,0,Y24+AB24)</f>
        <v>544.78</v>
      </c>
      <c r="AD24" s="51">
        <f t="shared" ref="AD24:AD36" si="16">Z24+AB24+AD23</f>
        <v>966.39999999999986</v>
      </c>
      <c r="AE24" s="51">
        <f t="shared" ref="AE24:AE36" si="17">AA24+AE23</f>
        <v>667.94</v>
      </c>
      <c r="AF24" s="51">
        <f t="shared" ref="AF24:AF87" si="18">IF(AF23&lt;100,0,X24-Z24-AB24)</f>
        <v>49670.127741334203</v>
      </c>
      <c r="AH24" s="64">
        <v>44075</v>
      </c>
      <c r="AI24" s="51">
        <f t="shared" ref="AI24:AI36" si="19">AQ23</f>
        <v>16551.909084742962</v>
      </c>
      <c r="AJ24" s="51">
        <f t="shared" ref="AJ18:AJ36" si="20">AH$11</f>
        <v>186.04</v>
      </c>
      <c r="AK24" s="51">
        <f t="shared" ref="AK24:AK87" si="21">AJ24-AL24</f>
        <v>103.27999999999999</v>
      </c>
      <c r="AL24" s="51">
        <f>ROUND(AI24*AH$8/12,2)</f>
        <v>82.76</v>
      </c>
      <c r="AM24" s="65">
        <v>0</v>
      </c>
      <c r="AN24" s="51">
        <f t="shared" ref="AN24:AN87" si="22">IF(AQ23&lt;100,0,AJ24+AM24)</f>
        <v>186.04</v>
      </c>
      <c r="AO24" s="51">
        <f t="shared" ref="AO24:AO36" si="23">AK24+AM24+AO23</f>
        <v>308.30999999999995</v>
      </c>
      <c r="AP24" s="51">
        <f t="shared" ref="AP24:AP36" si="24">AL24+AP23</f>
        <v>249.81</v>
      </c>
      <c r="AQ24" s="51">
        <f t="shared" ref="AQ24:AQ87" si="25">IF(AQ23&lt;100,0,AI24-AK24-AM24)</f>
        <v>16448.629084742963</v>
      </c>
      <c r="AS24" s="64">
        <v>44075</v>
      </c>
      <c r="AT24" s="51">
        <f t="shared" ref="AT24:AT36" si="26">BB23</f>
        <v>17804.547031748771</v>
      </c>
      <c r="AU24" s="51">
        <f t="shared" ref="AU18:AU36" si="27">AS$11</f>
        <v>204.6</v>
      </c>
      <c r="AV24" s="51">
        <f t="shared" ref="AV24:AV87" si="28">AU24-AW24</f>
        <v>108.16</v>
      </c>
      <c r="AW24" s="51">
        <f>ROUND(AT24*AS$8/12,2)</f>
        <v>96.44</v>
      </c>
      <c r="AX24" s="65">
        <v>0</v>
      </c>
      <c r="AY24" s="51">
        <f t="shared" ref="AY24:AY87" si="29">IF(BB23&lt;100,0,AU24+AX24)</f>
        <v>204.6</v>
      </c>
      <c r="AZ24" s="51">
        <f t="shared" ref="AZ24:AZ36" si="30">AV24+AX24+AZ23</f>
        <v>322.74</v>
      </c>
      <c r="BA24" s="51">
        <f t="shared" ref="BA24:BA36" si="31">AW24+BA23</f>
        <v>291.06</v>
      </c>
      <c r="BB24" s="51">
        <f t="shared" ref="BB24:BB87" si="32">IF(BB23&lt;100,0,AT24-AV24-AX24)</f>
        <v>17696.387031748771</v>
      </c>
      <c r="BD24" s="64">
        <v>44075</v>
      </c>
      <c r="BE24" s="51">
        <f t="shared" ref="BE24:BE36" si="33">BM23</f>
        <v>18455.74565761011</v>
      </c>
      <c r="BF24" s="51">
        <f t="shared" ref="BF18:BF36" si="34">BD$11</f>
        <v>221.51</v>
      </c>
      <c r="BG24" s="51">
        <f t="shared" ref="BG24:BG87" si="35">BF24-BH24</f>
        <v>113.85</v>
      </c>
      <c r="BH24" s="51">
        <f>ROUND(BE24*BD$8/12,2)</f>
        <v>107.66</v>
      </c>
      <c r="BI24" s="65">
        <v>200</v>
      </c>
      <c r="BJ24" s="51">
        <f t="shared" ref="BJ24:BJ87" si="36">IF(BM23&lt;100,0,BF24+BI24)</f>
        <v>421.51</v>
      </c>
      <c r="BK24" s="51">
        <f t="shared" ref="BK24:BK36" si="37">BG24+BI24+BK23</f>
        <v>936.1</v>
      </c>
      <c r="BL24" s="51">
        <f t="shared" ref="BL24:BL36" si="38">BH24+BL23</f>
        <v>328.43</v>
      </c>
      <c r="BM24" s="51">
        <f t="shared" ref="BM24:BM87" si="39">IF(BM23&lt;100,0,BE24-BG24-BI24)</f>
        <v>18141.895657610112</v>
      </c>
    </row>
    <row r="25" spans="1:65" x14ac:dyDescent="0.25">
      <c r="A25" s="64">
        <v>44105</v>
      </c>
      <c r="B25" s="51">
        <f t="shared" si="11"/>
        <v>727.41</v>
      </c>
      <c r="C25" s="51">
        <f>AC25</f>
        <v>544.78</v>
      </c>
      <c r="D25" s="51">
        <f>AN25</f>
        <v>186.04</v>
      </c>
      <c r="E25" s="51">
        <f>AY25</f>
        <v>204.6</v>
      </c>
      <c r="F25" s="51">
        <f>BJ25</f>
        <v>421.51</v>
      </c>
      <c r="G25" s="51">
        <f t="shared" si="0"/>
        <v>2084.34</v>
      </c>
      <c r="J25">
        <v>1</v>
      </c>
      <c r="K25" s="64">
        <v>44105</v>
      </c>
      <c r="L25" s="51">
        <f t="shared" si="2"/>
        <v>148073.18</v>
      </c>
      <c r="M25" s="51">
        <f t="shared" si="3"/>
        <v>727.41</v>
      </c>
      <c r="N25" s="51">
        <f t="shared" si="4"/>
        <v>217.78999999999996</v>
      </c>
      <c r="O25" s="51">
        <f t="shared" si="5"/>
        <v>509.62</v>
      </c>
      <c r="P25" s="65">
        <v>0</v>
      </c>
      <c r="Q25" s="51">
        <f t="shared" si="6"/>
        <v>727.41</v>
      </c>
      <c r="R25" s="51">
        <f t="shared" si="7"/>
        <v>2144.6099999999997</v>
      </c>
      <c r="S25" s="51">
        <f t="shared" si="8"/>
        <v>5129.49</v>
      </c>
      <c r="T25" s="51">
        <f t="shared" si="9"/>
        <v>147855.38999999998</v>
      </c>
      <c r="U25" s="53">
        <f t="shared" si="10"/>
        <v>32144.61</v>
      </c>
      <c r="W25" s="64">
        <v>44105</v>
      </c>
      <c r="X25" s="51">
        <f t="shared" si="12"/>
        <v>49670.127741334203</v>
      </c>
      <c r="Y25" s="51">
        <f t="shared" si="13"/>
        <v>544.78</v>
      </c>
      <c r="Z25" s="51">
        <f t="shared" si="14"/>
        <v>324.99</v>
      </c>
      <c r="AA25" s="51">
        <f>ROUND(X25*W$8/12,2)</f>
        <v>219.79</v>
      </c>
      <c r="AB25" s="65">
        <v>0</v>
      </c>
      <c r="AC25" s="51">
        <f t="shared" si="15"/>
        <v>544.78</v>
      </c>
      <c r="AD25" s="51">
        <f t="shared" si="16"/>
        <v>1291.3899999999999</v>
      </c>
      <c r="AE25" s="51">
        <f t="shared" si="17"/>
        <v>887.73</v>
      </c>
      <c r="AF25" s="51">
        <f t="shared" si="18"/>
        <v>49345.137741334205</v>
      </c>
      <c r="AH25" s="64">
        <v>44105</v>
      </c>
      <c r="AI25" s="51">
        <f t="shared" si="19"/>
        <v>16448.629084742963</v>
      </c>
      <c r="AJ25" s="51">
        <f t="shared" si="20"/>
        <v>186.04</v>
      </c>
      <c r="AK25" s="51">
        <f t="shared" si="21"/>
        <v>103.8</v>
      </c>
      <c r="AL25" s="51">
        <f>ROUND(AI25*AH$8/12,2)</f>
        <v>82.24</v>
      </c>
      <c r="AM25" s="65">
        <v>0</v>
      </c>
      <c r="AN25" s="51">
        <f t="shared" si="22"/>
        <v>186.04</v>
      </c>
      <c r="AO25" s="51">
        <f t="shared" si="23"/>
        <v>412.10999999999996</v>
      </c>
      <c r="AP25" s="51">
        <f t="shared" si="24"/>
        <v>332.05</v>
      </c>
      <c r="AQ25" s="51">
        <f t="shared" si="25"/>
        <v>16344.829084742963</v>
      </c>
      <c r="AS25" s="64">
        <v>44105</v>
      </c>
      <c r="AT25" s="51">
        <f t="shared" si="26"/>
        <v>17696.387031748771</v>
      </c>
      <c r="AU25" s="51">
        <f t="shared" si="27"/>
        <v>204.6</v>
      </c>
      <c r="AV25" s="51">
        <f t="shared" si="28"/>
        <v>108.74</v>
      </c>
      <c r="AW25" s="51">
        <f>ROUND(AT25*AS$8/12,2)</f>
        <v>95.86</v>
      </c>
      <c r="AX25" s="65">
        <v>0</v>
      </c>
      <c r="AY25" s="51">
        <f t="shared" si="29"/>
        <v>204.6</v>
      </c>
      <c r="AZ25" s="51">
        <f t="shared" si="30"/>
        <v>431.48</v>
      </c>
      <c r="BA25" s="51">
        <f t="shared" si="31"/>
        <v>386.92</v>
      </c>
      <c r="BB25" s="51">
        <f t="shared" si="32"/>
        <v>17587.647031748769</v>
      </c>
      <c r="BD25" s="64">
        <v>44105</v>
      </c>
      <c r="BE25" s="51">
        <f t="shared" si="33"/>
        <v>18141.895657610112</v>
      </c>
      <c r="BF25" s="51">
        <f t="shared" si="34"/>
        <v>221.51</v>
      </c>
      <c r="BG25" s="51">
        <f t="shared" si="35"/>
        <v>115.67999999999999</v>
      </c>
      <c r="BH25" s="51">
        <f>ROUND(BE25*BD$8/12,2)</f>
        <v>105.83</v>
      </c>
      <c r="BI25" s="65">
        <v>200</v>
      </c>
      <c r="BJ25" s="51">
        <f t="shared" si="36"/>
        <v>421.51</v>
      </c>
      <c r="BK25" s="51">
        <f t="shared" si="37"/>
        <v>1251.78</v>
      </c>
      <c r="BL25" s="51">
        <f t="shared" si="38"/>
        <v>434.26</v>
      </c>
      <c r="BM25" s="51">
        <f t="shared" si="39"/>
        <v>17826.215657610112</v>
      </c>
    </row>
    <row r="26" spans="1:65" x14ac:dyDescent="0.25">
      <c r="A26" s="64">
        <v>44136</v>
      </c>
      <c r="B26" s="51">
        <f t="shared" si="11"/>
        <v>727.41</v>
      </c>
      <c r="C26" s="51">
        <f>AC26</f>
        <v>544.78</v>
      </c>
      <c r="D26" s="51">
        <f>AN26</f>
        <v>186.04</v>
      </c>
      <c r="E26" s="51">
        <f>AY26</f>
        <v>204.6</v>
      </c>
      <c r="F26" s="51">
        <f>BJ26</f>
        <v>421.51</v>
      </c>
      <c r="G26" s="51">
        <f t="shared" si="0"/>
        <v>2084.34</v>
      </c>
      <c r="J26">
        <v>1</v>
      </c>
      <c r="K26" s="64">
        <v>44136</v>
      </c>
      <c r="L26" s="51">
        <f t="shared" si="2"/>
        <v>147855.38999999998</v>
      </c>
      <c r="M26" s="51">
        <f t="shared" si="3"/>
        <v>727.41</v>
      </c>
      <c r="N26" s="51">
        <f t="shared" si="4"/>
        <v>218.53999999999996</v>
      </c>
      <c r="O26" s="51">
        <f t="shared" si="5"/>
        <v>508.87</v>
      </c>
      <c r="P26" s="65">
        <v>0</v>
      </c>
      <c r="Q26" s="51">
        <f t="shared" si="6"/>
        <v>727.41</v>
      </c>
      <c r="R26" s="51">
        <f t="shared" si="7"/>
        <v>2363.1499999999996</v>
      </c>
      <c r="S26" s="51">
        <f t="shared" si="8"/>
        <v>5638.36</v>
      </c>
      <c r="T26" s="51">
        <f t="shared" si="9"/>
        <v>147636.84999999998</v>
      </c>
      <c r="U26" s="53">
        <f t="shared" si="10"/>
        <v>32363.15</v>
      </c>
      <c r="W26" s="64">
        <v>44136</v>
      </c>
      <c r="X26" s="51">
        <f t="shared" si="12"/>
        <v>49345.137741334205</v>
      </c>
      <c r="Y26" s="51">
        <f t="shared" si="13"/>
        <v>544.78</v>
      </c>
      <c r="Z26" s="51">
        <f t="shared" si="14"/>
        <v>326.42999999999995</v>
      </c>
      <c r="AA26" s="51">
        <f>ROUND(X26*W$8/12,2)</f>
        <v>218.35</v>
      </c>
      <c r="AB26" s="65">
        <v>0</v>
      </c>
      <c r="AC26" s="51">
        <f t="shared" si="15"/>
        <v>544.78</v>
      </c>
      <c r="AD26" s="51">
        <f t="shared" si="16"/>
        <v>1617.8199999999997</v>
      </c>
      <c r="AE26" s="51">
        <f t="shared" si="17"/>
        <v>1106.08</v>
      </c>
      <c r="AF26" s="51">
        <f t="shared" si="18"/>
        <v>49018.707741334205</v>
      </c>
      <c r="AH26" s="64">
        <v>44136</v>
      </c>
      <c r="AI26" s="51">
        <f t="shared" si="19"/>
        <v>16344.829084742963</v>
      </c>
      <c r="AJ26" s="51">
        <f t="shared" si="20"/>
        <v>186.04</v>
      </c>
      <c r="AK26" s="51">
        <f t="shared" si="21"/>
        <v>104.32</v>
      </c>
      <c r="AL26" s="51">
        <f>ROUND(AI26*AH$8/12,2)</f>
        <v>81.72</v>
      </c>
      <c r="AM26" s="65">
        <v>0</v>
      </c>
      <c r="AN26" s="51">
        <f t="shared" si="22"/>
        <v>186.04</v>
      </c>
      <c r="AO26" s="51">
        <f t="shared" si="23"/>
        <v>516.42999999999995</v>
      </c>
      <c r="AP26" s="51">
        <f t="shared" si="24"/>
        <v>413.77</v>
      </c>
      <c r="AQ26" s="51">
        <f t="shared" si="25"/>
        <v>16240.509084742964</v>
      </c>
      <c r="AS26" s="64">
        <v>44136</v>
      </c>
      <c r="AT26" s="51">
        <f t="shared" si="26"/>
        <v>17587.647031748769</v>
      </c>
      <c r="AU26" s="51">
        <f t="shared" si="27"/>
        <v>204.6</v>
      </c>
      <c r="AV26" s="51">
        <f t="shared" si="28"/>
        <v>109.33</v>
      </c>
      <c r="AW26" s="51">
        <f>ROUND(AT26*AS$8/12,2)</f>
        <v>95.27</v>
      </c>
      <c r="AX26" s="65">
        <v>0</v>
      </c>
      <c r="AY26" s="51">
        <f t="shared" si="29"/>
        <v>204.6</v>
      </c>
      <c r="AZ26" s="51">
        <f t="shared" si="30"/>
        <v>540.81000000000006</v>
      </c>
      <c r="BA26" s="51">
        <f t="shared" si="31"/>
        <v>482.19</v>
      </c>
      <c r="BB26" s="51">
        <f t="shared" si="32"/>
        <v>17478.317031748767</v>
      </c>
      <c r="BD26" s="64">
        <v>44136</v>
      </c>
      <c r="BE26" s="51">
        <f t="shared" si="33"/>
        <v>17826.215657610112</v>
      </c>
      <c r="BF26" s="51">
        <f t="shared" si="34"/>
        <v>221.51</v>
      </c>
      <c r="BG26" s="51">
        <f t="shared" si="35"/>
        <v>117.52</v>
      </c>
      <c r="BH26" s="51">
        <f>ROUND(BE26*BD$8/12,2)</f>
        <v>103.99</v>
      </c>
      <c r="BI26" s="65">
        <v>200</v>
      </c>
      <c r="BJ26" s="51">
        <f t="shared" si="36"/>
        <v>421.51</v>
      </c>
      <c r="BK26" s="51">
        <f t="shared" si="37"/>
        <v>1569.3</v>
      </c>
      <c r="BL26" s="51">
        <f t="shared" si="38"/>
        <v>538.25</v>
      </c>
      <c r="BM26" s="51">
        <f t="shared" si="39"/>
        <v>17508.695657610111</v>
      </c>
    </row>
    <row r="27" spans="1:65" x14ac:dyDescent="0.25">
      <c r="A27" s="64">
        <v>44166</v>
      </c>
      <c r="B27" s="51">
        <f t="shared" si="11"/>
        <v>727.41</v>
      </c>
      <c r="C27" s="51">
        <f>AC27</f>
        <v>544.78</v>
      </c>
      <c r="D27" s="51">
        <f>AN27</f>
        <v>186.04</v>
      </c>
      <c r="E27" s="51">
        <f>AY27</f>
        <v>204.6</v>
      </c>
      <c r="F27" s="51">
        <f>BJ27</f>
        <v>421.51</v>
      </c>
      <c r="G27" s="51">
        <f t="shared" si="0"/>
        <v>2084.34</v>
      </c>
      <c r="J27">
        <v>1</v>
      </c>
      <c r="K27" s="64">
        <v>44166</v>
      </c>
      <c r="L27" s="51">
        <f t="shared" si="2"/>
        <v>147636.84999999998</v>
      </c>
      <c r="M27" s="51">
        <f t="shared" si="3"/>
        <v>727.41</v>
      </c>
      <c r="N27" s="51">
        <f t="shared" si="4"/>
        <v>219.28999999999996</v>
      </c>
      <c r="O27" s="51">
        <f t="shared" si="5"/>
        <v>508.12</v>
      </c>
      <c r="P27" s="65">
        <v>0</v>
      </c>
      <c r="Q27" s="51">
        <f t="shared" si="6"/>
        <v>727.41</v>
      </c>
      <c r="R27" s="51">
        <f t="shared" si="7"/>
        <v>2582.4399999999996</v>
      </c>
      <c r="S27" s="51">
        <f t="shared" si="8"/>
        <v>6146.48</v>
      </c>
      <c r="T27" s="51">
        <f t="shared" si="9"/>
        <v>147417.55999999997</v>
      </c>
      <c r="U27" s="53">
        <f t="shared" si="10"/>
        <v>32582.44</v>
      </c>
      <c r="W27" s="64">
        <v>44166</v>
      </c>
      <c r="X27" s="51">
        <f t="shared" si="12"/>
        <v>49018.707741334205</v>
      </c>
      <c r="Y27" s="51">
        <f t="shared" si="13"/>
        <v>544.78</v>
      </c>
      <c r="Z27" s="51">
        <f t="shared" si="14"/>
        <v>327.87</v>
      </c>
      <c r="AA27" s="51">
        <f>ROUND(X27*W$8/12,2)</f>
        <v>216.91</v>
      </c>
      <c r="AB27" s="65">
        <v>0</v>
      </c>
      <c r="AC27" s="51">
        <f t="shared" si="15"/>
        <v>544.78</v>
      </c>
      <c r="AD27" s="51">
        <f t="shared" si="16"/>
        <v>1945.6899999999996</v>
      </c>
      <c r="AE27" s="51">
        <f t="shared" si="17"/>
        <v>1322.99</v>
      </c>
      <c r="AF27" s="51">
        <f t="shared" si="18"/>
        <v>48690.837741334202</v>
      </c>
      <c r="AH27" s="64">
        <v>44166</v>
      </c>
      <c r="AI27" s="51">
        <f t="shared" si="19"/>
        <v>16240.509084742964</v>
      </c>
      <c r="AJ27" s="51">
        <f t="shared" si="20"/>
        <v>186.04</v>
      </c>
      <c r="AK27" s="51">
        <f t="shared" si="21"/>
        <v>104.83999999999999</v>
      </c>
      <c r="AL27" s="51">
        <f>ROUND(AI27*AH$8/12,2)</f>
        <v>81.2</v>
      </c>
      <c r="AM27" s="65">
        <v>0</v>
      </c>
      <c r="AN27" s="51">
        <f t="shared" si="22"/>
        <v>186.04</v>
      </c>
      <c r="AO27" s="51">
        <f t="shared" si="23"/>
        <v>621.27</v>
      </c>
      <c r="AP27" s="51">
        <f t="shared" si="24"/>
        <v>494.96999999999997</v>
      </c>
      <c r="AQ27" s="51">
        <f t="shared" si="25"/>
        <v>16135.669084742964</v>
      </c>
      <c r="AS27" s="64">
        <v>44166</v>
      </c>
      <c r="AT27" s="51">
        <f t="shared" si="26"/>
        <v>17478.317031748767</v>
      </c>
      <c r="AU27" s="51">
        <f t="shared" si="27"/>
        <v>204.6</v>
      </c>
      <c r="AV27" s="51">
        <f t="shared" si="28"/>
        <v>109.92999999999999</v>
      </c>
      <c r="AW27" s="51">
        <f>ROUND(AT27*AS$8/12,2)</f>
        <v>94.67</v>
      </c>
      <c r="AX27" s="65">
        <v>0</v>
      </c>
      <c r="AY27" s="51">
        <f t="shared" si="29"/>
        <v>204.6</v>
      </c>
      <c r="AZ27" s="51">
        <f t="shared" si="30"/>
        <v>650.74</v>
      </c>
      <c r="BA27" s="51">
        <f t="shared" si="31"/>
        <v>576.86</v>
      </c>
      <c r="BB27" s="51">
        <f t="shared" si="32"/>
        <v>17368.387031748767</v>
      </c>
      <c r="BD27" s="64">
        <v>44166</v>
      </c>
      <c r="BE27" s="51">
        <f t="shared" si="33"/>
        <v>17508.695657610111</v>
      </c>
      <c r="BF27" s="51">
        <f t="shared" si="34"/>
        <v>221.51</v>
      </c>
      <c r="BG27" s="51">
        <f t="shared" si="35"/>
        <v>119.38</v>
      </c>
      <c r="BH27" s="51">
        <f>ROUND(BE27*BD$8/12,2)</f>
        <v>102.13</v>
      </c>
      <c r="BI27" s="65">
        <v>200</v>
      </c>
      <c r="BJ27" s="51">
        <f t="shared" si="36"/>
        <v>421.51</v>
      </c>
      <c r="BK27" s="51">
        <f t="shared" si="37"/>
        <v>1888.6799999999998</v>
      </c>
      <c r="BL27" s="51">
        <f t="shared" si="38"/>
        <v>640.38</v>
      </c>
      <c r="BM27" s="51">
        <f t="shared" si="39"/>
        <v>17189.31565761011</v>
      </c>
    </row>
    <row r="28" spans="1:65" x14ac:dyDescent="0.25">
      <c r="A28" s="64">
        <v>44197</v>
      </c>
      <c r="B28" s="51">
        <f t="shared" si="11"/>
        <v>727.41</v>
      </c>
      <c r="C28" s="51">
        <f>AC28</f>
        <v>544.78</v>
      </c>
      <c r="D28" s="51">
        <f>AN28</f>
        <v>186.04</v>
      </c>
      <c r="E28" s="51">
        <f>AY28</f>
        <v>204.6</v>
      </c>
      <c r="F28" s="51">
        <f>BJ28</f>
        <v>421.51</v>
      </c>
      <c r="G28" s="51">
        <f t="shared" si="0"/>
        <v>2084.34</v>
      </c>
      <c r="J28">
        <f>J16+1</f>
        <v>2</v>
      </c>
      <c r="K28" s="64">
        <v>44197</v>
      </c>
      <c r="L28" s="51">
        <f t="shared" si="2"/>
        <v>147417.55999999997</v>
      </c>
      <c r="M28" s="51">
        <f t="shared" si="3"/>
        <v>727.41</v>
      </c>
      <c r="N28" s="51">
        <f t="shared" si="4"/>
        <v>220.04999999999995</v>
      </c>
      <c r="O28" s="51">
        <f t="shared" si="5"/>
        <v>507.36</v>
      </c>
      <c r="P28" s="65">
        <v>0</v>
      </c>
      <c r="Q28" s="51">
        <f t="shared" si="6"/>
        <v>727.41</v>
      </c>
      <c r="R28" s="51">
        <f t="shared" si="7"/>
        <v>2802.49</v>
      </c>
      <c r="S28" s="51">
        <f t="shared" si="8"/>
        <v>6653.8399999999992</v>
      </c>
      <c r="T28" s="51">
        <f t="shared" si="9"/>
        <v>147197.50999999998</v>
      </c>
      <c r="U28" s="53">
        <f t="shared" si="10"/>
        <v>32802.49</v>
      </c>
      <c r="W28" s="64">
        <v>44197</v>
      </c>
      <c r="X28" s="51">
        <f t="shared" si="12"/>
        <v>48690.837741334202</v>
      </c>
      <c r="Y28" s="51">
        <f t="shared" si="13"/>
        <v>544.78</v>
      </c>
      <c r="Z28" s="51">
        <f t="shared" si="14"/>
        <v>329.31999999999994</v>
      </c>
      <c r="AA28" s="51">
        <f>ROUND(X28*W$8/12,2)</f>
        <v>215.46</v>
      </c>
      <c r="AB28" s="65">
        <v>0</v>
      </c>
      <c r="AC28" s="51">
        <f t="shared" si="15"/>
        <v>544.78</v>
      </c>
      <c r="AD28" s="51">
        <f t="shared" si="16"/>
        <v>2275.0099999999993</v>
      </c>
      <c r="AE28" s="51">
        <f t="shared" si="17"/>
        <v>1538.45</v>
      </c>
      <c r="AF28" s="51">
        <f t="shared" si="18"/>
        <v>48361.517741334203</v>
      </c>
      <c r="AH28" s="64">
        <v>44197</v>
      </c>
      <c r="AI28" s="51">
        <f t="shared" si="19"/>
        <v>16135.669084742964</v>
      </c>
      <c r="AJ28" s="51">
        <f t="shared" si="20"/>
        <v>186.04</v>
      </c>
      <c r="AK28" s="51">
        <f t="shared" si="21"/>
        <v>105.35999999999999</v>
      </c>
      <c r="AL28" s="51">
        <f>ROUND(AI28*AH$8/12,2)</f>
        <v>80.680000000000007</v>
      </c>
      <c r="AM28" s="65">
        <v>0</v>
      </c>
      <c r="AN28" s="51">
        <f t="shared" si="22"/>
        <v>186.04</v>
      </c>
      <c r="AO28" s="51">
        <f t="shared" si="23"/>
        <v>726.63</v>
      </c>
      <c r="AP28" s="51">
        <f t="shared" si="24"/>
        <v>575.65</v>
      </c>
      <c r="AQ28" s="51">
        <f t="shared" si="25"/>
        <v>16030.309084742963</v>
      </c>
      <c r="AS28" s="64">
        <v>44197</v>
      </c>
      <c r="AT28" s="51">
        <f t="shared" si="26"/>
        <v>17368.387031748767</v>
      </c>
      <c r="AU28" s="51">
        <f t="shared" si="27"/>
        <v>204.6</v>
      </c>
      <c r="AV28" s="51">
        <f t="shared" si="28"/>
        <v>110.52</v>
      </c>
      <c r="AW28" s="51">
        <f>ROUND(AT28*AS$8/12,2)</f>
        <v>94.08</v>
      </c>
      <c r="AX28" s="65">
        <v>0</v>
      </c>
      <c r="AY28" s="51">
        <f t="shared" si="29"/>
        <v>204.6</v>
      </c>
      <c r="AZ28" s="51">
        <f t="shared" si="30"/>
        <v>761.26</v>
      </c>
      <c r="BA28" s="51">
        <f t="shared" si="31"/>
        <v>670.94</v>
      </c>
      <c r="BB28" s="51">
        <f t="shared" si="32"/>
        <v>17257.867031748767</v>
      </c>
      <c r="BD28" s="64">
        <v>44197</v>
      </c>
      <c r="BE28" s="51">
        <f t="shared" si="33"/>
        <v>17189.31565761011</v>
      </c>
      <c r="BF28" s="51">
        <f t="shared" si="34"/>
        <v>221.51</v>
      </c>
      <c r="BG28" s="51">
        <f t="shared" si="35"/>
        <v>121.24</v>
      </c>
      <c r="BH28" s="51">
        <f>ROUND(BE28*BD$8/12,2)</f>
        <v>100.27</v>
      </c>
      <c r="BI28" s="65">
        <v>200</v>
      </c>
      <c r="BJ28" s="51">
        <f t="shared" si="36"/>
        <v>421.51</v>
      </c>
      <c r="BK28" s="51">
        <f t="shared" si="37"/>
        <v>2209.92</v>
      </c>
      <c r="BL28" s="51">
        <f t="shared" si="38"/>
        <v>740.65</v>
      </c>
      <c r="BM28" s="51">
        <f t="shared" si="39"/>
        <v>16868.075657610108</v>
      </c>
    </row>
    <row r="29" spans="1:65" x14ac:dyDescent="0.25">
      <c r="A29" s="64">
        <v>44228</v>
      </c>
      <c r="B29" s="51">
        <f t="shared" si="11"/>
        <v>727.41</v>
      </c>
      <c r="C29" s="51">
        <f>AC29</f>
        <v>544.78</v>
      </c>
      <c r="D29" s="51">
        <f>AN29</f>
        <v>186.04</v>
      </c>
      <c r="E29" s="51">
        <f>AY29</f>
        <v>204.6</v>
      </c>
      <c r="F29" s="51">
        <f>BJ29</f>
        <v>421.51</v>
      </c>
      <c r="G29" s="51">
        <f t="shared" si="0"/>
        <v>2084.34</v>
      </c>
      <c r="J29">
        <f t="shared" ref="J29:J92" si="40">J17+1</f>
        <v>2</v>
      </c>
      <c r="K29" s="64">
        <v>44228</v>
      </c>
      <c r="L29" s="51">
        <f t="shared" si="2"/>
        <v>147197.50999999998</v>
      </c>
      <c r="M29" s="51">
        <f t="shared" si="3"/>
        <v>727.41</v>
      </c>
      <c r="N29" s="51">
        <f t="shared" si="4"/>
        <v>220.80999999999995</v>
      </c>
      <c r="O29" s="51">
        <f t="shared" si="5"/>
        <v>506.6</v>
      </c>
      <c r="P29" s="65">
        <v>0</v>
      </c>
      <c r="Q29" s="51">
        <f t="shared" si="6"/>
        <v>727.41</v>
      </c>
      <c r="R29" s="51">
        <f t="shared" si="7"/>
        <v>3023.2999999999997</v>
      </c>
      <c r="S29" s="51">
        <f t="shared" si="8"/>
        <v>7160.44</v>
      </c>
      <c r="T29" s="51">
        <f t="shared" si="9"/>
        <v>146976.69999999998</v>
      </c>
      <c r="U29" s="53">
        <f t="shared" si="10"/>
        <v>33023.300000000003</v>
      </c>
      <c r="W29" s="64">
        <v>44228</v>
      </c>
      <c r="X29" s="51">
        <f t="shared" si="12"/>
        <v>48361.517741334203</v>
      </c>
      <c r="Y29" s="51">
        <f t="shared" si="13"/>
        <v>544.78</v>
      </c>
      <c r="Z29" s="51">
        <f t="shared" si="14"/>
        <v>330.78</v>
      </c>
      <c r="AA29" s="51">
        <f>ROUND(X29*W$8/12,2)</f>
        <v>214</v>
      </c>
      <c r="AB29" s="65">
        <v>0</v>
      </c>
      <c r="AC29" s="51">
        <f t="shared" si="15"/>
        <v>544.78</v>
      </c>
      <c r="AD29" s="51">
        <f t="shared" si="16"/>
        <v>2605.7899999999991</v>
      </c>
      <c r="AE29" s="51">
        <f t="shared" si="17"/>
        <v>1752.45</v>
      </c>
      <c r="AF29" s="51">
        <f t="shared" si="18"/>
        <v>48030.737741334204</v>
      </c>
      <c r="AH29" s="64">
        <v>44228</v>
      </c>
      <c r="AI29" s="51">
        <f t="shared" si="19"/>
        <v>16030.309084742963</v>
      </c>
      <c r="AJ29" s="51">
        <f t="shared" si="20"/>
        <v>186.04</v>
      </c>
      <c r="AK29" s="51">
        <f t="shared" si="21"/>
        <v>105.88999999999999</v>
      </c>
      <c r="AL29" s="51">
        <f>ROUND(AI29*AH$8/12,2)</f>
        <v>80.150000000000006</v>
      </c>
      <c r="AM29" s="65">
        <v>0</v>
      </c>
      <c r="AN29" s="51">
        <f t="shared" si="22"/>
        <v>186.04</v>
      </c>
      <c r="AO29" s="51">
        <f t="shared" si="23"/>
        <v>832.52</v>
      </c>
      <c r="AP29" s="51">
        <f t="shared" si="24"/>
        <v>655.8</v>
      </c>
      <c r="AQ29" s="51">
        <f t="shared" si="25"/>
        <v>15924.419084742964</v>
      </c>
      <c r="AS29" s="64">
        <v>44228</v>
      </c>
      <c r="AT29" s="51">
        <f t="shared" si="26"/>
        <v>17257.867031748767</v>
      </c>
      <c r="AU29" s="51">
        <f t="shared" si="27"/>
        <v>204.6</v>
      </c>
      <c r="AV29" s="51">
        <f t="shared" si="28"/>
        <v>111.11999999999999</v>
      </c>
      <c r="AW29" s="51">
        <f>ROUND(AT29*AS$8/12,2)</f>
        <v>93.48</v>
      </c>
      <c r="AX29" s="65">
        <v>0</v>
      </c>
      <c r="AY29" s="51">
        <f t="shared" si="29"/>
        <v>204.6</v>
      </c>
      <c r="AZ29" s="51">
        <f t="shared" si="30"/>
        <v>872.38</v>
      </c>
      <c r="BA29" s="51">
        <f t="shared" si="31"/>
        <v>764.42000000000007</v>
      </c>
      <c r="BB29" s="51">
        <f t="shared" si="32"/>
        <v>17146.747031748768</v>
      </c>
      <c r="BD29" s="64">
        <v>44228</v>
      </c>
      <c r="BE29" s="51">
        <f t="shared" si="33"/>
        <v>16868.075657610108</v>
      </c>
      <c r="BF29" s="51">
        <f t="shared" si="34"/>
        <v>221.51</v>
      </c>
      <c r="BG29" s="51">
        <f t="shared" si="35"/>
        <v>123.10999999999999</v>
      </c>
      <c r="BH29" s="51">
        <f>ROUND(BE29*BD$8/12,2)</f>
        <v>98.4</v>
      </c>
      <c r="BI29" s="65">
        <v>200</v>
      </c>
      <c r="BJ29" s="51">
        <f t="shared" si="36"/>
        <v>421.51</v>
      </c>
      <c r="BK29" s="51">
        <f t="shared" si="37"/>
        <v>2533.0300000000002</v>
      </c>
      <c r="BL29" s="51">
        <f t="shared" si="38"/>
        <v>839.05</v>
      </c>
      <c r="BM29" s="51">
        <f t="shared" si="39"/>
        <v>16544.965657610108</v>
      </c>
    </row>
    <row r="30" spans="1:65" x14ac:dyDescent="0.25">
      <c r="A30" s="64">
        <v>44256</v>
      </c>
      <c r="B30" s="51">
        <f t="shared" si="11"/>
        <v>727.41</v>
      </c>
      <c r="C30" s="51">
        <f>AC30</f>
        <v>544.78</v>
      </c>
      <c r="D30" s="51">
        <f>AN30</f>
        <v>186.04</v>
      </c>
      <c r="E30" s="51">
        <f>AY30</f>
        <v>204.6</v>
      </c>
      <c r="F30" s="51">
        <f>BJ30</f>
        <v>421.51</v>
      </c>
      <c r="G30" s="51">
        <f t="shared" si="0"/>
        <v>2084.34</v>
      </c>
      <c r="J30">
        <f t="shared" si="40"/>
        <v>2</v>
      </c>
      <c r="K30" s="64">
        <v>44256</v>
      </c>
      <c r="L30" s="51">
        <f t="shared" si="2"/>
        <v>146976.69999999998</v>
      </c>
      <c r="M30" s="51">
        <f t="shared" si="3"/>
        <v>727.41</v>
      </c>
      <c r="N30" s="51">
        <f t="shared" si="4"/>
        <v>221.57</v>
      </c>
      <c r="O30" s="51">
        <f t="shared" si="5"/>
        <v>505.84</v>
      </c>
      <c r="P30" s="65">
        <v>0</v>
      </c>
      <c r="Q30" s="51">
        <f t="shared" si="6"/>
        <v>727.41</v>
      </c>
      <c r="R30" s="51">
        <f t="shared" si="7"/>
        <v>3244.87</v>
      </c>
      <c r="S30" s="51">
        <f t="shared" si="8"/>
        <v>7666.28</v>
      </c>
      <c r="T30" s="51">
        <f t="shared" si="9"/>
        <v>146755.12999999998</v>
      </c>
      <c r="U30" s="53">
        <f t="shared" si="10"/>
        <v>33244.870000000003</v>
      </c>
      <c r="W30" s="64">
        <v>44256</v>
      </c>
      <c r="X30" s="51">
        <f t="shared" si="12"/>
        <v>48030.737741334204</v>
      </c>
      <c r="Y30" s="51">
        <f t="shared" si="13"/>
        <v>544.78</v>
      </c>
      <c r="Z30" s="51">
        <f t="shared" si="14"/>
        <v>332.24</v>
      </c>
      <c r="AA30" s="51">
        <f>ROUND(X30*W$8/12,2)</f>
        <v>212.54</v>
      </c>
      <c r="AB30" s="65">
        <v>0</v>
      </c>
      <c r="AC30" s="51">
        <f t="shared" si="15"/>
        <v>544.78</v>
      </c>
      <c r="AD30" s="51">
        <f t="shared" si="16"/>
        <v>2938.0299999999988</v>
      </c>
      <c r="AE30" s="51">
        <f t="shared" si="17"/>
        <v>1964.99</v>
      </c>
      <c r="AF30" s="51">
        <f t="shared" si="18"/>
        <v>47698.497741334206</v>
      </c>
      <c r="AH30" s="64">
        <v>44256</v>
      </c>
      <c r="AI30" s="51">
        <f t="shared" si="19"/>
        <v>15924.419084742964</v>
      </c>
      <c r="AJ30" s="51">
        <f t="shared" si="20"/>
        <v>186.04</v>
      </c>
      <c r="AK30" s="51">
        <f t="shared" si="21"/>
        <v>106.41999999999999</v>
      </c>
      <c r="AL30" s="51">
        <f>ROUND(AI30*AH$8/12,2)</f>
        <v>79.62</v>
      </c>
      <c r="AM30" s="65">
        <v>0</v>
      </c>
      <c r="AN30" s="51">
        <f t="shared" si="22"/>
        <v>186.04</v>
      </c>
      <c r="AO30" s="51">
        <f t="shared" si="23"/>
        <v>938.93999999999994</v>
      </c>
      <c r="AP30" s="51">
        <f t="shared" si="24"/>
        <v>735.42</v>
      </c>
      <c r="AQ30" s="51">
        <f t="shared" si="25"/>
        <v>15817.999084742964</v>
      </c>
      <c r="AS30" s="64">
        <v>44256</v>
      </c>
      <c r="AT30" s="51">
        <f t="shared" si="26"/>
        <v>17146.747031748768</v>
      </c>
      <c r="AU30" s="51">
        <f t="shared" si="27"/>
        <v>204.6</v>
      </c>
      <c r="AV30" s="51">
        <f t="shared" si="28"/>
        <v>111.72</v>
      </c>
      <c r="AW30" s="51">
        <f>ROUND(AT30*AS$8/12,2)</f>
        <v>92.88</v>
      </c>
      <c r="AX30" s="65">
        <v>0</v>
      </c>
      <c r="AY30" s="51">
        <f t="shared" si="29"/>
        <v>204.6</v>
      </c>
      <c r="AZ30" s="51">
        <f t="shared" si="30"/>
        <v>984.1</v>
      </c>
      <c r="BA30" s="51">
        <f t="shared" si="31"/>
        <v>857.30000000000007</v>
      </c>
      <c r="BB30" s="51">
        <f t="shared" si="32"/>
        <v>17035.027031748767</v>
      </c>
      <c r="BD30" s="64">
        <v>44256</v>
      </c>
      <c r="BE30" s="51">
        <f t="shared" si="33"/>
        <v>16544.965657610108</v>
      </c>
      <c r="BF30" s="51">
        <f t="shared" si="34"/>
        <v>221.51</v>
      </c>
      <c r="BG30" s="51">
        <f t="shared" si="35"/>
        <v>124.99999999999999</v>
      </c>
      <c r="BH30" s="51">
        <f>ROUND(BE30*BD$8/12,2)</f>
        <v>96.51</v>
      </c>
      <c r="BI30" s="65">
        <v>200</v>
      </c>
      <c r="BJ30" s="51">
        <f t="shared" si="36"/>
        <v>421.51</v>
      </c>
      <c r="BK30" s="51">
        <f t="shared" si="37"/>
        <v>2858.03</v>
      </c>
      <c r="BL30" s="51">
        <f t="shared" si="38"/>
        <v>935.56</v>
      </c>
      <c r="BM30" s="51">
        <f t="shared" si="39"/>
        <v>16219.965657610108</v>
      </c>
    </row>
    <row r="31" spans="1:65" x14ac:dyDescent="0.25">
      <c r="A31" s="64">
        <v>44287</v>
      </c>
      <c r="B31" s="51">
        <f t="shared" si="11"/>
        <v>727.41</v>
      </c>
      <c r="C31" s="51">
        <f>AC31</f>
        <v>544.78</v>
      </c>
      <c r="D31" s="51">
        <f>AN31</f>
        <v>186.04</v>
      </c>
      <c r="E31" s="51">
        <f>AY31</f>
        <v>204.6</v>
      </c>
      <c r="F31" s="51">
        <f>BJ31</f>
        <v>421.51</v>
      </c>
      <c r="G31" s="51">
        <f t="shared" si="0"/>
        <v>2084.34</v>
      </c>
      <c r="J31">
        <f t="shared" si="40"/>
        <v>2</v>
      </c>
      <c r="K31" s="64">
        <v>44287</v>
      </c>
      <c r="L31" s="51">
        <f t="shared" si="2"/>
        <v>146755.12999999998</v>
      </c>
      <c r="M31" s="51">
        <f t="shared" si="3"/>
        <v>727.41</v>
      </c>
      <c r="N31" s="51">
        <f t="shared" si="4"/>
        <v>222.32999999999998</v>
      </c>
      <c r="O31" s="51">
        <f t="shared" si="5"/>
        <v>505.08</v>
      </c>
      <c r="P31" s="65">
        <v>0</v>
      </c>
      <c r="Q31" s="51">
        <f t="shared" si="6"/>
        <v>727.41</v>
      </c>
      <c r="R31" s="51">
        <f t="shared" si="7"/>
        <v>3467.2</v>
      </c>
      <c r="S31" s="51">
        <f t="shared" si="8"/>
        <v>8171.36</v>
      </c>
      <c r="T31" s="51">
        <f t="shared" si="9"/>
        <v>146532.79999999999</v>
      </c>
      <c r="U31" s="53">
        <f t="shared" si="10"/>
        <v>33467.199999999997</v>
      </c>
      <c r="W31" s="64">
        <v>44287</v>
      </c>
      <c r="X31" s="51">
        <f t="shared" si="12"/>
        <v>47698.497741334206</v>
      </c>
      <c r="Y31" s="51">
        <f t="shared" si="13"/>
        <v>544.78</v>
      </c>
      <c r="Z31" s="51">
        <f t="shared" si="14"/>
        <v>333.71</v>
      </c>
      <c r="AA31" s="51">
        <f>ROUND(X31*W$8/12,2)</f>
        <v>211.07</v>
      </c>
      <c r="AB31" s="65">
        <v>0</v>
      </c>
      <c r="AC31" s="51">
        <f t="shared" si="15"/>
        <v>544.78</v>
      </c>
      <c r="AD31" s="51">
        <f t="shared" si="16"/>
        <v>3271.7399999999989</v>
      </c>
      <c r="AE31" s="51">
        <f t="shared" si="17"/>
        <v>2176.06</v>
      </c>
      <c r="AF31" s="51">
        <f t="shared" si="18"/>
        <v>47364.787741334207</v>
      </c>
      <c r="AH31" s="64">
        <v>44287</v>
      </c>
      <c r="AI31" s="51">
        <f t="shared" si="19"/>
        <v>15817.999084742964</v>
      </c>
      <c r="AJ31" s="51">
        <f t="shared" si="20"/>
        <v>186.04</v>
      </c>
      <c r="AK31" s="51">
        <f t="shared" si="21"/>
        <v>106.94999999999999</v>
      </c>
      <c r="AL31" s="51">
        <f>ROUND(AI31*AH$8/12,2)</f>
        <v>79.09</v>
      </c>
      <c r="AM31" s="65">
        <v>0</v>
      </c>
      <c r="AN31" s="51">
        <f t="shared" si="22"/>
        <v>186.04</v>
      </c>
      <c r="AO31" s="51">
        <f t="shared" si="23"/>
        <v>1045.8899999999999</v>
      </c>
      <c r="AP31" s="51">
        <f t="shared" si="24"/>
        <v>814.51</v>
      </c>
      <c r="AQ31" s="51">
        <f t="shared" si="25"/>
        <v>15711.049084742963</v>
      </c>
      <c r="AS31" s="64">
        <v>44287</v>
      </c>
      <c r="AT31" s="51">
        <f t="shared" si="26"/>
        <v>17035.027031748767</v>
      </c>
      <c r="AU31" s="51">
        <f t="shared" si="27"/>
        <v>204.6</v>
      </c>
      <c r="AV31" s="51">
        <f t="shared" si="28"/>
        <v>112.33</v>
      </c>
      <c r="AW31" s="51">
        <f>ROUND(AT31*AS$8/12,2)</f>
        <v>92.27</v>
      </c>
      <c r="AX31" s="65">
        <v>0</v>
      </c>
      <c r="AY31" s="51">
        <f t="shared" si="29"/>
        <v>204.6</v>
      </c>
      <c r="AZ31" s="51">
        <f t="shared" si="30"/>
        <v>1096.43</v>
      </c>
      <c r="BA31" s="51">
        <f t="shared" si="31"/>
        <v>949.57</v>
      </c>
      <c r="BB31" s="51">
        <f t="shared" si="32"/>
        <v>16922.697031748765</v>
      </c>
      <c r="BD31" s="64">
        <v>44287</v>
      </c>
      <c r="BE31" s="51">
        <f t="shared" si="33"/>
        <v>16219.965657610108</v>
      </c>
      <c r="BF31" s="51">
        <f t="shared" si="34"/>
        <v>221.51</v>
      </c>
      <c r="BG31" s="51">
        <f t="shared" si="35"/>
        <v>126.88999999999999</v>
      </c>
      <c r="BH31" s="51">
        <f>ROUND(BE31*BD$8/12,2)</f>
        <v>94.62</v>
      </c>
      <c r="BI31" s="65">
        <v>200</v>
      </c>
      <c r="BJ31" s="51">
        <f t="shared" si="36"/>
        <v>421.51</v>
      </c>
      <c r="BK31" s="51">
        <f t="shared" si="37"/>
        <v>3184.92</v>
      </c>
      <c r="BL31" s="51">
        <f t="shared" si="38"/>
        <v>1030.1799999999998</v>
      </c>
      <c r="BM31" s="51">
        <f t="shared" si="39"/>
        <v>15893.075657610108</v>
      </c>
    </row>
    <row r="32" spans="1:65" x14ac:dyDescent="0.25">
      <c r="A32" s="64">
        <v>44317</v>
      </c>
      <c r="B32" s="51">
        <f t="shared" si="11"/>
        <v>727.41</v>
      </c>
      <c r="C32" s="51">
        <f>AC32</f>
        <v>544.78</v>
      </c>
      <c r="D32" s="51">
        <f>AN32</f>
        <v>186.04</v>
      </c>
      <c r="E32" s="51">
        <f>AY32</f>
        <v>204.6</v>
      </c>
      <c r="F32" s="51">
        <f>BJ32</f>
        <v>421.51</v>
      </c>
      <c r="G32" s="51">
        <f t="shared" si="0"/>
        <v>2084.34</v>
      </c>
      <c r="J32">
        <f t="shared" si="40"/>
        <v>2</v>
      </c>
      <c r="K32" s="64">
        <v>44317</v>
      </c>
      <c r="L32" s="51">
        <f t="shared" si="2"/>
        <v>146532.79999999999</v>
      </c>
      <c r="M32" s="51">
        <f t="shared" si="3"/>
        <v>727.41</v>
      </c>
      <c r="N32" s="51">
        <f t="shared" si="4"/>
        <v>223.08999999999997</v>
      </c>
      <c r="O32" s="51">
        <f t="shared" si="5"/>
        <v>504.32</v>
      </c>
      <c r="P32" s="65">
        <v>0</v>
      </c>
      <c r="Q32" s="51">
        <f t="shared" si="6"/>
        <v>727.41</v>
      </c>
      <c r="R32" s="51">
        <f t="shared" si="7"/>
        <v>3690.29</v>
      </c>
      <c r="S32" s="51">
        <f t="shared" si="8"/>
        <v>8675.68</v>
      </c>
      <c r="T32" s="51">
        <f t="shared" si="9"/>
        <v>146309.71</v>
      </c>
      <c r="U32" s="53">
        <f t="shared" si="10"/>
        <v>33690.29</v>
      </c>
      <c r="W32" s="64">
        <v>44317</v>
      </c>
      <c r="X32" s="51">
        <f t="shared" si="12"/>
        <v>47364.787741334207</v>
      </c>
      <c r="Y32" s="51">
        <f t="shared" si="13"/>
        <v>544.78</v>
      </c>
      <c r="Z32" s="51">
        <f t="shared" si="14"/>
        <v>335.18999999999994</v>
      </c>
      <c r="AA32" s="51">
        <f>ROUND(X32*W$8/12,2)</f>
        <v>209.59</v>
      </c>
      <c r="AB32" s="65">
        <v>0</v>
      </c>
      <c r="AC32" s="51">
        <f t="shared" si="15"/>
        <v>544.78</v>
      </c>
      <c r="AD32" s="51">
        <f t="shared" si="16"/>
        <v>3606.9299999999989</v>
      </c>
      <c r="AE32" s="51">
        <f t="shared" si="17"/>
        <v>2385.65</v>
      </c>
      <c r="AF32" s="51">
        <f t="shared" si="18"/>
        <v>47029.597741334204</v>
      </c>
      <c r="AH32" s="64">
        <v>44317</v>
      </c>
      <c r="AI32" s="51">
        <f t="shared" si="19"/>
        <v>15711.049084742963</v>
      </c>
      <c r="AJ32" s="51">
        <f t="shared" si="20"/>
        <v>186.04</v>
      </c>
      <c r="AK32" s="51">
        <f t="shared" si="21"/>
        <v>107.47999999999999</v>
      </c>
      <c r="AL32" s="51">
        <f>ROUND(AI32*AH$8/12,2)</f>
        <v>78.56</v>
      </c>
      <c r="AM32" s="65">
        <v>0</v>
      </c>
      <c r="AN32" s="51">
        <f t="shared" si="22"/>
        <v>186.04</v>
      </c>
      <c r="AO32" s="51">
        <f t="shared" si="23"/>
        <v>1153.3699999999999</v>
      </c>
      <c r="AP32" s="51">
        <f t="shared" si="24"/>
        <v>893.06999999999994</v>
      </c>
      <c r="AQ32" s="51">
        <f t="shared" si="25"/>
        <v>15603.569084742963</v>
      </c>
      <c r="AS32" s="64">
        <v>44317</v>
      </c>
      <c r="AT32" s="51">
        <f t="shared" si="26"/>
        <v>16922.697031748765</v>
      </c>
      <c r="AU32" s="51">
        <f t="shared" si="27"/>
        <v>204.6</v>
      </c>
      <c r="AV32" s="51">
        <f t="shared" si="28"/>
        <v>112.94</v>
      </c>
      <c r="AW32" s="51">
        <f>ROUND(AT32*AS$8/12,2)</f>
        <v>91.66</v>
      </c>
      <c r="AX32" s="65">
        <v>0</v>
      </c>
      <c r="AY32" s="51">
        <f t="shared" si="29"/>
        <v>204.6</v>
      </c>
      <c r="AZ32" s="51">
        <f t="shared" si="30"/>
        <v>1209.3700000000001</v>
      </c>
      <c r="BA32" s="51">
        <f t="shared" si="31"/>
        <v>1041.23</v>
      </c>
      <c r="BB32" s="51">
        <f t="shared" si="32"/>
        <v>16809.757031748766</v>
      </c>
      <c r="BD32" s="64">
        <v>44317</v>
      </c>
      <c r="BE32" s="51">
        <f t="shared" si="33"/>
        <v>15893.075657610108</v>
      </c>
      <c r="BF32" s="51">
        <f t="shared" si="34"/>
        <v>221.51</v>
      </c>
      <c r="BG32" s="51">
        <f t="shared" si="35"/>
        <v>128.80000000000001</v>
      </c>
      <c r="BH32" s="51">
        <f>ROUND(BE32*BD$8/12,2)</f>
        <v>92.71</v>
      </c>
      <c r="BI32" s="65">
        <v>200</v>
      </c>
      <c r="BJ32" s="51">
        <f t="shared" si="36"/>
        <v>421.51</v>
      </c>
      <c r="BK32" s="51">
        <f t="shared" si="37"/>
        <v>3513.7200000000003</v>
      </c>
      <c r="BL32" s="51">
        <f t="shared" si="38"/>
        <v>1122.8899999999999</v>
      </c>
      <c r="BM32" s="51">
        <f t="shared" si="39"/>
        <v>15564.275657610109</v>
      </c>
    </row>
    <row r="33" spans="1:65" x14ac:dyDescent="0.25">
      <c r="A33" s="64">
        <v>44348</v>
      </c>
      <c r="B33" s="51">
        <f t="shared" si="11"/>
        <v>727.41</v>
      </c>
      <c r="C33" s="51">
        <f>AC33</f>
        <v>544.78</v>
      </c>
      <c r="D33" s="51">
        <f>AN33</f>
        <v>186.04</v>
      </c>
      <c r="E33" s="51">
        <f>AY33</f>
        <v>204.6</v>
      </c>
      <c r="F33" s="51">
        <f>BJ33</f>
        <v>421.51</v>
      </c>
      <c r="G33" s="51">
        <f t="shared" si="0"/>
        <v>2084.34</v>
      </c>
      <c r="J33">
        <f t="shared" si="40"/>
        <v>2</v>
      </c>
      <c r="K33" s="64">
        <v>44348</v>
      </c>
      <c r="L33" s="51">
        <f t="shared" si="2"/>
        <v>146309.71</v>
      </c>
      <c r="M33" s="51">
        <f t="shared" si="3"/>
        <v>727.41</v>
      </c>
      <c r="N33" s="51">
        <f t="shared" si="4"/>
        <v>223.85999999999996</v>
      </c>
      <c r="O33" s="51">
        <f t="shared" si="5"/>
        <v>503.55</v>
      </c>
      <c r="P33" s="65">
        <v>0</v>
      </c>
      <c r="Q33" s="51">
        <f t="shared" si="6"/>
        <v>727.41</v>
      </c>
      <c r="R33" s="51">
        <f t="shared" si="7"/>
        <v>3914.15</v>
      </c>
      <c r="S33" s="51">
        <f t="shared" si="8"/>
        <v>9179.23</v>
      </c>
      <c r="T33" s="51">
        <f t="shared" si="9"/>
        <v>146085.85</v>
      </c>
      <c r="U33" s="53">
        <f t="shared" si="10"/>
        <v>33914.15</v>
      </c>
      <c r="W33" s="64">
        <v>44348</v>
      </c>
      <c r="X33" s="51">
        <f t="shared" si="12"/>
        <v>47029.597741334204</v>
      </c>
      <c r="Y33" s="51">
        <f t="shared" si="13"/>
        <v>544.78</v>
      </c>
      <c r="Z33" s="51">
        <f t="shared" si="14"/>
        <v>336.66999999999996</v>
      </c>
      <c r="AA33" s="51">
        <f>ROUND(X33*W$8/12,2)</f>
        <v>208.11</v>
      </c>
      <c r="AB33" s="65">
        <v>0</v>
      </c>
      <c r="AC33" s="51">
        <f t="shared" si="15"/>
        <v>544.78</v>
      </c>
      <c r="AD33" s="51">
        <f t="shared" si="16"/>
        <v>3943.599999999999</v>
      </c>
      <c r="AE33" s="51">
        <f t="shared" si="17"/>
        <v>2593.7600000000002</v>
      </c>
      <c r="AF33" s="51">
        <f t="shared" si="18"/>
        <v>46692.927741334206</v>
      </c>
      <c r="AH33" s="64">
        <v>44348</v>
      </c>
      <c r="AI33" s="51">
        <f t="shared" si="19"/>
        <v>15603.569084742963</v>
      </c>
      <c r="AJ33" s="51">
        <f t="shared" si="20"/>
        <v>186.04</v>
      </c>
      <c r="AK33" s="51">
        <f t="shared" si="21"/>
        <v>108.02</v>
      </c>
      <c r="AL33" s="51">
        <f>ROUND(AI33*AH$8/12,2)</f>
        <v>78.02</v>
      </c>
      <c r="AM33" s="65">
        <v>0</v>
      </c>
      <c r="AN33" s="51">
        <f t="shared" si="22"/>
        <v>186.04</v>
      </c>
      <c r="AO33" s="51">
        <f t="shared" si="23"/>
        <v>1261.3899999999999</v>
      </c>
      <c r="AP33" s="51">
        <f t="shared" si="24"/>
        <v>971.08999999999992</v>
      </c>
      <c r="AQ33" s="51">
        <f t="shared" si="25"/>
        <v>15495.549084742963</v>
      </c>
      <c r="AS33" s="64">
        <v>44348</v>
      </c>
      <c r="AT33" s="51">
        <f t="shared" si="26"/>
        <v>16809.757031748766</v>
      </c>
      <c r="AU33" s="51">
        <f t="shared" si="27"/>
        <v>204.6</v>
      </c>
      <c r="AV33" s="51">
        <f t="shared" si="28"/>
        <v>113.55</v>
      </c>
      <c r="AW33" s="51">
        <f>ROUND(AT33*AS$8/12,2)</f>
        <v>91.05</v>
      </c>
      <c r="AX33" s="65">
        <v>0</v>
      </c>
      <c r="AY33" s="51">
        <f t="shared" si="29"/>
        <v>204.6</v>
      </c>
      <c r="AZ33" s="51">
        <f t="shared" si="30"/>
        <v>1322.92</v>
      </c>
      <c r="BA33" s="51">
        <f t="shared" si="31"/>
        <v>1132.28</v>
      </c>
      <c r="BB33" s="51">
        <f t="shared" si="32"/>
        <v>16696.207031748767</v>
      </c>
      <c r="BD33" s="64">
        <v>44348</v>
      </c>
      <c r="BE33" s="51">
        <f t="shared" si="33"/>
        <v>15564.275657610109</v>
      </c>
      <c r="BF33" s="51">
        <f t="shared" si="34"/>
        <v>221.51</v>
      </c>
      <c r="BG33" s="51">
        <f t="shared" si="35"/>
        <v>130.71999999999997</v>
      </c>
      <c r="BH33" s="51">
        <f>ROUND(BE33*BD$8/12,2)</f>
        <v>90.79</v>
      </c>
      <c r="BI33" s="65">
        <v>200</v>
      </c>
      <c r="BJ33" s="51">
        <f t="shared" si="36"/>
        <v>421.51</v>
      </c>
      <c r="BK33" s="51">
        <f t="shared" si="37"/>
        <v>3844.44</v>
      </c>
      <c r="BL33" s="51">
        <f t="shared" si="38"/>
        <v>1213.6799999999998</v>
      </c>
      <c r="BM33" s="51">
        <f t="shared" si="39"/>
        <v>15233.55565761011</v>
      </c>
    </row>
    <row r="34" spans="1:65" x14ac:dyDescent="0.25">
      <c r="A34" s="64">
        <v>44378</v>
      </c>
      <c r="B34" s="51">
        <f t="shared" si="11"/>
        <v>727.41</v>
      </c>
      <c r="C34" s="51">
        <f>AC34</f>
        <v>544.78</v>
      </c>
      <c r="D34" s="51">
        <f>AN34</f>
        <v>186.04</v>
      </c>
      <c r="E34" s="51">
        <f>AY34</f>
        <v>204.6</v>
      </c>
      <c r="F34" s="51">
        <f>BJ34</f>
        <v>421.51</v>
      </c>
      <c r="G34" s="51">
        <f t="shared" si="0"/>
        <v>2084.34</v>
      </c>
      <c r="J34">
        <f t="shared" si="40"/>
        <v>2</v>
      </c>
      <c r="K34" s="64">
        <v>44378</v>
      </c>
      <c r="L34" s="51">
        <f t="shared" si="2"/>
        <v>146085.85</v>
      </c>
      <c r="M34" s="51">
        <f t="shared" si="3"/>
        <v>727.41</v>
      </c>
      <c r="N34" s="51">
        <f t="shared" si="4"/>
        <v>224.63</v>
      </c>
      <c r="O34" s="51">
        <f t="shared" si="5"/>
        <v>502.78</v>
      </c>
      <c r="P34" s="65">
        <v>0</v>
      </c>
      <c r="Q34" s="51">
        <f t="shared" si="6"/>
        <v>727.41</v>
      </c>
      <c r="R34" s="51">
        <f t="shared" si="7"/>
        <v>4138.78</v>
      </c>
      <c r="S34" s="51">
        <f t="shared" si="8"/>
        <v>9682.01</v>
      </c>
      <c r="T34" s="51">
        <f t="shared" si="9"/>
        <v>145861.22</v>
      </c>
      <c r="U34" s="53">
        <f t="shared" si="10"/>
        <v>34138.78</v>
      </c>
      <c r="W34" s="64">
        <v>44378</v>
      </c>
      <c r="X34" s="51">
        <f t="shared" si="12"/>
        <v>46692.927741334206</v>
      </c>
      <c r="Y34" s="51">
        <f t="shared" si="13"/>
        <v>544.78</v>
      </c>
      <c r="Z34" s="51">
        <f t="shared" si="14"/>
        <v>338.15999999999997</v>
      </c>
      <c r="AA34" s="51">
        <f>ROUND(X34*W$8/12,2)</f>
        <v>206.62</v>
      </c>
      <c r="AB34" s="65">
        <v>0</v>
      </c>
      <c r="AC34" s="51">
        <f t="shared" si="15"/>
        <v>544.78</v>
      </c>
      <c r="AD34" s="51">
        <f t="shared" si="16"/>
        <v>4281.7599999999993</v>
      </c>
      <c r="AE34" s="51">
        <f t="shared" si="17"/>
        <v>2800.38</v>
      </c>
      <c r="AF34" s="51">
        <f t="shared" si="18"/>
        <v>46354.767741334203</v>
      </c>
      <c r="AH34" s="64">
        <v>44378</v>
      </c>
      <c r="AI34" s="51">
        <f t="shared" si="19"/>
        <v>15495.549084742963</v>
      </c>
      <c r="AJ34" s="51">
        <f t="shared" si="20"/>
        <v>186.04</v>
      </c>
      <c r="AK34" s="51">
        <f t="shared" si="21"/>
        <v>108.55999999999999</v>
      </c>
      <c r="AL34" s="51">
        <f>ROUND(AI34*AH$8/12,2)</f>
        <v>77.48</v>
      </c>
      <c r="AM34" s="65">
        <v>0</v>
      </c>
      <c r="AN34" s="51">
        <f t="shared" si="22"/>
        <v>186.04</v>
      </c>
      <c r="AO34" s="51">
        <f t="shared" si="23"/>
        <v>1369.9499999999998</v>
      </c>
      <c r="AP34" s="51">
        <f t="shared" si="24"/>
        <v>1048.57</v>
      </c>
      <c r="AQ34" s="51">
        <f t="shared" si="25"/>
        <v>15386.989084742963</v>
      </c>
      <c r="AS34" s="64">
        <v>44378</v>
      </c>
      <c r="AT34" s="51">
        <f t="shared" si="26"/>
        <v>16696.207031748767</v>
      </c>
      <c r="AU34" s="51">
        <f t="shared" si="27"/>
        <v>204.6</v>
      </c>
      <c r="AV34" s="51">
        <f t="shared" si="28"/>
        <v>114.16</v>
      </c>
      <c r="AW34" s="51">
        <f>ROUND(AT34*AS$8/12,2)</f>
        <v>90.44</v>
      </c>
      <c r="AX34" s="65">
        <v>0</v>
      </c>
      <c r="AY34" s="51">
        <f t="shared" si="29"/>
        <v>204.6</v>
      </c>
      <c r="AZ34" s="51">
        <f t="shared" si="30"/>
        <v>1437.0800000000002</v>
      </c>
      <c r="BA34" s="51">
        <f t="shared" si="31"/>
        <v>1222.72</v>
      </c>
      <c r="BB34" s="51">
        <f t="shared" si="32"/>
        <v>16582.047031748767</v>
      </c>
      <c r="BD34" s="64">
        <v>44378</v>
      </c>
      <c r="BE34" s="51">
        <f t="shared" si="33"/>
        <v>15233.55565761011</v>
      </c>
      <c r="BF34" s="51">
        <f t="shared" si="34"/>
        <v>221.51</v>
      </c>
      <c r="BG34" s="51">
        <f t="shared" si="35"/>
        <v>132.64999999999998</v>
      </c>
      <c r="BH34" s="51">
        <f>ROUND(BE34*BD$8/12,2)</f>
        <v>88.86</v>
      </c>
      <c r="BI34" s="65">
        <v>200</v>
      </c>
      <c r="BJ34" s="51">
        <f t="shared" si="36"/>
        <v>421.51</v>
      </c>
      <c r="BK34" s="51">
        <f t="shared" si="37"/>
        <v>4177.09</v>
      </c>
      <c r="BL34" s="51">
        <f t="shared" si="38"/>
        <v>1302.5399999999997</v>
      </c>
      <c r="BM34" s="51">
        <f t="shared" si="39"/>
        <v>14900.90565761011</v>
      </c>
    </row>
    <row r="35" spans="1:65" x14ac:dyDescent="0.25">
      <c r="A35" s="64">
        <v>44409</v>
      </c>
      <c r="B35" s="51">
        <f t="shared" si="11"/>
        <v>727.41</v>
      </c>
      <c r="C35" s="51">
        <f>AC35</f>
        <v>544.78</v>
      </c>
      <c r="D35" s="51">
        <f>AN35</f>
        <v>186.04</v>
      </c>
      <c r="E35" s="51">
        <f>AY35</f>
        <v>204.6</v>
      </c>
      <c r="F35" s="51">
        <f>BJ35</f>
        <v>421.51</v>
      </c>
      <c r="G35" s="51">
        <f t="shared" si="0"/>
        <v>2084.34</v>
      </c>
      <c r="J35">
        <f t="shared" si="40"/>
        <v>2</v>
      </c>
      <c r="K35" s="64">
        <v>44409</v>
      </c>
      <c r="L35" s="51">
        <f t="shared" si="2"/>
        <v>145861.22</v>
      </c>
      <c r="M35" s="51">
        <f t="shared" si="3"/>
        <v>727.41</v>
      </c>
      <c r="N35" s="51">
        <f t="shared" si="4"/>
        <v>225.39999999999998</v>
      </c>
      <c r="O35" s="51">
        <f t="shared" si="5"/>
        <v>502.01</v>
      </c>
      <c r="P35" s="65">
        <v>0</v>
      </c>
      <c r="Q35" s="51">
        <f t="shared" si="6"/>
        <v>727.41</v>
      </c>
      <c r="R35" s="51">
        <f t="shared" si="7"/>
        <v>4364.1799999999994</v>
      </c>
      <c r="S35" s="51">
        <f t="shared" si="8"/>
        <v>10184.02</v>
      </c>
      <c r="T35" s="51">
        <f t="shared" si="9"/>
        <v>145635.82</v>
      </c>
      <c r="U35" s="53">
        <f t="shared" si="10"/>
        <v>34364.18</v>
      </c>
      <c r="W35" s="64">
        <v>44409</v>
      </c>
      <c r="X35" s="51">
        <f t="shared" si="12"/>
        <v>46354.767741334203</v>
      </c>
      <c r="Y35" s="51">
        <f t="shared" si="13"/>
        <v>544.78</v>
      </c>
      <c r="Z35" s="51">
        <f t="shared" si="14"/>
        <v>339.65999999999997</v>
      </c>
      <c r="AA35" s="51">
        <f>ROUND(X35*W$8/12,2)</f>
        <v>205.12</v>
      </c>
      <c r="AB35" s="65">
        <v>0</v>
      </c>
      <c r="AC35" s="51">
        <f t="shared" si="15"/>
        <v>544.78</v>
      </c>
      <c r="AD35" s="51">
        <f t="shared" si="16"/>
        <v>4621.4199999999992</v>
      </c>
      <c r="AE35" s="51">
        <f t="shared" si="17"/>
        <v>3005.5</v>
      </c>
      <c r="AF35" s="51">
        <f t="shared" si="18"/>
        <v>46015.107741334199</v>
      </c>
      <c r="AH35" s="64">
        <v>44409</v>
      </c>
      <c r="AI35" s="51">
        <f t="shared" si="19"/>
        <v>15386.989084742963</v>
      </c>
      <c r="AJ35" s="51">
        <f t="shared" si="20"/>
        <v>186.04</v>
      </c>
      <c r="AK35" s="51">
        <f t="shared" si="21"/>
        <v>109.10999999999999</v>
      </c>
      <c r="AL35" s="51">
        <f>ROUND(AI35*AH$8/12,2)</f>
        <v>76.930000000000007</v>
      </c>
      <c r="AM35" s="65">
        <v>0</v>
      </c>
      <c r="AN35" s="51">
        <f t="shared" si="22"/>
        <v>186.04</v>
      </c>
      <c r="AO35" s="51">
        <f t="shared" si="23"/>
        <v>1479.0599999999997</v>
      </c>
      <c r="AP35" s="51">
        <f t="shared" si="24"/>
        <v>1125.5</v>
      </c>
      <c r="AQ35" s="51">
        <f t="shared" si="25"/>
        <v>15277.879084742963</v>
      </c>
      <c r="AS35" s="64">
        <v>44409</v>
      </c>
      <c r="AT35" s="51">
        <f t="shared" si="26"/>
        <v>16582.047031748767</v>
      </c>
      <c r="AU35" s="51">
        <f t="shared" si="27"/>
        <v>204.6</v>
      </c>
      <c r="AV35" s="51">
        <f t="shared" si="28"/>
        <v>114.78</v>
      </c>
      <c r="AW35" s="51">
        <f>ROUND(AT35*AS$8/12,2)</f>
        <v>89.82</v>
      </c>
      <c r="AX35" s="65">
        <v>0</v>
      </c>
      <c r="AY35" s="51">
        <f t="shared" si="29"/>
        <v>204.6</v>
      </c>
      <c r="AZ35" s="51">
        <f t="shared" si="30"/>
        <v>1551.8600000000001</v>
      </c>
      <c r="BA35" s="51">
        <f t="shared" si="31"/>
        <v>1312.54</v>
      </c>
      <c r="BB35" s="51">
        <f t="shared" si="32"/>
        <v>16467.267031748768</v>
      </c>
      <c r="BD35" s="64">
        <v>44409</v>
      </c>
      <c r="BE35" s="51">
        <f t="shared" si="33"/>
        <v>14900.90565761011</v>
      </c>
      <c r="BF35" s="51">
        <f t="shared" si="34"/>
        <v>221.51</v>
      </c>
      <c r="BG35" s="51">
        <f t="shared" si="35"/>
        <v>134.58999999999997</v>
      </c>
      <c r="BH35" s="51">
        <f>ROUND(BE35*BD$8/12,2)</f>
        <v>86.92</v>
      </c>
      <c r="BI35" s="65">
        <v>200</v>
      </c>
      <c r="BJ35" s="51">
        <f t="shared" si="36"/>
        <v>421.51</v>
      </c>
      <c r="BK35" s="51">
        <f t="shared" si="37"/>
        <v>4511.68</v>
      </c>
      <c r="BL35" s="51">
        <f t="shared" si="38"/>
        <v>1389.4599999999998</v>
      </c>
      <c r="BM35" s="51">
        <f t="shared" si="39"/>
        <v>14566.31565761011</v>
      </c>
    </row>
    <row r="36" spans="1:65" x14ac:dyDescent="0.25">
      <c r="A36" s="64">
        <v>44440</v>
      </c>
      <c r="B36" s="51">
        <f t="shared" si="11"/>
        <v>727.41</v>
      </c>
      <c r="C36" s="51">
        <f>AC36</f>
        <v>544.78</v>
      </c>
      <c r="D36" s="51">
        <f>AN36</f>
        <v>186.04</v>
      </c>
      <c r="E36" s="51">
        <f>AY36</f>
        <v>204.6</v>
      </c>
      <c r="F36" s="51">
        <f>BJ36</f>
        <v>421.51</v>
      </c>
      <c r="G36" s="51">
        <f t="shared" si="0"/>
        <v>2084.34</v>
      </c>
      <c r="J36">
        <f t="shared" si="40"/>
        <v>2</v>
      </c>
      <c r="K36" s="64">
        <v>44440</v>
      </c>
      <c r="L36" s="51">
        <f t="shared" si="2"/>
        <v>145635.82</v>
      </c>
      <c r="M36" s="51">
        <f t="shared" si="3"/>
        <v>727.41</v>
      </c>
      <c r="N36" s="51">
        <f t="shared" si="4"/>
        <v>226.17999999999995</v>
      </c>
      <c r="O36" s="51">
        <f t="shared" si="5"/>
        <v>501.23</v>
      </c>
      <c r="P36" s="65">
        <v>0</v>
      </c>
      <c r="Q36" s="51">
        <f t="shared" si="6"/>
        <v>727.41</v>
      </c>
      <c r="R36" s="51">
        <f t="shared" si="7"/>
        <v>4590.3599999999997</v>
      </c>
      <c r="S36" s="51">
        <f t="shared" si="8"/>
        <v>10685.25</v>
      </c>
      <c r="T36" s="51">
        <f t="shared" si="9"/>
        <v>145409.64000000001</v>
      </c>
      <c r="U36" s="53">
        <f t="shared" si="10"/>
        <v>34590.36</v>
      </c>
      <c r="W36" s="64">
        <v>44440</v>
      </c>
      <c r="X36" s="51">
        <f t="shared" si="12"/>
        <v>46015.107741334199</v>
      </c>
      <c r="Y36" s="51">
        <f t="shared" si="13"/>
        <v>544.78</v>
      </c>
      <c r="Z36" s="51">
        <f t="shared" si="14"/>
        <v>341.15999999999997</v>
      </c>
      <c r="AA36" s="51">
        <f>ROUND(X36*W$8/12,2)</f>
        <v>203.62</v>
      </c>
      <c r="AB36" s="65">
        <v>0</v>
      </c>
      <c r="AC36" s="51">
        <f t="shared" si="15"/>
        <v>544.78</v>
      </c>
      <c r="AD36" s="51">
        <f t="shared" si="16"/>
        <v>4962.579999999999</v>
      </c>
      <c r="AE36" s="51">
        <f t="shared" si="17"/>
        <v>3209.12</v>
      </c>
      <c r="AF36" s="51">
        <f t="shared" si="18"/>
        <v>45673.947741334196</v>
      </c>
      <c r="AH36" s="64">
        <v>44440</v>
      </c>
      <c r="AI36" s="51">
        <f t="shared" si="19"/>
        <v>15277.879084742963</v>
      </c>
      <c r="AJ36" s="51">
        <f t="shared" si="20"/>
        <v>186.04</v>
      </c>
      <c r="AK36" s="51">
        <f t="shared" si="21"/>
        <v>109.64999999999999</v>
      </c>
      <c r="AL36" s="51">
        <f>ROUND(AI36*AH$8/12,2)</f>
        <v>76.39</v>
      </c>
      <c r="AM36" s="65">
        <v>0</v>
      </c>
      <c r="AN36" s="51">
        <f t="shared" si="22"/>
        <v>186.04</v>
      </c>
      <c r="AO36" s="51">
        <f t="shared" si="23"/>
        <v>1588.7099999999998</v>
      </c>
      <c r="AP36" s="51">
        <f t="shared" si="24"/>
        <v>1201.8900000000001</v>
      </c>
      <c r="AQ36" s="51">
        <f t="shared" si="25"/>
        <v>15168.229084742963</v>
      </c>
      <c r="AS36" s="64">
        <v>44440</v>
      </c>
      <c r="AT36" s="51">
        <f t="shared" si="26"/>
        <v>16467.267031748768</v>
      </c>
      <c r="AU36" s="51">
        <f t="shared" si="27"/>
        <v>204.6</v>
      </c>
      <c r="AV36" s="51">
        <f t="shared" si="28"/>
        <v>115.39999999999999</v>
      </c>
      <c r="AW36" s="51">
        <f>ROUND(AT36*AS$8/12,2)</f>
        <v>89.2</v>
      </c>
      <c r="AX36" s="65">
        <v>0</v>
      </c>
      <c r="AY36" s="51">
        <f t="shared" si="29"/>
        <v>204.6</v>
      </c>
      <c r="AZ36" s="51">
        <f t="shared" si="30"/>
        <v>1667.2600000000002</v>
      </c>
      <c r="BA36" s="51">
        <f t="shared" si="31"/>
        <v>1401.74</v>
      </c>
      <c r="BB36" s="51">
        <f t="shared" si="32"/>
        <v>16351.867031748769</v>
      </c>
      <c r="BD36" s="64">
        <v>44440</v>
      </c>
      <c r="BE36" s="51">
        <f t="shared" si="33"/>
        <v>14566.31565761011</v>
      </c>
      <c r="BF36" s="51">
        <f t="shared" si="34"/>
        <v>221.51</v>
      </c>
      <c r="BG36" s="51">
        <f t="shared" si="35"/>
        <v>136.54</v>
      </c>
      <c r="BH36" s="51">
        <f>ROUND(BE36*BD$8/12,2)</f>
        <v>84.97</v>
      </c>
      <c r="BI36" s="65">
        <v>200</v>
      </c>
      <c r="BJ36" s="51">
        <f t="shared" si="36"/>
        <v>421.51</v>
      </c>
      <c r="BK36" s="51">
        <f t="shared" si="37"/>
        <v>4848.22</v>
      </c>
      <c r="BL36" s="51">
        <f t="shared" si="38"/>
        <v>1474.4299999999998</v>
      </c>
      <c r="BM36" s="51">
        <f t="shared" si="39"/>
        <v>14229.775657610109</v>
      </c>
    </row>
    <row r="37" spans="1:65" x14ac:dyDescent="0.25">
      <c r="A37" s="64">
        <v>44470</v>
      </c>
      <c r="B37" s="51">
        <f t="shared" si="11"/>
        <v>727.41</v>
      </c>
      <c r="C37" s="51">
        <f>AC37</f>
        <v>544.78</v>
      </c>
      <c r="D37" s="51">
        <f>AN37</f>
        <v>186.04</v>
      </c>
      <c r="E37" s="51">
        <f>AY37</f>
        <v>204.6</v>
      </c>
      <c r="F37" s="51">
        <f>BJ37</f>
        <v>421.51</v>
      </c>
      <c r="G37" s="51">
        <f t="shared" si="0"/>
        <v>2084.34</v>
      </c>
      <c r="J37">
        <f t="shared" si="40"/>
        <v>2</v>
      </c>
      <c r="K37" s="64">
        <v>44470</v>
      </c>
      <c r="L37" s="51">
        <f t="shared" si="2"/>
        <v>145409.64000000001</v>
      </c>
      <c r="M37" s="51">
        <f t="shared" si="3"/>
        <v>727.41</v>
      </c>
      <c r="N37" s="51">
        <f t="shared" si="4"/>
        <v>226.95999999999998</v>
      </c>
      <c r="O37" s="51">
        <f t="shared" si="5"/>
        <v>500.45</v>
      </c>
      <c r="P37" s="65">
        <v>0</v>
      </c>
      <c r="Q37" s="51">
        <f t="shared" si="6"/>
        <v>727.41</v>
      </c>
      <c r="R37" s="51">
        <f t="shared" si="7"/>
        <v>4817.32</v>
      </c>
      <c r="S37" s="51">
        <f t="shared" si="8"/>
        <v>11185.7</v>
      </c>
      <c r="T37" s="51">
        <f t="shared" si="9"/>
        <v>145182.68000000002</v>
      </c>
      <c r="U37" s="53">
        <f t="shared" si="10"/>
        <v>34817.32</v>
      </c>
      <c r="W37" s="64">
        <v>44470</v>
      </c>
      <c r="X37" s="51">
        <f>AF36</f>
        <v>45673.947741334196</v>
      </c>
      <c r="Y37" s="51">
        <f>W$11</f>
        <v>544.78</v>
      </c>
      <c r="Z37" s="51">
        <f>Y37-AA37</f>
        <v>342.66999999999996</v>
      </c>
      <c r="AA37" s="51">
        <f>ROUND(X37*W$8/12,2)</f>
        <v>202.11</v>
      </c>
      <c r="AB37" s="65">
        <v>0</v>
      </c>
      <c r="AC37" s="51">
        <f t="shared" si="15"/>
        <v>544.78</v>
      </c>
      <c r="AD37" s="51">
        <f>Z37+AB37+AD36</f>
        <v>5305.2499999999991</v>
      </c>
      <c r="AE37" s="51">
        <f>AA37+AE36</f>
        <v>3411.23</v>
      </c>
      <c r="AF37" s="51">
        <f t="shared" si="18"/>
        <v>45331.277741334197</v>
      </c>
      <c r="AH37" s="64">
        <v>44470</v>
      </c>
      <c r="AI37" s="51">
        <f>AQ36</f>
        <v>15168.229084742963</v>
      </c>
      <c r="AJ37" s="51">
        <f>AH$11</f>
        <v>186.04</v>
      </c>
      <c r="AK37" s="51">
        <f>AJ37-AL37</f>
        <v>110.19999999999999</v>
      </c>
      <c r="AL37" s="51">
        <f>ROUND(AI37*AH$8/12,2)</f>
        <v>75.84</v>
      </c>
      <c r="AM37" s="65">
        <v>0</v>
      </c>
      <c r="AN37" s="51">
        <f t="shared" si="22"/>
        <v>186.04</v>
      </c>
      <c r="AO37" s="51">
        <f>AK37+AM37+AO36</f>
        <v>1698.9099999999999</v>
      </c>
      <c r="AP37" s="51">
        <f>AL37+AP36</f>
        <v>1277.73</v>
      </c>
      <c r="AQ37" s="51">
        <f t="shared" si="25"/>
        <v>15058.029084742962</v>
      </c>
      <c r="AS37" s="64">
        <v>44470</v>
      </c>
      <c r="AT37" s="51">
        <f>BB36</f>
        <v>16351.867031748769</v>
      </c>
      <c r="AU37" s="51">
        <f>AS$11</f>
        <v>204.6</v>
      </c>
      <c r="AV37" s="51">
        <f>AU37-AW37</f>
        <v>116.03</v>
      </c>
      <c r="AW37" s="51">
        <f>ROUND(AT37*AS$8/12,2)</f>
        <v>88.57</v>
      </c>
      <c r="AX37" s="65">
        <v>0</v>
      </c>
      <c r="AY37" s="51">
        <f t="shared" si="29"/>
        <v>204.6</v>
      </c>
      <c r="AZ37" s="51">
        <f>AV37+AX37+AZ36</f>
        <v>1783.2900000000002</v>
      </c>
      <c r="BA37" s="51">
        <f>AW37+BA36</f>
        <v>1490.31</v>
      </c>
      <c r="BB37" s="51">
        <f t="shared" si="32"/>
        <v>16235.837031748768</v>
      </c>
      <c r="BD37" s="64">
        <v>44470</v>
      </c>
      <c r="BE37" s="51">
        <f>BM36</f>
        <v>14229.775657610109</v>
      </c>
      <c r="BF37" s="51">
        <f>BD$11</f>
        <v>221.51</v>
      </c>
      <c r="BG37" s="51">
        <f>BF37-BH37</f>
        <v>138.5</v>
      </c>
      <c r="BH37" s="51">
        <f>ROUND(BE37*BD$8/12,2)</f>
        <v>83.01</v>
      </c>
      <c r="BI37" s="65">
        <v>200</v>
      </c>
      <c r="BJ37" s="51">
        <f t="shared" si="36"/>
        <v>421.51</v>
      </c>
      <c r="BK37" s="51">
        <f>BG37+BI37+BK36</f>
        <v>5186.72</v>
      </c>
      <c r="BL37" s="51">
        <f>BH37+BL36</f>
        <v>1557.4399999999998</v>
      </c>
      <c r="BM37" s="51">
        <f t="shared" si="39"/>
        <v>13891.275657610109</v>
      </c>
    </row>
    <row r="38" spans="1:65" x14ac:dyDescent="0.25">
      <c r="A38" s="64">
        <v>44501</v>
      </c>
      <c r="B38" s="51">
        <f t="shared" si="11"/>
        <v>727.41</v>
      </c>
      <c r="C38" s="51">
        <f>AC38</f>
        <v>544.78</v>
      </c>
      <c r="D38" s="51">
        <f>AN38</f>
        <v>186.04</v>
      </c>
      <c r="E38" s="51">
        <f>AY38</f>
        <v>204.6</v>
      </c>
      <c r="F38" s="51">
        <f>BJ38</f>
        <v>421.51</v>
      </c>
      <c r="G38" s="51">
        <f t="shared" si="0"/>
        <v>2084.34</v>
      </c>
      <c r="J38">
        <f t="shared" si="40"/>
        <v>2</v>
      </c>
      <c r="K38" s="64">
        <v>44501</v>
      </c>
      <c r="L38" s="51">
        <f t="shared" si="2"/>
        <v>145182.68000000002</v>
      </c>
      <c r="M38" s="51">
        <f t="shared" si="3"/>
        <v>727.41</v>
      </c>
      <c r="N38" s="51">
        <f t="shared" si="4"/>
        <v>227.73999999999995</v>
      </c>
      <c r="O38" s="51">
        <f t="shared" si="5"/>
        <v>499.67</v>
      </c>
      <c r="P38" s="65">
        <v>0</v>
      </c>
      <c r="Q38" s="51">
        <f t="shared" si="6"/>
        <v>727.41</v>
      </c>
      <c r="R38" s="51">
        <f t="shared" si="7"/>
        <v>5045.0599999999995</v>
      </c>
      <c r="S38" s="51">
        <f t="shared" si="8"/>
        <v>11685.37</v>
      </c>
      <c r="T38" s="51">
        <f t="shared" si="9"/>
        <v>144954.94000000003</v>
      </c>
      <c r="U38" s="53">
        <f t="shared" si="10"/>
        <v>35045.06</v>
      </c>
      <c r="W38" s="64">
        <v>44501</v>
      </c>
      <c r="X38" s="51">
        <f t="shared" ref="X38:X45" si="41">AF37</f>
        <v>45331.277741334197</v>
      </c>
      <c r="Y38" s="51">
        <f t="shared" ref="Y32:Y45" si="42">W$11</f>
        <v>544.78</v>
      </c>
      <c r="Z38" s="51">
        <f t="shared" si="14"/>
        <v>344.18999999999994</v>
      </c>
      <c r="AA38" s="51">
        <f>ROUND(X38*W$8/12,2)</f>
        <v>200.59</v>
      </c>
      <c r="AB38" s="65">
        <v>0</v>
      </c>
      <c r="AC38" s="51">
        <f t="shared" si="15"/>
        <v>544.78</v>
      </c>
      <c r="AD38" s="51">
        <f t="shared" ref="AD38:AD45" si="43">Z38+AB38+AD37</f>
        <v>5649.4399999999987</v>
      </c>
      <c r="AE38" s="51">
        <f t="shared" ref="AE38:AE45" si="44">AA38+AE37</f>
        <v>3611.82</v>
      </c>
      <c r="AF38" s="51">
        <f t="shared" si="18"/>
        <v>44987.087741334195</v>
      </c>
      <c r="AH38" s="64">
        <v>44501</v>
      </c>
      <c r="AI38" s="51">
        <f t="shared" ref="AI38:AI69" si="45">AQ37</f>
        <v>15058.029084742962</v>
      </c>
      <c r="AJ38" s="51">
        <f t="shared" ref="AJ32:AJ69" si="46">AH$11</f>
        <v>186.04</v>
      </c>
      <c r="AK38" s="51">
        <f t="shared" si="21"/>
        <v>110.74999999999999</v>
      </c>
      <c r="AL38" s="51">
        <f>ROUND(AI38*AH$8/12,2)</f>
        <v>75.290000000000006</v>
      </c>
      <c r="AM38" s="65">
        <v>0</v>
      </c>
      <c r="AN38" s="51">
        <f t="shared" si="22"/>
        <v>186.04</v>
      </c>
      <c r="AO38" s="51">
        <f t="shared" ref="AO38:AO69" si="47">AK38+AM38+AO37</f>
        <v>1809.6599999999999</v>
      </c>
      <c r="AP38" s="51">
        <f t="shared" ref="AP38:AP69" si="48">AL38+AP37</f>
        <v>1353.02</v>
      </c>
      <c r="AQ38" s="51">
        <f t="shared" si="25"/>
        <v>14947.279084742962</v>
      </c>
      <c r="AS38" s="64">
        <v>44501</v>
      </c>
      <c r="AT38" s="51">
        <f t="shared" ref="AT38:AT69" si="49">BB37</f>
        <v>16235.837031748768</v>
      </c>
      <c r="AU38" s="51">
        <f t="shared" ref="AU32:AU69" si="50">AS$11</f>
        <v>204.6</v>
      </c>
      <c r="AV38" s="51">
        <f t="shared" si="28"/>
        <v>116.66</v>
      </c>
      <c r="AW38" s="51">
        <f>ROUND(AT38*AS$8/12,2)</f>
        <v>87.94</v>
      </c>
      <c r="AX38" s="65">
        <v>0</v>
      </c>
      <c r="AY38" s="51">
        <f t="shared" si="29"/>
        <v>204.6</v>
      </c>
      <c r="AZ38" s="51">
        <f t="shared" ref="AZ38:AZ69" si="51">AV38+AX38+AZ37</f>
        <v>1899.9500000000003</v>
      </c>
      <c r="BA38" s="51">
        <f t="shared" ref="BA38:BA69" si="52">AW38+BA37</f>
        <v>1578.25</v>
      </c>
      <c r="BB38" s="51">
        <f t="shared" si="32"/>
        <v>16119.177031748768</v>
      </c>
      <c r="BD38" s="64">
        <v>44501</v>
      </c>
      <c r="BE38" s="51">
        <f t="shared" ref="BE38:BE69" si="53">BM37</f>
        <v>13891.275657610109</v>
      </c>
      <c r="BF38" s="51">
        <f t="shared" ref="BF32:BF69" si="54">BD$11</f>
        <v>221.51</v>
      </c>
      <c r="BG38" s="51">
        <f t="shared" si="35"/>
        <v>140.47999999999999</v>
      </c>
      <c r="BH38" s="51">
        <f>ROUND(BE38*BD$8/12,2)</f>
        <v>81.03</v>
      </c>
      <c r="BI38" s="65">
        <v>200</v>
      </c>
      <c r="BJ38" s="51">
        <f t="shared" si="36"/>
        <v>421.51</v>
      </c>
      <c r="BK38" s="51">
        <f t="shared" ref="BK38:BK69" si="55">BG38+BI38+BK37</f>
        <v>5527.2000000000007</v>
      </c>
      <c r="BL38" s="51">
        <f t="shared" ref="BL38:BL69" si="56">BH38+BL37</f>
        <v>1638.4699999999998</v>
      </c>
      <c r="BM38" s="51">
        <f t="shared" si="39"/>
        <v>13550.79565761011</v>
      </c>
    </row>
    <row r="39" spans="1:65" x14ac:dyDescent="0.25">
      <c r="A39" s="64">
        <v>44531</v>
      </c>
      <c r="B39" s="51">
        <f t="shared" si="11"/>
        <v>727.41</v>
      </c>
      <c r="C39" s="51">
        <f>AC39</f>
        <v>544.78</v>
      </c>
      <c r="D39" s="51">
        <f>AN39</f>
        <v>186.04</v>
      </c>
      <c r="E39" s="51">
        <f>AY39</f>
        <v>204.6</v>
      </c>
      <c r="F39" s="51">
        <f>BJ39</f>
        <v>421.51</v>
      </c>
      <c r="G39" s="51">
        <f t="shared" si="0"/>
        <v>2084.34</v>
      </c>
      <c r="J39">
        <f t="shared" si="40"/>
        <v>2</v>
      </c>
      <c r="K39" s="64">
        <v>44531</v>
      </c>
      <c r="L39" s="51">
        <f t="shared" si="2"/>
        <v>144954.94000000003</v>
      </c>
      <c r="M39" s="51">
        <f t="shared" si="3"/>
        <v>727.41</v>
      </c>
      <c r="N39" s="51">
        <f t="shared" si="4"/>
        <v>228.51999999999998</v>
      </c>
      <c r="O39" s="51">
        <f t="shared" si="5"/>
        <v>498.89</v>
      </c>
      <c r="P39" s="65">
        <v>0</v>
      </c>
      <c r="Q39" s="51">
        <f t="shared" si="6"/>
        <v>727.41</v>
      </c>
      <c r="R39" s="51">
        <f t="shared" si="7"/>
        <v>5273.58</v>
      </c>
      <c r="S39" s="51">
        <f t="shared" si="8"/>
        <v>12184.26</v>
      </c>
      <c r="T39" s="51">
        <f t="shared" si="9"/>
        <v>144726.42000000004</v>
      </c>
      <c r="U39" s="53">
        <f t="shared" si="10"/>
        <v>35273.58</v>
      </c>
      <c r="W39" s="64">
        <v>44531</v>
      </c>
      <c r="X39" s="51">
        <f t="shared" si="41"/>
        <v>44987.087741334195</v>
      </c>
      <c r="Y39" s="51">
        <f t="shared" si="42"/>
        <v>544.78</v>
      </c>
      <c r="Z39" s="51">
        <f t="shared" si="14"/>
        <v>345.71</v>
      </c>
      <c r="AA39" s="51">
        <f>ROUND(X39*W$8/12,2)</f>
        <v>199.07</v>
      </c>
      <c r="AB39" s="65">
        <v>0</v>
      </c>
      <c r="AC39" s="51">
        <f t="shared" si="15"/>
        <v>544.78</v>
      </c>
      <c r="AD39" s="51">
        <f t="shared" si="43"/>
        <v>5995.1499999999987</v>
      </c>
      <c r="AE39" s="51">
        <f t="shared" si="44"/>
        <v>3810.8900000000003</v>
      </c>
      <c r="AF39" s="51">
        <f t="shared" si="18"/>
        <v>44641.377741334196</v>
      </c>
      <c r="AH39" s="64">
        <v>44531</v>
      </c>
      <c r="AI39" s="51">
        <f t="shared" si="45"/>
        <v>14947.279084742962</v>
      </c>
      <c r="AJ39" s="51">
        <f t="shared" si="46"/>
        <v>186.04</v>
      </c>
      <c r="AK39" s="51">
        <f t="shared" si="21"/>
        <v>111.3</v>
      </c>
      <c r="AL39" s="51">
        <f>ROUND(AI39*AH$8/12,2)</f>
        <v>74.739999999999995</v>
      </c>
      <c r="AM39" s="65">
        <v>0</v>
      </c>
      <c r="AN39" s="51">
        <f t="shared" si="22"/>
        <v>186.04</v>
      </c>
      <c r="AO39" s="51">
        <f t="shared" si="47"/>
        <v>1920.9599999999998</v>
      </c>
      <c r="AP39" s="51">
        <f t="shared" si="48"/>
        <v>1427.76</v>
      </c>
      <c r="AQ39" s="51">
        <f t="shared" si="25"/>
        <v>14835.979084742963</v>
      </c>
      <c r="AS39" s="64">
        <v>44531</v>
      </c>
      <c r="AT39" s="51">
        <f t="shared" si="49"/>
        <v>16119.177031748768</v>
      </c>
      <c r="AU39" s="51">
        <f t="shared" si="50"/>
        <v>204.6</v>
      </c>
      <c r="AV39" s="51">
        <f t="shared" si="28"/>
        <v>117.28999999999999</v>
      </c>
      <c r="AW39" s="51">
        <f>ROUND(AT39*AS$8/12,2)</f>
        <v>87.31</v>
      </c>
      <c r="AX39" s="65">
        <v>0</v>
      </c>
      <c r="AY39" s="51">
        <f t="shared" si="29"/>
        <v>204.6</v>
      </c>
      <c r="AZ39" s="51">
        <f t="shared" si="51"/>
        <v>2017.2400000000002</v>
      </c>
      <c r="BA39" s="51">
        <f t="shared" si="52"/>
        <v>1665.56</v>
      </c>
      <c r="BB39" s="51">
        <f t="shared" si="32"/>
        <v>16001.887031748767</v>
      </c>
      <c r="BD39" s="64">
        <v>44531</v>
      </c>
      <c r="BE39" s="51">
        <f t="shared" si="53"/>
        <v>13550.79565761011</v>
      </c>
      <c r="BF39" s="51">
        <f t="shared" si="54"/>
        <v>221.51</v>
      </c>
      <c r="BG39" s="51">
        <f t="shared" si="35"/>
        <v>142.45999999999998</v>
      </c>
      <c r="BH39" s="51">
        <f>ROUND(BE39*BD$8/12,2)</f>
        <v>79.05</v>
      </c>
      <c r="BI39" s="65">
        <v>200</v>
      </c>
      <c r="BJ39" s="51">
        <f t="shared" si="36"/>
        <v>421.51</v>
      </c>
      <c r="BK39" s="51">
        <f t="shared" si="55"/>
        <v>5869.6600000000008</v>
      </c>
      <c r="BL39" s="51">
        <f t="shared" si="56"/>
        <v>1717.5199999999998</v>
      </c>
      <c r="BM39" s="51">
        <f t="shared" si="39"/>
        <v>13208.335657610111</v>
      </c>
    </row>
    <row r="40" spans="1:65" x14ac:dyDescent="0.25">
      <c r="A40" s="64">
        <v>44562</v>
      </c>
      <c r="B40" s="51">
        <f t="shared" si="11"/>
        <v>727.41</v>
      </c>
      <c r="C40" s="51">
        <f>AC40</f>
        <v>544.78</v>
      </c>
      <c r="D40" s="51">
        <f>AN40</f>
        <v>186.04</v>
      </c>
      <c r="E40" s="51">
        <f>AY40</f>
        <v>204.6</v>
      </c>
      <c r="F40" s="51">
        <f>BJ40</f>
        <v>421.51</v>
      </c>
      <c r="G40" s="51">
        <f t="shared" si="0"/>
        <v>2084.34</v>
      </c>
      <c r="J40">
        <f t="shared" si="40"/>
        <v>3</v>
      </c>
      <c r="K40" s="64">
        <v>44562</v>
      </c>
      <c r="L40" s="51">
        <f t="shared" si="2"/>
        <v>144726.42000000004</v>
      </c>
      <c r="M40" s="51">
        <f t="shared" si="3"/>
        <v>727.41</v>
      </c>
      <c r="N40" s="51">
        <f t="shared" si="4"/>
        <v>229.30999999999995</v>
      </c>
      <c r="O40" s="51">
        <f t="shared" si="5"/>
        <v>498.1</v>
      </c>
      <c r="P40" s="65">
        <v>0</v>
      </c>
      <c r="Q40" s="51">
        <f t="shared" si="6"/>
        <v>727.41</v>
      </c>
      <c r="R40" s="51">
        <f t="shared" si="7"/>
        <v>5502.8899999999994</v>
      </c>
      <c r="S40" s="51">
        <f t="shared" si="8"/>
        <v>12682.36</v>
      </c>
      <c r="T40" s="51">
        <f t="shared" si="9"/>
        <v>144497.11000000004</v>
      </c>
      <c r="U40" s="53">
        <f t="shared" si="10"/>
        <v>35502.89</v>
      </c>
      <c r="W40" s="64">
        <v>44562</v>
      </c>
      <c r="X40" s="51">
        <f t="shared" si="41"/>
        <v>44641.377741334196</v>
      </c>
      <c r="Y40" s="51">
        <f t="shared" si="42"/>
        <v>544.78</v>
      </c>
      <c r="Z40" s="51">
        <f t="shared" si="14"/>
        <v>347.24</v>
      </c>
      <c r="AA40" s="51">
        <f>ROUND(X40*W$8/12,2)</f>
        <v>197.54</v>
      </c>
      <c r="AB40" s="65">
        <v>0</v>
      </c>
      <c r="AC40" s="51">
        <f t="shared" si="15"/>
        <v>544.78</v>
      </c>
      <c r="AD40" s="51">
        <f t="shared" si="43"/>
        <v>6342.3899999999985</v>
      </c>
      <c r="AE40" s="51">
        <f t="shared" si="44"/>
        <v>4008.4300000000003</v>
      </c>
      <c r="AF40" s="51">
        <f t="shared" si="18"/>
        <v>44294.137741334198</v>
      </c>
      <c r="AH40" s="64">
        <v>44562</v>
      </c>
      <c r="AI40" s="51">
        <f t="shared" si="45"/>
        <v>14835.979084742963</v>
      </c>
      <c r="AJ40" s="51">
        <f t="shared" si="46"/>
        <v>186.04</v>
      </c>
      <c r="AK40" s="51">
        <f t="shared" si="21"/>
        <v>111.85999999999999</v>
      </c>
      <c r="AL40" s="51">
        <f>ROUND(AI40*AH$8/12,2)</f>
        <v>74.180000000000007</v>
      </c>
      <c r="AM40" s="65">
        <v>0</v>
      </c>
      <c r="AN40" s="51">
        <f t="shared" si="22"/>
        <v>186.04</v>
      </c>
      <c r="AO40" s="51">
        <f t="shared" si="47"/>
        <v>2032.8199999999997</v>
      </c>
      <c r="AP40" s="51">
        <f t="shared" si="48"/>
        <v>1501.94</v>
      </c>
      <c r="AQ40" s="51">
        <f t="shared" si="25"/>
        <v>14724.119084742963</v>
      </c>
      <c r="AS40" s="64">
        <v>44562</v>
      </c>
      <c r="AT40" s="51">
        <f t="shared" si="49"/>
        <v>16001.887031748767</v>
      </c>
      <c r="AU40" s="51">
        <f t="shared" si="50"/>
        <v>204.6</v>
      </c>
      <c r="AV40" s="51">
        <f t="shared" si="28"/>
        <v>117.91999999999999</v>
      </c>
      <c r="AW40" s="51">
        <f>ROUND(AT40*AS$8/12,2)</f>
        <v>86.68</v>
      </c>
      <c r="AX40" s="65">
        <v>0</v>
      </c>
      <c r="AY40" s="51">
        <f t="shared" si="29"/>
        <v>204.6</v>
      </c>
      <c r="AZ40" s="51">
        <f t="shared" si="51"/>
        <v>2135.1600000000003</v>
      </c>
      <c r="BA40" s="51">
        <f t="shared" si="52"/>
        <v>1752.24</v>
      </c>
      <c r="BB40" s="51">
        <f t="shared" si="32"/>
        <v>15883.967031748767</v>
      </c>
      <c r="BD40" s="64">
        <v>44562</v>
      </c>
      <c r="BE40" s="51">
        <f t="shared" si="53"/>
        <v>13208.335657610111</v>
      </c>
      <c r="BF40" s="51">
        <f t="shared" si="54"/>
        <v>221.51</v>
      </c>
      <c r="BG40" s="51">
        <f t="shared" si="35"/>
        <v>144.45999999999998</v>
      </c>
      <c r="BH40" s="51">
        <f>ROUND(BE40*BD$8/12,2)</f>
        <v>77.05</v>
      </c>
      <c r="BI40" s="65">
        <v>200</v>
      </c>
      <c r="BJ40" s="51">
        <f t="shared" si="36"/>
        <v>421.51</v>
      </c>
      <c r="BK40" s="51">
        <f t="shared" si="55"/>
        <v>6214.1200000000008</v>
      </c>
      <c r="BL40" s="51">
        <f t="shared" si="56"/>
        <v>1794.5699999999997</v>
      </c>
      <c r="BM40" s="51">
        <f t="shared" si="39"/>
        <v>12863.875657610111</v>
      </c>
    </row>
    <row r="41" spans="1:65" x14ac:dyDescent="0.25">
      <c r="A41" s="64">
        <v>44593</v>
      </c>
      <c r="B41" s="51">
        <f t="shared" si="11"/>
        <v>727.41</v>
      </c>
      <c r="C41" s="51">
        <f>AC41</f>
        <v>544.78</v>
      </c>
      <c r="D41" s="51">
        <f>AN41</f>
        <v>186.04</v>
      </c>
      <c r="E41" s="51">
        <f>AY41</f>
        <v>204.6</v>
      </c>
      <c r="F41" s="51">
        <f>BJ41</f>
        <v>421.51</v>
      </c>
      <c r="G41" s="51">
        <f t="shared" si="0"/>
        <v>2084.34</v>
      </c>
      <c r="J41">
        <f t="shared" si="40"/>
        <v>3</v>
      </c>
      <c r="K41" s="64">
        <v>44593</v>
      </c>
      <c r="L41" s="51">
        <f t="shared" si="2"/>
        <v>144497.11000000004</v>
      </c>
      <c r="M41" s="51">
        <f t="shared" si="3"/>
        <v>727.41</v>
      </c>
      <c r="N41" s="51">
        <f t="shared" si="4"/>
        <v>230.09999999999997</v>
      </c>
      <c r="O41" s="51">
        <f t="shared" si="5"/>
        <v>497.31</v>
      </c>
      <c r="P41" s="65">
        <v>0</v>
      </c>
      <c r="Q41" s="51">
        <f t="shared" si="6"/>
        <v>727.41</v>
      </c>
      <c r="R41" s="51">
        <f t="shared" si="7"/>
        <v>5732.99</v>
      </c>
      <c r="S41" s="51">
        <f t="shared" si="8"/>
        <v>13179.67</v>
      </c>
      <c r="T41" s="51">
        <f t="shared" si="9"/>
        <v>144267.01000000004</v>
      </c>
      <c r="U41" s="53">
        <f t="shared" si="10"/>
        <v>35732.99</v>
      </c>
      <c r="W41" s="64">
        <v>44593</v>
      </c>
      <c r="X41" s="51">
        <f t="shared" si="41"/>
        <v>44294.137741334198</v>
      </c>
      <c r="Y41" s="51">
        <f t="shared" si="42"/>
        <v>544.78</v>
      </c>
      <c r="Z41" s="51">
        <f t="shared" si="14"/>
        <v>348.78</v>
      </c>
      <c r="AA41" s="51">
        <f>ROUND(X41*W$8/12,2)</f>
        <v>196</v>
      </c>
      <c r="AB41" s="65">
        <v>0</v>
      </c>
      <c r="AC41" s="51">
        <f t="shared" si="15"/>
        <v>544.78</v>
      </c>
      <c r="AD41" s="51">
        <f t="shared" si="43"/>
        <v>6691.1699999999983</v>
      </c>
      <c r="AE41" s="51">
        <f t="shared" si="44"/>
        <v>4204.43</v>
      </c>
      <c r="AF41" s="51">
        <f t="shared" si="18"/>
        <v>43945.357741334199</v>
      </c>
      <c r="AH41" s="64">
        <v>44593</v>
      </c>
      <c r="AI41" s="51">
        <f t="shared" si="45"/>
        <v>14724.119084742963</v>
      </c>
      <c r="AJ41" s="51">
        <f t="shared" si="46"/>
        <v>186.04</v>
      </c>
      <c r="AK41" s="51">
        <f t="shared" si="21"/>
        <v>112.41999999999999</v>
      </c>
      <c r="AL41" s="51">
        <f>ROUND(AI41*AH$8/12,2)</f>
        <v>73.62</v>
      </c>
      <c r="AM41" s="65">
        <v>0</v>
      </c>
      <c r="AN41" s="51">
        <f t="shared" si="22"/>
        <v>186.04</v>
      </c>
      <c r="AO41" s="51">
        <f t="shared" si="47"/>
        <v>2145.2399999999998</v>
      </c>
      <c r="AP41" s="51">
        <f t="shared" si="48"/>
        <v>1575.56</v>
      </c>
      <c r="AQ41" s="51">
        <f t="shared" si="25"/>
        <v>14611.699084742962</v>
      </c>
      <c r="AS41" s="64">
        <v>44593</v>
      </c>
      <c r="AT41" s="51">
        <f t="shared" si="49"/>
        <v>15883.967031748767</v>
      </c>
      <c r="AU41" s="51">
        <f t="shared" si="50"/>
        <v>204.6</v>
      </c>
      <c r="AV41" s="51">
        <f t="shared" si="28"/>
        <v>118.55999999999999</v>
      </c>
      <c r="AW41" s="51">
        <f>ROUND(AT41*AS$8/12,2)</f>
        <v>86.04</v>
      </c>
      <c r="AX41" s="65">
        <v>0</v>
      </c>
      <c r="AY41" s="51">
        <f t="shared" si="29"/>
        <v>204.6</v>
      </c>
      <c r="AZ41" s="51">
        <f t="shared" si="51"/>
        <v>2253.7200000000003</v>
      </c>
      <c r="BA41" s="51">
        <f t="shared" si="52"/>
        <v>1838.28</v>
      </c>
      <c r="BB41" s="51">
        <f t="shared" si="32"/>
        <v>15765.407031748768</v>
      </c>
      <c r="BD41" s="64">
        <v>44593</v>
      </c>
      <c r="BE41" s="51">
        <f t="shared" si="53"/>
        <v>12863.875657610111</v>
      </c>
      <c r="BF41" s="51">
        <f t="shared" si="54"/>
        <v>221.51</v>
      </c>
      <c r="BG41" s="51">
        <f t="shared" si="35"/>
        <v>146.46999999999997</v>
      </c>
      <c r="BH41" s="51">
        <f>ROUND(BE41*BD$8/12,2)</f>
        <v>75.040000000000006</v>
      </c>
      <c r="BI41" s="65">
        <v>200</v>
      </c>
      <c r="BJ41" s="51">
        <f t="shared" si="36"/>
        <v>421.51</v>
      </c>
      <c r="BK41" s="51">
        <f t="shared" si="55"/>
        <v>6560.5900000000011</v>
      </c>
      <c r="BL41" s="51">
        <f t="shared" si="56"/>
        <v>1869.6099999999997</v>
      </c>
      <c r="BM41" s="51">
        <f t="shared" si="39"/>
        <v>12517.405657610112</v>
      </c>
    </row>
    <row r="42" spans="1:65" x14ac:dyDescent="0.25">
      <c r="A42" s="64">
        <v>44621</v>
      </c>
      <c r="B42" s="51">
        <f t="shared" si="11"/>
        <v>727.41</v>
      </c>
      <c r="C42" s="51">
        <f>AC42</f>
        <v>544.78</v>
      </c>
      <c r="D42" s="51">
        <f>AN42</f>
        <v>186.04</v>
      </c>
      <c r="E42" s="51">
        <f>AY42</f>
        <v>204.6</v>
      </c>
      <c r="F42" s="51">
        <f>BJ42</f>
        <v>421.51</v>
      </c>
      <c r="G42" s="51">
        <f t="shared" si="0"/>
        <v>2084.34</v>
      </c>
      <c r="J42">
        <f t="shared" si="40"/>
        <v>3</v>
      </c>
      <c r="K42" s="64">
        <v>44621</v>
      </c>
      <c r="L42" s="51">
        <f t="shared" si="2"/>
        <v>144267.01000000004</v>
      </c>
      <c r="M42" s="51">
        <f t="shared" si="3"/>
        <v>727.41</v>
      </c>
      <c r="N42" s="51">
        <f t="shared" si="4"/>
        <v>230.89</v>
      </c>
      <c r="O42" s="51">
        <f t="shared" si="5"/>
        <v>496.52</v>
      </c>
      <c r="P42" s="65">
        <v>0</v>
      </c>
      <c r="Q42" s="51">
        <f t="shared" si="6"/>
        <v>727.41</v>
      </c>
      <c r="R42" s="51">
        <f t="shared" si="7"/>
        <v>5963.88</v>
      </c>
      <c r="S42" s="51">
        <f t="shared" si="8"/>
        <v>13676.19</v>
      </c>
      <c r="T42" s="51">
        <f t="shared" si="9"/>
        <v>144036.12000000002</v>
      </c>
      <c r="U42" s="53">
        <f t="shared" si="10"/>
        <v>35963.879999999997</v>
      </c>
      <c r="W42" s="64">
        <v>44621</v>
      </c>
      <c r="X42" s="51">
        <f t="shared" si="41"/>
        <v>43945.357741334199</v>
      </c>
      <c r="Y42" s="51">
        <f t="shared" si="42"/>
        <v>544.78</v>
      </c>
      <c r="Z42" s="51">
        <f t="shared" si="14"/>
        <v>350.31999999999994</v>
      </c>
      <c r="AA42" s="51">
        <f>ROUND(X42*W$8/12,2)</f>
        <v>194.46</v>
      </c>
      <c r="AB42" s="65">
        <v>0</v>
      </c>
      <c r="AC42" s="51">
        <f t="shared" si="15"/>
        <v>544.78</v>
      </c>
      <c r="AD42" s="51">
        <f t="shared" si="43"/>
        <v>7041.489999999998</v>
      </c>
      <c r="AE42" s="51">
        <f t="shared" si="44"/>
        <v>4398.8900000000003</v>
      </c>
      <c r="AF42" s="51">
        <f t="shared" si="18"/>
        <v>43595.037741334199</v>
      </c>
      <c r="AH42" s="64">
        <v>44621</v>
      </c>
      <c r="AI42" s="51">
        <f t="shared" si="45"/>
        <v>14611.699084742962</v>
      </c>
      <c r="AJ42" s="51">
        <f t="shared" si="46"/>
        <v>186.04</v>
      </c>
      <c r="AK42" s="51">
        <f t="shared" si="21"/>
        <v>112.97999999999999</v>
      </c>
      <c r="AL42" s="51">
        <f>ROUND(AI42*AH$8/12,2)</f>
        <v>73.06</v>
      </c>
      <c r="AM42" s="65">
        <v>0</v>
      </c>
      <c r="AN42" s="51">
        <f t="shared" si="22"/>
        <v>186.04</v>
      </c>
      <c r="AO42" s="51">
        <f t="shared" si="47"/>
        <v>2258.2199999999998</v>
      </c>
      <c r="AP42" s="51">
        <f t="shared" si="48"/>
        <v>1648.62</v>
      </c>
      <c r="AQ42" s="51">
        <f t="shared" si="25"/>
        <v>14498.719084742963</v>
      </c>
      <c r="AS42" s="64">
        <v>44621</v>
      </c>
      <c r="AT42" s="51">
        <f t="shared" si="49"/>
        <v>15765.407031748768</v>
      </c>
      <c r="AU42" s="51">
        <f t="shared" si="50"/>
        <v>204.6</v>
      </c>
      <c r="AV42" s="51">
        <f t="shared" si="28"/>
        <v>119.19999999999999</v>
      </c>
      <c r="AW42" s="51">
        <f>ROUND(AT42*AS$8/12,2)</f>
        <v>85.4</v>
      </c>
      <c r="AX42" s="65">
        <v>0</v>
      </c>
      <c r="AY42" s="51">
        <f t="shared" si="29"/>
        <v>204.6</v>
      </c>
      <c r="AZ42" s="51">
        <f t="shared" si="51"/>
        <v>2372.92</v>
      </c>
      <c r="BA42" s="51">
        <f t="shared" si="52"/>
        <v>1923.68</v>
      </c>
      <c r="BB42" s="51">
        <f t="shared" si="32"/>
        <v>15646.207031748767</v>
      </c>
      <c r="BD42" s="64">
        <v>44621</v>
      </c>
      <c r="BE42" s="51">
        <f t="shared" si="53"/>
        <v>12517.405657610112</v>
      </c>
      <c r="BF42" s="51">
        <f t="shared" si="54"/>
        <v>221.51</v>
      </c>
      <c r="BG42" s="51">
        <f t="shared" si="35"/>
        <v>148.49</v>
      </c>
      <c r="BH42" s="51">
        <f>ROUND(BE42*BD$8/12,2)</f>
        <v>73.02</v>
      </c>
      <c r="BI42" s="65">
        <v>200</v>
      </c>
      <c r="BJ42" s="51">
        <f t="shared" si="36"/>
        <v>421.51</v>
      </c>
      <c r="BK42" s="51">
        <f t="shared" si="55"/>
        <v>6909.0800000000008</v>
      </c>
      <c r="BL42" s="51">
        <f t="shared" si="56"/>
        <v>1942.6299999999997</v>
      </c>
      <c r="BM42" s="51">
        <f t="shared" si="39"/>
        <v>12168.915657610112</v>
      </c>
    </row>
    <row r="43" spans="1:65" x14ac:dyDescent="0.25">
      <c r="A43" s="64">
        <v>44652</v>
      </c>
      <c r="B43" s="51">
        <f t="shared" si="11"/>
        <v>727.41</v>
      </c>
      <c r="C43" s="51">
        <f>AC43</f>
        <v>544.78</v>
      </c>
      <c r="D43" s="51">
        <f>AN43</f>
        <v>186.04</v>
      </c>
      <c r="E43" s="51">
        <f>AY43</f>
        <v>204.6</v>
      </c>
      <c r="F43" s="51">
        <f>BJ43</f>
        <v>421.51</v>
      </c>
      <c r="G43" s="51">
        <f t="shared" si="0"/>
        <v>2084.34</v>
      </c>
      <c r="J43">
        <f t="shared" si="40"/>
        <v>3</v>
      </c>
      <c r="K43" s="64">
        <v>44652</v>
      </c>
      <c r="L43" s="51">
        <f t="shared" si="2"/>
        <v>144036.12000000002</v>
      </c>
      <c r="M43" s="51">
        <f t="shared" si="3"/>
        <v>727.41</v>
      </c>
      <c r="N43" s="51">
        <f t="shared" si="4"/>
        <v>231.68999999999994</v>
      </c>
      <c r="O43" s="51">
        <f t="shared" si="5"/>
        <v>495.72</v>
      </c>
      <c r="P43" s="65">
        <v>0</v>
      </c>
      <c r="Q43" s="51">
        <f t="shared" si="6"/>
        <v>727.41</v>
      </c>
      <c r="R43" s="51">
        <f t="shared" si="7"/>
        <v>6195.57</v>
      </c>
      <c r="S43" s="51">
        <f t="shared" si="8"/>
        <v>14171.91</v>
      </c>
      <c r="T43" s="51">
        <f t="shared" si="9"/>
        <v>143804.43000000002</v>
      </c>
      <c r="U43" s="53">
        <f t="shared" si="10"/>
        <v>36195.57</v>
      </c>
      <c r="W43" s="64">
        <v>44652</v>
      </c>
      <c r="X43" s="51">
        <f t="shared" si="41"/>
        <v>43595.037741334199</v>
      </c>
      <c r="Y43" s="51">
        <f t="shared" si="42"/>
        <v>544.78</v>
      </c>
      <c r="Z43" s="51">
        <f t="shared" si="14"/>
        <v>351.87</v>
      </c>
      <c r="AA43" s="51">
        <f>ROUND(X43*W$8/12,2)</f>
        <v>192.91</v>
      </c>
      <c r="AB43" s="65">
        <v>0</v>
      </c>
      <c r="AC43" s="51">
        <f t="shared" si="15"/>
        <v>544.78</v>
      </c>
      <c r="AD43" s="51">
        <f t="shared" si="43"/>
        <v>7393.3599999999979</v>
      </c>
      <c r="AE43" s="51">
        <f t="shared" si="44"/>
        <v>4591.8</v>
      </c>
      <c r="AF43" s="51">
        <f t="shared" si="18"/>
        <v>43243.167741334197</v>
      </c>
      <c r="AH43" s="64">
        <v>44652</v>
      </c>
      <c r="AI43" s="51">
        <f t="shared" si="45"/>
        <v>14498.719084742963</v>
      </c>
      <c r="AJ43" s="51">
        <f t="shared" si="46"/>
        <v>186.04</v>
      </c>
      <c r="AK43" s="51">
        <f t="shared" si="21"/>
        <v>113.55</v>
      </c>
      <c r="AL43" s="51">
        <f>ROUND(AI43*AH$8/12,2)</f>
        <v>72.489999999999995</v>
      </c>
      <c r="AM43" s="65">
        <v>0</v>
      </c>
      <c r="AN43" s="51">
        <f t="shared" si="22"/>
        <v>186.04</v>
      </c>
      <c r="AO43" s="51">
        <f t="shared" si="47"/>
        <v>2371.77</v>
      </c>
      <c r="AP43" s="51">
        <f t="shared" si="48"/>
        <v>1721.11</v>
      </c>
      <c r="AQ43" s="51">
        <f t="shared" si="25"/>
        <v>14385.169084742964</v>
      </c>
      <c r="AS43" s="64">
        <v>44652</v>
      </c>
      <c r="AT43" s="51">
        <f t="shared" si="49"/>
        <v>15646.207031748767</v>
      </c>
      <c r="AU43" s="51">
        <f t="shared" si="50"/>
        <v>204.6</v>
      </c>
      <c r="AV43" s="51">
        <f t="shared" si="28"/>
        <v>119.85</v>
      </c>
      <c r="AW43" s="51">
        <f>ROUND(AT43*AS$8/12,2)</f>
        <v>84.75</v>
      </c>
      <c r="AX43" s="65">
        <v>0</v>
      </c>
      <c r="AY43" s="51">
        <f t="shared" si="29"/>
        <v>204.6</v>
      </c>
      <c r="AZ43" s="51">
        <f t="shared" si="51"/>
        <v>2492.77</v>
      </c>
      <c r="BA43" s="51">
        <f t="shared" si="52"/>
        <v>2008.43</v>
      </c>
      <c r="BB43" s="51">
        <f t="shared" si="32"/>
        <v>15526.357031748767</v>
      </c>
      <c r="BD43" s="64">
        <v>44652</v>
      </c>
      <c r="BE43" s="51">
        <f t="shared" si="53"/>
        <v>12168.915657610112</v>
      </c>
      <c r="BF43" s="51">
        <f t="shared" si="54"/>
        <v>221.51</v>
      </c>
      <c r="BG43" s="51">
        <f t="shared" si="35"/>
        <v>150.51999999999998</v>
      </c>
      <c r="BH43" s="51">
        <f>ROUND(BE43*BD$8/12,2)</f>
        <v>70.989999999999995</v>
      </c>
      <c r="BI43" s="65">
        <v>200</v>
      </c>
      <c r="BJ43" s="51">
        <f t="shared" si="36"/>
        <v>421.51</v>
      </c>
      <c r="BK43" s="51">
        <f t="shared" si="55"/>
        <v>7259.6</v>
      </c>
      <c r="BL43" s="51">
        <f t="shared" si="56"/>
        <v>2013.6199999999997</v>
      </c>
      <c r="BM43" s="51">
        <f t="shared" si="39"/>
        <v>11818.395657610112</v>
      </c>
    </row>
    <row r="44" spans="1:65" x14ac:dyDescent="0.25">
      <c r="A44" s="64">
        <v>44682</v>
      </c>
      <c r="B44" s="51">
        <f t="shared" si="11"/>
        <v>727.41</v>
      </c>
      <c r="C44" s="51">
        <f>AC44</f>
        <v>544.78</v>
      </c>
      <c r="D44" s="51">
        <f>AN44</f>
        <v>186.04</v>
      </c>
      <c r="E44" s="51">
        <f>AY44</f>
        <v>204.6</v>
      </c>
      <c r="F44" s="51">
        <f>BJ44</f>
        <v>421.51</v>
      </c>
      <c r="G44" s="51">
        <f t="shared" si="0"/>
        <v>2084.34</v>
      </c>
      <c r="J44">
        <f t="shared" si="40"/>
        <v>3</v>
      </c>
      <c r="K44" s="64">
        <v>44682</v>
      </c>
      <c r="L44" s="51">
        <f t="shared" si="2"/>
        <v>143804.43000000002</v>
      </c>
      <c r="M44" s="51">
        <f t="shared" si="3"/>
        <v>727.41</v>
      </c>
      <c r="N44" s="51">
        <f t="shared" si="4"/>
        <v>232.47999999999996</v>
      </c>
      <c r="O44" s="51">
        <f t="shared" si="5"/>
        <v>494.93</v>
      </c>
      <c r="P44" s="65">
        <v>0</v>
      </c>
      <c r="Q44" s="51">
        <f t="shared" si="6"/>
        <v>727.41</v>
      </c>
      <c r="R44" s="51">
        <f t="shared" si="7"/>
        <v>6428.0499999999993</v>
      </c>
      <c r="S44" s="51">
        <f t="shared" si="8"/>
        <v>14666.84</v>
      </c>
      <c r="T44" s="51">
        <f t="shared" si="9"/>
        <v>143571.95000000001</v>
      </c>
      <c r="U44" s="53">
        <f t="shared" si="10"/>
        <v>36428.050000000003</v>
      </c>
      <c r="W44" s="64">
        <v>44682</v>
      </c>
      <c r="X44" s="51">
        <f t="shared" si="41"/>
        <v>43243.167741334197</v>
      </c>
      <c r="Y44" s="51">
        <f t="shared" si="42"/>
        <v>544.78</v>
      </c>
      <c r="Z44" s="51">
        <f t="shared" si="14"/>
        <v>353.42999999999995</v>
      </c>
      <c r="AA44" s="51">
        <f>ROUND(X44*W$8/12,2)</f>
        <v>191.35</v>
      </c>
      <c r="AB44" s="65">
        <v>0</v>
      </c>
      <c r="AC44" s="51">
        <f t="shared" si="15"/>
        <v>544.78</v>
      </c>
      <c r="AD44" s="51">
        <f t="shared" si="43"/>
        <v>7746.7899999999981</v>
      </c>
      <c r="AE44" s="51">
        <f t="shared" si="44"/>
        <v>4783.1500000000005</v>
      </c>
      <c r="AF44" s="51">
        <f t="shared" si="18"/>
        <v>42889.737741334196</v>
      </c>
      <c r="AH44" s="64">
        <v>44682</v>
      </c>
      <c r="AI44" s="51">
        <f t="shared" si="45"/>
        <v>14385.169084742964</v>
      </c>
      <c r="AJ44" s="51">
        <f t="shared" si="46"/>
        <v>186.04</v>
      </c>
      <c r="AK44" s="51">
        <f t="shared" si="21"/>
        <v>114.10999999999999</v>
      </c>
      <c r="AL44" s="51">
        <f>ROUND(AI44*AH$8/12,2)</f>
        <v>71.930000000000007</v>
      </c>
      <c r="AM44" s="65">
        <v>0</v>
      </c>
      <c r="AN44" s="51">
        <f t="shared" si="22"/>
        <v>186.04</v>
      </c>
      <c r="AO44" s="51">
        <f t="shared" si="47"/>
        <v>2485.88</v>
      </c>
      <c r="AP44" s="51">
        <f t="shared" si="48"/>
        <v>1793.04</v>
      </c>
      <c r="AQ44" s="51">
        <f t="shared" si="25"/>
        <v>14271.059084742963</v>
      </c>
      <c r="AS44" s="64">
        <v>44682</v>
      </c>
      <c r="AT44" s="51">
        <f t="shared" si="49"/>
        <v>15526.357031748767</v>
      </c>
      <c r="AU44" s="51">
        <f t="shared" si="50"/>
        <v>204.6</v>
      </c>
      <c r="AV44" s="51">
        <f t="shared" si="28"/>
        <v>120.5</v>
      </c>
      <c r="AW44" s="51">
        <f>ROUND(AT44*AS$8/12,2)</f>
        <v>84.1</v>
      </c>
      <c r="AX44" s="65">
        <v>0</v>
      </c>
      <c r="AY44" s="51">
        <f t="shared" si="29"/>
        <v>204.6</v>
      </c>
      <c r="AZ44" s="51">
        <f t="shared" si="51"/>
        <v>2613.27</v>
      </c>
      <c r="BA44" s="51">
        <f t="shared" si="52"/>
        <v>2092.5300000000002</v>
      </c>
      <c r="BB44" s="51">
        <f t="shared" si="32"/>
        <v>15405.857031748767</v>
      </c>
      <c r="BD44" s="64">
        <v>44682</v>
      </c>
      <c r="BE44" s="51">
        <f t="shared" si="53"/>
        <v>11818.395657610112</v>
      </c>
      <c r="BF44" s="51">
        <f t="shared" si="54"/>
        <v>221.51</v>
      </c>
      <c r="BG44" s="51">
        <f t="shared" si="35"/>
        <v>152.57</v>
      </c>
      <c r="BH44" s="51">
        <f>ROUND(BE44*BD$8/12,2)</f>
        <v>68.94</v>
      </c>
      <c r="BI44" s="65">
        <v>200</v>
      </c>
      <c r="BJ44" s="51">
        <f t="shared" si="36"/>
        <v>421.51</v>
      </c>
      <c r="BK44" s="51">
        <f t="shared" si="55"/>
        <v>7612.17</v>
      </c>
      <c r="BL44" s="51">
        <f t="shared" si="56"/>
        <v>2082.5599999999995</v>
      </c>
      <c r="BM44" s="51">
        <f t="shared" si="39"/>
        <v>11465.825657610112</v>
      </c>
    </row>
    <row r="45" spans="1:65" x14ac:dyDescent="0.25">
      <c r="A45" s="64">
        <v>44713</v>
      </c>
      <c r="B45" s="51">
        <f t="shared" si="11"/>
        <v>727.41</v>
      </c>
      <c r="C45" s="51">
        <f>AC45</f>
        <v>544.78</v>
      </c>
      <c r="D45" s="51">
        <f>AN45</f>
        <v>186.04</v>
      </c>
      <c r="E45" s="51">
        <f>AY45</f>
        <v>204.6</v>
      </c>
      <c r="F45" s="51">
        <f>BJ45</f>
        <v>421.51</v>
      </c>
      <c r="G45" s="51">
        <f t="shared" si="0"/>
        <v>2084.34</v>
      </c>
      <c r="J45">
        <f t="shared" si="40"/>
        <v>3</v>
      </c>
      <c r="K45" s="64">
        <v>44713</v>
      </c>
      <c r="L45" s="51">
        <f t="shared" si="2"/>
        <v>143571.95000000001</v>
      </c>
      <c r="M45" s="51">
        <f t="shared" si="3"/>
        <v>727.41</v>
      </c>
      <c r="N45" s="51">
        <f t="shared" si="4"/>
        <v>233.27999999999997</v>
      </c>
      <c r="O45" s="51">
        <f t="shared" si="5"/>
        <v>494.13</v>
      </c>
      <c r="P45" s="65">
        <v>0</v>
      </c>
      <c r="Q45" s="51">
        <f t="shared" si="6"/>
        <v>727.41</v>
      </c>
      <c r="R45" s="51">
        <f t="shared" si="7"/>
        <v>6661.329999999999</v>
      </c>
      <c r="S45" s="51">
        <f t="shared" si="8"/>
        <v>15160.97</v>
      </c>
      <c r="T45" s="51">
        <f t="shared" si="9"/>
        <v>143338.67000000001</v>
      </c>
      <c r="U45" s="53">
        <f t="shared" si="10"/>
        <v>36661.33</v>
      </c>
      <c r="W45" s="64">
        <v>44713</v>
      </c>
      <c r="X45" s="51">
        <f t="shared" si="41"/>
        <v>42889.737741334196</v>
      </c>
      <c r="Y45" s="51">
        <f t="shared" si="42"/>
        <v>544.78</v>
      </c>
      <c r="Z45" s="51">
        <f t="shared" si="14"/>
        <v>354.99</v>
      </c>
      <c r="AA45" s="51">
        <f>ROUND(X45*W$8/12,2)</f>
        <v>189.79</v>
      </c>
      <c r="AB45" s="65">
        <v>0</v>
      </c>
      <c r="AC45" s="51">
        <f t="shared" si="15"/>
        <v>544.78</v>
      </c>
      <c r="AD45" s="51">
        <f t="shared" si="43"/>
        <v>8101.7799999999979</v>
      </c>
      <c r="AE45" s="51">
        <f t="shared" si="44"/>
        <v>4972.9400000000005</v>
      </c>
      <c r="AF45" s="51">
        <f t="shared" si="18"/>
        <v>42534.747741334199</v>
      </c>
      <c r="AH45" s="64">
        <v>44713</v>
      </c>
      <c r="AI45" s="51">
        <f t="shared" si="45"/>
        <v>14271.059084742963</v>
      </c>
      <c r="AJ45" s="51">
        <f t="shared" si="46"/>
        <v>186.04</v>
      </c>
      <c r="AK45" s="51">
        <f t="shared" si="21"/>
        <v>114.67999999999999</v>
      </c>
      <c r="AL45" s="51">
        <f>ROUND(AI45*AH$8/12,2)</f>
        <v>71.36</v>
      </c>
      <c r="AM45" s="65">
        <v>0</v>
      </c>
      <c r="AN45" s="51">
        <f t="shared" si="22"/>
        <v>186.04</v>
      </c>
      <c r="AO45" s="51">
        <f t="shared" si="47"/>
        <v>2600.56</v>
      </c>
      <c r="AP45" s="51">
        <f t="shared" si="48"/>
        <v>1864.3999999999999</v>
      </c>
      <c r="AQ45" s="51">
        <f t="shared" si="25"/>
        <v>14156.379084742963</v>
      </c>
      <c r="AS45" s="64">
        <v>44713</v>
      </c>
      <c r="AT45" s="51">
        <f t="shared" si="49"/>
        <v>15405.857031748767</v>
      </c>
      <c r="AU45" s="51">
        <f t="shared" si="50"/>
        <v>204.6</v>
      </c>
      <c r="AV45" s="51">
        <f t="shared" si="28"/>
        <v>121.14999999999999</v>
      </c>
      <c r="AW45" s="51">
        <f>ROUND(AT45*AS$8/12,2)</f>
        <v>83.45</v>
      </c>
      <c r="AX45" s="65">
        <v>0</v>
      </c>
      <c r="AY45" s="51">
        <f t="shared" si="29"/>
        <v>204.6</v>
      </c>
      <c r="AZ45" s="51">
        <f t="shared" si="51"/>
        <v>2734.42</v>
      </c>
      <c r="BA45" s="51">
        <f t="shared" si="52"/>
        <v>2175.98</v>
      </c>
      <c r="BB45" s="51">
        <f t="shared" si="32"/>
        <v>15284.707031748767</v>
      </c>
      <c r="BD45" s="64">
        <v>44713</v>
      </c>
      <c r="BE45" s="51">
        <f t="shared" si="53"/>
        <v>11465.825657610112</v>
      </c>
      <c r="BF45" s="51">
        <f t="shared" si="54"/>
        <v>221.51</v>
      </c>
      <c r="BG45" s="51">
        <f t="shared" si="35"/>
        <v>154.63</v>
      </c>
      <c r="BH45" s="51">
        <f>ROUND(BE45*BD$8/12,2)</f>
        <v>66.88</v>
      </c>
      <c r="BI45" s="65">
        <v>200</v>
      </c>
      <c r="BJ45" s="51">
        <f t="shared" si="36"/>
        <v>421.51</v>
      </c>
      <c r="BK45" s="51">
        <f t="shared" si="55"/>
        <v>7966.8</v>
      </c>
      <c r="BL45" s="51">
        <f t="shared" si="56"/>
        <v>2149.4399999999996</v>
      </c>
      <c r="BM45" s="51">
        <f t="shared" si="39"/>
        <v>11111.195657610113</v>
      </c>
    </row>
    <row r="46" spans="1:65" x14ac:dyDescent="0.25">
      <c r="A46" s="64">
        <v>44743</v>
      </c>
      <c r="B46" s="51">
        <f t="shared" si="11"/>
        <v>727.41</v>
      </c>
      <c r="C46" s="51">
        <f>AC46</f>
        <v>544.78</v>
      </c>
      <c r="D46" s="51">
        <f>AN46</f>
        <v>186.04</v>
      </c>
      <c r="E46" s="51">
        <f>AY46</f>
        <v>204.6</v>
      </c>
      <c r="F46" s="51">
        <f>BJ46</f>
        <v>421.51</v>
      </c>
      <c r="G46" s="51">
        <f t="shared" si="0"/>
        <v>2084.34</v>
      </c>
      <c r="J46">
        <f t="shared" si="40"/>
        <v>3</v>
      </c>
      <c r="K46" s="64">
        <v>44743</v>
      </c>
      <c r="L46" s="51">
        <f t="shared" si="2"/>
        <v>143338.67000000001</v>
      </c>
      <c r="M46" s="51">
        <f t="shared" si="3"/>
        <v>727.41</v>
      </c>
      <c r="N46" s="51">
        <f t="shared" si="4"/>
        <v>234.08999999999997</v>
      </c>
      <c r="O46" s="51">
        <f t="shared" si="5"/>
        <v>493.32</v>
      </c>
      <c r="P46" s="65">
        <v>0</v>
      </c>
      <c r="Q46" s="51">
        <f t="shared" si="6"/>
        <v>727.41</v>
      </c>
      <c r="R46" s="51">
        <f t="shared" si="7"/>
        <v>6895.4199999999992</v>
      </c>
      <c r="S46" s="51">
        <f t="shared" si="8"/>
        <v>15654.289999999999</v>
      </c>
      <c r="T46" s="51">
        <f t="shared" si="9"/>
        <v>143104.58000000002</v>
      </c>
      <c r="U46" s="53">
        <f t="shared" si="10"/>
        <v>36895.42</v>
      </c>
      <c r="W46" s="64">
        <v>44743</v>
      </c>
      <c r="X46" s="51">
        <f t="shared" ref="X46:X66" si="57">AF45</f>
        <v>42534.747741334199</v>
      </c>
      <c r="Y46" s="51">
        <f t="shared" ref="Y40:Y66" si="58">W$11</f>
        <v>544.78</v>
      </c>
      <c r="Z46" s="51">
        <f t="shared" si="14"/>
        <v>356.55999999999995</v>
      </c>
      <c r="AA46" s="51">
        <f>ROUND(X46*W$8/12,2)</f>
        <v>188.22</v>
      </c>
      <c r="AB46" s="65">
        <v>0</v>
      </c>
      <c r="AC46" s="51">
        <f t="shared" si="15"/>
        <v>544.78</v>
      </c>
      <c r="AD46" s="51">
        <f t="shared" ref="AD46:AD66" si="59">Z46+AB46+AD45</f>
        <v>8458.3399999999983</v>
      </c>
      <c r="AE46" s="51">
        <f t="shared" ref="AE46:AE66" si="60">AA46+AE45</f>
        <v>5161.1600000000008</v>
      </c>
      <c r="AF46" s="51">
        <f t="shared" si="18"/>
        <v>42178.187741334201</v>
      </c>
      <c r="AH46" s="64">
        <v>44743</v>
      </c>
      <c r="AI46" s="51">
        <f t="shared" si="45"/>
        <v>14156.379084742963</v>
      </c>
      <c r="AJ46" s="51">
        <f t="shared" si="46"/>
        <v>186.04</v>
      </c>
      <c r="AK46" s="51">
        <f t="shared" si="21"/>
        <v>115.25999999999999</v>
      </c>
      <c r="AL46" s="51">
        <f>ROUND(AI46*AH$8/12,2)</f>
        <v>70.78</v>
      </c>
      <c r="AM46" s="65">
        <v>0</v>
      </c>
      <c r="AN46" s="51">
        <f t="shared" si="22"/>
        <v>186.04</v>
      </c>
      <c r="AO46" s="51">
        <f t="shared" si="47"/>
        <v>2715.8199999999997</v>
      </c>
      <c r="AP46" s="51">
        <f t="shared" si="48"/>
        <v>1935.1799999999998</v>
      </c>
      <c r="AQ46" s="51">
        <f t="shared" si="25"/>
        <v>14041.119084742963</v>
      </c>
      <c r="AS46" s="64">
        <v>44743</v>
      </c>
      <c r="AT46" s="51">
        <f t="shared" si="49"/>
        <v>15284.707031748767</v>
      </c>
      <c r="AU46" s="51">
        <f t="shared" si="50"/>
        <v>204.6</v>
      </c>
      <c r="AV46" s="51">
        <f t="shared" si="28"/>
        <v>121.80999999999999</v>
      </c>
      <c r="AW46" s="51">
        <f>ROUND(AT46*AS$8/12,2)</f>
        <v>82.79</v>
      </c>
      <c r="AX46" s="65">
        <v>0</v>
      </c>
      <c r="AY46" s="51">
        <f t="shared" si="29"/>
        <v>204.6</v>
      </c>
      <c r="AZ46" s="51">
        <f t="shared" si="51"/>
        <v>2856.23</v>
      </c>
      <c r="BA46" s="51">
        <f t="shared" si="52"/>
        <v>2258.77</v>
      </c>
      <c r="BB46" s="51">
        <f t="shared" si="32"/>
        <v>15162.897031748767</v>
      </c>
      <c r="BD46" s="64">
        <v>44743</v>
      </c>
      <c r="BE46" s="51">
        <f t="shared" si="53"/>
        <v>11111.195657610113</v>
      </c>
      <c r="BF46" s="51">
        <f t="shared" si="54"/>
        <v>221.51</v>
      </c>
      <c r="BG46" s="51">
        <f t="shared" si="35"/>
        <v>156.69</v>
      </c>
      <c r="BH46" s="51">
        <f>ROUND(BE46*BD$8/12,2)</f>
        <v>64.819999999999993</v>
      </c>
      <c r="BI46" s="65">
        <v>200</v>
      </c>
      <c r="BJ46" s="51">
        <f t="shared" si="36"/>
        <v>421.51</v>
      </c>
      <c r="BK46" s="51">
        <f t="shared" si="55"/>
        <v>8323.49</v>
      </c>
      <c r="BL46" s="51">
        <f t="shared" si="56"/>
        <v>2214.2599999999998</v>
      </c>
      <c r="BM46" s="51">
        <f t="shared" si="39"/>
        <v>10754.505657610112</v>
      </c>
    </row>
    <row r="47" spans="1:65" x14ac:dyDescent="0.25">
      <c r="A47" s="64">
        <v>44774</v>
      </c>
      <c r="B47" s="51">
        <f t="shared" si="11"/>
        <v>727.41</v>
      </c>
      <c r="C47" s="51">
        <f>AC47</f>
        <v>544.78</v>
      </c>
      <c r="D47" s="51">
        <f>AN47</f>
        <v>186.04</v>
      </c>
      <c r="E47" s="51">
        <f>AY47</f>
        <v>204.6</v>
      </c>
      <c r="F47" s="51">
        <f>BJ47</f>
        <v>421.51</v>
      </c>
      <c r="G47" s="51">
        <f t="shared" si="0"/>
        <v>2084.34</v>
      </c>
      <c r="J47">
        <f t="shared" si="40"/>
        <v>3</v>
      </c>
      <c r="K47" s="64">
        <v>44774</v>
      </c>
      <c r="L47" s="51">
        <f t="shared" si="2"/>
        <v>143104.58000000002</v>
      </c>
      <c r="M47" s="51">
        <f t="shared" si="3"/>
        <v>727.41</v>
      </c>
      <c r="N47" s="51">
        <f t="shared" si="4"/>
        <v>234.89</v>
      </c>
      <c r="O47" s="51">
        <f t="shared" si="5"/>
        <v>492.52</v>
      </c>
      <c r="P47" s="65">
        <v>0</v>
      </c>
      <c r="Q47" s="51">
        <f t="shared" si="6"/>
        <v>727.41</v>
      </c>
      <c r="R47" s="51">
        <f t="shared" si="7"/>
        <v>7130.3099999999995</v>
      </c>
      <c r="S47" s="51">
        <f t="shared" si="8"/>
        <v>16146.81</v>
      </c>
      <c r="T47" s="51">
        <f t="shared" si="9"/>
        <v>142869.69</v>
      </c>
      <c r="U47" s="53">
        <f t="shared" si="10"/>
        <v>37130.31</v>
      </c>
      <c r="W47" s="64">
        <v>44774</v>
      </c>
      <c r="X47" s="51">
        <f t="shared" si="57"/>
        <v>42178.187741334201</v>
      </c>
      <c r="Y47" s="51">
        <f t="shared" si="58"/>
        <v>544.78</v>
      </c>
      <c r="Z47" s="51">
        <f t="shared" si="14"/>
        <v>358.14</v>
      </c>
      <c r="AA47" s="51">
        <f>ROUND(X47*W$8/12,2)</f>
        <v>186.64</v>
      </c>
      <c r="AB47" s="65">
        <v>0</v>
      </c>
      <c r="AC47" s="51">
        <f t="shared" si="15"/>
        <v>544.78</v>
      </c>
      <c r="AD47" s="51">
        <f t="shared" si="59"/>
        <v>8816.4799999999977</v>
      </c>
      <c r="AE47" s="51">
        <f t="shared" si="60"/>
        <v>5347.8000000000011</v>
      </c>
      <c r="AF47" s="51">
        <f t="shared" si="18"/>
        <v>41820.047741334201</v>
      </c>
      <c r="AH47" s="64">
        <v>44774</v>
      </c>
      <c r="AI47" s="51">
        <f t="shared" si="45"/>
        <v>14041.119084742963</v>
      </c>
      <c r="AJ47" s="51">
        <f t="shared" si="46"/>
        <v>186.04</v>
      </c>
      <c r="AK47" s="51">
        <f t="shared" si="21"/>
        <v>115.83</v>
      </c>
      <c r="AL47" s="51">
        <f>ROUND(AI47*AH$8/12,2)</f>
        <v>70.209999999999994</v>
      </c>
      <c r="AM47" s="65">
        <v>0</v>
      </c>
      <c r="AN47" s="51">
        <f t="shared" si="22"/>
        <v>186.04</v>
      </c>
      <c r="AO47" s="51">
        <f t="shared" si="47"/>
        <v>2831.6499999999996</v>
      </c>
      <c r="AP47" s="51">
        <f t="shared" si="48"/>
        <v>2005.3899999999999</v>
      </c>
      <c r="AQ47" s="51">
        <f t="shared" si="25"/>
        <v>13925.289084742963</v>
      </c>
      <c r="AS47" s="64">
        <v>44774</v>
      </c>
      <c r="AT47" s="51">
        <f t="shared" si="49"/>
        <v>15162.897031748767</v>
      </c>
      <c r="AU47" s="51">
        <f t="shared" si="50"/>
        <v>204.6</v>
      </c>
      <c r="AV47" s="51">
        <f t="shared" si="28"/>
        <v>122.47</v>
      </c>
      <c r="AW47" s="51">
        <f>ROUND(AT47*AS$8/12,2)</f>
        <v>82.13</v>
      </c>
      <c r="AX47" s="65">
        <v>0</v>
      </c>
      <c r="AY47" s="51">
        <f t="shared" si="29"/>
        <v>204.6</v>
      </c>
      <c r="AZ47" s="51">
        <f t="shared" si="51"/>
        <v>2978.7</v>
      </c>
      <c r="BA47" s="51">
        <f t="shared" si="52"/>
        <v>2340.9</v>
      </c>
      <c r="BB47" s="51">
        <f t="shared" si="32"/>
        <v>15040.427031748768</v>
      </c>
      <c r="BD47" s="64">
        <v>44774</v>
      </c>
      <c r="BE47" s="51">
        <f t="shared" si="53"/>
        <v>10754.505657610112</v>
      </c>
      <c r="BF47" s="51">
        <f t="shared" si="54"/>
        <v>221.51</v>
      </c>
      <c r="BG47" s="51">
        <f t="shared" si="35"/>
        <v>158.78</v>
      </c>
      <c r="BH47" s="51">
        <f>ROUND(BE47*BD$8/12,2)</f>
        <v>62.73</v>
      </c>
      <c r="BI47" s="65">
        <v>200</v>
      </c>
      <c r="BJ47" s="51">
        <f t="shared" si="36"/>
        <v>421.51</v>
      </c>
      <c r="BK47" s="51">
        <f t="shared" si="55"/>
        <v>8682.27</v>
      </c>
      <c r="BL47" s="51">
        <f t="shared" si="56"/>
        <v>2276.9899999999998</v>
      </c>
      <c r="BM47" s="51">
        <f t="shared" si="39"/>
        <v>10395.725657610112</v>
      </c>
    </row>
    <row r="48" spans="1:65" x14ac:dyDescent="0.25">
      <c r="A48" s="64">
        <v>44805</v>
      </c>
      <c r="B48" s="51">
        <f t="shared" si="11"/>
        <v>727.41</v>
      </c>
      <c r="C48" s="51">
        <f>AC48</f>
        <v>544.78</v>
      </c>
      <c r="D48" s="51">
        <f>AN48</f>
        <v>186.04</v>
      </c>
      <c r="E48" s="51">
        <f>AY48</f>
        <v>204.6</v>
      </c>
      <c r="F48" s="51">
        <f>BJ48</f>
        <v>421.51</v>
      </c>
      <c r="G48" s="51">
        <f t="shared" ref="G48:G79" si="61">SUM(B48:F48)</f>
        <v>2084.34</v>
      </c>
      <c r="J48">
        <f t="shared" si="40"/>
        <v>3</v>
      </c>
      <c r="K48" s="64">
        <v>44805</v>
      </c>
      <c r="L48" s="51">
        <f t="shared" si="2"/>
        <v>142869.69</v>
      </c>
      <c r="M48" s="51">
        <f t="shared" si="3"/>
        <v>727.41</v>
      </c>
      <c r="N48" s="51">
        <f t="shared" si="4"/>
        <v>235.7</v>
      </c>
      <c r="O48" s="51">
        <f t="shared" si="5"/>
        <v>491.71</v>
      </c>
      <c r="P48" s="65">
        <v>0</v>
      </c>
      <c r="Q48" s="51">
        <f t="shared" si="6"/>
        <v>727.41</v>
      </c>
      <c r="R48" s="51">
        <f t="shared" si="7"/>
        <v>7366.0099999999993</v>
      </c>
      <c r="S48" s="51">
        <f t="shared" si="8"/>
        <v>16638.52</v>
      </c>
      <c r="T48" s="51">
        <f t="shared" si="9"/>
        <v>142633.99</v>
      </c>
      <c r="U48" s="53">
        <f t="shared" si="10"/>
        <v>37366.01</v>
      </c>
      <c r="W48" s="64">
        <v>44805</v>
      </c>
      <c r="X48" s="51">
        <f t="shared" si="57"/>
        <v>41820.047741334201</v>
      </c>
      <c r="Y48" s="51">
        <f t="shared" si="58"/>
        <v>544.78</v>
      </c>
      <c r="Z48" s="51">
        <f t="shared" si="14"/>
        <v>359.72999999999996</v>
      </c>
      <c r="AA48" s="51">
        <f>ROUND(X48*W$8/12,2)</f>
        <v>185.05</v>
      </c>
      <c r="AB48" s="65">
        <v>0</v>
      </c>
      <c r="AC48" s="51">
        <f t="shared" si="15"/>
        <v>544.78</v>
      </c>
      <c r="AD48" s="51">
        <f t="shared" si="59"/>
        <v>9176.2099999999973</v>
      </c>
      <c r="AE48" s="51">
        <f t="shared" si="60"/>
        <v>5532.8500000000013</v>
      </c>
      <c r="AF48" s="51">
        <f t="shared" si="18"/>
        <v>41460.317741334198</v>
      </c>
      <c r="AH48" s="64">
        <v>44805</v>
      </c>
      <c r="AI48" s="51">
        <f t="shared" si="45"/>
        <v>13925.289084742963</v>
      </c>
      <c r="AJ48" s="51">
        <f t="shared" si="46"/>
        <v>186.04</v>
      </c>
      <c r="AK48" s="51">
        <f t="shared" si="21"/>
        <v>116.41</v>
      </c>
      <c r="AL48" s="51">
        <f>ROUND(AI48*AH$8/12,2)</f>
        <v>69.63</v>
      </c>
      <c r="AM48" s="65">
        <v>0</v>
      </c>
      <c r="AN48" s="51">
        <f t="shared" si="22"/>
        <v>186.04</v>
      </c>
      <c r="AO48" s="51">
        <f t="shared" si="47"/>
        <v>2948.0599999999995</v>
      </c>
      <c r="AP48" s="51">
        <f t="shared" si="48"/>
        <v>2075.02</v>
      </c>
      <c r="AQ48" s="51">
        <f t="shared" si="25"/>
        <v>13808.879084742963</v>
      </c>
      <c r="AS48" s="64">
        <v>44805</v>
      </c>
      <c r="AT48" s="51">
        <f t="shared" si="49"/>
        <v>15040.427031748768</v>
      </c>
      <c r="AU48" s="51">
        <f t="shared" si="50"/>
        <v>204.6</v>
      </c>
      <c r="AV48" s="51">
        <f t="shared" si="28"/>
        <v>123.13</v>
      </c>
      <c r="AW48" s="51">
        <f>ROUND(AT48*AS$8/12,2)</f>
        <v>81.47</v>
      </c>
      <c r="AX48" s="65">
        <v>0</v>
      </c>
      <c r="AY48" s="51">
        <f t="shared" si="29"/>
        <v>204.6</v>
      </c>
      <c r="AZ48" s="51">
        <f t="shared" si="51"/>
        <v>3101.83</v>
      </c>
      <c r="BA48" s="51">
        <f t="shared" si="52"/>
        <v>2422.37</v>
      </c>
      <c r="BB48" s="51">
        <f t="shared" si="32"/>
        <v>14917.297031748769</v>
      </c>
      <c r="BD48" s="64">
        <v>44805</v>
      </c>
      <c r="BE48" s="51">
        <f t="shared" si="53"/>
        <v>10395.725657610112</v>
      </c>
      <c r="BF48" s="51">
        <f t="shared" si="54"/>
        <v>221.51</v>
      </c>
      <c r="BG48" s="51">
        <f t="shared" si="35"/>
        <v>160.87</v>
      </c>
      <c r="BH48" s="51">
        <f>ROUND(BE48*BD$8/12,2)</f>
        <v>60.64</v>
      </c>
      <c r="BI48" s="65">
        <v>200</v>
      </c>
      <c r="BJ48" s="51">
        <f t="shared" si="36"/>
        <v>421.51</v>
      </c>
      <c r="BK48" s="51">
        <f t="shared" si="55"/>
        <v>9043.1400000000012</v>
      </c>
      <c r="BL48" s="51">
        <f t="shared" si="56"/>
        <v>2337.6299999999997</v>
      </c>
      <c r="BM48" s="51">
        <f t="shared" si="39"/>
        <v>10034.855657610111</v>
      </c>
    </row>
    <row r="49" spans="1:65" x14ac:dyDescent="0.25">
      <c r="A49" s="64">
        <v>44835</v>
      </c>
      <c r="B49" s="51">
        <f t="shared" si="11"/>
        <v>727.41</v>
      </c>
      <c r="C49" s="51">
        <f>AC49</f>
        <v>544.78</v>
      </c>
      <c r="D49" s="51">
        <f>AN49</f>
        <v>186.04</v>
      </c>
      <c r="E49" s="51">
        <f>AY49</f>
        <v>204.6</v>
      </c>
      <c r="F49" s="51">
        <f>BJ49</f>
        <v>421.51</v>
      </c>
      <c r="G49" s="51">
        <f t="shared" si="61"/>
        <v>2084.34</v>
      </c>
      <c r="J49">
        <f t="shared" si="40"/>
        <v>3</v>
      </c>
      <c r="K49" s="64">
        <v>44835</v>
      </c>
      <c r="L49" s="51">
        <f t="shared" si="2"/>
        <v>142633.99</v>
      </c>
      <c r="M49" s="51">
        <f t="shared" si="3"/>
        <v>727.41</v>
      </c>
      <c r="N49" s="51">
        <f t="shared" si="4"/>
        <v>236.51</v>
      </c>
      <c r="O49" s="51">
        <f t="shared" si="5"/>
        <v>490.9</v>
      </c>
      <c r="P49" s="65">
        <v>0</v>
      </c>
      <c r="Q49" s="51">
        <f t="shared" si="6"/>
        <v>727.41</v>
      </c>
      <c r="R49" s="51">
        <f t="shared" si="7"/>
        <v>7602.5199999999995</v>
      </c>
      <c r="S49" s="51">
        <f t="shared" si="8"/>
        <v>17129.420000000002</v>
      </c>
      <c r="T49" s="51">
        <f t="shared" si="9"/>
        <v>142397.47999999998</v>
      </c>
      <c r="U49" s="53">
        <f t="shared" si="10"/>
        <v>37602.519999999997</v>
      </c>
      <c r="W49" s="64">
        <v>44835</v>
      </c>
      <c r="X49" s="51">
        <f t="shared" si="57"/>
        <v>41460.317741334198</v>
      </c>
      <c r="Y49" s="51">
        <f t="shared" si="58"/>
        <v>544.78</v>
      </c>
      <c r="Z49" s="51">
        <f t="shared" si="14"/>
        <v>361.31999999999994</v>
      </c>
      <c r="AA49" s="51">
        <f>ROUND(X49*W$8/12,2)</f>
        <v>183.46</v>
      </c>
      <c r="AB49" s="65">
        <v>0</v>
      </c>
      <c r="AC49" s="51">
        <f t="shared" si="15"/>
        <v>544.78</v>
      </c>
      <c r="AD49" s="51">
        <f t="shared" si="59"/>
        <v>9537.529999999997</v>
      </c>
      <c r="AE49" s="51">
        <f t="shared" si="60"/>
        <v>5716.3100000000013</v>
      </c>
      <c r="AF49" s="51">
        <f t="shared" si="18"/>
        <v>41098.997741334199</v>
      </c>
      <c r="AH49" s="64">
        <v>44835</v>
      </c>
      <c r="AI49" s="51">
        <f t="shared" si="45"/>
        <v>13808.879084742963</v>
      </c>
      <c r="AJ49" s="51">
        <f t="shared" si="46"/>
        <v>186.04</v>
      </c>
      <c r="AK49" s="51">
        <f t="shared" si="21"/>
        <v>116.99999999999999</v>
      </c>
      <c r="AL49" s="51">
        <f>ROUND(AI49*AH$8/12,2)</f>
        <v>69.040000000000006</v>
      </c>
      <c r="AM49" s="65">
        <v>0</v>
      </c>
      <c r="AN49" s="51">
        <f t="shared" si="22"/>
        <v>186.04</v>
      </c>
      <c r="AO49" s="51">
        <f t="shared" si="47"/>
        <v>3065.0599999999995</v>
      </c>
      <c r="AP49" s="51">
        <f t="shared" si="48"/>
        <v>2144.06</v>
      </c>
      <c r="AQ49" s="51">
        <f t="shared" si="25"/>
        <v>13691.879084742963</v>
      </c>
      <c r="AS49" s="64">
        <v>44835</v>
      </c>
      <c r="AT49" s="51">
        <f t="shared" si="49"/>
        <v>14917.297031748769</v>
      </c>
      <c r="AU49" s="51">
        <f t="shared" si="50"/>
        <v>204.6</v>
      </c>
      <c r="AV49" s="51">
        <f t="shared" si="28"/>
        <v>123.8</v>
      </c>
      <c r="AW49" s="51">
        <f>ROUND(AT49*AS$8/12,2)</f>
        <v>80.8</v>
      </c>
      <c r="AX49" s="65">
        <v>0</v>
      </c>
      <c r="AY49" s="51">
        <f t="shared" si="29"/>
        <v>204.6</v>
      </c>
      <c r="AZ49" s="51">
        <f t="shared" si="51"/>
        <v>3225.63</v>
      </c>
      <c r="BA49" s="51">
        <f t="shared" si="52"/>
        <v>2503.17</v>
      </c>
      <c r="BB49" s="51">
        <f t="shared" si="32"/>
        <v>14793.49703174877</v>
      </c>
      <c r="BD49" s="64">
        <v>44835</v>
      </c>
      <c r="BE49" s="51">
        <f t="shared" si="53"/>
        <v>10034.855657610111</v>
      </c>
      <c r="BF49" s="51">
        <f t="shared" si="54"/>
        <v>221.51</v>
      </c>
      <c r="BG49" s="51">
        <f t="shared" si="35"/>
        <v>162.97</v>
      </c>
      <c r="BH49" s="51">
        <f>ROUND(BE49*BD$8/12,2)</f>
        <v>58.54</v>
      </c>
      <c r="BI49" s="65">
        <v>200</v>
      </c>
      <c r="BJ49" s="51">
        <f t="shared" si="36"/>
        <v>421.51</v>
      </c>
      <c r="BK49" s="51">
        <f t="shared" si="55"/>
        <v>9406.11</v>
      </c>
      <c r="BL49" s="51">
        <f t="shared" si="56"/>
        <v>2396.1699999999996</v>
      </c>
      <c r="BM49" s="51">
        <f t="shared" si="39"/>
        <v>9671.8856576101116</v>
      </c>
    </row>
    <row r="50" spans="1:65" x14ac:dyDescent="0.25">
      <c r="A50" s="64">
        <v>44866</v>
      </c>
      <c r="B50" s="51">
        <f t="shared" ref="B50:B66" si="62">Q50</f>
        <v>727.41</v>
      </c>
      <c r="C50" s="51">
        <f>AC50</f>
        <v>544.78</v>
      </c>
      <c r="D50" s="51">
        <f>AN50</f>
        <v>186.04</v>
      </c>
      <c r="E50" s="51">
        <f>AY50</f>
        <v>204.6</v>
      </c>
      <c r="F50" s="51">
        <f>BJ50</f>
        <v>421.51</v>
      </c>
      <c r="G50" s="51">
        <f t="shared" si="61"/>
        <v>2084.34</v>
      </c>
      <c r="J50">
        <f t="shared" si="40"/>
        <v>3</v>
      </c>
      <c r="K50" s="64">
        <v>44866</v>
      </c>
      <c r="L50" s="51">
        <f t="shared" si="2"/>
        <v>142397.47999999998</v>
      </c>
      <c r="M50" s="51">
        <f t="shared" si="3"/>
        <v>727.41</v>
      </c>
      <c r="N50" s="51">
        <f t="shared" si="4"/>
        <v>237.32999999999998</v>
      </c>
      <c r="O50" s="51">
        <f t="shared" si="5"/>
        <v>490.08</v>
      </c>
      <c r="P50" s="65">
        <v>0</v>
      </c>
      <c r="Q50" s="51">
        <f t="shared" si="6"/>
        <v>727.41</v>
      </c>
      <c r="R50" s="51">
        <f t="shared" si="7"/>
        <v>7839.8499999999995</v>
      </c>
      <c r="S50" s="51">
        <f t="shared" si="8"/>
        <v>17619.500000000004</v>
      </c>
      <c r="T50" s="51">
        <f t="shared" si="9"/>
        <v>142160.15</v>
      </c>
      <c r="U50" s="53">
        <f t="shared" si="10"/>
        <v>37839.85</v>
      </c>
      <c r="W50" s="64">
        <v>44866</v>
      </c>
      <c r="X50" s="51">
        <f t="shared" si="57"/>
        <v>41098.997741334199</v>
      </c>
      <c r="Y50" s="51">
        <f t="shared" si="58"/>
        <v>544.78</v>
      </c>
      <c r="Z50" s="51">
        <f t="shared" si="14"/>
        <v>362.91999999999996</v>
      </c>
      <c r="AA50" s="51">
        <f>ROUND(X50*W$8/12,2)</f>
        <v>181.86</v>
      </c>
      <c r="AB50" s="65">
        <v>0</v>
      </c>
      <c r="AC50" s="51">
        <f t="shared" si="15"/>
        <v>544.78</v>
      </c>
      <c r="AD50" s="51">
        <f t="shared" si="59"/>
        <v>9900.4499999999971</v>
      </c>
      <c r="AE50" s="51">
        <f t="shared" si="60"/>
        <v>5898.170000000001</v>
      </c>
      <c r="AF50" s="51">
        <f t="shared" si="18"/>
        <v>40736.0777413342</v>
      </c>
      <c r="AH50" s="64">
        <v>44866</v>
      </c>
      <c r="AI50" s="51">
        <f t="shared" si="45"/>
        <v>13691.879084742963</v>
      </c>
      <c r="AJ50" s="51">
        <f t="shared" si="46"/>
        <v>186.04</v>
      </c>
      <c r="AK50" s="51">
        <f t="shared" si="21"/>
        <v>117.58</v>
      </c>
      <c r="AL50" s="51">
        <f>ROUND(AI50*AH$8/12,2)</f>
        <v>68.459999999999994</v>
      </c>
      <c r="AM50" s="65">
        <v>0</v>
      </c>
      <c r="AN50" s="51">
        <f t="shared" si="22"/>
        <v>186.04</v>
      </c>
      <c r="AO50" s="51">
        <f t="shared" si="47"/>
        <v>3182.6399999999994</v>
      </c>
      <c r="AP50" s="51">
        <f t="shared" si="48"/>
        <v>2212.52</v>
      </c>
      <c r="AQ50" s="51">
        <f t="shared" si="25"/>
        <v>13574.299084742963</v>
      </c>
      <c r="AS50" s="64">
        <v>44866</v>
      </c>
      <c r="AT50" s="51">
        <f t="shared" si="49"/>
        <v>14793.49703174877</v>
      </c>
      <c r="AU50" s="51">
        <f t="shared" si="50"/>
        <v>204.6</v>
      </c>
      <c r="AV50" s="51">
        <f t="shared" si="28"/>
        <v>124.47</v>
      </c>
      <c r="AW50" s="51">
        <f>ROUND(AT50*AS$8/12,2)</f>
        <v>80.13</v>
      </c>
      <c r="AX50" s="65">
        <v>0</v>
      </c>
      <c r="AY50" s="51">
        <f t="shared" si="29"/>
        <v>204.6</v>
      </c>
      <c r="AZ50" s="51">
        <f t="shared" si="51"/>
        <v>3350.1</v>
      </c>
      <c r="BA50" s="51">
        <f t="shared" si="52"/>
        <v>2583.3000000000002</v>
      </c>
      <c r="BB50" s="51">
        <f t="shared" si="32"/>
        <v>14669.02703174877</v>
      </c>
      <c r="BD50" s="64">
        <v>44866</v>
      </c>
      <c r="BE50" s="51">
        <f t="shared" si="53"/>
        <v>9671.8856576101116</v>
      </c>
      <c r="BF50" s="51">
        <f t="shared" si="54"/>
        <v>221.51</v>
      </c>
      <c r="BG50" s="51">
        <f t="shared" si="35"/>
        <v>165.08999999999997</v>
      </c>
      <c r="BH50" s="51">
        <f>ROUND(BE50*BD$8/12,2)</f>
        <v>56.42</v>
      </c>
      <c r="BI50" s="65">
        <v>200</v>
      </c>
      <c r="BJ50" s="51">
        <f t="shared" si="36"/>
        <v>421.51</v>
      </c>
      <c r="BK50" s="51">
        <f t="shared" si="55"/>
        <v>9771.2000000000007</v>
      </c>
      <c r="BL50" s="51">
        <f t="shared" si="56"/>
        <v>2452.5899999999997</v>
      </c>
      <c r="BM50" s="51">
        <f t="shared" si="39"/>
        <v>9306.7956576101114</v>
      </c>
    </row>
    <row r="51" spans="1:65" x14ac:dyDescent="0.25">
      <c r="A51" s="64">
        <v>44896</v>
      </c>
      <c r="B51" s="51">
        <f t="shared" si="62"/>
        <v>727.41</v>
      </c>
      <c r="C51" s="51">
        <f>AC51</f>
        <v>544.78</v>
      </c>
      <c r="D51" s="51">
        <f>AN51</f>
        <v>186.04</v>
      </c>
      <c r="E51" s="51">
        <f>AY51</f>
        <v>204.6</v>
      </c>
      <c r="F51" s="51">
        <f>BJ51</f>
        <v>421.51</v>
      </c>
      <c r="G51" s="51">
        <f t="shared" si="61"/>
        <v>2084.34</v>
      </c>
      <c r="J51">
        <f t="shared" si="40"/>
        <v>3</v>
      </c>
      <c r="K51" s="64">
        <v>44896</v>
      </c>
      <c r="L51" s="51">
        <f t="shared" si="2"/>
        <v>142160.15</v>
      </c>
      <c r="M51" s="51">
        <f t="shared" si="3"/>
        <v>727.41</v>
      </c>
      <c r="N51" s="51">
        <f t="shared" si="4"/>
        <v>238.14</v>
      </c>
      <c r="O51" s="51">
        <f t="shared" si="5"/>
        <v>489.27</v>
      </c>
      <c r="P51" s="65">
        <v>0</v>
      </c>
      <c r="Q51" s="51">
        <f t="shared" si="6"/>
        <v>727.41</v>
      </c>
      <c r="R51" s="51">
        <f t="shared" si="7"/>
        <v>8077.99</v>
      </c>
      <c r="S51" s="51">
        <f t="shared" si="8"/>
        <v>18108.770000000004</v>
      </c>
      <c r="T51" s="51">
        <f t="shared" si="9"/>
        <v>141922.00999999998</v>
      </c>
      <c r="U51" s="53">
        <f t="shared" si="10"/>
        <v>38077.99</v>
      </c>
      <c r="W51" s="64">
        <v>44896</v>
      </c>
      <c r="X51" s="51">
        <f t="shared" si="57"/>
        <v>40736.0777413342</v>
      </c>
      <c r="Y51" s="51">
        <f t="shared" si="58"/>
        <v>544.78</v>
      </c>
      <c r="Z51" s="51">
        <f t="shared" si="14"/>
        <v>364.52</v>
      </c>
      <c r="AA51" s="51">
        <f>ROUND(X51*W$8/12,2)</f>
        <v>180.26</v>
      </c>
      <c r="AB51" s="65">
        <v>0</v>
      </c>
      <c r="AC51" s="51">
        <f t="shared" si="15"/>
        <v>544.78</v>
      </c>
      <c r="AD51" s="51">
        <f t="shared" si="59"/>
        <v>10264.969999999998</v>
      </c>
      <c r="AE51" s="51">
        <f t="shared" si="60"/>
        <v>6078.4300000000012</v>
      </c>
      <c r="AF51" s="51">
        <f t="shared" si="18"/>
        <v>40371.557741334203</v>
      </c>
      <c r="AH51" s="64">
        <v>44896</v>
      </c>
      <c r="AI51" s="51">
        <f t="shared" si="45"/>
        <v>13574.299084742963</v>
      </c>
      <c r="AJ51" s="51">
        <f t="shared" si="46"/>
        <v>186.04</v>
      </c>
      <c r="AK51" s="51">
        <f t="shared" si="21"/>
        <v>118.16999999999999</v>
      </c>
      <c r="AL51" s="51">
        <f>ROUND(AI51*AH$8/12,2)</f>
        <v>67.87</v>
      </c>
      <c r="AM51" s="65">
        <v>0</v>
      </c>
      <c r="AN51" s="51">
        <f t="shared" si="22"/>
        <v>186.04</v>
      </c>
      <c r="AO51" s="51">
        <f t="shared" si="47"/>
        <v>3300.8099999999995</v>
      </c>
      <c r="AP51" s="51">
        <f t="shared" si="48"/>
        <v>2280.39</v>
      </c>
      <c r="AQ51" s="51">
        <f t="shared" si="25"/>
        <v>13456.129084742963</v>
      </c>
      <c r="AS51" s="64">
        <v>44896</v>
      </c>
      <c r="AT51" s="51">
        <f t="shared" si="49"/>
        <v>14669.02703174877</v>
      </c>
      <c r="AU51" s="51">
        <f t="shared" si="50"/>
        <v>204.6</v>
      </c>
      <c r="AV51" s="51">
        <f t="shared" si="28"/>
        <v>125.14</v>
      </c>
      <c r="AW51" s="51">
        <f>ROUND(AT51*AS$8/12,2)</f>
        <v>79.459999999999994</v>
      </c>
      <c r="AX51" s="65">
        <v>0</v>
      </c>
      <c r="AY51" s="51">
        <f t="shared" si="29"/>
        <v>204.6</v>
      </c>
      <c r="AZ51" s="51">
        <f t="shared" si="51"/>
        <v>3475.24</v>
      </c>
      <c r="BA51" s="51">
        <f t="shared" si="52"/>
        <v>2662.76</v>
      </c>
      <c r="BB51" s="51">
        <f t="shared" si="32"/>
        <v>14543.887031748771</v>
      </c>
      <c r="BD51" s="64">
        <v>44896</v>
      </c>
      <c r="BE51" s="51">
        <f t="shared" si="53"/>
        <v>9306.7956576101114</v>
      </c>
      <c r="BF51" s="51">
        <f t="shared" si="54"/>
        <v>221.51</v>
      </c>
      <c r="BG51" s="51">
        <f t="shared" si="35"/>
        <v>167.22</v>
      </c>
      <c r="BH51" s="51">
        <f>ROUND(BE51*BD$8/12,2)</f>
        <v>54.29</v>
      </c>
      <c r="BI51" s="65">
        <v>200</v>
      </c>
      <c r="BJ51" s="51">
        <f t="shared" si="36"/>
        <v>421.51</v>
      </c>
      <c r="BK51" s="51">
        <f t="shared" si="55"/>
        <v>10138.42</v>
      </c>
      <c r="BL51" s="51">
        <f t="shared" si="56"/>
        <v>2506.8799999999997</v>
      </c>
      <c r="BM51" s="51">
        <f t="shared" si="39"/>
        <v>8939.5756576101121</v>
      </c>
    </row>
    <row r="52" spans="1:65" x14ac:dyDescent="0.25">
      <c r="A52" s="64">
        <v>44927</v>
      </c>
      <c r="B52" s="51">
        <f t="shared" si="62"/>
        <v>727.41</v>
      </c>
      <c r="C52" s="51">
        <f>AC52</f>
        <v>544.78</v>
      </c>
      <c r="D52" s="51">
        <f>AN52</f>
        <v>186.04</v>
      </c>
      <c r="E52" s="51">
        <f>AY52</f>
        <v>204.6</v>
      </c>
      <c r="F52" s="51">
        <f>BJ52</f>
        <v>421.51</v>
      </c>
      <c r="G52" s="51">
        <f t="shared" si="61"/>
        <v>2084.34</v>
      </c>
      <c r="J52">
        <f t="shared" si="40"/>
        <v>4</v>
      </c>
      <c r="K52" s="64">
        <v>44927</v>
      </c>
      <c r="L52" s="51">
        <f t="shared" si="2"/>
        <v>141922.00999999998</v>
      </c>
      <c r="M52" s="51">
        <f t="shared" si="3"/>
        <v>727.41</v>
      </c>
      <c r="N52" s="51">
        <f t="shared" si="4"/>
        <v>238.95999999999998</v>
      </c>
      <c r="O52" s="51">
        <f t="shared" si="5"/>
        <v>488.45</v>
      </c>
      <c r="P52" s="65">
        <v>0</v>
      </c>
      <c r="Q52" s="51">
        <f t="shared" si="6"/>
        <v>727.41</v>
      </c>
      <c r="R52" s="51">
        <f t="shared" si="7"/>
        <v>8316.9499999999989</v>
      </c>
      <c r="S52" s="51">
        <f t="shared" si="8"/>
        <v>18597.220000000005</v>
      </c>
      <c r="T52" s="51">
        <f t="shared" si="9"/>
        <v>141683.04999999999</v>
      </c>
      <c r="U52" s="53">
        <f t="shared" si="10"/>
        <v>38316.949999999997</v>
      </c>
      <c r="W52" s="64">
        <v>44927</v>
      </c>
      <c r="X52" s="51">
        <f t="shared" si="57"/>
        <v>40371.557741334203</v>
      </c>
      <c r="Y52" s="51">
        <f t="shared" si="58"/>
        <v>544.78</v>
      </c>
      <c r="Z52" s="51">
        <f t="shared" si="14"/>
        <v>366.14</v>
      </c>
      <c r="AA52" s="51">
        <f>ROUND(X52*W$8/12,2)</f>
        <v>178.64</v>
      </c>
      <c r="AB52" s="65">
        <v>0</v>
      </c>
      <c r="AC52" s="51">
        <f t="shared" si="15"/>
        <v>544.78</v>
      </c>
      <c r="AD52" s="51">
        <f t="shared" si="59"/>
        <v>10631.109999999997</v>
      </c>
      <c r="AE52" s="51">
        <f t="shared" si="60"/>
        <v>6257.0700000000015</v>
      </c>
      <c r="AF52" s="51">
        <f t="shared" si="18"/>
        <v>40005.417741334204</v>
      </c>
      <c r="AH52" s="64">
        <v>44927</v>
      </c>
      <c r="AI52" s="51">
        <f t="shared" si="45"/>
        <v>13456.129084742963</v>
      </c>
      <c r="AJ52" s="51">
        <f t="shared" si="46"/>
        <v>186.04</v>
      </c>
      <c r="AK52" s="51">
        <f t="shared" si="21"/>
        <v>118.75999999999999</v>
      </c>
      <c r="AL52" s="51">
        <f>ROUND(AI52*AH$8/12,2)</f>
        <v>67.28</v>
      </c>
      <c r="AM52" s="65">
        <v>0</v>
      </c>
      <c r="AN52" s="51">
        <f t="shared" si="22"/>
        <v>186.04</v>
      </c>
      <c r="AO52" s="51">
        <f t="shared" si="47"/>
        <v>3419.5699999999997</v>
      </c>
      <c r="AP52" s="51">
        <f t="shared" si="48"/>
        <v>2347.67</v>
      </c>
      <c r="AQ52" s="51">
        <f t="shared" si="25"/>
        <v>13337.369084742963</v>
      </c>
      <c r="AS52" s="64">
        <v>44927</v>
      </c>
      <c r="AT52" s="51">
        <f t="shared" si="49"/>
        <v>14543.887031748771</v>
      </c>
      <c r="AU52" s="51">
        <f t="shared" si="50"/>
        <v>204.6</v>
      </c>
      <c r="AV52" s="51">
        <f t="shared" si="28"/>
        <v>125.82</v>
      </c>
      <c r="AW52" s="51">
        <f>ROUND(AT52*AS$8/12,2)</f>
        <v>78.78</v>
      </c>
      <c r="AX52" s="65">
        <v>0</v>
      </c>
      <c r="AY52" s="51">
        <f t="shared" si="29"/>
        <v>204.6</v>
      </c>
      <c r="AZ52" s="51">
        <f t="shared" si="51"/>
        <v>3601.06</v>
      </c>
      <c r="BA52" s="51">
        <f t="shared" si="52"/>
        <v>2741.5400000000004</v>
      </c>
      <c r="BB52" s="51">
        <f t="shared" si="32"/>
        <v>14418.067031748771</v>
      </c>
      <c r="BD52" s="64">
        <v>44927</v>
      </c>
      <c r="BE52" s="51">
        <f t="shared" si="53"/>
        <v>8939.5756576101121</v>
      </c>
      <c r="BF52" s="51">
        <f t="shared" si="54"/>
        <v>221.51</v>
      </c>
      <c r="BG52" s="51">
        <f t="shared" si="35"/>
        <v>169.35999999999999</v>
      </c>
      <c r="BH52" s="51">
        <f>ROUND(BE52*BD$8/12,2)</f>
        <v>52.15</v>
      </c>
      <c r="BI52" s="65">
        <v>200</v>
      </c>
      <c r="BJ52" s="51">
        <f t="shared" si="36"/>
        <v>421.51</v>
      </c>
      <c r="BK52" s="51">
        <f t="shared" si="55"/>
        <v>10507.78</v>
      </c>
      <c r="BL52" s="51">
        <f t="shared" si="56"/>
        <v>2559.0299999999997</v>
      </c>
      <c r="BM52" s="51">
        <f t="shared" si="39"/>
        <v>8570.2156576101115</v>
      </c>
    </row>
    <row r="53" spans="1:65" x14ac:dyDescent="0.25">
      <c r="A53" s="64">
        <v>44958</v>
      </c>
      <c r="B53" s="51">
        <f t="shared" si="62"/>
        <v>727.41</v>
      </c>
      <c r="C53" s="51">
        <f>AC53</f>
        <v>544.78</v>
      </c>
      <c r="D53" s="51">
        <f>AN53</f>
        <v>186.04</v>
      </c>
      <c r="E53" s="51">
        <f>AY53</f>
        <v>204.6</v>
      </c>
      <c r="F53" s="51">
        <f>BJ53</f>
        <v>421.51</v>
      </c>
      <c r="G53" s="51">
        <f t="shared" si="61"/>
        <v>2084.34</v>
      </c>
      <c r="J53">
        <f t="shared" si="40"/>
        <v>4</v>
      </c>
      <c r="K53" s="64">
        <v>44958</v>
      </c>
      <c r="L53" s="51">
        <f t="shared" si="2"/>
        <v>141683.04999999999</v>
      </c>
      <c r="M53" s="51">
        <f t="shared" si="3"/>
        <v>727.41</v>
      </c>
      <c r="N53" s="51">
        <f t="shared" si="4"/>
        <v>239.77999999999997</v>
      </c>
      <c r="O53" s="51">
        <f t="shared" si="5"/>
        <v>487.63</v>
      </c>
      <c r="P53" s="65">
        <v>0</v>
      </c>
      <c r="Q53" s="51">
        <f t="shared" si="6"/>
        <v>727.41</v>
      </c>
      <c r="R53" s="51">
        <f t="shared" si="7"/>
        <v>8556.73</v>
      </c>
      <c r="S53" s="51">
        <f t="shared" si="8"/>
        <v>19084.850000000006</v>
      </c>
      <c r="T53" s="51">
        <f t="shared" si="9"/>
        <v>141443.26999999999</v>
      </c>
      <c r="U53" s="53">
        <f t="shared" si="10"/>
        <v>38556.729999999996</v>
      </c>
      <c r="W53" s="64">
        <v>44958</v>
      </c>
      <c r="X53" s="51">
        <f t="shared" si="57"/>
        <v>40005.417741334204</v>
      </c>
      <c r="Y53" s="51">
        <f t="shared" si="58"/>
        <v>544.78</v>
      </c>
      <c r="Z53" s="51">
        <f t="shared" si="14"/>
        <v>367.76</v>
      </c>
      <c r="AA53" s="51">
        <f>ROUND(X53*W$8/12,2)</f>
        <v>177.02</v>
      </c>
      <c r="AB53" s="65">
        <v>0</v>
      </c>
      <c r="AC53" s="51">
        <f t="shared" si="15"/>
        <v>544.78</v>
      </c>
      <c r="AD53" s="51">
        <f t="shared" si="59"/>
        <v>10998.869999999997</v>
      </c>
      <c r="AE53" s="51">
        <f t="shared" si="60"/>
        <v>6434.090000000002</v>
      </c>
      <c r="AF53" s="51">
        <f t="shared" si="18"/>
        <v>39637.657741334202</v>
      </c>
      <c r="AH53" s="64">
        <v>44958</v>
      </c>
      <c r="AI53" s="51">
        <f t="shared" si="45"/>
        <v>13337.369084742963</v>
      </c>
      <c r="AJ53" s="51">
        <f t="shared" si="46"/>
        <v>186.04</v>
      </c>
      <c r="AK53" s="51">
        <f t="shared" si="21"/>
        <v>119.35</v>
      </c>
      <c r="AL53" s="51">
        <f>ROUND(AI53*AH$8/12,2)</f>
        <v>66.69</v>
      </c>
      <c r="AM53" s="65">
        <v>0</v>
      </c>
      <c r="AN53" s="51">
        <f t="shared" si="22"/>
        <v>186.04</v>
      </c>
      <c r="AO53" s="51">
        <f t="shared" si="47"/>
        <v>3538.9199999999996</v>
      </c>
      <c r="AP53" s="51">
        <f t="shared" si="48"/>
        <v>2414.36</v>
      </c>
      <c r="AQ53" s="51">
        <f t="shared" si="25"/>
        <v>13218.019084742962</v>
      </c>
      <c r="AS53" s="64">
        <v>44958</v>
      </c>
      <c r="AT53" s="51">
        <f t="shared" si="49"/>
        <v>14418.067031748771</v>
      </c>
      <c r="AU53" s="51">
        <f t="shared" si="50"/>
        <v>204.6</v>
      </c>
      <c r="AV53" s="51">
        <f t="shared" si="28"/>
        <v>126.5</v>
      </c>
      <c r="AW53" s="51">
        <f>ROUND(AT53*AS$8/12,2)</f>
        <v>78.099999999999994</v>
      </c>
      <c r="AX53" s="65">
        <v>0</v>
      </c>
      <c r="AY53" s="51">
        <f t="shared" si="29"/>
        <v>204.6</v>
      </c>
      <c r="AZ53" s="51">
        <f t="shared" si="51"/>
        <v>3727.56</v>
      </c>
      <c r="BA53" s="51">
        <f t="shared" si="52"/>
        <v>2819.6400000000003</v>
      </c>
      <c r="BB53" s="51">
        <f t="shared" si="32"/>
        <v>14291.567031748771</v>
      </c>
      <c r="BD53" s="64">
        <v>44958</v>
      </c>
      <c r="BE53" s="51">
        <f t="shared" si="53"/>
        <v>8570.2156576101115</v>
      </c>
      <c r="BF53" s="51">
        <f t="shared" si="54"/>
        <v>221.51</v>
      </c>
      <c r="BG53" s="51">
        <f t="shared" si="35"/>
        <v>171.51999999999998</v>
      </c>
      <c r="BH53" s="51">
        <f>ROUND(BE53*BD$8/12,2)</f>
        <v>49.99</v>
      </c>
      <c r="BI53" s="65">
        <v>200</v>
      </c>
      <c r="BJ53" s="51">
        <f t="shared" si="36"/>
        <v>421.51</v>
      </c>
      <c r="BK53" s="51">
        <f t="shared" si="55"/>
        <v>10879.300000000001</v>
      </c>
      <c r="BL53" s="51">
        <f t="shared" si="56"/>
        <v>2609.0199999999995</v>
      </c>
      <c r="BM53" s="51">
        <f t="shared" si="39"/>
        <v>8198.6956576101111</v>
      </c>
    </row>
    <row r="54" spans="1:65" x14ac:dyDescent="0.25">
      <c r="A54" s="64">
        <v>44986</v>
      </c>
      <c r="B54" s="51">
        <f t="shared" si="62"/>
        <v>727.41</v>
      </c>
      <c r="C54" s="51">
        <f>AC54</f>
        <v>544.78</v>
      </c>
      <c r="D54" s="51">
        <f>AN54</f>
        <v>186.04</v>
      </c>
      <c r="E54" s="51">
        <f>AY54</f>
        <v>204.6</v>
      </c>
      <c r="F54" s="51">
        <f>BJ54</f>
        <v>421.51</v>
      </c>
      <c r="G54" s="51">
        <f t="shared" si="61"/>
        <v>2084.34</v>
      </c>
      <c r="J54">
        <f t="shared" si="40"/>
        <v>4</v>
      </c>
      <c r="K54" s="64">
        <v>44986</v>
      </c>
      <c r="L54" s="51">
        <f t="shared" si="2"/>
        <v>141443.26999999999</v>
      </c>
      <c r="M54" s="51">
        <f t="shared" si="3"/>
        <v>727.41</v>
      </c>
      <c r="N54" s="51">
        <f t="shared" si="4"/>
        <v>240.60999999999996</v>
      </c>
      <c r="O54" s="51">
        <f t="shared" si="5"/>
        <v>486.8</v>
      </c>
      <c r="P54" s="65">
        <v>0</v>
      </c>
      <c r="Q54" s="51">
        <f t="shared" si="6"/>
        <v>727.41</v>
      </c>
      <c r="R54" s="51">
        <f t="shared" si="7"/>
        <v>8797.34</v>
      </c>
      <c r="S54" s="51">
        <f t="shared" si="8"/>
        <v>19571.650000000005</v>
      </c>
      <c r="T54" s="51">
        <f t="shared" si="9"/>
        <v>141202.66</v>
      </c>
      <c r="U54" s="53">
        <f t="shared" si="10"/>
        <v>38797.339999999997</v>
      </c>
      <c r="W54" s="64">
        <v>44986</v>
      </c>
      <c r="X54" s="51">
        <f t="shared" si="57"/>
        <v>39637.657741334202</v>
      </c>
      <c r="Y54" s="51">
        <f t="shared" si="58"/>
        <v>544.78</v>
      </c>
      <c r="Z54" s="51">
        <f t="shared" si="14"/>
        <v>369.38</v>
      </c>
      <c r="AA54" s="51">
        <f>ROUND(X54*W$8/12,2)</f>
        <v>175.4</v>
      </c>
      <c r="AB54" s="65">
        <v>0</v>
      </c>
      <c r="AC54" s="51">
        <f t="shared" si="15"/>
        <v>544.78</v>
      </c>
      <c r="AD54" s="51">
        <f t="shared" si="59"/>
        <v>11368.249999999996</v>
      </c>
      <c r="AE54" s="51">
        <f t="shared" si="60"/>
        <v>6609.4900000000016</v>
      </c>
      <c r="AF54" s="51">
        <f t="shared" si="18"/>
        <v>39268.277741334205</v>
      </c>
      <c r="AH54" s="64">
        <v>44986</v>
      </c>
      <c r="AI54" s="51">
        <f t="shared" si="45"/>
        <v>13218.019084742962</v>
      </c>
      <c r="AJ54" s="51">
        <f t="shared" si="46"/>
        <v>186.04</v>
      </c>
      <c r="AK54" s="51">
        <f t="shared" si="21"/>
        <v>119.94999999999999</v>
      </c>
      <c r="AL54" s="51">
        <f>ROUND(AI54*AH$8/12,2)</f>
        <v>66.09</v>
      </c>
      <c r="AM54" s="65">
        <v>0</v>
      </c>
      <c r="AN54" s="51">
        <f t="shared" si="22"/>
        <v>186.04</v>
      </c>
      <c r="AO54" s="51">
        <f t="shared" si="47"/>
        <v>3658.8699999999994</v>
      </c>
      <c r="AP54" s="51">
        <f t="shared" si="48"/>
        <v>2480.4500000000003</v>
      </c>
      <c r="AQ54" s="51">
        <f t="shared" si="25"/>
        <v>13098.069084742961</v>
      </c>
      <c r="AS54" s="64">
        <v>44986</v>
      </c>
      <c r="AT54" s="51">
        <f t="shared" si="49"/>
        <v>14291.567031748771</v>
      </c>
      <c r="AU54" s="51">
        <f t="shared" si="50"/>
        <v>204.6</v>
      </c>
      <c r="AV54" s="51">
        <f t="shared" si="28"/>
        <v>127.19</v>
      </c>
      <c r="AW54" s="51">
        <f>ROUND(AT54*AS$8/12,2)</f>
        <v>77.41</v>
      </c>
      <c r="AX54" s="65">
        <v>0</v>
      </c>
      <c r="AY54" s="51">
        <f t="shared" si="29"/>
        <v>204.6</v>
      </c>
      <c r="AZ54" s="51">
        <f t="shared" si="51"/>
        <v>3854.75</v>
      </c>
      <c r="BA54" s="51">
        <f t="shared" si="52"/>
        <v>2897.05</v>
      </c>
      <c r="BB54" s="51">
        <f t="shared" si="32"/>
        <v>14164.377031748771</v>
      </c>
      <c r="BD54" s="64">
        <v>44986</v>
      </c>
      <c r="BE54" s="51">
        <f t="shared" si="53"/>
        <v>8198.6956576101111</v>
      </c>
      <c r="BF54" s="51">
        <f t="shared" si="54"/>
        <v>221.51</v>
      </c>
      <c r="BG54" s="51">
        <f t="shared" si="35"/>
        <v>173.68</v>
      </c>
      <c r="BH54" s="51">
        <f>ROUND(BE54*BD$8/12,2)</f>
        <v>47.83</v>
      </c>
      <c r="BI54" s="65">
        <v>200</v>
      </c>
      <c r="BJ54" s="51">
        <f t="shared" si="36"/>
        <v>421.51</v>
      </c>
      <c r="BK54" s="51">
        <f t="shared" si="55"/>
        <v>11252.980000000001</v>
      </c>
      <c r="BL54" s="51">
        <f t="shared" si="56"/>
        <v>2656.8499999999995</v>
      </c>
      <c r="BM54" s="51">
        <f t="shared" si="39"/>
        <v>7825.0156576101108</v>
      </c>
    </row>
    <row r="55" spans="1:65" x14ac:dyDescent="0.25">
      <c r="A55" s="64">
        <v>45017</v>
      </c>
      <c r="B55" s="51">
        <f t="shared" si="62"/>
        <v>727.41</v>
      </c>
      <c r="C55" s="51">
        <f>AC55</f>
        <v>544.78</v>
      </c>
      <c r="D55" s="51">
        <f>AN55</f>
        <v>186.04</v>
      </c>
      <c r="E55" s="51">
        <f>AY55</f>
        <v>204.6</v>
      </c>
      <c r="F55" s="51">
        <f>BJ55</f>
        <v>421.51</v>
      </c>
      <c r="G55" s="51">
        <f t="shared" si="61"/>
        <v>2084.34</v>
      </c>
      <c r="J55">
        <f t="shared" si="40"/>
        <v>4</v>
      </c>
      <c r="K55" s="64">
        <v>45017</v>
      </c>
      <c r="L55" s="51">
        <f t="shared" si="2"/>
        <v>141202.66</v>
      </c>
      <c r="M55" s="51">
        <f t="shared" si="3"/>
        <v>727.41</v>
      </c>
      <c r="N55" s="51">
        <f t="shared" si="4"/>
        <v>241.43999999999994</v>
      </c>
      <c r="O55" s="51">
        <f t="shared" si="5"/>
        <v>485.97</v>
      </c>
      <c r="P55" s="65">
        <v>0</v>
      </c>
      <c r="Q55" s="51">
        <f t="shared" si="6"/>
        <v>727.41</v>
      </c>
      <c r="R55" s="51">
        <f t="shared" si="7"/>
        <v>9038.7800000000007</v>
      </c>
      <c r="S55" s="51">
        <f t="shared" si="8"/>
        <v>20057.620000000006</v>
      </c>
      <c r="T55" s="51">
        <f t="shared" si="9"/>
        <v>140961.22</v>
      </c>
      <c r="U55" s="53">
        <f t="shared" si="10"/>
        <v>39038.78</v>
      </c>
      <c r="W55" s="64">
        <v>45017</v>
      </c>
      <c r="X55" s="51">
        <f t="shared" si="57"/>
        <v>39268.277741334205</v>
      </c>
      <c r="Y55" s="51">
        <f t="shared" si="58"/>
        <v>544.78</v>
      </c>
      <c r="Z55" s="51">
        <f t="shared" si="14"/>
        <v>371.02</v>
      </c>
      <c r="AA55" s="51">
        <f>ROUND(X55*W$8/12,2)</f>
        <v>173.76</v>
      </c>
      <c r="AB55" s="65">
        <v>0</v>
      </c>
      <c r="AC55" s="51">
        <f t="shared" si="15"/>
        <v>544.78</v>
      </c>
      <c r="AD55" s="51">
        <f t="shared" si="59"/>
        <v>11739.269999999997</v>
      </c>
      <c r="AE55" s="51">
        <f t="shared" si="60"/>
        <v>6783.2500000000018</v>
      </c>
      <c r="AF55" s="51">
        <f t="shared" si="18"/>
        <v>38897.257741334208</v>
      </c>
      <c r="AH55" s="64">
        <v>45017</v>
      </c>
      <c r="AI55" s="51">
        <f t="shared" si="45"/>
        <v>13098.069084742961</v>
      </c>
      <c r="AJ55" s="51">
        <f t="shared" si="46"/>
        <v>186.04</v>
      </c>
      <c r="AK55" s="51">
        <f t="shared" si="21"/>
        <v>120.55</v>
      </c>
      <c r="AL55" s="51">
        <f>ROUND(AI55*AH$8/12,2)</f>
        <v>65.489999999999995</v>
      </c>
      <c r="AM55" s="65">
        <v>0</v>
      </c>
      <c r="AN55" s="51">
        <f t="shared" si="22"/>
        <v>186.04</v>
      </c>
      <c r="AO55" s="51">
        <f t="shared" si="47"/>
        <v>3779.4199999999996</v>
      </c>
      <c r="AP55" s="51">
        <f t="shared" si="48"/>
        <v>2545.94</v>
      </c>
      <c r="AQ55" s="51">
        <f t="shared" si="25"/>
        <v>12977.519084742962</v>
      </c>
      <c r="AS55" s="64">
        <v>45017</v>
      </c>
      <c r="AT55" s="51">
        <f t="shared" si="49"/>
        <v>14164.377031748771</v>
      </c>
      <c r="AU55" s="51">
        <f t="shared" si="50"/>
        <v>204.6</v>
      </c>
      <c r="AV55" s="51">
        <f t="shared" si="28"/>
        <v>127.88</v>
      </c>
      <c r="AW55" s="51">
        <f>ROUND(AT55*AS$8/12,2)</f>
        <v>76.72</v>
      </c>
      <c r="AX55" s="65">
        <v>0</v>
      </c>
      <c r="AY55" s="51">
        <f t="shared" si="29"/>
        <v>204.6</v>
      </c>
      <c r="AZ55" s="51">
        <f t="shared" si="51"/>
        <v>3982.63</v>
      </c>
      <c r="BA55" s="51">
        <f t="shared" si="52"/>
        <v>2973.77</v>
      </c>
      <c r="BB55" s="51">
        <f t="shared" si="32"/>
        <v>14036.497031748771</v>
      </c>
      <c r="BD55" s="64">
        <v>45017</v>
      </c>
      <c r="BE55" s="51">
        <f t="shared" si="53"/>
        <v>7825.0156576101108</v>
      </c>
      <c r="BF55" s="51">
        <f t="shared" si="54"/>
        <v>221.51</v>
      </c>
      <c r="BG55" s="51">
        <f t="shared" si="35"/>
        <v>175.85999999999999</v>
      </c>
      <c r="BH55" s="51">
        <f>ROUND(BE55*BD$8/12,2)</f>
        <v>45.65</v>
      </c>
      <c r="BI55" s="65">
        <v>200</v>
      </c>
      <c r="BJ55" s="51">
        <f t="shared" si="36"/>
        <v>421.51</v>
      </c>
      <c r="BK55" s="51">
        <f t="shared" si="55"/>
        <v>11628.840000000002</v>
      </c>
      <c r="BL55" s="51">
        <f t="shared" si="56"/>
        <v>2702.4999999999995</v>
      </c>
      <c r="BM55" s="51">
        <f t="shared" si="39"/>
        <v>7449.1556576101111</v>
      </c>
    </row>
    <row r="56" spans="1:65" x14ac:dyDescent="0.25">
      <c r="A56" s="64">
        <v>45047</v>
      </c>
      <c r="B56" s="51">
        <f t="shared" si="62"/>
        <v>727.41</v>
      </c>
      <c r="C56" s="51">
        <f>AC56</f>
        <v>544.78</v>
      </c>
      <c r="D56" s="51">
        <f>AN56</f>
        <v>186.04</v>
      </c>
      <c r="E56" s="51">
        <f>AY56</f>
        <v>204.6</v>
      </c>
      <c r="F56" s="51">
        <f>BJ56</f>
        <v>421.51</v>
      </c>
      <c r="G56" s="51">
        <f t="shared" si="61"/>
        <v>2084.34</v>
      </c>
      <c r="J56">
        <f t="shared" si="40"/>
        <v>4</v>
      </c>
      <c r="K56" s="64">
        <v>45047</v>
      </c>
      <c r="L56" s="51">
        <f t="shared" si="2"/>
        <v>140961.22</v>
      </c>
      <c r="M56" s="51">
        <f t="shared" si="3"/>
        <v>727.41</v>
      </c>
      <c r="N56" s="51">
        <f t="shared" si="4"/>
        <v>242.26999999999998</v>
      </c>
      <c r="O56" s="51">
        <f t="shared" si="5"/>
        <v>485.14</v>
      </c>
      <c r="P56" s="65">
        <v>0</v>
      </c>
      <c r="Q56" s="51">
        <f t="shared" si="6"/>
        <v>727.41</v>
      </c>
      <c r="R56" s="51">
        <f t="shared" si="7"/>
        <v>9281.0500000000011</v>
      </c>
      <c r="S56" s="51">
        <f t="shared" si="8"/>
        <v>20542.760000000006</v>
      </c>
      <c r="T56" s="51">
        <f t="shared" si="9"/>
        <v>140718.95000000001</v>
      </c>
      <c r="U56" s="53">
        <f t="shared" si="10"/>
        <v>39281.050000000003</v>
      </c>
      <c r="W56" s="64">
        <v>45047</v>
      </c>
      <c r="X56" s="51">
        <f t="shared" si="57"/>
        <v>38897.257741334208</v>
      </c>
      <c r="Y56" s="51">
        <f t="shared" si="58"/>
        <v>544.78</v>
      </c>
      <c r="Z56" s="51">
        <f t="shared" si="14"/>
        <v>372.65999999999997</v>
      </c>
      <c r="AA56" s="51">
        <f>ROUND(X56*W$8/12,2)</f>
        <v>172.12</v>
      </c>
      <c r="AB56" s="65">
        <v>0</v>
      </c>
      <c r="AC56" s="51">
        <f t="shared" si="15"/>
        <v>544.78</v>
      </c>
      <c r="AD56" s="51">
        <f t="shared" si="59"/>
        <v>12111.929999999997</v>
      </c>
      <c r="AE56" s="51">
        <f t="shared" si="60"/>
        <v>6955.3700000000017</v>
      </c>
      <c r="AF56" s="51">
        <f t="shared" si="18"/>
        <v>38524.597741334204</v>
      </c>
      <c r="AH56" s="64">
        <v>45047</v>
      </c>
      <c r="AI56" s="51">
        <f t="shared" si="45"/>
        <v>12977.519084742962</v>
      </c>
      <c r="AJ56" s="51">
        <f t="shared" si="46"/>
        <v>186.04</v>
      </c>
      <c r="AK56" s="51">
        <f t="shared" si="21"/>
        <v>121.14999999999999</v>
      </c>
      <c r="AL56" s="51">
        <f>ROUND(AI56*AH$8/12,2)</f>
        <v>64.89</v>
      </c>
      <c r="AM56" s="65">
        <v>0</v>
      </c>
      <c r="AN56" s="51">
        <f t="shared" si="22"/>
        <v>186.04</v>
      </c>
      <c r="AO56" s="51">
        <f t="shared" si="47"/>
        <v>3900.5699999999997</v>
      </c>
      <c r="AP56" s="51">
        <f t="shared" si="48"/>
        <v>2610.83</v>
      </c>
      <c r="AQ56" s="51">
        <f t="shared" si="25"/>
        <v>12856.369084742963</v>
      </c>
      <c r="AS56" s="64">
        <v>45047</v>
      </c>
      <c r="AT56" s="51">
        <f t="shared" si="49"/>
        <v>14036.497031748771</v>
      </c>
      <c r="AU56" s="51">
        <f t="shared" si="50"/>
        <v>204.6</v>
      </c>
      <c r="AV56" s="51">
        <f t="shared" si="28"/>
        <v>128.57</v>
      </c>
      <c r="AW56" s="51">
        <f>ROUND(AT56*AS$8/12,2)</f>
        <v>76.03</v>
      </c>
      <c r="AX56" s="65">
        <v>0</v>
      </c>
      <c r="AY56" s="51">
        <f t="shared" si="29"/>
        <v>204.6</v>
      </c>
      <c r="AZ56" s="51">
        <f t="shared" si="51"/>
        <v>4111.2</v>
      </c>
      <c r="BA56" s="51">
        <f t="shared" si="52"/>
        <v>3049.8</v>
      </c>
      <c r="BB56" s="51">
        <f t="shared" si="32"/>
        <v>13907.927031748772</v>
      </c>
      <c r="BD56" s="64">
        <v>45047</v>
      </c>
      <c r="BE56" s="51">
        <f t="shared" si="53"/>
        <v>7449.1556576101111</v>
      </c>
      <c r="BF56" s="51">
        <f t="shared" si="54"/>
        <v>221.51</v>
      </c>
      <c r="BG56" s="51">
        <f t="shared" si="35"/>
        <v>178.06</v>
      </c>
      <c r="BH56" s="51">
        <f>ROUND(BE56*BD$8/12,2)</f>
        <v>43.45</v>
      </c>
      <c r="BI56" s="65">
        <v>200</v>
      </c>
      <c r="BJ56" s="51">
        <f t="shared" si="36"/>
        <v>421.51</v>
      </c>
      <c r="BK56" s="51">
        <f t="shared" si="55"/>
        <v>12006.900000000001</v>
      </c>
      <c r="BL56" s="51">
        <f t="shared" si="56"/>
        <v>2745.9499999999994</v>
      </c>
      <c r="BM56" s="51">
        <f t="shared" si="39"/>
        <v>7071.0956576101107</v>
      </c>
    </row>
    <row r="57" spans="1:65" x14ac:dyDescent="0.25">
      <c r="A57" s="64">
        <v>45078</v>
      </c>
      <c r="B57" s="51">
        <f t="shared" si="62"/>
        <v>727.41</v>
      </c>
      <c r="C57" s="51">
        <f>AC57</f>
        <v>544.78</v>
      </c>
      <c r="D57" s="51">
        <f>AN57</f>
        <v>186.04</v>
      </c>
      <c r="E57" s="51">
        <f>AY57</f>
        <v>204.6</v>
      </c>
      <c r="F57" s="51">
        <f>BJ57</f>
        <v>421.51</v>
      </c>
      <c r="G57" s="51">
        <f t="shared" si="61"/>
        <v>2084.34</v>
      </c>
      <c r="J57">
        <f t="shared" si="40"/>
        <v>4</v>
      </c>
      <c r="K57" s="64">
        <v>45078</v>
      </c>
      <c r="L57" s="51">
        <f t="shared" si="2"/>
        <v>140718.95000000001</v>
      </c>
      <c r="M57" s="51">
        <f t="shared" si="3"/>
        <v>727.41</v>
      </c>
      <c r="N57" s="51">
        <f t="shared" si="4"/>
        <v>243.09999999999997</v>
      </c>
      <c r="O57" s="51">
        <f t="shared" si="5"/>
        <v>484.31</v>
      </c>
      <c r="P57" s="65">
        <v>0</v>
      </c>
      <c r="Q57" s="51">
        <f t="shared" si="6"/>
        <v>727.41</v>
      </c>
      <c r="R57" s="51">
        <f t="shared" si="7"/>
        <v>9524.1500000000015</v>
      </c>
      <c r="S57" s="51">
        <f t="shared" si="8"/>
        <v>21027.070000000007</v>
      </c>
      <c r="T57" s="51">
        <f t="shared" si="9"/>
        <v>140475.85</v>
      </c>
      <c r="U57" s="53">
        <f t="shared" si="10"/>
        <v>39524.15</v>
      </c>
      <c r="W57" s="64">
        <v>45078</v>
      </c>
      <c r="X57" s="51">
        <f t="shared" si="57"/>
        <v>38524.597741334204</v>
      </c>
      <c r="Y57" s="51">
        <f t="shared" si="58"/>
        <v>544.78</v>
      </c>
      <c r="Z57" s="51">
        <f t="shared" si="14"/>
        <v>374.30999999999995</v>
      </c>
      <c r="AA57" s="51">
        <f>ROUND(X57*W$8/12,2)</f>
        <v>170.47</v>
      </c>
      <c r="AB57" s="65">
        <v>0</v>
      </c>
      <c r="AC57" s="51">
        <f t="shared" si="15"/>
        <v>544.78</v>
      </c>
      <c r="AD57" s="51">
        <f t="shared" si="59"/>
        <v>12486.239999999996</v>
      </c>
      <c r="AE57" s="51">
        <f t="shared" si="60"/>
        <v>7125.840000000002</v>
      </c>
      <c r="AF57" s="51">
        <f t="shared" si="18"/>
        <v>38150.287741334207</v>
      </c>
      <c r="AH57" s="64">
        <v>45078</v>
      </c>
      <c r="AI57" s="51">
        <f t="shared" si="45"/>
        <v>12856.369084742963</v>
      </c>
      <c r="AJ57" s="51">
        <f t="shared" si="46"/>
        <v>186.04</v>
      </c>
      <c r="AK57" s="51">
        <f t="shared" si="21"/>
        <v>121.75999999999999</v>
      </c>
      <c r="AL57" s="51">
        <f>ROUND(AI57*AH$8/12,2)</f>
        <v>64.28</v>
      </c>
      <c r="AM57" s="65">
        <v>0</v>
      </c>
      <c r="AN57" s="51">
        <f t="shared" si="22"/>
        <v>186.04</v>
      </c>
      <c r="AO57" s="51">
        <f t="shared" si="47"/>
        <v>4022.33</v>
      </c>
      <c r="AP57" s="51">
        <f t="shared" si="48"/>
        <v>2675.11</v>
      </c>
      <c r="AQ57" s="51">
        <f t="shared" si="25"/>
        <v>12734.609084742962</v>
      </c>
      <c r="AS57" s="64">
        <v>45078</v>
      </c>
      <c r="AT57" s="51">
        <f t="shared" si="49"/>
        <v>13907.927031748772</v>
      </c>
      <c r="AU57" s="51">
        <f t="shared" si="50"/>
        <v>204.6</v>
      </c>
      <c r="AV57" s="51">
        <f t="shared" si="28"/>
        <v>129.26999999999998</v>
      </c>
      <c r="AW57" s="51">
        <f>ROUND(AT57*AS$8/12,2)</f>
        <v>75.33</v>
      </c>
      <c r="AX57" s="65">
        <v>0</v>
      </c>
      <c r="AY57" s="51">
        <f t="shared" si="29"/>
        <v>204.6</v>
      </c>
      <c r="AZ57" s="51">
        <f t="shared" si="51"/>
        <v>4240.4699999999993</v>
      </c>
      <c r="BA57" s="51">
        <f t="shared" si="52"/>
        <v>3125.13</v>
      </c>
      <c r="BB57" s="51">
        <f t="shared" si="32"/>
        <v>13778.657031748771</v>
      </c>
      <c r="BD57" s="64">
        <v>45078</v>
      </c>
      <c r="BE57" s="51">
        <f t="shared" si="53"/>
        <v>7071.0956576101107</v>
      </c>
      <c r="BF57" s="51">
        <f t="shared" si="54"/>
        <v>221.51</v>
      </c>
      <c r="BG57" s="51">
        <f t="shared" si="35"/>
        <v>180.26</v>
      </c>
      <c r="BH57" s="51">
        <f>ROUND(BE57*BD$8/12,2)</f>
        <v>41.25</v>
      </c>
      <c r="BI57" s="65">
        <v>200</v>
      </c>
      <c r="BJ57" s="51">
        <f t="shared" si="36"/>
        <v>421.51</v>
      </c>
      <c r="BK57" s="51">
        <f t="shared" si="55"/>
        <v>12387.160000000002</v>
      </c>
      <c r="BL57" s="51">
        <f t="shared" si="56"/>
        <v>2787.1999999999994</v>
      </c>
      <c r="BM57" s="51">
        <f t="shared" si="39"/>
        <v>6690.8356576101105</v>
      </c>
    </row>
    <row r="58" spans="1:65" x14ac:dyDescent="0.25">
      <c r="A58" s="64">
        <v>45108</v>
      </c>
      <c r="B58" s="51">
        <f t="shared" si="62"/>
        <v>727.41</v>
      </c>
      <c r="C58" s="51">
        <f>AC58</f>
        <v>544.78</v>
      </c>
      <c r="D58" s="51">
        <f>AN58</f>
        <v>186.04</v>
      </c>
      <c r="E58" s="51">
        <f>AY58</f>
        <v>204.6</v>
      </c>
      <c r="F58" s="51">
        <f>BJ58</f>
        <v>421.51</v>
      </c>
      <c r="G58" s="51">
        <f t="shared" si="61"/>
        <v>2084.34</v>
      </c>
      <c r="J58">
        <f t="shared" si="40"/>
        <v>4</v>
      </c>
      <c r="K58" s="64">
        <v>45108</v>
      </c>
      <c r="L58" s="51">
        <f t="shared" si="2"/>
        <v>140475.85</v>
      </c>
      <c r="M58" s="51">
        <f t="shared" si="3"/>
        <v>727.41</v>
      </c>
      <c r="N58" s="51">
        <f t="shared" si="4"/>
        <v>243.93999999999994</v>
      </c>
      <c r="O58" s="51">
        <f t="shared" si="5"/>
        <v>483.47</v>
      </c>
      <c r="P58" s="65">
        <v>0</v>
      </c>
      <c r="Q58" s="51">
        <f t="shared" si="6"/>
        <v>727.41</v>
      </c>
      <c r="R58" s="51">
        <f t="shared" si="7"/>
        <v>9768.090000000002</v>
      </c>
      <c r="S58" s="51">
        <f t="shared" si="8"/>
        <v>21510.540000000008</v>
      </c>
      <c r="T58" s="51">
        <f t="shared" si="9"/>
        <v>140231.91</v>
      </c>
      <c r="U58" s="53">
        <f t="shared" si="10"/>
        <v>39768.090000000004</v>
      </c>
      <c r="W58" s="64">
        <v>45108</v>
      </c>
      <c r="X58" s="51">
        <f t="shared" si="57"/>
        <v>38150.287741334207</v>
      </c>
      <c r="Y58" s="51">
        <f t="shared" si="58"/>
        <v>544.78</v>
      </c>
      <c r="Z58" s="51">
        <f t="shared" si="14"/>
        <v>375.96</v>
      </c>
      <c r="AA58" s="51">
        <f>ROUND(X58*W$8/12,2)</f>
        <v>168.82</v>
      </c>
      <c r="AB58" s="65">
        <v>0</v>
      </c>
      <c r="AC58" s="51">
        <f t="shared" si="15"/>
        <v>544.78</v>
      </c>
      <c r="AD58" s="51">
        <f t="shared" si="59"/>
        <v>12862.199999999995</v>
      </c>
      <c r="AE58" s="51">
        <f t="shared" si="60"/>
        <v>7294.6600000000017</v>
      </c>
      <c r="AF58" s="51">
        <f t="shared" si="18"/>
        <v>37774.327741334208</v>
      </c>
      <c r="AH58" s="64">
        <v>45108</v>
      </c>
      <c r="AI58" s="51">
        <f t="shared" si="45"/>
        <v>12734.609084742962</v>
      </c>
      <c r="AJ58" s="51">
        <f t="shared" si="46"/>
        <v>186.04</v>
      </c>
      <c r="AK58" s="51">
        <f t="shared" si="21"/>
        <v>122.36999999999999</v>
      </c>
      <c r="AL58" s="51">
        <f>ROUND(AI58*AH$8/12,2)</f>
        <v>63.67</v>
      </c>
      <c r="AM58" s="65">
        <v>0</v>
      </c>
      <c r="AN58" s="51">
        <f t="shared" si="22"/>
        <v>186.04</v>
      </c>
      <c r="AO58" s="51">
        <f t="shared" si="47"/>
        <v>4144.7</v>
      </c>
      <c r="AP58" s="51">
        <f t="shared" si="48"/>
        <v>2738.78</v>
      </c>
      <c r="AQ58" s="51">
        <f t="shared" si="25"/>
        <v>12612.239084742961</v>
      </c>
      <c r="AS58" s="64">
        <v>45108</v>
      </c>
      <c r="AT58" s="51">
        <f t="shared" si="49"/>
        <v>13778.657031748771</v>
      </c>
      <c r="AU58" s="51">
        <f t="shared" si="50"/>
        <v>204.6</v>
      </c>
      <c r="AV58" s="51">
        <f t="shared" si="28"/>
        <v>129.97</v>
      </c>
      <c r="AW58" s="51">
        <f>ROUND(AT58*AS$8/12,2)</f>
        <v>74.63</v>
      </c>
      <c r="AX58" s="65">
        <v>0</v>
      </c>
      <c r="AY58" s="51">
        <f t="shared" si="29"/>
        <v>204.6</v>
      </c>
      <c r="AZ58" s="51">
        <f t="shared" si="51"/>
        <v>4370.4399999999996</v>
      </c>
      <c r="BA58" s="51">
        <f t="shared" si="52"/>
        <v>3199.76</v>
      </c>
      <c r="BB58" s="51">
        <f t="shared" si="32"/>
        <v>13648.687031748772</v>
      </c>
      <c r="BD58" s="64">
        <v>45108</v>
      </c>
      <c r="BE58" s="51">
        <f t="shared" si="53"/>
        <v>6690.8356576101105</v>
      </c>
      <c r="BF58" s="51">
        <f t="shared" si="54"/>
        <v>221.51</v>
      </c>
      <c r="BG58" s="51">
        <f t="shared" si="35"/>
        <v>182.48</v>
      </c>
      <c r="BH58" s="51">
        <f>ROUND(BE58*BD$8/12,2)</f>
        <v>39.03</v>
      </c>
      <c r="BI58" s="65">
        <v>200</v>
      </c>
      <c r="BJ58" s="51">
        <f t="shared" si="36"/>
        <v>421.51</v>
      </c>
      <c r="BK58" s="51">
        <f t="shared" si="55"/>
        <v>12769.640000000001</v>
      </c>
      <c r="BL58" s="51">
        <f t="shared" si="56"/>
        <v>2826.2299999999996</v>
      </c>
      <c r="BM58" s="51">
        <f t="shared" si="39"/>
        <v>6308.3556576101109</v>
      </c>
    </row>
    <row r="59" spans="1:65" x14ac:dyDescent="0.25">
      <c r="A59" s="64">
        <v>45139</v>
      </c>
      <c r="B59" s="51">
        <f t="shared" si="62"/>
        <v>727.41</v>
      </c>
      <c r="C59" s="51">
        <f>AC59</f>
        <v>544.78</v>
      </c>
      <c r="D59" s="51">
        <f>AN59</f>
        <v>186.04</v>
      </c>
      <c r="E59" s="51">
        <f>AY59</f>
        <v>204.6</v>
      </c>
      <c r="F59" s="51">
        <f>BJ59</f>
        <v>421.51</v>
      </c>
      <c r="G59" s="51">
        <f t="shared" si="61"/>
        <v>2084.34</v>
      </c>
      <c r="J59">
        <f t="shared" si="40"/>
        <v>4</v>
      </c>
      <c r="K59" s="64">
        <v>45139</v>
      </c>
      <c r="L59" s="51">
        <f t="shared" si="2"/>
        <v>140231.91</v>
      </c>
      <c r="M59" s="51">
        <f t="shared" si="3"/>
        <v>727.41</v>
      </c>
      <c r="N59" s="51">
        <f t="shared" si="4"/>
        <v>244.77999999999997</v>
      </c>
      <c r="O59" s="51">
        <f t="shared" si="5"/>
        <v>482.63</v>
      </c>
      <c r="P59" s="65">
        <v>0</v>
      </c>
      <c r="Q59" s="51">
        <f t="shared" si="6"/>
        <v>727.41</v>
      </c>
      <c r="R59" s="51">
        <f t="shared" si="7"/>
        <v>10012.870000000003</v>
      </c>
      <c r="S59" s="51">
        <f t="shared" si="8"/>
        <v>21993.170000000009</v>
      </c>
      <c r="T59" s="51">
        <f t="shared" si="9"/>
        <v>139987.13</v>
      </c>
      <c r="U59" s="53">
        <f t="shared" si="10"/>
        <v>40012.870000000003</v>
      </c>
      <c r="W59" s="64">
        <v>45139</v>
      </c>
      <c r="X59" s="51">
        <f t="shared" si="57"/>
        <v>37774.327741334208</v>
      </c>
      <c r="Y59" s="51">
        <f t="shared" si="58"/>
        <v>544.78</v>
      </c>
      <c r="Z59" s="51">
        <f t="shared" si="14"/>
        <v>377.63</v>
      </c>
      <c r="AA59" s="51">
        <f>ROUND(X59*W$8/12,2)</f>
        <v>167.15</v>
      </c>
      <c r="AB59" s="65">
        <v>0</v>
      </c>
      <c r="AC59" s="51">
        <f t="shared" si="15"/>
        <v>544.78</v>
      </c>
      <c r="AD59" s="51">
        <f t="shared" si="59"/>
        <v>13239.829999999994</v>
      </c>
      <c r="AE59" s="51">
        <f t="shared" si="60"/>
        <v>7461.8100000000013</v>
      </c>
      <c r="AF59" s="51">
        <f t="shared" si="18"/>
        <v>37396.69774133421</v>
      </c>
      <c r="AH59" s="64">
        <v>45139</v>
      </c>
      <c r="AI59" s="51">
        <f t="shared" si="45"/>
        <v>12612.239084742961</v>
      </c>
      <c r="AJ59" s="51">
        <f t="shared" si="46"/>
        <v>186.04</v>
      </c>
      <c r="AK59" s="51">
        <f t="shared" si="21"/>
        <v>122.97999999999999</v>
      </c>
      <c r="AL59" s="51">
        <f>ROUND(AI59*AH$8/12,2)</f>
        <v>63.06</v>
      </c>
      <c r="AM59" s="65">
        <v>0</v>
      </c>
      <c r="AN59" s="51">
        <f t="shared" si="22"/>
        <v>186.04</v>
      </c>
      <c r="AO59" s="51">
        <f t="shared" si="47"/>
        <v>4267.6799999999994</v>
      </c>
      <c r="AP59" s="51">
        <f t="shared" si="48"/>
        <v>2801.84</v>
      </c>
      <c r="AQ59" s="51">
        <f t="shared" si="25"/>
        <v>12489.259084742962</v>
      </c>
      <c r="AS59" s="64">
        <v>45139</v>
      </c>
      <c r="AT59" s="51">
        <f t="shared" si="49"/>
        <v>13648.687031748772</v>
      </c>
      <c r="AU59" s="51">
        <f t="shared" si="50"/>
        <v>204.6</v>
      </c>
      <c r="AV59" s="51">
        <f t="shared" si="28"/>
        <v>130.66999999999999</v>
      </c>
      <c r="AW59" s="51">
        <f>ROUND(AT59*AS$8/12,2)</f>
        <v>73.930000000000007</v>
      </c>
      <c r="AX59" s="65">
        <v>0</v>
      </c>
      <c r="AY59" s="51">
        <f t="shared" si="29"/>
        <v>204.6</v>
      </c>
      <c r="AZ59" s="51">
        <f t="shared" si="51"/>
        <v>4501.1099999999997</v>
      </c>
      <c r="BA59" s="51">
        <f t="shared" si="52"/>
        <v>3273.69</v>
      </c>
      <c r="BB59" s="51">
        <f t="shared" si="32"/>
        <v>13518.017031748772</v>
      </c>
      <c r="BD59" s="64">
        <v>45139</v>
      </c>
      <c r="BE59" s="51">
        <f t="shared" si="53"/>
        <v>6308.3556576101109</v>
      </c>
      <c r="BF59" s="51">
        <f t="shared" si="54"/>
        <v>221.51</v>
      </c>
      <c r="BG59" s="51">
        <f t="shared" si="35"/>
        <v>184.70999999999998</v>
      </c>
      <c r="BH59" s="51">
        <f>ROUND(BE59*BD$8/12,2)</f>
        <v>36.799999999999997</v>
      </c>
      <c r="BI59" s="65">
        <v>200</v>
      </c>
      <c r="BJ59" s="51">
        <f t="shared" si="36"/>
        <v>421.51</v>
      </c>
      <c r="BK59" s="51">
        <f t="shared" si="55"/>
        <v>13154.35</v>
      </c>
      <c r="BL59" s="51">
        <f t="shared" si="56"/>
        <v>2863.0299999999997</v>
      </c>
      <c r="BM59" s="51">
        <f t="shared" si="39"/>
        <v>5923.6456576101109</v>
      </c>
    </row>
    <row r="60" spans="1:65" x14ac:dyDescent="0.25">
      <c r="A60" s="64">
        <v>45170</v>
      </c>
      <c r="B60" s="51">
        <f t="shared" si="62"/>
        <v>727.41</v>
      </c>
      <c r="C60" s="51">
        <f>AC60</f>
        <v>544.78</v>
      </c>
      <c r="D60" s="51">
        <f>AN60</f>
        <v>186.04</v>
      </c>
      <c r="E60" s="51">
        <f>AY60</f>
        <v>204.6</v>
      </c>
      <c r="F60" s="51">
        <f>BJ60</f>
        <v>421.51</v>
      </c>
      <c r="G60" s="51">
        <f t="shared" si="61"/>
        <v>2084.34</v>
      </c>
      <c r="J60">
        <f t="shared" si="40"/>
        <v>4</v>
      </c>
      <c r="K60" s="64">
        <v>45170</v>
      </c>
      <c r="L60" s="51">
        <f t="shared" si="2"/>
        <v>139987.13</v>
      </c>
      <c r="M60" s="51">
        <f t="shared" si="3"/>
        <v>727.41</v>
      </c>
      <c r="N60" s="51">
        <f t="shared" si="4"/>
        <v>245.61999999999995</v>
      </c>
      <c r="O60" s="51">
        <f t="shared" si="5"/>
        <v>481.79</v>
      </c>
      <c r="P60" s="65">
        <v>0</v>
      </c>
      <c r="Q60" s="51">
        <f t="shared" si="6"/>
        <v>727.41</v>
      </c>
      <c r="R60" s="51">
        <f t="shared" si="7"/>
        <v>10258.490000000003</v>
      </c>
      <c r="S60" s="51">
        <f t="shared" si="8"/>
        <v>22474.96000000001</v>
      </c>
      <c r="T60" s="51">
        <f t="shared" si="9"/>
        <v>139741.51</v>
      </c>
      <c r="U60" s="53">
        <f t="shared" si="10"/>
        <v>40258.490000000005</v>
      </c>
      <c r="W60" s="64">
        <v>45170</v>
      </c>
      <c r="X60" s="51">
        <f t="shared" si="57"/>
        <v>37396.69774133421</v>
      </c>
      <c r="Y60" s="51">
        <f t="shared" si="58"/>
        <v>544.78</v>
      </c>
      <c r="Z60" s="51">
        <f t="shared" si="14"/>
        <v>379.29999999999995</v>
      </c>
      <c r="AA60" s="51">
        <f>ROUND(X60*W$8/12,2)</f>
        <v>165.48</v>
      </c>
      <c r="AB60" s="65">
        <v>0</v>
      </c>
      <c r="AC60" s="51">
        <f t="shared" si="15"/>
        <v>544.78</v>
      </c>
      <c r="AD60" s="51">
        <f t="shared" si="59"/>
        <v>13619.129999999994</v>
      </c>
      <c r="AE60" s="51">
        <f t="shared" si="60"/>
        <v>7627.2900000000009</v>
      </c>
      <c r="AF60" s="51">
        <f t="shared" si="18"/>
        <v>37017.397741334207</v>
      </c>
      <c r="AH60" s="64">
        <v>45170</v>
      </c>
      <c r="AI60" s="51">
        <f t="shared" si="45"/>
        <v>12489.259084742962</v>
      </c>
      <c r="AJ60" s="51">
        <f t="shared" si="46"/>
        <v>186.04</v>
      </c>
      <c r="AK60" s="51">
        <f t="shared" si="21"/>
        <v>123.58999999999999</v>
      </c>
      <c r="AL60" s="51">
        <f>ROUND(AI60*AH$8/12,2)</f>
        <v>62.45</v>
      </c>
      <c r="AM60" s="65">
        <v>0</v>
      </c>
      <c r="AN60" s="51">
        <f t="shared" si="22"/>
        <v>186.04</v>
      </c>
      <c r="AO60" s="51">
        <f t="shared" si="47"/>
        <v>4391.2699999999995</v>
      </c>
      <c r="AP60" s="51">
        <f t="shared" si="48"/>
        <v>2864.29</v>
      </c>
      <c r="AQ60" s="51">
        <f t="shared" si="25"/>
        <v>12365.669084742962</v>
      </c>
      <c r="AS60" s="64">
        <v>45170</v>
      </c>
      <c r="AT60" s="51">
        <f t="shared" si="49"/>
        <v>13518.017031748772</v>
      </c>
      <c r="AU60" s="51">
        <f t="shared" si="50"/>
        <v>204.6</v>
      </c>
      <c r="AV60" s="51">
        <f t="shared" si="28"/>
        <v>131.38</v>
      </c>
      <c r="AW60" s="51">
        <f>ROUND(AT60*AS$8/12,2)</f>
        <v>73.22</v>
      </c>
      <c r="AX60" s="65">
        <v>0</v>
      </c>
      <c r="AY60" s="51">
        <f t="shared" si="29"/>
        <v>204.6</v>
      </c>
      <c r="AZ60" s="51">
        <f t="shared" si="51"/>
        <v>4632.49</v>
      </c>
      <c r="BA60" s="51">
        <f t="shared" si="52"/>
        <v>3346.91</v>
      </c>
      <c r="BB60" s="51">
        <f t="shared" si="32"/>
        <v>13386.637031748773</v>
      </c>
      <c r="BD60" s="64">
        <v>45170</v>
      </c>
      <c r="BE60" s="51">
        <f t="shared" si="53"/>
        <v>5923.6456576101109</v>
      </c>
      <c r="BF60" s="51">
        <f t="shared" si="54"/>
        <v>221.51</v>
      </c>
      <c r="BG60" s="51">
        <f t="shared" si="35"/>
        <v>186.95999999999998</v>
      </c>
      <c r="BH60" s="51">
        <f>ROUND(BE60*BD$8/12,2)</f>
        <v>34.549999999999997</v>
      </c>
      <c r="BI60" s="65">
        <v>200</v>
      </c>
      <c r="BJ60" s="51">
        <f t="shared" si="36"/>
        <v>421.51</v>
      </c>
      <c r="BK60" s="51">
        <f t="shared" si="55"/>
        <v>13541.31</v>
      </c>
      <c r="BL60" s="51">
        <f t="shared" si="56"/>
        <v>2897.58</v>
      </c>
      <c r="BM60" s="51">
        <f t="shared" si="39"/>
        <v>5536.6856576101109</v>
      </c>
    </row>
    <row r="61" spans="1:65" x14ac:dyDescent="0.25">
      <c r="A61" s="64">
        <v>45200</v>
      </c>
      <c r="B61" s="51">
        <f t="shared" si="62"/>
        <v>727.41</v>
      </c>
      <c r="C61" s="51">
        <f>AC61</f>
        <v>544.78</v>
      </c>
      <c r="D61" s="51">
        <f>AN61</f>
        <v>186.04</v>
      </c>
      <c r="E61" s="51">
        <f>AY61</f>
        <v>204.6</v>
      </c>
      <c r="F61" s="51">
        <f>BJ61</f>
        <v>421.51</v>
      </c>
      <c r="G61" s="51">
        <f t="shared" si="61"/>
        <v>2084.34</v>
      </c>
      <c r="J61">
        <f t="shared" si="40"/>
        <v>4</v>
      </c>
      <c r="K61" s="64">
        <v>45200</v>
      </c>
      <c r="L61" s="51">
        <f t="shared" si="2"/>
        <v>139741.51</v>
      </c>
      <c r="M61" s="51">
        <f t="shared" si="3"/>
        <v>727.41</v>
      </c>
      <c r="N61" s="51">
        <f t="shared" si="4"/>
        <v>246.46999999999997</v>
      </c>
      <c r="O61" s="51">
        <f t="shared" si="5"/>
        <v>480.94</v>
      </c>
      <c r="P61" s="65">
        <v>0</v>
      </c>
      <c r="Q61" s="51">
        <f t="shared" si="6"/>
        <v>727.41</v>
      </c>
      <c r="R61" s="51">
        <f t="shared" si="7"/>
        <v>10504.960000000003</v>
      </c>
      <c r="S61" s="51">
        <f t="shared" si="8"/>
        <v>22955.900000000009</v>
      </c>
      <c r="T61" s="51">
        <f t="shared" si="9"/>
        <v>139495.04000000001</v>
      </c>
      <c r="U61" s="53">
        <f t="shared" si="10"/>
        <v>40504.960000000006</v>
      </c>
      <c r="W61" s="64">
        <v>45200</v>
      </c>
      <c r="X61" s="51">
        <f t="shared" si="57"/>
        <v>37017.397741334207</v>
      </c>
      <c r="Y61" s="51">
        <f t="shared" si="58"/>
        <v>544.78</v>
      </c>
      <c r="Z61" s="51">
        <f t="shared" si="14"/>
        <v>380.97999999999996</v>
      </c>
      <c r="AA61" s="51">
        <f>ROUND(X61*W$8/12,2)</f>
        <v>163.80000000000001</v>
      </c>
      <c r="AB61" s="65">
        <v>0</v>
      </c>
      <c r="AC61" s="51">
        <f t="shared" si="15"/>
        <v>544.78</v>
      </c>
      <c r="AD61" s="51">
        <f t="shared" si="59"/>
        <v>14000.109999999993</v>
      </c>
      <c r="AE61" s="51">
        <f t="shared" si="60"/>
        <v>7791.0900000000011</v>
      </c>
      <c r="AF61" s="51">
        <f t="shared" si="18"/>
        <v>36636.417741334204</v>
      </c>
      <c r="AH61" s="64">
        <v>45200</v>
      </c>
      <c r="AI61" s="51">
        <f t="shared" si="45"/>
        <v>12365.669084742962</v>
      </c>
      <c r="AJ61" s="51">
        <f t="shared" si="46"/>
        <v>186.04</v>
      </c>
      <c r="AK61" s="51">
        <f t="shared" si="21"/>
        <v>124.21</v>
      </c>
      <c r="AL61" s="51">
        <f>ROUND(AI61*AH$8/12,2)</f>
        <v>61.83</v>
      </c>
      <c r="AM61" s="65">
        <v>0</v>
      </c>
      <c r="AN61" s="51">
        <f t="shared" si="22"/>
        <v>186.04</v>
      </c>
      <c r="AO61" s="51">
        <f t="shared" si="47"/>
        <v>4515.4799999999996</v>
      </c>
      <c r="AP61" s="51">
        <f t="shared" si="48"/>
        <v>2926.12</v>
      </c>
      <c r="AQ61" s="51">
        <f t="shared" si="25"/>
        <v>12241.459084742963</v>
      </c>
      <c r="AS61" s="64">
        <v>45200</v>
      </c>
      <c r="AT61" s="51">
        <f t="shared" si="49"/>
        <v>13386.637031748773</v>
      </c>
      <c r="AU61" s="51">
        <f t="shared" si="50"/>
        <v>204.6</v>
      </c>
      <c r="AV61" s="51">
        <f t="shared" si="28"/>
        <v>132.08999999999997</v>
      </c>
      <c r="AW61" s="51">
        <f>ROUND(AT61*AS$8/12,2)</f>
        <v>72.510000000000005</v>
      </c>
      <c r="AX61" s="65">
        <v>0</v>
      </c>
      <c r="AY61" s="51">
        <f t="shared" si="29"/>
        <v>204.6</v>
      </c>
      <c r="AZ61" s="51">
        <f t="shared" si="51"/>
        <v>4764.58</v>
      </c>
      <c r="BA61" s="51">
        <f t="shared" si="52"/>
        <v>3419.42</v>
      </c>
      <c r="BB61" s="51">
        <f t="shared" si="32"/>
        <v>13254.547031748772</v>
      </c>
      <c r="BD61" s="64">
        <v>45200</v>
      </c>
      <c r="BE61" s="51">
        <f t="shared" si="53"/>
        <v>5536.6856576101109</v>
      </c>
      <c r="BF61" s="51">
        <f t="shared" si="54"/>
        <v>221.51</v>
      </c>
      <c r="BG61" s="51">
        <f t="shared" si="35"/>
        <v>189.20999999999998</v>
      </c>
      <c r="BH61" s="51">
        <f>ROUND(BE61*BD$8/12,2)</f>
        <v>32.299999999999997</v>
      </c>
      <c r="BI61" s="65">
        <v>200</v>
      </c>
      <c r="BJ61" s="51">
        <f t="shared" si="36"/>
        <v>421.51</v>
      </c>
      <c r="BK61" s="51">
        <f t="shared" si="55"/>
        <v>13930.519999999999</v>
      </c>
      <c r="BL61" s="51">
        <f t="shared" si="56"/>
        <v>2929.88</v>
      </c>
      <c r="BM61" s="51">
        <f t="shared" si="39"/>
        <v>5147.4756576101108</v>
      </c>
    </row>
    <row r="62" spans="1:65" x14ac:dyDescent="0.25">
      <c r="A62" s="64">
        <v>45231</v>
      </c>
      <c r="B62" s="51">
        <f t="shared" si="62"/>
        <v>727.41</v>
      </c>
      <c r="C62" s="51">
        <f>AC62</f>
        <v>544.78</v>
      </c>
      <c r="D62" s="51">
        <f>AN62</f>
        <v>186.04</v>
      </c>
      <c r="E62" s="51">
        <f>AY62</f>
        <v>204.6</v>
      </c>
      <c r="F62" s="51">
        <f>BJ62</f>
        <v>421.51</v>
      </c>
      <c r="G62" s="51">
        <f t="shared" si="61"/>
        <v>2084.34</v>
      </c>
      <c r="J62">
        <f t="shared" si="40"/>
        <v>4</v>
      </c>
      <c r="K62" s="64">
        <v>45231</v>
      </c>
      <c r="L62" s="51">
        <f t="shared" si="2"/>
        <v>139495.04000000001</v>
      </c>
      <c r="M62" s="51">
        <f t="shared" si="3"/>
        <v>727.41</v>
      </c>
      <c r="N62" s="51">
        <f t="shared" si="4"/>
        <v>247.30999999999995</v>
      </c>
      <c r="O62" s="51">
        <f t="shared" si="5"/>
        <v>480.1</v>
      </c>
      <c r="P62" s="65">
        <v>0</v>
      </c>
      <c r="Q62" s="51">
        <f t="shared" si="6"/>
        <v>727.41</v>
      </c>
      <c r="R62" s="51">
        <f t="shared" si="7"/>
        <v>10752.270000000002</v>
      </c>
      <c r="S62" s="51">
        <f t="shared" si="8"/>
        <v>23436.000000000007</v>
      </c>
      <c r="T62" s="51">
        <f t="shared" si="9"/>
        <v>139247.73000000001</v>
      </c>
      <c r="U62" s="53">
        <f t="shared" si="10"/>
        <v>40752.270000000004</v>
      </c>
      <c r="W62" s="64">
        <v>45231</v>
      </c>
      <c r="X62" s="51">
        <f t="shared" si="57"/>
        <v>36636.417741334204</v>
      </c>
      <c r="Y62" s="51">
        <f t="shared" si="58"/>
        <v>544.78</v>
      </c>
      <c r="Z62" s="51">
        <f t="shared" si="14"/>
        <v>382.65999999999997</v>
      </c>
      <c r="AA62" s="51">
        <f>ROUND(X62*W$8/12,2)</f>
        <v>162.12</v>
      </c>
      <c r="AB62" s="65">
        <v>0</v>
      </c>
      <c r="AC62" s="51">
        <f t="shared" si="15"/>
        <v>544.78</v>
      </c>
      <c r="AD62" s="51">
        <f t="shared" si="59"/>
        <v>14382.769999999993</v>
      </c>
      <c r="AE62" s="51">
        <f t="shared" si="60"/>
        <v>7953.2100000000009</v>
      </c>
      <c r="AF62" s="51">
        <f t="shared" si="18"/>
        <v>36253.757741334201</v>
      </c>
      <c r="AH62" s="64">
        <v>45231</v>
      </c>
      <c r="AI62" s="51">
        <f t="shared" si="45"/>
        <v>12241.459084742963</v>
      </c>
      <c r="AJ62" s="51">
        <f t="shared" si="46"/>
        <v>186.04</v>
      </c>
      <c r="AK62" s="51">
        <f t="shared" si="21"/>
        <v>124.82999999999998</v>
      </c>
      <c r="AL62" s="51">
        <f>ROUND(AI62*AH$8/12,2)</f>
        <v>61.21</v>
      </c>
      <c r="AM62" s="65">
        <v>0</v>
      </c>
      <c r="AN62" s="51">
        <f t="shared" si="22"/>
        <v>186.04</v>
      </c>
      <c r="AO62" s="51">
        <f t="shared" si="47"/>
        <v>4640.3099999999995</v>
      </c>
      <c r="AP62" s="51">
        <f t="shared" si="48"/>
        <v>2987.33</v>
      </c>
      <c r="AQ62" s="51">
        <f t="shared" si="25"/>
        <v>12116.629084742963</v>
      </c>
      <c r="AS62" s="64">
        <v>45231</v>
      </c>
      <c r="AT62" s="51">
        <f t="shared" si="49"/>
        <v>13254.547031748772</v>
      </c>
      <c r="AU62" s="51">
        <f t="shared" si="50"/>
        <v>204.6</v>
      </c>
      <c r="AV62" s="51">
        <f t="shared" si="28"/>
        <v>132.80000000000001</v>
      </c>
      <c r="AW62" s="51">
        <f>ROUND(AT62*AS$8/12,2)</f>
        <v>71.8</v>
      </c>
      <c r="AX62" s="65">
        <v>0</v>
      </c>
      <c r="AY62" s="51">
        <f t="shared" si="29"/>
        <v>204.6</v>
      </c>
      <c r="AZ62" s="51">
        <f t="shared" si="51"/>
        <v>4897.38</v>
      </c>
      <c r="BA62" s="51">
        <f t="shared" si="52"/>
        <v>3491.2200000000003</v>
      </c>
      <c r="BB62" s="51">
        <f t="shared" si="32"/>
        <v>13121.747031748773</v>
      </c>
      <c r="BD62" s="64">
        <v>45231</v>
      </c>
      <c r="BE62" s="51">
        <f t="shared" si="53"/>
        <v>5147.4756576101108</v>
      </c>
      <c r="BF62" s="51">
        <f t="shared" si="54"/>
        <v>221.51</v>
      </c>
      <c r="BG62" s="51">
        <f t="shared" si="35"/>
        <v>191.48</v>
      </c>
      <c r="BH62" s="51">
        <f>ROUND(BE62*BD$8/12,2)</f>
        <v>30.03</v>
      </c>
      <c r="BI62" s="65">
        <v>200</v>
      </c>
      <c r="BJ62" s="51">
        <f t="shared" si="36"/>
        <v>421.51</v>
      </c>
      <c r="BK62" s="51">
        <f t="shared" si="55"/>
        <v>14321.999999999998</v>
      </c>
      <c r="BL62" s="51">
        <f t="shared" si="56"/>
        <v>2959.9100000000003</v>
      </c>
      <c r="BM62" s="51">
        <f t="shared" si="39"/>
        <v>4755.9956576101113</v>
      </c>
    </row>
    <row r="63" spans="1:65" x14ac:dyDescent="0.25">
      <c r="A63" s="64">
        <v>45261</v>
      </c>
      <c r="B63" s="51">
        <f t="shared" si="62"/>
        <v>727.41</v>
      </c>
      <c r="C63" s="51">
        <f>AC63</f>
        <v>544.78</v>
      </c>
      <c r="D63" s="51">
        <f>AN63</f>
        <v>186.04</v>
      </c>
      <c r="E63" s="51">
        <f>AY63</f>
        <v>204.6</v>
      </c>
      <c r="F63" s="51">
        <f>BJ63</f>
        <v>421.51</v>
      </c>
      <c r="G63" s="51">
        <f t="shared" si="61"/>
        <v>2084.34</v>
      </c>
      <c r="J63">
        <f t="shared" si="40"/>
        <v>4</v>
      </c>
      <c r="K63" s="64">
        <v>45261</v>
      </c>
      <c r="L63" s="51">
        <f t="shared" si="2"/>
        <v>139247.73000000001</v>
      </c>
      <c r="M63" s="51">
        <f t="shared" si="3"/>
        <v>727.41</v>
      </c>
      <c r="N63" s="51">
        <f t="shared" si="4"/>
        <v>248.16999999999996</v>
      </c>
      <c r="O63" s="51">
        <f t="shared" si="5"/>
        <v>479.24</v>
      </c>
      <c r="P63" s="65">
        <v>0</v>
      </c>
      <c r="Q63" s="51">
        <f t="shared" si="6"/>
        <v>727.41</v>
      </c>
      <c r="R63" s="51">
        <f t="shared" si="7"/>
        <v>11000.440000000002</v>
      </c>
      <c r="S63" s="51">
        <f t="shared" si="8"/>
        <v>23915.240000000009</v>
      </c>
      <c r="T63" s="51">
        <f t="shared" si="9"/>
        <v>138999.56</v>
      </c>
      <c r="U63" s="53">
        <f t="shared" si="10"/>
        <v>41000.44</v>
      </c>
      <c r="W63" s="64">
        <v>45261</v>
      </c>
      <c r="X63" s="51">
        <f t="shared" si="57"/>
        <v>36253.757741334201</v>
      </c>
      <c r="Y63" s="51">
        <f t="shared" si="58"/>
        <v>544.78</v>
      </c>
      <c r="Z63" s="51">
        <f t="shared" si="14"/>
        <v>384.36</v>
      </c>
      <c r="AA63" s="51">
        <f>ROUND(X63*W$8/12,2)</f>
        <v>160.41999999999999</v>
      </c>
      <c r="AB63" s="65">
        <v>0</v>
      </c>
      <c r="AC63" s="51">
        <f t="shared" si="15"/>
        <v>544.78</v>
      </c>
      <c r="AD63" s="51">
        <f t="shared" si="59"/>
        <v>14767.129999999994</v>
      </c>
      <c r="AE63" s="51">
        <f t="shared" si="60"/>
        <v>8113.630000000001</v>
      </c>
      <c r="AF63" s="51">
        <f t="shared" si="18"/>
        <v>35869.3977413342</v>
      </c>
      <c r="AH63" s="64">
        <v>45261</v>
      </c>
      <c r="AI63" s="51">
        <f t="shared" si="45"/>
        <v>12116.629084742963</v>
      </c>
      <c r="AJ63" s="51">
        <f t="shared" si="46"/>
        <v>186.04</v>
      </c>
      <c r="AK63" s="51">
        <f t="shared" si="21"/>
        <v>125.46</v>
      </c>
      <c r="AL63" s="51">
        <f>ROUND(AI63*AH$8/12,2)</f>
        <v>60.58</v>
      </c>
      <c r="AM63" s="65">
        <v>0</v>
      </c>
      <c r="AN63" s="51">
        <f t="shared" si="22"/>
        <v>186.04</v>
      </c>
      <c r="AO63" s="51">
        <f t="shared" si="47"/>
        <v>4765.7699999999995</v>
      </c>
      <c r="AP63" s="51">
        <f t="shared" si="48"/>
        <v>3047.91</v>
      </c>
      <c r="AQ63" s="51">
        <f t="shared" si="25"/>
        <v>11991.169084742964</v>
      </c>
      <c r="AS63" s="64">
        <v>45261</v>
      </c>
      <c r="AT63" s="51">
        <f t="shared" si="49"/>
        <v>13121.747031748773</v>
      </c>
      <c r="AU63" s="51">
        <f t="shared" si="50"/>
        <v>204.6</v>
      </c>
      <c r="AV63" s="51">
        <f t="shared" si="28"/>
        <v>133.51999999999998</v>
      </c>
      <c r="AW63" s="51">
        <f>ROUND(AT63*AS$8/12,2)</f>
        <v>71.08</v>
      </c>
      <c r="AX63" s="65">
        <v>0</v>
      </c>
      <c r="AY63" s="51">
        <f t="shared" si="29"/>
        <v>204.6</v>
      </c>
      <c r="AZ63" s="51">
        <f t="shared" si="51"/>
        <v>5030.8999999999996</v>
      </c>
      <c r="BA63" s="51">
        <f t="shared" si="52"/>
        <v>3562.3</v>
      </c>
      <c r="BB63" s="51">
        <f t="shared" si="32"/>
        <v>12988.227031748773</v>
      </c>
      <c r="BD63" s="64">
        <v>45261</v>
      </c>
      <c r="BE63" s="51">
        <f t="shared" si="53"/>
        <v>4755.9956576101113</v>
      </c>
      <c r="BF63" s="51">
        <f t="shared" si="54"/>
        <v>221.51</v>
      </c>
      <c r="BG63" s="51">
        <f t="shared" si="35"/>
        <v>193.76999999999998</v>
      </c>
      <c r="BH63" s="51">
        <f>ROUND(BE63*BD$8/12,2)</f>
        <v>27.74</v>
      </c>
      <c r="BI63" s="65">
        <v>200</v>
      </c>
      <c r="BJ63" s="51">
        <f t="shared" si="36"/>
        <v>421.51</v>
      </c>
      <c r="BK63" s="51">
        <f t="shared" si="55"/>
        <v>14715.769999999999</v>
      </c>
      <c r="BL63" s="51">
        <f t="shared" si="56"/>
        <v>2987.65</v>
      </c>
      <c r="BM63" s="51">
        <f t="shared" si="39"/>
        <v>4362.2256576101117</v>
      </c>
    </row>
    <row r="64" spans="1:65" x14ac:dyDescent="0.25">
      <c r="A64" s="64">
        <v>45292</v>
      </c>
      <c r="B64" s="51">
        <f t="shared" si="62"/>
        <v>727.41</v>
      </c>
      <c r="C64" s="51">
        <f>AC64</f>
        <v>544.78</v>
      </c>
      <c r="D64" s="51">
        <f>AN64</f>
        <v>186.04</v>
      </c>
      <c r="E64" s="51">
        <f>AY64</f>
        <v>204.6</v>
      </c>
      <c r="F64" s="51">
        <f>BJ64</f>
        <v>421.51</v>
      </c>
      <c r="G64" s="51">
        <f t="shared" si="61"/>
        <v>2084.34</v>
      </c>
      <c r="J64">
        <f t="shared" si="40"/>
        <v>5</v>
      </c>
      <c r="K64" s="64">
        <v>45292</v>
      </c>
      <c r="L64" s="51">
        <f t="shared" si="2"/>
        <v>138999.56</v>
      </c>
      <c r="M64" s="51">
        <f t="shared" si="3"/>
        <v>727.41</v>
      </c>
      <c r="N64" s="51">
        <f t="shared" si="4"/>
        <v>249.01999999999998</v>
      </c>
      <c r="O64" s="51">
        <f t="shared" si="5"/>
        <v>478.39</v>
      </c>
      <c r="P64" s="65">
        <v>0</v>
      </c>
      <c r="Q64" s="51">
        <f t="shared" si="6"/>
        <v>727.41</v>
      </c>
      <c r="R64" s="51">
        <f t="shared" si="7"/>
        <v>11249.460000000003</v>
      </c>
      <c r="S64" s="51">
        <f t="shared" si="8"/>
        <v>24393.630000000008</v>
      </c>
      <c r="T64" s="51">
        <f t="shared" si="9"/>
        <v>138750.54</v>
      </c>
      <c r="U64" s="53">
        <f t="shared" si="10"/>
        <v>41249.460000000006</v>
      </c>
      <c r="W64" s="64">
        <v>45292</v>
      </c>
      <c r="X64" s="51">
        <f t="shared" si="57"/>
        <v>35869.3977413342</v>
      </c>
      <c r="Y64" s="51">
        <f t="shared" si="58"/>
        <v>544.78</v>
      </c>
      <c r="Z64" s="51">
        <f t="shared" si="14"/>
        <v>386.05999999999995</v>
      </c>
      <c r="AA64" s="51">
        <f>ROUND(X64*W$8/12,2)</f>
        <v>158.72</v>
      </c>
      <c r="AB64" s="65">
        <v>0</v>
      </c>
      <c r="AC64" s="51">
        <f t="shared" si="15"/>
        <v>544.78</v>
      </c>
      <c r="AD64" s="51">
        <f t="shared" si="59"/>
        <v>15153.189999999993</v>
      </c>
      <c r="AE64" s="51">
        <f t="shared" si="60"/>
        <v>8272.35</v>
      </c>
      <c r="AF64" s="51">
        <f t="shared" si="18"/>
        <v>35483.337741334202</v>
      </c>
      <c r="AH64" s="64">
        <v>45292</v>
      </c>
      <c r="AI64" s="51">
        <f t="shared" si="45"/>
        <v>11991.169084742964</v>
      </c>
      <c r="AJ64" s="51">
        <f t="shared" si="46"/>
        <v>186.04</v>
      </c>
      <c r="AK64" s="51">
        <f t="shared" si="21"/>
        <v>126.07999999999998</v>
      </c>
      <c r="AL64" s="51">
        <f>ROUND(AI64*AH$8/12,2)</f>
        <v>59.96</v>
      </c>
      <c r="AM64" s="65">
        <v>0</v>
      </c>
      <c r="AN64" s="51">
        <f t="shared" si="22"/>
        <v>186.04</v>
      </c>
      <c r="AO64" s="51">
        <f t="shared" si="47"/>
        <v>4891.8499999999995</v>
      </c>
      <c r="AP64" s="51">
        <f t="shared" si="48"/>
        <v>3107.87</v>
      </c>
      <c r="AQ64" s="51">
        <f t="shared" si="25"/>
        <v>11865.089084742964</v>
      </c>
      <c r="AS64" s="64">
        <v>45292</v>
      </c>
      <c r="AT64" s="51">
        <f t="shared" si="49"/>
        <v>12988.227031748773</v>
      </c>
      <c r="AU64" s="51">
        <f t="shared" si="50"/>
        <v>204.6</v>
      </c>
      <c r="AV64" s="51">
        <f t="shared" si="28"/>
        <v>134.25</v>
      </c>
      <c r="AW64" s="51">
        <f>ROUND(AT64*AS$8/12,2)</f>
        <v>70.349999999999994</v>
      </c>
      <c r="AX64" s="65">
        <v>0</v>
      </c>
      <c r="AY64" s="51">
        <f t="shared" si="29"/>
        <v>204.6</v>
      </c>
      <c r="AZ64" s="51">
        <f t="shared" si="51"/>
        <v>5165.1499999999996</v>
      </c>
      <c r="BA64" s="51">
        <f t="shared" si="52"/>
        <v>3632.65</v>
      </c>
      <c r="BB64" s="51">
        <f t="shared" si="32"/>
        <v>12853.977031748773</v>
      </c>
      <c r="BD64" s="64">
        <v>45292</v>
      </c>
      <c r="BE64" s="51">
        <f t="shared" si="53"/>
        <v>4362.2256576101117</v>
      </c>
      <c r="BF64" s="51">
        <f t="shared" si="54"/>
        <v>221.51</v>
      </c>
      <c r="BG64" s="51">
        <f t="shared" si="35"/>
        <v>196.06</v>
      </c>
      <c r="BH64" s="51">
        <f>ROUND(BE64*BD$8/12,2)</f>
        <v>25.45</v>
      </c>
      <c r="BI64" s="65">
        <v>200</v>
      </c>
      <c r="BJ64" s="51">
        <f t="shared" si="36"/>
        <v>421.51</v>
      </c>
      <c r="BK64" s="51">
        <f t="shared" si="55"/>
        <v>15111.829999999998</v>
      </c>
      <c r="BL64" s="51">
        <f t="shared" si="56"/>
        <v>3013.1</v>
      </c>
      <c r="BM64" s="51">
        <f t="shared" si="39"/>
        <v>3966.1656576101113</v>
      </c>
    </row>
    <row r="65" spans="1:65" x14ac:dyDescent="0.25">
      <c r="A65" s="64">
        <v>45323</v>
      </c>
      <c r="B65" s="51">
        <f t="shared" si="62"/>
        <v>727.41</v>
      </c>
      <c r="C65" s="51">
        <f>AC65</f>
        <v>544.78</v>
      </c>
      <c r="D65" s="51">
        <f>AN65</f>
        <v>186.04</v>
      </c>
      <c r="E65" s="51">
        <f>AY65</f>
        <v>204.6</v>
      </c>
      <c r="F65" s="51">
        <f>BJ65</f>
        <v>421.51</v>
      </c>
      <c r="G65" s="51">
        <f t="shared" si="61"/>
        <v>2084.34</v>
      </c>
      <c r="J65">
        <f t="shared" si="40"/>
        <v>5</v>
      </c>
      <c r="K65" s="64">
        <v>45323</v>
      </c>
      <c r="L65" s="51">
        <f t="shared" si="2"/>
        <v>138750.54</v>
      </c>
      <c r="M65" s="51">
        <f t="shared" si="3"/>
        <v>727.41</v>
      </c>
      <c r="N65" s="51">
        <f t="shared" si="4"/>
        <v>249.88</v>
      </c>
      <c r="O65" s="51">
        <f t="shared" si="5"/>
        <v>477.53</v>
      </c>
      <c r="P65" s="65">
        <v>0</v>
      </c>
      <c r="Q65" s="51">
        <f t="shared" si="6"/>
        <v>727.41</v>
      </c>
      <c r="R65" s="51">
        <f t="shared" si="7"/>
        <v>11499.340000000002</v>
      </c>
      <c r="S65" s="51">
        <f t="shared" si="8"/>
        <v>24871.160000000007</v>
      </c>
      <c r="T65" s="51">
        <f t="shared" si="9"/>
        <v>138500.66</v>
      </c>
      <c r="U65" s="53">
        <f t="shared" si="10"/>
        <v>41499.340000000004</v>
      </c>
      <c r="W65" s="64">
        <v>45323</v>
      </c>
      <c r="X65" s="51">
        <f t="shared" si="57"/>
        <v>35483.337741334202</v>
      </c>
      <c r="Y65" s="51">
        <f t="shared" si="58"/>
        <v>544.78</v>
      </c>
      <c r="Z65" s="51">
        <f t="shared" si="14"/>
        <v>387.77</v>
      </c>
      <c r="AA65" s="51">
        <f>ROUND(X65*W$8/12,2)</f>
        <v>157.01</v>
      </c>
      <c r="AB65" s="65">
        <v>0</v>
      </c>
      <c r="AC65" s="51">
        <f t="shared" si="15"/>
        <v>544.78</v>
      </c>
      <c r="AD65" s="51">
        <f t="shared" si="59"/>
        <v>15540.959999999994</v>
      </c>
      <c r="AE65" s="51">
        <f t="shared" si="60"/>
        <v>8429.36</v>
      </c>
      <c r="AF65" s="51">
        <f t="shared" si="18"/>
        <v>35095.567741334205</v>
      </c>
      <c r="AH65" s="64">
        <v>45323</v>
      </c>
      <c r="AI65" s="51">
        <f t="shared" si="45"/>
        <v>11865.089084742964</v>
      </c>
      <c r="AJ65" s="51">
        <f t="shared" si="46"/>
        <v>186.04</v>
      </c>
      <c r="AK65" s="51">
        <f t="shared" si="21"/>
        <v>126.71</v>
      </c>
      <c r="AL65" s="51">
        <f>ROUND(AI65*AH$8/12,2)</f>
        <v>59.33</v>
      </c>
      <c r="AM65" s="65">
        <v>0</v>
      </c>
      <c r="AN65" s="51">
        <f t="shared" si="22"/>
        <v>186.04</v>
      </c>
      <c r="AO65" s="51">
        <f t="shared" si="47"/>
        <v>5018.5599999999995</v>
      </c>
      <c r="AP65" s="51">
        <f t="shared" si="48"/>
        <v>3167.2</v>
      </c>
      <c r="AQ65" s="51">
        <f t="shared" si="25"/>
        <v>11738.379084742965</v>
      </c>
      <c r="AS65" s="64">
        <v>45323</v>
      </c>
      <c r="AT65" s="51">
        <f t="shared" si="49"/>
        <v>12853.977031748773</v>
      </c>
      <c r="AU65" s="51">
        <f t="shared" si="50"/>
        <v>204.6</v>
      </c>
      <c r="AV65" s="51">
        <f t="shared" si="28"/>
        <v>134.97</v>
      </c>
      <c r="AW65" s="51">
        <f>ROUND(AT65*AS$8/12,2)</f>
        <v>69.63</v>
      </c>
      <c r="AX65" s="65">
        <v>0</v>
      </c>
      <c r="AY65" s="51">
        <f t="shared" si="29"/>
        <v>204.6</v>
      </c>
      <c r="AZ65" s="51">
        <f t="shared" si="51"/>
        <v>5300.12</v>
      </c>
      <c r="BA65" s="51">
        <f t="shared" si="52"/>
        <v>3702.28</v>
      </c>
      <c r="BB65" s="51">
        <f t="shared" si="32"/>
        <v>12719.007031748773</v>
      </c>
      <c r="BD65" s="64">
        <v>45323</v>
      </c>
      <c r="BE65" s="51">
        <f t="shared" si="53"/>
        <v>3966.1656576101113</v>
      </c>
      <c r="BF65" s="51">
        <f t="shared" si="54"/>
        <v>221.51</v>
      </c>
      <c r="BG65" s="51">
        <f t="shared" si="35"/>
        <v>198.37</v>
      </c>
      <c r="BH65" s="51">
        <f>ROUND(BE65*BD$8/12,2)</f>
        <v>23.14</v>
      </c>
      <c r="BI65" s="65">
        <v>200</v>
      </c>
      <c r="BJ65" s="51">
        <f t="shared" si="36"/>
        <v>421.51</v>
      </c>
      <c r="BK65" s="51">
        <f t="shared" si="55"/>
        <v>15510.199999999999</v>
      </c>
      <c r="BL65" s="51">
        <f t="shared" si="56"/>
        <v>3036.24</v>
      </c>
      <c r="BM65" s="51">
        <f t="shared" si="39"/>
        <v>3567.7956576101114</v>
      </c>
    </row>
    <row r="66" spans="1:65" x14ac:dyDescent="0.25">
      <c r="A66" s="64">
        <v>45352</v>
      </c>
      <c r="B66" s="51">
        <f t="shared" si="62"/>
        <v>727.41</v>
      </c>
      <c r="C66" s="51">
        <f>AC66</f>
        <v>544.78</v>
      </c>
      <c r="D66" s="51">
        <f>AN66</f>
        <v>186.04</v>
      </c>
      <c r="E66" s="51">
        <f>AY66</f>
        <v>204.6</v>
      </c>
      <c r="F66" s="51">
        <f>BJ66</f>
        <v>421.51</v>
      </c>
      <c r="G66" s="51">
        <f t="shared" si="61"/>
        <v>2084.34</v>
      </c>
      <c r="J66">
        <f t="shared" si="40"/>
        <v>5</v>
      </c>
      <c r="K66" s="64">
        <v>45352</v>
      </c>
      <c r="L66" s="51">
        <f t="shared" si="2"/>
        <v>138500.66</v>
      </c>
      <c r="M66" s="51">
        <f t="shared" si="3"/>
        <v>727.41</v>
      </c>
      <c r="N66" s="51">
        <f t="shared" si="4"/>
        <v>250.73999999999995</v>
      </c>
      <c r="O66" s="51">
        <f t="shared" si="5"/>
        <v>476.67</v>
      </c>
      <c r="P66" s="65">
        <v>0</v>
      </c>
      <c r="Q66" s="51">
        <f t="shared" si="6"/>
        <v>727.41</v>
      </c>
      <c r="R66" s="51">
        <f t="shared" si="7"/>
        <v>11750.080000000002</v>
      </c>
      <c r="S66" s="51">
        <f t="shared" si="8"/>
        <v>25347.830000000005</v>
      </c>
      <c r="T66" s="51">
        <f t="shared" si="9"/>
        <v>138249.92000000001</v>
      </c>
      <c r="U66" s="53">
        <f t="shared" si="10"/>
        <v>41750.080000000002</v>
      </c>
      <c r="W66" s="64">
        <v>45352</v>
      </c>
      <c r="X66" s="51">
        <f t="shared" si="57"/>
        <v>35095.567741334205</v>
      </c>
      <c r="Y66" s="51">
        <f t="shared" si="58"/>
        <v>544.78</v>
      </c>
      <c r="Z66" s="51">
        <f t="shared" si="14"/>
        <v>389.47999999999996</v>
      </c>
      <c r="AA66" s="51">
        <f>ROUND(X66*W$8/12,2)</f>
        <v>155.30000000000001</v>
      </c>
      <c r="AB66" s="65">
        <v>0</v>
      </c>
      <c r="AC66" s="51">
        <f t="shared" si="15"/>
        <v>544.78</v>
      </c>
      <c r="AD66" s="51">
        <f t="shared" si="59"/>
        <v>15930.439999999993</v>
      </c>
      <c r="AE66" s="51">
        <f t="shared" si="60"/>
        <v>8584.66</v>
      </c>
      <c r="AF66" s="51">
        <f t="shared" si="18"/>
        <v>34706.087741334202</v>
      </c>
      <c r="AH66" s="64">
        <v>45352</v>
      </c>
      <c r="AI66" s="51">
        <f t="shared" si="45"/>
        <v>11738.379084742965</v>
      </c>
      <c r="AJ66" s="51">
        <f t="shared" si="46"/>
        <v>186.04</v>
      </c>
      <c r="AK66" s="51">
        <f t="shared" si="21"/>
        <v>127.35</v>
      </c>
      <c r="AL66" s="51">
        <f>ROUND(AI66*AH$8/12,2)</f>
        <v>58.69</v>
      </c>
      <c r="AM66" s="65">
        <v>0</v>
      </c>
      <c r="AN66" s="51">
        <f t="shared" si="22"/>
        <v>186.04</v>
      </c>
      <c r="AO66" s="51">
        <f t="shared" si="47"/>
        <v>5145.91</v>
      </c>
      <c r="AP66" s="51">
        <f t="shared" si="48"/>
        <v>3225.89</v>
      </c>
      <c r="AQ66" s="51">
        <f t="shared" si="25"/>
        <v>11611.029084742964</v>
      </c>
      <c r="AS66" s="64">
        <v>45352</v>
      </c>
      <c r="AT66" s="51">
        <f t="shared" si="49"/>
        <v>12719.007031748773</v>
      </c>
      <c r="AU66" s="51">
        <f t="shared" si="50"/>
        <v>204.6</v>
      </c>
      <c r="AV66" s="51">
        <f t="shared" si="28"/>
        <v>135.70999999999998</v>
      </c>
      <c r="AW66" s="51">
        <f>ROUND(AT66*AS$8/12,2)</f>
        <v>68.89</v>
      </c>
      <c r="AX66" s="65">
        <v>0</v>
      </c>
      <c r="AY66" s="51">
        <f t="shared" si="29"/>
        <v>204.6</v>
      </c>
      <c r="AZ66" s="51">
        <f t="shared" si="51"/>
        <v>5435.83</v>
      </c>
      <c r="BA66" s="51">
        <f t="shared" si="52"/>
        <v>3771.17</v>
      </c>
      <c r="BB66" s="51">
        <f t="shared" si="32"/>
        <v>12583.297031748774</v>
      </c>
      <c r="BD66" s="64">
        <v>45352</v>
      </c>
      <c r="BE66" s="51">
        <f t="shared" si="53"/>
        <v>3567.7956576101114</v>
      </c>
      <c r="BF66" s="51">
        <f t="shared" si="54"/>
        <v>221.51</v>
      </c>
      <c r="BG66" s="51">
        <f t="shared" si="35"/>
        <v>200.7</v>
      </c>
      <c r="BH66" s="51">
        <f>ROUND(BE66*BD$8/12,2)</f>
        <v>20.81</v>
      </c>
      <c r="BI66" s="65">
        <v>200</v>
      </c>
      <c r="BJ66" s="51">
        <f t="shared" si="36"/>
        <v>421.51</v>
      </c>
      <c r="BK66" s="51">
        <f t="shared" si="55"/>
        <v>15910.9</v>
      </c>
      <c r="BL66" s="51">
        <f t="shared" si="56"/>
        <v>3057.0499999999997</v>
      </c>
      <c r="BM66" s="51">
        <f t="shared" si="39"/>
        <v>3167.0956576101116</v>
      </c>
    </row>
    <row r="67" spans="1:65" x14ac:dyDescent="0.25">
      <c r="A67" s="64">
        <v>45383</v>
      </c>
      <c r="B67" s="51">
        <f t="shared" ref="B67:B81" si="63">Q67</f>
        <v>727.41</v>
      </c>
      <c r="C67" s="51">
        <f>AC67</f>
        <v>544.78</v>
      </c>
      <c r="D67" s="51">
        <f>AN67</f>
        <v>186.04</v>
      </c>
      <c r="E67" s="51">
        <f>AY67</f>
        <v>204.6</v>
      </c>
      <c r="F67" s="51">
        <f>BJ67</f>
        <v>421.51</v>
      </c>
      <c r="G67" s="51">
        <f t="shared" si="61"/>
        <v>2084.34</v>
      </c>
      <c r="J67">
        <f t="shared" si="40"/>
        <v>5</v>
      </c>
      <c r="K67" s="64">
        <v>45383</v>
      </c>
      <c r="L67" s="51">
        <f t="shared" si="2"/>
        <v>138249.92000000001</v>
      </c>
      <c r="M67" s="51">
        <f t="shared" si="3"/>
        <v>727.41</v>
      </c>
      <c r="N67" s="51">
        <f t="shared" si="4"/>
        <v>251.59999999999997</v>
      </c>
      <c r="O67" s="51">
        <f t="shared" si="5"/>
        <v>475.81</v>
      </c>
      <c r="P67" s="65">
        <v>0</v>
      </c>
      <c r="Q67" s="51">
        <f t="shared" si="6"/>
        <v>727.41</v>
      </c>
      <c r="R67" s="51">
        <f t="shared" si="7"/>
        <v>12001.680000000002</v>
      </c>
      <c r="S67" s="51">
        <f t="shared" si="8"/>
        <v>25823.640000000007</v>
      </c>
      <c r="T67" s="51">
        <f t="shared" si="9"/>
        <v>137998.32</v>
      </c>
      <c r="U67" s="53">
        <f t="shared" si="10"/>
        <v>42001.68</v>
      </c>
      <c r="W67" s="64">
        <v>45383</v>
      </c>
      <c r="X67" s="51">
        <f t="shared" ref="X67:X71" si="64">AF66</f>
        <v>34706.087741334202</v>
      </c>
      <c r="Y67" s="51">
        <f t="shared" ref="Y61:Y71" si="65">W$11</f>
        <v>544.78</v>
      </c>
      <c r="Z67" s="51">
        <f t="shared" si="14"/>
        <v>391.21</v>
      </c>
      <c r="AA67" s="51">
        <f>ROUND(X67*W$8/12,2)</f>
        <v>153.57</v>
      </c>
      <c r="AB67" s="65">
        <v>0</v>
      </c>
      <c r="AC67" s="51">
        <f t="shared" si="15"/>
        <v>544.78</v>
      </c>
      <c r="AD67" s="51">
        <f t="shared" ref="AD67:AD71" si="66">Z67+AB67+AD66</f>
        <v>16321.649999999992</v>
      </c>
      <c r="AE67" s="51">
        <f t="shared" ref="AE67:AE71" si="67">AA67+AE66</f>
        <v>8738.23</v>
      </c>
      <c r="AF67" s="51">
        <f t="shared" si="18"/>
        <v>34314.877741334203</v>
      </c>
      <c r="AH67" s="64">
        <v>45383</v>
      </c>
      <c r="AI67" s="51">
        <f t="shared" si="45"/>
        <v>11611.029084742964</v>
      </c>
      <c r="AJ67" s="51">
        <f t="shared" si="46"/>
        <v>186.04</v>
      </c>
      <c r="AK67" s="51">
        <f t="shared" si="21"/>
        <v>127.97999999999999</v>
      </c>
      <c r="AL67" s="51">
        <f>ROUND(AI67*AH$8/12,2)</f>
        <v>58.06</v>
      </c>
      <c r="AM67" s="65">
        <v>0</v>
      </c>
      <c r="AN67" s="51">
        <f t="shared" si="22"/>
        <v>186.04</v>
      </c>
      <c r="AO67" s="51">
        <f t="shared" si="47"/>
        <v>5273.8899999999994</v>
      </c>
      <c r="AP67" s="51">
        <f t="shared" si="48"/>
        <v>3283.95</v>
      </c>
      <c r="AQ67" s="51">
        <f t="shared" si="25"/>
        <v>11483.049084742965</v>
      </c>
      <c r="AS67" s="64">
        <v>45383</v>
      </c>
      <c r="AT67" s="51">
        <f t="shared" si="49"/>
        <v>12583.297031748774</v>
      </c>
      <c r="AU67" s="51">
        <f t="shared" si="50"/>
        <v>204.6</v>
      </c>
      <c r="AV67" s="51">
        <f t="shared" si="28"/>
        <v>136.44</v>
      </c>
      <c r="AW67" s="51">
        <f>ROUND(AT67*AS$8/12,2)</f>
        <v>68.16</v>
      </c>
      <c r="AX67" s="65">
        <v>0</v>
      </c>
      <c r="AY67" s="51">
        <f t="shared" si="29"/>
        <v>204.6</v>
      </c>
      <c r="AZ67" s="51">
        <f t="shared" si="51"/>
        <v>5572.2699999999995</v>
      </c>
      <c r="BA67" s="51">
        <f t="shared" si="52"/>
        <v>3839.33</v>
      </c>
      <c r="BB67" s="51">
        <f t="shared" si="32"/>
        <v>12446.857031748774</v>
      </c>
      <c r="BD67" s="64">
        <v>45383</v>
      </c>
      <c r="BE67" s="51">
        <f t="shared" si="53"/>
        <v>3167.0956576101116</v>
      </c>
      <c r="BF67" s="51">
        <f t="shared" si="54"/>
        <v>221.51</v>
      </c>
      <c r="BG67" s="51">
        <f t="shared" si="35"/>
        <v>203.04</v>
      </c>
      <c r="BH67" s="51">
        <f>ROUND(BE67*BD$8/12,2)</f>
        <v>18.47</v>
      </c>
      <c r="BI67" s="65">
        <v>200</v>
      </c>
      <c r="BJ67" s="51">
        <f t="shared" si="36"/>
        <v>421.51</v>
      </c>
      <c r="BK67" s="51">
        <f t="shared" si="55"/>
        <v>16313.939999999999</v>
      </c>
      <c r="BL67" s="51">
        <f t="shared" si="56"/>
        <v>3075.5199999999995</v>
      </c>
      <c r="BM67" s="51">
        <f t="shared" si="39"/>
        <v>2764.0556576101117</v>
      </c>
    </row>
    <row r="68" spans="1:65" x14ac:dyDescent="0.25">
      <c r="A68" s="64">
        <v>45413</v>
      </c>
      <c r="B68" s="51">
        <f t="shared" si="63"/>
        <v>727.41</v>
      </c>
      <c r="C68" s="51">
        <f>AC68</f>
        <v>544.78</v>
      </c>
      <c r="D68" s="51">
        <f>AN68</f>
        <v>186.04</v>
      </c>
      <c r="E68" s="51">
        <f>AY68</f>
        <v>204.6</v>
      </c>
      <c r="F68" s="51">
        <f>BJ68</f>
        <v>421.51</v>
      </c>
      <c r="G68" s="51">
        <f t="shared" si="61"/>
        <v>2084.34</v>
      </c>
      <c r="J68">
        <f t="shared" si="40"/>
        <v>5</v>
      </c>
      <c r="K68" s="64">
        <v>45413</v>
      </c>
      <c r="L68" s="51">
        <f t="shared" si="2"/>
        <v>137998.32</v>
      </c>
      <c r="M68" s="51">
        <f t="shared" si="3"/>
        <v>727.41</v>
      </c>
      <c r="N68" s="51">
        <f t="shared" si="4"/>
        <v>252.46999999999997</v>
      </c>
      <c r="O68" s="51">
        <f t="shared" si="5"/>
        <v>474.94</v>
      </c>
      <c r="P68" s="65">
        <v>0</v>
      </c>
      <c r="Q68" s="51">
        <f t="shared" si="6"/>
        <v>727.41</v>
      </c>
      <c r="R68" s="51">
        <f t="shared" si="7"/>
        <v>12254.150000000001</v>
      </c>
      <c r="S68" s="51">
        <f t="shared" si="8"/>
        <v>26298.580000000005</v>
      </c>
      <c r="T68" s="51">
        <f t="shared" si="9"/>
        <v>137745.85</v>
      </c>
      <c r="U68" s="53">
        <f t="shared" si="10"/>
        <v>42254.15</v>
      </c>
      <c r="W68" s="64">
        <v>45413</v>
      </c>
      <c r="X68" s="51">
        <f t="shared" si="64"/>
        <v>34314.877741334203</v>
      </c>
      <c r="Y68" s="51">
        <f t="shared" si="65"/>
        <v>544.78</v>
      </c>
      <c r="Z68" s="51">
        <f t="shared" si="14"/>
        <v>392.93999999999994</v>
      </c>
      <c r="AA68" s="51">
        <f>ROUND(X68*W$8/12,2)</f>
        <v>151.84</v>
      </c>
      <c r="AB68" s="65">
        <v>0</v>
      </c>
      <c r="AC68" s="51">
        <f t="shared" si="15"/>
        <v>544.78</v>
      </c>
      <c r="AD68" s="51">
        <f t="shared" si="66"/>
        <v>16714.589999999993</v>
      </c>
      <c r="AE68" s="51">
        <f t="shared" si="67"/>
        <v>8890.07</v>
      </c>
      <c r="AF68" s="51">
        <f t="shared" si="18"/>
        <v>33921.937741334201</v>
      </c>
      <c r="AH68" s="64">
        <v>45413</v>
      </c>
      <c r="AI68" s="51">
        <f t="shared" si="45"/>
        <v>11483.049084742965</v>
      </c>
      <c r="AJ68" s="51">
        <f t="shared" si="46"/>
        <v>186.04</v>
      </c>
      <c r="AK68" s="51">
        <f t="shared" si="21"/>
        <v>128.62</v>
      </c>
      <c r="AL68" s="51">
        <f>ROUND(AI68*AH$8/12,2)</f>
        <v>57.42</v>
      </c>
      <c r="AM68" s="65">
        <v>0</v>
      </c>
      <c r="AN68" s="51">
        <f t="shared" si="22"/>
        <v>186.04</v>
      </c>
      <c r="AO68" s="51">
        <f t="shared" si="47"/>
        <v>5402.5099999999993</v>
      </c>
      <c r="AP68" s="51">
        <f t="shared" si="48"/>
        <v>3341.37</v>
      </c>
      <c r="AQ68" s="51">
        <f t="shared" si="25"/>
        <v>11354.429084742964</v>
      </c>
      <c r="AS68" s="64">
        <v>45413</v>
      </c>
      <c r="AT68" s="51">
        <f t="shared" si="49"/>
        <v>12446.857031748774</v>
      </c>
      <c r="AU68" s="51">
        <f t="shared" si="50"/>
        <v>204.6</v>
      </c>
      <c r="AV68" s="51">
        <f t="shared" si="28"/>
        <v>137.18</v>
      </c>
      <c r="AW68" s="51">
        <f>ROUND(AT68*AS$8/12,2)</f>
        <v>67.42</v>
      </c>
      <c r="AX68" s="65">
        <v>0</v>
      </c>
      <c r="AY68" s="51">
        <f t="shared" si="29"/>
        <v>204.6</v>
      </c>
      <c r="AZ68" s="51">
        <f t="shared" si="51"/>
        <v>5709.45</v>
      </c>
      <c r="BA68" s="51">
        <f t="shared" si="52"/>
        <v>3906.75</v>
      </c>
      <c r="BB68" s="51">
        <f t="shared" si="32"/>
        <v>12309.677031748774</v>
      </c>
      <c r="BD68" s="64">
        <v>45413</v>
      </c>
      <c r="BE68" s="51">
        <f t="shared" si="53"/>
        <v>2764.0556576101117</v>
      </c>
      <c r="BF68" s="51">
        <f t="shared" si="54"/>
        <v>221.51</v>
      </c>
      <c r="BG68" s="51">
        <f t="shared" si="35"/>
        <v>205.39</v>
      </c>
      <c r="BH68" s="51">
        <f>ROUND(BE68*BD$8/12,2)</f>
        <v>16.12</v>
      </c>
      <c r="BI68" s="65">
        <v>200</v>
      </c>
      <c r="BJ68" s="51">
        <f t="shared" si="36"/>
        <v>421.51</v>
      </c>
      <c r="BK68" s="51">
        <f t="shared" si="55"/>
        <v>16719.329999999998</v>
      </c>
      <c r="BL68" s="51">
        <f t="shared" si="56"/>
        <v>3091.6399999999994</v>
      </c>
      <c r="BM68" s="51">
        <f t="shared" si="39"/>
        <v>2358.6656576101118</v>
      </c>
    </row>
    <row r="69" spans="1:65" x14ac:dyDescent="0.25">
      <c r="A69" s="64">
        <v>45444</v>
      </c>
      <c r="B69" s="51">
        <f t="shared" si="63"/>
        <v>727.41</v>
      </c>
      <c r="C69" s="51">
        <f>AC69</f>
        <v>544.78</v>
      </c>
      <c r="D69" s="51">
        <f>AN69</f>
        <v>186.04</v>
      </c>
      <c r="E69" s="51">
        <f>AY69</f>
        <v>204.6</v>
      </c>
      <c r="F69" s="51">
        <f>BJ69</f>
        <v>421.51</v>
      </c>
      <c r="G69" s="51">
        <f t="shared" si="61"/>
        <v>2084.34</v>
      </c>
      <c r="J69">
        <f t="shared" si="40"/>
        <v>5</v>
      </c>
      <c r="K69" s="64">
        <v>45444</v>
      </c>
      <c r="L69" s="51">
        <f t="shared" si="2"/>
        <v>137745.85</v>
      </c>
      <c r="M69" s="51">
        <f t="shared" si="3"/>
        <v>727.41</v>
      </c>
      <c r="N69" s="51">
        <f t="shared" si="4"/>
        <v>253.32999999999998</v>
      </c>
      <c r="O69" s="51">
        <f t="shared" si="5"/>
        <v>474.08</v>
      </c>
      <c r="P69" s="65">
        <v>0</v>
      </c>
      <c r="Q69" s="51">
        <f t="shared" si="6"/>
        <v>727.41</v>
      </c>
      <c r="R69" s="51">
        <f t="shared" si="7"/>
        <v>12507.480000000001</v>
      </c>
      <c r="S69" s="51">
        <f t="shared" si="8"/>
        <v>26772.660000000007</v>
      </c>
      <c r="T69" s="51">
        <f t="shared" si="9"/>
        <v>137492.52000000002</v>
      </c>
      <c r="U69" s="53">
        <f t="shared" si="10"/>
        <v>42507.48</v>
      </c>
      <c r="W69" s="64">
        <v>45444</v>
      </c>
      <c r="X69" s="51">
        <f t="shared" si="64"/>
        <v>33921.937741334201</v>
      </c>
      <c r="Y69" s="51">
        <f t="shared" si="65"/>
        <v>544.78</v>
      </c>
      <c r="Z69" s="51">
        <f t="shared" si="14"/>
        <v>394.67999999999995</v>
      </c>
      <c r="AA69" s="51">
        <f>ROUND(X69*W$8/12,2)</f>
        <v>150.1</v>
      </c>
      <c r="AB69" s="65">
        <v>0</v>
      </c>
      <c r="AC69" s="51">
        <f t="shared" si="15"/>
        <v>544.78</v>
      </c>
      <c r="AD69" s="51">
        <f t="shared" si="66"/>
        <v>17109.269999999993</v>
      </c>
      <c r="AE69" s="51">
        <f t="shared" si="67"/>
        <v>9040.17</v>
      </c>
      <c r="AF69" s="51">
        <f t="shared" si="18"/>
        <v>33527.257741334201</v>
      </c>
      <c r="AH69" s="64">
        <v>45444</v>
      </c>
      <c r="AI69" s="51">
        <f t="shared" si="45"/>
        <v>11354.429084742964</v>
      </c>
      <c r="AJ69" s="51">
        <f t="shared" si="46"/>
        <v>186.04</v>
      </c>
      <c r="AK69" s="51">
        <f t="shared" si="21"/>
        <v>129.26999999999998</v>
      </c>
      <c r="AL69" s="51">
        <f>ROUND(AI69*AH$8/12,2)</f>
        <v>56.77</v>
      </c>
      <c r="AM69" s="65">
        <v>0</v>
      </c>
      <c r="AN69" s="51">
        <f t="shared" si="22"/>
        <v>186.04</v>
      </c>
      <c r="AO69" s="51">
        <f t="shared" si="47"/>
        <v>5531.7799999999988</v>
      </c>
      <c r="AP69" s="51">
        <f t="shared" si="48"/>
        <v>3398.14</v>
      </c>
      <c r="AQ69" s="51">
        <f t="shared" si="25"/>
        <v>11225.159084742963</v>
      </c>
      <c r="AS69" s="64">
        <v>45444</v>
      </c>
      <c r="AT69" s="51">
        <f t="shared" si="49"/>
        <v>12309.677031748774</v>
      </c>
      <c r="AU69" s="51">
        <f t="shared" si="50"/>
        <v>204.6</v>
      </c>
      <c r="AV69" s="51">
        <f t="shared" si="28"/>
        <v>137.91999999999999</v>
      </c>
      <c r="AW69" s="51">
        <f>ROUND(AT69*AS$8/12,2)</f>
        <v>66.680000000000007</v>
      </c>
      <c r="AX69" s="65">
        <v>0</v>
      </c>
      <c r="AY69" s="51">
        <f t="shared" si="29"/>
        <v>204.6</v>
      </c>
      <c r="AZ69" s="51">
        <f t="shared" si="51"/>
        <v>5847.37</v>
      </c>
      <c r="BA69" s="51">
        <f t="shared" si="52"/>
        <v>3973.43</v>
      </c>
      <c r="BB69" s="51">
        <f t="shared" si="32"/>
        <v>12171.757031748773</v>
      </c>
      <c r="BD69" s="64">
        <v>45444</v>
      </c>
      <c r="BE69" s="51">
        <f t="shared" si="53"/>
        <v>2358.6656576101118</v>
      </c>
      <c r="BF69" s="51">
        <f t="shared" si="54"/>
        <v>221.51</v>
      </c>
      <c r="BG69" s="51">
        <f t="shared" si="35"/>
        <v>207.75</v>
      </c>
      <c r="BH69" s="51">
        <f>ROUND(BE69*BD$8/12,2)</f>
        <v>13.76</v>
      </c>
      <c r="BI69" s="65">
        <v>200</v>
      </c>
      <c r="BJ69" s="51">
        <f t="shared" si="36"/>
        <v>421.51</v>
      </c>
      <c r="BK69" s="51">
        <f t="shared" si="55"/>
        <v>17127.079999999998</v>
      </c>
      <c r="BL69" s="51">
        <f t="shared" si="56"/>
        <v>3105.3999999999996</v>
      </c>
      <c r="BM69" s="51">
        <f t="shared" si="39"/>
        <v>1950.9156576101118</v>
      </c>
    </row>
    <row r="70" spans="1:65" x14ac:dyDescent="0.25">
      <c r="A70" s="64">
        <v>45474</v>
      </c>
      <c r="B70" s="51">
        <f t="shared" si="63"/>
        <v>727.41</v>
      </c>
      <c r="C70" s="51">
        <f>AC70</f>
        <v>544.78</v>
      </c>
      <c r="D70" s="51">
        <f>AN70</f>
        <v>186.04</v>
      </c>
      <c r="E70" s="51">
        <f>AY70</f>
        <v>204.6</v>
      </c>
      <c r="F70" s="51">
        <f>BJ70</f>
        <v>421.51</v>
      </c>
      <c r="G70" s="51">
        <f t="shared" si="61"/>
        <v>2084.34</v>
      </c>
      <c r="J70">
        <f t="shared" si="40"/>
        <v>5</v>
      </c>
      <c r="K70" s="64">
        <v>45474</v>
      </c>
      <c r="L70" s="51">
        <f t="shared" si="2"/>
        <v>137492.52000000002</v>
      </c>
      <c r="M70" s="51">
        <f t="shared" si="3"/>
        <v>727.41</v>
      </c>
      <c r="N70" s="51">
        <f t="shared" si="4"/>
        <v>254.20999999999998</v>
      </c>
      <c r="O70" s="51">
        <f t="shared" si="5"/>
        <v>473.2</v>
      </c>
      <c r="P70" s="65">
        <v>0</v>
      </c>
      <c r="Q70" s="51">
        <f t="shared" si="6"/>
        <v>727.41</v>
      </c>
      <c r="R70" s="51">
        <f t="shared" si="7"/>
        <v>12761.69</v>
      </c>
      <c r="S70" s="51">
        <f t="shared" si="8"/>
        <v>27245.860000000008</v>
      </c>
      <c r="T70" s="51">
        <f t="shared" si="9"/>
        <v>137238.31000000003</v>
      </c>
      <c r="U70" s="53">
        <f t="shared" si="10"/>
        <v>42761.69</v>
      </c>
      <c r="W70" s="64">
        <v>45474</v>
      </c>
      <c r="X70" s="51">
        <f t="shared" si="64"/>
        <v>33527.257741334201</v>
      </c>
      <c r="Y70" s="51">
        <f t="shared" si="65"/>
        <v>544.78</v>
      </c>
      <c r="Z70" s="51">
        <f t="shared" si="14"/>
        <v>396.41999999999996</v>
      </c>
      <c r="AA70" s="51">
        <f>ROUND(X70*W$8/12,2)</f>
        <v>148.36000000000001</v>
      </c>
      <c r="AB70" s="65">
        <v>0</v>
      </c>
      <c r="AC70" s="51">
        <f t="shared" si="15"/>
        <v>544.78</v>
      </c>
      <c r="AD70" s="51">
        <f t="shared" si="66"/>
        <v>17505.689999999991</v>
      </c>
      <c r="AE70" s="51">
        <f t="shared" si="67"/>
        <v>9188.5300000000007</v>
      </c>
      <c r="AF70" s="51">
        <f t="shared" si="18"/>
        <v>33130.837741334202</v>
      </c>
      <c r="AH70" s="64">
        <v>45474</v>
      </c>
      <c r="AI70" s="51">
        <f t="shared" ref="AI70:AI133" si="68">AQ69</f>
        <v>11225.159084742963</v>
      </c>
      <c r="AJ70" s="51">
        <f t="shared" ref="AJ64:AJ133" si="69">AH$11</f>
        <v>186.04</v>
      </c>
      <c r="AK70" s="51">
        <f t="shared" si="21"/>
        <v>129.91</v>
      </c>
      <c r="AL70" s="51">
        <f>ROUND(AI70*AH$8/12,2)</f>
        <v>56.13</v>
      </c>
      <c r="AM70" s="65">
        <v>0</v>
      </c>
      <c r="AN70" s="51">
        <f t="shared" si="22"/>
        <v>186.04</v>
      </c>
      <c r="AO70" s="51">
        <f t="shared" ref="AO70:AO133" si="70">AK70+AM70+AO69</f>
        <v>5661.6899999999987</v>
      </c>
      <c r="AP70" s="51">
        <f t="shared" ref="AP70:AP133" si="71">AL70+AP69</f>
        <v>3454.27</v>
      </c>
      <c r="AQ70" s="51">
        <f t="shared" si="25"/>
        <v>11095.249084742964</v>
      </c>
      <c r="AS70" s="64">
        <v>45474</v>
      </c>
      <c r="AT70" s="51">
        <f t="shared" ref="AT70:AT133" si="72">BB69</f>
        <v>12171.757031748773</v>
      </c>
      <c r="AU70" s="51">
        <f t="shared" ref="AU64:AU133" si="73">AS$11</f>
        <v>204.6</v>
      </c>
      <c r="AV70" s="51">
        <f t="shared" si="28"/>
        <v>138.66999999999999</v>
      </c>
      <c r="AW70" s="51">
        <f>ROUND(AT70*AS$8/12,2)</f>
        <v>65.930000000000007</v>
      </c>
      <c r="AX70" s="65">
        <v>0</v>
      </c>
      <c r="AY70" s="51">
        <f t="shared" si="29"/>
        <v>204.6</v>
      </c>
      <c r="AZ70" s="51">
        <f t="shared" ref="AZ70:AZ133" si="74">AV70+AX70+AZ69</f>
        <v>5986.04</v>
      </c>
      <c r="BA70" s="51">
        <f t="shared" ref="BA70:BA133" si="75">AW70+BA69</f>
        <v>4039.3599999999997</v>
      </c>
      <c r="BB70" s="51">
        <f t="shared" si="32"/>
        <v>12033.087031748773</v>
      </c>
      <c r="BD70" s="64">
        <v>45474</v>
      </c>
      <c r="BE70" s="51">
        <f t="shared" ref="BE70:BE133" si="76">BM69</f>
        <v>1950.9156576101118</v>
      </c>
      <c r="BF70" s="51">
        <f t="shared" ref="BF64:BF133" si="77">BD$11</f>
        <v>221.51</v>
      </c>
      <c r="BG70" s="51">
        <f t="shared" si="35"/>
        <v>210.13</v>
      </c>
      <c r="BH70" s="51">
        <f>ROUND(BE70*BD$8/12,2)</f>
        <v>11.38</v>
      </c>
      <c r="BI70" s="65">
        <v>200</v>
      </c>
      <c r="BJ70" s="51">
        <f t="shared" si="36"/>
        <v>421.51</v>
      </c>
      <c r="BK70" s="51">
        <f t="shared" ref="BK70:BK133" si="78">BG70+BI70+BK69</f>
        <v>17537.21</v>
      </c>
      <c r="BL70" s="51">
        <f t="shared" ref="BL70:BL133" si="79">BH70+BL69</f>
        <v>3116.7799999999997</v>
      </c>
      <c r="BM70" s="51">
        <f t="shared" si="39"/>
        <v>1540.7856576101117</v>
      </c>
    </row>
    <row r="71" spans="1:65" x14ac:dyDescent="0.25">
      <c r="A71" s="64">
        <v>45505</v>
      </c>
      <c r="B71" s="51">
        <f t="shared" si="63"/>
        <v>727.41</v>
      </c>
      <c r="C71" s="51">
        <f>AC71</f>
        <v>544.78</v>
      </c>
      <c r="D71" s="51">
        <f>AN71</f>
        <v>186.04</v>
      </c>
      <c r="E71" s="51">
        <f>AY71</f>
        <v>204.6</v>
      </c>
      <c r="F71" s="51">
        <f>BJ71</f>
        <v>421.51</v>
      </c>
      <c r="G71" s="51">
        <f t="shared" si="61"/>
        <v>2084.34</v>
      </c>
      <c r="J71">
        <f t="shared" si="40"/>
        <v>5</v>
      </c>
      <c r="K71" s="64">
        <v>45505</v>
      </c>
      <c r="L71" s="51">
        <f t="shared" si="2"/>
        <v>137238.31000000003</v>
      </c>
      <c r="M71" s="51">
        <f t="shared" si="3"/>
        <v>727.41</v>
      </c>
      <c r="N71" s="51">
        <f t="shared" si="4"/>
        <v>255.07999999999998</v>
      </c>
      <c r="O71" s="51">
        <f t="shared" si="5"/>
        <v>472.33</v>
      </c>
      <c r="P71" s="65">
        <v>0</v>
      </c>
      <c r="Q71" s="51">
        <f t="shared" si="6"/>
        <v>727.41</v>
      </c>
      <c r="R71" s="51">
        <f t="shared" si="7"/>
        <v>13016.77</v>
      </c>
      <c r="S71" s="51">
        <f t="shared" si="8"/>
        <v>27718.19000000001</v>
      </c>
      <c r="T71" s="51">
        <f t="shared" si="9"/>
        <v>136983.23000000004</v>
      </c>
      <c r="U71" s="53">
        <f t="shared" si="10"/>
        <v>43016.770000000004</v>
      </c>
      <c r="W71" s="64">
        <v>45505</v>
      </c>
      <c r="X71" s="51">
        <f t="shared" si="64"/>
        <v>33130.837741334202</v>
      </c>
      <c r="Y71" s="51">
        <f t="shared" si="65"/>
        <v>544.78</v>
      </c>
      <c r="Z71" s="51">
        <f t="shared" si="14"/>
        <v>398.17999999999995</v>
      </c>
      <c r="AA71" s="51">
        <f>ROUND(X71*W$8/12,2)</f>
        <v>146.6</v>
      </c>
      <c r="AB71" s="65">
        <v>0</v>
      </c>
      <c r="AC71" s="51">
        <f t="shared" si="15"/>
        <v>544.78</v>
      </c>
      <c r="AD71" s="51">
        <f t="shared" si="66"/>
        <v>17903.869999999992</v>
      </c>
      <c r="AE71" s="51">
        <f t="shared" si="67"/>
        <v>9335.130000000001</v>
      </c>
      <c r="AF71" s="51">
        <f t="shared" si="18"/>
        <v>32732.657741334202</v>
      </c>
      <c r="AH71" s="64">
        <v>45505</v>
      </c>
      <c r="AI71" s="51">
        <f t="shared" si="68"/>
        <v>11095.249084742964</v>
      </c>
      <c r="AJ71" s="51">
        <f t="shared" si="69"/>
        <v>186.04</v>
      </c>
      <c r="AK71" s="51">
        <f t="shared" si="21"/>
        <v>130.56</v>
      </c>
      <c r="AL71" s="51">
        <f>ROUND(AI71*AH$8/12,2)</f>
        <v>55.48</v>
      </c>
      <c r="AM71" s="65">
        <v>0</v>
      </c>
      <c r="AN71" s="51">
        <f t="shared" si="22"/>
        <v>186.04</v>
      </c>
      <c r="AO71" s="51">
        <f t="shared" si="70"/>
        <v>5792.2499999999991</v>
      </c>
      <c r="AP71" s="51">
        <f t="shared" si="71"/>
        <v>3509.75</v>
      </c>
      <c r="AQ71" s="51">
        <f t="shared" si="25"/>
        <v>10964.689084742964</v>
      </c>
      <c r="AS71" s="64">
        <v>45505</v>
      </c>
      <c r="AT71" s="51">
        <f t="shared" si="72"/>
        <v>12033.087031748773</v>
      </c>
      <c r="AU71" s="51">
        <f t="shared" si="73"/>
        <v>204.6</v>
      </c>
      <c r="AV71" s="51">
        <f t="shared" si="28"/>
        <v>139.41999999999999</v>
      </c>
      <c r="AW71" s="51">
        <f>ROUND(AT71*AS$8/12,2)</f>
        <v>65.180000000000007</v>
      </c>
      <c r="AX71" s="65">
        <v>0</v>
      </c>
      <c r="AY71" s="51">
        <f t="shared" si="29"/>
        <v>204.6</v>
      </c>
      <c r="AZ71" s="51">
        <f t="shared" si="74"/>
        <v>6125.46</v>
      </c>
      <c r="BA71" s="51">
        <f t="shared" si="75"/>
        <v>4104.54</v>
      </c>
      <c r="BB71" s="51">
        <f t="shared" si="32"/>
        <v>11893.667031748773</v>
      </c>
      <c r="BD71" s="64">
        <v>45505</v>
      </c>
      <c r="BE71" s="51">
        <f t="shared" si="76"/>
        <v>1540.7856576101117</v>
      </c>
      <c r="BF71" s="51">
        <f t="shared" si="77"/>
        <v>221.51</v>
      </c>
      <c r="BG71" s="51">
        <f t="shared" si="35"/>
        <v>212.51999999999998</v>
      </c>
      <c r="BH71" s="51">
        <f>ROUND(BE71*BD$8/12,2)</f>
        <v>8.99</v>
      </c>
      <c r="BI71" s="65">
        <v>200</v>
      </c>
      <c r="BJ71" s="51">
        <f t="shared" si="36"/>
        <v>421.51</v>
      </c>
      <c r="BK71" s="51">
        <f t="shared" si="78"/>
        <v>17949.73</v>
      </c>
      <c r="BL71" s="51">
        <f t="shared" si="79"/>
        <v>3125.7699999999995</v>
      </c>
      <c r="BM71" s="51">
        <f t="shared" si="39"/>
        <v>1128.2656576101117</v>
      </c>
    </row>
    <row r="72" spans="1:65" x14ac:dyDescent="0.25">
      <c r="A72" s="64">
        <v>45536</v>
      </c>
      <c r="B72" s="51">
        <f t="shared" si="63"/>
        <v>727.41</v>
      </c>
      <c r="C72" s="51">
        <f>AC72</f>
        <v>544.78</v>
      </c>
      <c r="D72" s="51">
        <f>AN72</f>
        <v>186.04</v>
      </c>
      <c r="E72" s="51">
        <f>AY72</f>
        <v>204.6</v>
      </c>
      <c r="F72" s="51">
        <f>BJ72</f>
        <v>421.51</v>
      </c>
      <c r="G72" s="51">
        <f t="shared" si="61"/>
        <v>2084.34</v>
      </c>
      <c r="J72">
        <f t="shared" si="40"/>
        <v>5</v>
      </c>
      <c r="K72" s="64">
        <v>45536</v>
      </c>
      <c r="L72" s="51">
        <f t="shared" si="2"/>
        <v>136983.23000000004</v>
      </c>
      <c r="M72" s="51">
        <f t="shared" si="3"/>
        <v>727.41</v>
      </c>
      <c r="N72" s="51">
        <f t="shared" si="4"/>
        <v>255.95999999999998</v>
      </c>
      <c r="O72" s="51">
        <f t="shared" si="5"/>
        <v>471.45</v>
      </c>
      <c r="P72" s="65">
        <v>0</v>
      </c>
      <c r="Q72" s="51">
        <f t="shared" si="6"/>
        <v>727.41</v>
      </c>
      <c r="R72" s="51">
        <f t="shared" si="7"/>
        <v>13272.73</v>
      </c>
      <c r="S72" s="51">
        <f t="shared" si="8"/>
        <v>28189.64000000001</v>
      </c>
      <c r="T72" s="51">
        <f t="shared" si="9"/>
        <v>136727.27000000005</v>
      </c>
      <c r="U72" s="53">
        <f t="shared" si="10"/>
        <v>43272.729999999996</v>
      </c>
      <c r="W72" s="64">
        <v>45536</v>
      </c>
      <c r="X72" s="51">
        <f t="shared" ref="X72:X135" si="80">AF71</f>
        <v>32732.657741334202</v>
      </c>
      <c r="Y72" s="51">
        <f t="shared" ref="Y66:Y135" si="81">W$11</f>
        <v>544.78</v>
      </c>
      <c r="Z72" s="51">
        <f t="shared" si="14"/>
        <v>399.93999999999994</v>
      </c>
      <c r="AA72" s="51">
        <f>ROUND(X72*W$8/12,2)</f>
        <v>144.84</v>
      </c>
      <c r="AB72" s="65">
        <v>0</v>
      </c>
      <c r="AC72" s="51">
        <f t="shared" si="15"/>
        <v>544.78</v>
      </c>
      <c r="AD72" s="51">
        <f t="shared" ref="AD72:AD135" si="82">Z72+AB72+AD71</f>
        <v>18303.80999999999</v>
      </c>
      <c r="AE72" s="51">
        <f t="shared" ref="AE72:AE135" si="83">AA72+AE71</f>
        <v>9479.9700000000012</v>
      </c>
      <c r="AF72" s="51">
        <f t="shared" si="18"/>
        <v>32332.717741334203</v>
      </c>
      <c r="AH72" s="64">
        <v>45536</v>
      </c>
      <c r="AI72" s="51">
        <f t="shared" si="68"/>
        <v>10964.689084742964</v>
      </c>
      <c r="AJ72" s="51">
        <f t="shared" si="69"/>
        <v>186.04</v>
      </c>
      <c r="AK72" s="51">
        <f t="shared" si="21"/>
        <v>131.22</v>
      </c>
      <c r="AL72" s="51">
        <f>ROUND(AI72*AH$8/12,2)</f>
        <v>54.82</v>
      </c>
      <c r="AM72" s="65">
        <v>0</v>
      </c>
      <c r="AN72" s="51">
        <f t="shared" si="22"/>
        <v>186.04</v>
      </c>
      <c r="AO72" s="51">
        <f t="shared" si="70"/>
        <v>5923.4699999999993</v>
      </c>
      <c r="AP72" s="51">
        <f t="shared" si="71"/>
        <v>3564.57</v>
      </c>
      <c r="AQ72" s="51">
        <f t="shared" si="25"/>
        <v>10833.469084742965</v>
      </c>
      <c r="AS72" s="64">
        <v>45536</v>
      </c>
      <c r="AT72" s="51">
        <f t="shared" si="72"/>
        <v>11893.667031748773</v>
      </c>
      <c r="AU72" s="51">
        <f t="shared" si="73"/>
        <v>204.6</v>
      </c>
      <c r="AV72" s="51">
        <f t="shared" si="28"/>
        <v>140.18</v>
      </c>
      <c r="AW72" s="51">
        <f>ROUND(AT72*AS$8/12,2)</f>
        <v>64.42</v>
      </c>
      <c r="AX72" s="65">
        <v>0</v>
      </c>
      <c r="AY72" s="51">
        <f t="shared" si="29"/>
        <v>204.6</v>
      </c>
      <c r="AZ72" s="51">
        <f t="shared" si="74"/>
        <v>6265.64</v>
      </c>
      <c r="BA72" s="51">
        <f t="shared" si="75"/>
        <v>4168.96</v>
      </c>
      <c r="BB72" s="51">
        <f t="shared" si="32"/>
        <v>11753.487031748773</v>
      </c>
      <c r="BD72" s="64">
        <v>45536</v>
      </c>
      <c r="BE72" s="51">
        <f t="shared" si="76"/>
        <v>1128.2656576101117</v>
      </c>
      <c r="BF72" s="51">
        <f t="shared" si="77"/>
        <v>221.51</v>
      </c>
      <c r="BG72" s="51">
        <f t="shared" si="35"/>
        <v>214.92999999999998</v>
      </c>
      <c r="BH72" s="51">
        <f>ROUND(BE72*BD$8/12,2)</f>
        <v>6.58</v>
      </c>
      <c r="BI72" s="65">
        <v>200</v>
      </c>
      <c r="BJ72" s="51">
        <f t="shared" si="36"/>
        <v>421.51</v>
      </c>
      <c r="BK72" s="51">
        <f t="shared" si="78"/>
        <v>18364.66</v>
      </c>
      <c r="BL72" s="51">
        <f t="shared" si="79"/>
        <v>3132.3499999999995</v>
      </c>
      <c r="BM72" s="51">
        <f t="shared" si="39"/>
        <v>713.33565761011175</v>
      </c>
    </row>
    <row r="73" spans="1:65" x14ac:dyDescent="0.25">
      <c r="A73" s="64">
        <v>45566</v>
      </c>
      <c r="B73" s="51">
        <f t="shared" si="63"/>
        <v>727.41</v>
      </c>
      <c r="C73" s="51">
        <f>AC73</f>
        <v>544.78</v>
      </c>
      <c r="D73" s="51">
        <f>AN73</f>
        <v>186.04</v>
      </c>
      <c r="E73" s="51">
        <f>AY73</f>
        <v>204.6</v>
      </c>
      <c r="F73" s="51">
        <f>BJ73</f>
        <v>421.51</v>
      </c>
      <c r="G73" s="51">
        <f t="shared" si="61"/>
        <v>2084.34</v>
      </c>
      <c r="J73">
        <f t="shared" si="40"/>
        <v>5</v>
      </c>
      <c r="K73" s="64">
        <v>45566</v>
      </c>
      <c r="L73" s="51">
        <f t="shared" si="2"/>
        <v>136727.27000000005</v>
      </c>
      <c r="M73" s="51">
        <f t="shared" si="3"/>
        <v>727.41</v>
      </c>
      <c r="N73" s="51">
        <f t="shared" si="4"/>
        <v>256.83999999999997</v>
      </c>
      <c r="O73" s="51">
        <f t="shared" si="5"/>
        <v>470.57</v>
      </c>
      <c r="P73" s="65">
        <v>0</v>
      </c>
      <c r="Q73" s="51">
        <f t="shared" si="6"/>
        <v>727.41</v>
      </c>
      <c r="R73" s="51">
        <f t="shared" si="7"/>
        <v>13529.57</v>
      </c>
      <c r="S73" s="51">
        <f t="shared" si="8"/>
        <v>28660.21000000001</v>
      </c>
      <c r="T73" s="51">
        <f t="shared" si="9"/>
        <v>136470.43000000005</v>
      </c>
      <c r="U73" s="53">
        <f t="shared" si="10"/>
        <v>43529.57</v>
      </c>
      <c r="W73" s="64">
        <v>45566</v>
      </c>
      <c r="X73" s="51">
        <f t="shared" si="80"/>
        <v>32332.717741334203</v>
      </c>
      <c r="Y73" s="51">
        <f t="shared" si="81"/>
        <v>544.78</v>
      </c>
      <c r="Z73" s="51">
        <f t="shared" si="14"/>
        <v>401.71</v>
      </c>
      <c r="AA73" s="51">
        <f>ROUND(X73*W$8/12,2)</f>
        <v>143.07</v>
      </c>
      <c r="AB73" s="65">
        <v>0</v>
      </c>
      <c r="AC73" s="51">
        <f t="shared" si="15"/>
        <v>544.78</v>
      </c>
      <c r="AD73" s="51">
        <f t="shared" si="82"/>
        <v>18705.51999999999</v>
      </c>
      <c r="AE73" s="51">
        <f t="shared" si="83"/>
        <v>9623.0400000000009</v>
      </c>
      <c r="AF73" s="51">
        <f t="shared" si="18"/>
        <v>31931.007741334204</v>
      </c>
      <c r="AH73" s="64">
        <v>45566</v>
      </c>
      <c r="AI73" s="51">
        <f t="shared" si="68"/>
        <v>10833.469084742965</v>
      </c>
      <c r="AJ73" s="51">
        <f t="shared" si="69"/>
        <v>186.04</v>
      </c>
      <c r="AK73" s="51">
        <f t="shared" si="21"/>
        <v>131.87</v>
      </c>
      <c r="AL73" s="51">
        <f>ROUND(AI73*AH$8/12,2)</f>
        <v>54.17</v>
      </c>
      <c r="AM73" s="65">
        <v>0</v>
      </c>
      <c r="AN73" s="51">
        <f t="shared" si="22"/>
        <v>186.04</v>
      </c>
      <c r="AO73" s="51">
        <f t="shared" si="70"/>
        <v>6055.3399999999992</v>
      </c>
      <c r="AP73" s="51">
        <f t="shared" si="71"/>
        <v>3618.7400000000002</v>
      </c>
      <c r="AQ73" s="51">
        <f t="shared" si="25"/>
        <v>10701.599084742964</v>
      </c>
      <c r="AS73" s="64">
        <v>45566</v>
      </c>
      <c r="AT73" s="51">
        <f t="shared" si="72"/>
        <v>11753.487031748773</v>
      </c>
      <c r="AU73" s="51">
        <f t="shared" si="73"/>
        <v>204.6</v>
      </c>
      <c r="AV73" s="51">
        <f t="shared" si="28"/>
        <v>140.94</v>
      </c>
      <c r="AW73" s="51">
        <f>ROUND(AT73*AS$8/12,2)</f>
        <v>63.66</v>
      </c>
      <c r="AX73" s="65">
        <v>0</v>
      </c>
      <c r="AY73" s="51">
        <f t="shared" si="29"/>
        <v>204.6</v>
      </c>
      <c r="AZ73" s="51">
        <f t="shared" si="74"/>
        <v>6406.58</v>
      </c>
      <c r="BA73" s="51">
        <f t="shared" si="75"/>
        <v>4232.62</v>
      </c>
      <c r="BB73" s="51">
        <f t="shared" si="32"/>
        <v>11612.547031748772</v>
      </c>
      <c r="BD73" s="64">
        <v>45566</v>
      </c>
      <c r="BE73" s="51">
        <f t="shared" si="76"/>
        <v>713.33565761011175</v>
      </c>
      <c r="BF73" s="51">
        <f t="shared" si="77"/>
        <v>221.51</v>
      </c>
      <c r="BG73" s="51">
        <f t="shared" si="35"/>
        <v>217.35</v>
      </c>
      <c r="BH73" s="51">
        <f>ROUND(BE73*BD$8/12,2)</f>
        <v>4.16</v>
      </c>
      <c r="BI73" s="65">
        <v>200</v>
      </c>
      <c r="BJ73" s="51">
        <f t="shared" si="36"/>
        <v>421.51</v>
      </c>
      <c r="BK73" s="51">
        <f t="shared" si="78"/>
        <v>18782.009999999998</v>
      </c>
      <c r="BL73" s="51">
        <f t="shared" si="79"/>
        <v>3136.5099999999993</v>
      </c>
      <c r="BM73" s="51">
        <f t="shared" si="39"/>
        <v>295.98565761011173</v>
      </c>
    </row>
    <row r="74" spans="1:65" x14ac:dyDescent="0.25">
      <c r="A74" s="64">
        <v>45597</v>
      </c>
      <c r="B74" s="51">
        <f t="shared" si="63"/>
        <v>727.41</v>
      </c>
      <c r="C74" s="51">
        <f>AC74</f>
        <v>544.78</v>
      </c>
      <c r="D74" s="51">
        <f>AN74</f>
        <v>186.04</v>
      </c>
      <c r="E74" s="51">
        <f>AY74</f>
        <v>244.6</v>
      </c>
      <c r="F74" s="51">
        <f>BJ74</f>
        <v>297.71999999999997</v>
      </c>
      <c r="G74" s="51">
        <f t="shared" si="61"/>
        <v>2000.55</v>
      </c>
      <c r="J74">
        <f t="shared" si="40"/>
        <v>5</v>
      </c>
      <c r="K74" s="64">
        <v>45597</v>
      </c>
      <c r="L74" s="51">
        <f t="shared" si="2"/>
        <v>136470.43000000005</v>
      </c>
      <c r="M74" s="51">
        <f t="shared" si="3"/>
        <v>727.41</v>
      </c>
      <c r="N74" s="51">
        <f t="shared" si="4"/>
        <v>257.71999999999997</v>
      </c>
      <c r="O74" s="51">
        <f t="shared" si="5"/>
        <v>469.69</v>
      </c>
      <c r="P74" s="65">
        <v>0</v>
      </c>
      <c r="Q74" s="51">
        <f t="shared" si="6"/>
        <v>727.41</v>
      </c>
      <c r="R74" s="51">
        <f t="shared" si="7"/>
        <v>13787.289999999999</v>
      </c>
      <c r="S74" s="51">
        <f t="shared" si="8"/>
        <v>29129.900000000009</v>
      </c>
      <c r="T74" s="51">
        <f t="shared" si="9"/>
        <v>136212.71000000005</v>
      </c>
      <c r="U74" s="53">
        <f t="shared" si="10"/>
        <v>43787.29</v>
      </c>
      <c r="W74" s="64">
        <v>45597</v>
      </c>
      <c r="X74" s="51">
        <f t="shared" si="80"/>
        <v>31931.007741334204</v>
      </c>
      <c r="Y74" s="51">
        <f t="shared" si="81"/>
        <v>544.78</v>
      </c>
      <c r="Z74" s="51">
        <f t="shared" si="14"/>
        <v>403.49</v>
      </c>
      <c r="AA74" s="51">
        <f>ROUND(X74*W$8/12,2)</f>
        <v>141.29</v>
      </c>
      <c r="AB74" s="65">
        <v>0</v>
      </c>
      <c r="AC74" s="51">
        <f t="shared" si="15"/>
        <v>544.78</v>
      </c>
      <c r="AD74" s="51">
        <f t="shared" si="82"/>
        <v>19109.009999999991</v>
      </c>
      <c r="AE74" s="51">
        <f t="shared" si="83"/>
        <v>9764.3300000000017</v>
      </c>
      <c r="AF74" s="51">
        <f t="shared" si="18"/>
        <v>31527.517741334203</v>
      </c>
      <c r="AH74" s="64">
        <v>45597</v>
      </c>
      <c r="AI74" s="51">
        <f t="shared" si="68"/>
        <v>10701.599084742964</v>
      </c>
      <c r="AJ74" s="51">
        <f t="shared" si="69"/>
        <v>186.04</v>
      </c>
      <c r="AK74" s="51">
        <f t="shared" si="21"/>
        <v>132.53</v>
      </c>
      <c r="AL74" s="51">
        <f>ROUND(AI74*AH$8/12,2)</f>
        <v>53.51</v>
      </c>
      <c r="AM74" s="65">
        <v>0</v>
      </c>
      <c r="AN74" s="51">
        <f t="shared" si="22"/>
        <v>186.04</v>
      </c>
      <c r="AO74" s="51">
        <f t="shared" si="70"/>
        <v>6187.869999999999</v>
      </c>
      <c r="AP74" s="51">
        <f t="shared" si="71"/>
        <v>3672.2500000000005</v>
      </c>
      <c r="AQ74" s="51">
        <f t="shared" si="25"/>
        <v>10569.069084742963</v>
      </c>
      <c r="AS74" s="64">
        <v>45597</v>
      </c>
      <c r="AT74" s="51">
        <f t="shared" si="72"/>
        <v>11612.547031748772</v>
      </c>
      <c r="AU74" s="51">
        <f t="shared" si="73"/>
        <v>204.6</v>
      </c>
      <c r="AV74" s="51">
        <f t="shared" si="28"/>
        <v>141.69999999999999</v>
      </c>
      <c r="AW74" s="51">
        <f>ROUND(AT74*AS$8/12,2)</f>
        <v>62.9</v>
      </c>
      <c r="AX74" s="65">
        <v>40</v>
      </c>
      <c r="AY74" s="51">
        <f t="shared" si="29"/>
        <v>244.6</v>
      </c>
      <c r="AZ74" s="51">
        <f t="shared" si="74"/>
        <v>6588.28</v>
      </c>
      <c r="BA74" s="51">
        <f t="shared" si="75"/>
        <v>4295.5199999999995</v>
      </c>
      <c r="BB74" s="51">
        <f t="shared" si="32"/>
        <v>11430.847031748772</v>
      </c>
      <c r="BD74" s="64">
        <v>45597</v>
      </c>
      <c r="BE74" s="51">
        <f t="shared" si="76"/>
        <v>295.98565761011173</v>
      </c>
      <c r="BF74" s="51">
        <f t="shared" si="77"/>
        <v>221.51</v>
      </c>
      <c r="BG74" s="51">
        <f t="shared" si="35"/>
        <v>219.78</v>
      </c>
      <c r="BH74" s="51">
        <f>ROUND(BE74*BD$8/12,2)</f>
        <v>1.73</v>
      </c>
      <c r="BI74" s="65">
        <v>76.209999999999994</v>
      </c>
      <c r="BJ74" s="51">
        <f t="shared" si="36"/>
        <v>297.71999999999997</v>
      </c>
      <c r="BK74" s="51">
        <f t="shared" si="78"/>
        <v>19078</v>
      </c>
      <c r="BL74" s="51">
        <f t="shared" si="79"/>
        <v>3138.2399999999993</v>
      </c>
      <c r="BM74" s="51">
        <f t="shared" si="39"/>
        <v>-4.3423898882650747E-3</v>
      </c>
    </row>
    <row r="75" spans="1:65" x14ac:dyDescent="0.25">
      <c r="A75" s="64">
        <v>45627</v>
      </c>
      <c r="B75" s="51">
        <f t="shared" si="63"/>
        <v>727.41</v>
      </c>
      <c r="C75" s="51">
        <f>AC75</f>
        <v>544.78</v>
      </c>
      <c r="D75" s="51">
        <f>AN75</f>
        <v>186.04</v>
      </c>
      <c r="E75" s="51">
        <f>AY75</f>
        <v>554.6</v>
      </c>
      <c r="F75" s="51">
        <f>BJ75</f>
        <v>0</v>
      </c>
      <c r="G75" s="51">
        <f t="shared" si="61"/>
        <v>2012.83</v>
      </c>
      <c r="J75">
        <f t="shared" si="40"/>
        <v>5</v>
      </c>
      <c r="K75" s="64">
        <v>45627</v>
      </c>
      <c r="L75" s="51">
        <f t="shared" si="2"/>
        <v>136212.71000000005</v>
      </c>
      <c r="M75" s="51">
        <f t="shared" si="3"/>
        <v>727.41</v>
      </c>
      <c r="N75" s="51">
        <f t="shared" si="4"/>
        <v>258.60999999999996</v>
      </c>
      <c r="O75" s="51">
        <f t="shared" si="5"/>
        <v>468.8</v>
      </c>
      <c r="P75" s="65">
        <v>0</v>
      </c>
      <c r="Q75" s="51">
        <f t="shared" si="6"/>
        <v>727.41</v>
      </c>
      <c r="R75" s="51">
        <f t="shared" si="7"/>
        <v>14045.9</v>
      </c>
      <c r="S75" s="51">
        <f t="shared" si="8"/>
        <v>29598.700000000008</v>
      </c>
      <c r="T75" s="51">
        <f t="shared" si="9"/>
        <v>135954.10000000006</v>
      </c>
      <c r="U75" s="53">
        <f t="shared" si="10"/>
        <v>44045.9</v>
      </c>
      <c r="W75" s="64">
        <v>45627</v>
      </c>
      <c r="X75" s="51">
        <f t="shared" si="80"/>
        <v>31527.517741334203</v>
      </c>
      <c r="Y75" s="51">
        <f t="shared" si="81"/>
        <v>544.78</v>
      </c>
      <c r="Z75" s="51">
        <f t="shared" si="14"/>
        <v>405.27</v>
      </c>
      <c r="AA75" s="51">
        <f>ROUND(X75*W$8/12,2)</f>
        <v>139.51</v>
      </c>
      <c r="AB75" s="65">
        <v>0</v>
      </c>
      <c r="AC75" s="51">
        <f t="shared" si="15"/>
        <v>544.78</v>
      </c>
      <c r="AD75" s="51">
        <f t="shared" si="82"/>
        <v>19514.279999999992</v>
      </c>
      <c r="AE75" s="51">
        <f t="shared" si="83"/>
        <v>9903.840000000002</v>
      </c>
      <c r="AF75" s="51">
        <f t="shared" si="18"/>
        <v>31122.247741334202</v>
      </c>
      <c r="AH75" s="64">
        <v>45627</v>
      </c>
      <c r="AI75" s="51">
        <f t="shared" si="68"/>
        <v>10569.069084742963</v>
      </c>
      <c r="AJ75" s="51">
        <f t="shared" si="69"/>
        <v>186.04</v>
      </c>
      <c r="AK75" s="51">
        <f t="shared" si="21"/>
        <v>133.19</v>
      </c>
      <c r="AL75" s="51">
        <f>ROUND(AI75*AH$8/12,2)</f>
        <v>52.85</v>
      </c>
      <c r="AM75" s="65">
        <v>0</v>
      </c>
      <c r="AN75" s="51">
        <f t="shared" si="22"/>
        <v>186.04</v>
      </c>
      <c r="AO75" s="51">
        <f t="shared" si="70"/>
        <v>6321.0599999999986</v>
      </c>
      <c r="AP75" s="51">
        <f t="shared" si="71"/>
        <v>3725.1000000000004</v>
      </c>
      <c r="AQ75" s="51">
        <f t="shared" si="25"/>
        <v>10435.879084742963</v>
      </c>
      <c r="AS75" s="64">
        <v>45627</v>
      </c>
      <c r="AT75" s="51">
        <f t="shared" si="72"/>
        <v>11430.847031748772</v>
      </c>
      <c r="AU75" s="51">
        <f t="shared" si="73"/>
        <v>204.6</v>
      </c>
      <c r="AV75" s="51">
        <f t="shared" si="28"/>
        <v>142.68</v>
      </c>
      <c r="AW75" s="51">
        <f>ROUND(AT75*AS$8/12,2)</f>
        <v>61.92</v>
      </c>
      <c r="AX75" s="65">
        <v>350</v>
      </c>
      <c r="AY75" s="51">
        <f t="shared" si="29"/>
        <v>554.6</v>
      </c>
      <c r="AZ75" s="51">
        <f t="shared" si="74"/>
        <v>7080.96</v>
      </c>
      <c r="BA75" s="51">
        <f t="shared" si="75"/>
        <v>4357.4399999999996</v>
      </c>
      <c r="BB75" s="51">
        <f t="shared" si="32"/>
        <v>10938.167031748771</v>
      </c>
      <c r="BD75" s="64">
        <v>45627</v>
      </c>
      <c r="BE75" s="51">
        <f t="shared" si="76"/>
        <v>-4.3423898882650747E-3</v>
      </c>
      <c r="BF75" s="51">
        <f t="shared" si="77"/>
        <v>221.51</v>
      </c>
      <c r="BG75" s="51">
        <f t="shared" si="35"/>
        <v>221.51</v>
      </c>
      <c r="BH75" s="51">
        <f>ROUND(BE75*BD$8/12,2)</f>
        <v>0</v>
      </c>
      <c r="BI75" s="65">
        <v>0</v>
      </c>
      <c r="BJ75" s="51">
        <f t="shared" si="36"/>
        <v>0</v>
      </c>
      <c r="BK75" s="51">
        <f t="shared" si="78"/>
        <v>19299.509999999998</v>
      </c>
      <c r="BL75" s="51">
        <f t="shared" si="79"/>
        <v>3138.2399999999993</v>
      </c>
      <c r="BM75" s="51">
        <f t="shared" si="39"/>
        <v>0</v>
      </c>
    </row>
    <row r="76" spans="1:65" x14ac:dyDescent="0.25">
      <c r="A76" s="64">
        <v>45658</v>
      </c>
      <c r="B76" s="51">
        <f t="shared" si="63"/>
        <v>727.41</v>
      </c>
      <c r="C76" s="51">
        <f>AC76</f>
        <v>544.78</v>
      </c>
      <c r="D76" s="51">
        <f>AN76</f>
        <v>186.04</v>
      </c>
      <c r="E76" s="51">
        <f>AY76</f>
        <v>554.6</v>
      </c>
      <c r="F76" s="51">
        <f>BJ76</f>
        <v>0</v>
      </c>
      <c r="G76" s="51">
        <f t="shared" si="61"/>
        <v>2012.83</v>
      </c>
      <c r="J76">
        <f t="shared" si="40"/>
        <v>6</v>
      </c>
      <c r="K76" s="64">
        <v>45658</v>
      </c>
      <c r="L76" s="51">
        <f t="shared" si="2"/>
        <v>135954.10000000006</v>
      </c>
      <c r="M76" s="51">
        <f t="shared" si="3"/>
        <v>727.41</v>
      </c>
      <c r="N76" s="51">
        <f t="shared" si="4"/>
        <v>259.49999999999994</v>
      </c>
      <c r="O76" s="51">
        <f t="shared" si="5"/>
        <v>467.91</v>
      </c>
      <c r="P76" s="65">
        <v>0</v>
      </c>
      <c r="Q76" s="51">
        <f t="shared" si="6"/>
        <v>727.41</v>
      </c>
      <c r="R76" s="51">
        <f t="shared" si="7"/>
        <v>14305.4</v>
      </c>
      <c r="S76" s="51">
        <f t="shared" si="8"/>
        <v>30066.610000000008</v>
      </c>
      <c r="T76" s="51">
        <f t="shared" si="9"/>
        <v>135694.60000000006</v>
      </c>
      <c r="U76" s="53">
        <f t="shared" si="10"/>
        <v>44305.4</v>
      </c>
      <c r="W76" s="64">
        <v>45658</v>
      </c>
      <c r="X76" s="51">
        <f t="shared" si="80"/>
        <v>31122.247741334202</v>
      </c>
      <c r="Y76" s="51">
        <f t="shared" si="81"/>
        <v>544.78</v>
      </c>
      <c r="Z76" s="51">
        <f t="shared" si="14"/>
        <v>407.05999999999995</v>
      </c>
      <c r="AA76" s="51">
        <f>ROUND(X76*W$8/12,2)</f>
        <v>137.72</v>
      </c>
      <c r="AB76" s="65">
        <v>0</v>
      </c>
      <c r="AC76" s="51">
        <f t="shared" si="15"/>
        <v>544.78</v>
      </c>
      <c r="AD76" s="51">
        <f t="shared" si="82"/>
        <v>19921.339999999993</v>
      </c>
      <c r="AE76" s="51">
        <f t="shared" si="83"/>
        <v>10041.560000000001</v>
      </c>
      <c r="AF76" s="51">
        <f t="shared" si="18"/>
        <v>30715.187741334201</v>
      </c>
      <c r="AH76" s="64">
        <v>45658</v>
      </c>
      <c r="AI76" s="51">
        <f t="shared" si="68"/>
        <v>10435.879084742963</v>
      </c>
      <c r="AJ76" s="51">
        <f t="shared" si="69"/>
        <v>186.04</v>
      </c>
      <c r="AK76" s="51">
        <f t="shared" si="21"/>
        <v>133.85999999999999</v>
      </c>
      <c r="AL76" s="51">
        <f>ROUND(AI76*AH$8/12,2)</f>
        <v>52.18</v>
      </c>
      <c r="AM76" s="65">
        <v>0</v>
      </c>
      <c r="AN76" s="51">
        <f t="shared" si="22"/>
        <v>186.04</v>
      </c>
      <c r="AO76" s="51">
        <f t="shared" si="70"/>
        <v>6454.9199999999983</v>
      </c>
      <c r="AP76" s="51">
        <f t="shared" si="71"/>
        <v>3777.28</v>
      </c>
      <c r="AQ76" s="51">
        <f t="shared" si="25"/>
        <v>10302.019084742962</v>
      </c>
      <c r="AS76" s="64">
        <v>45658</v>
      </c>
      <c r="AT76" s="51">
        <f t="shared" si="72"/>
        <v>10938.167031748771</v>
      </c>
      <c r="AU76" s="51">
        <f t="shared" si="73"/>
        <v>204.6</v>
      </c>
      <c r="AV76" s="51">
        <f t="shared" si="28"/>
        <v>145.35</v>
      </c>
      <c r="AW76" s="51">
        <f>ROUND(AT76*AS$8/12,2)</f>
        <v>59.25</v>
      </c>
      <c r="AX76" s="65">
        <v>350</v>
      </c>
      <c r="AY76" s="51">
        <f t="shared" si="29"/>
        <v>554.6</v>
      </c>
      <c r="AZ76" s="51">
        <f t="shared" si="74"/>
        <v>7576.31</v>
      </c>
      <c r="BA76" s="51">
        <f t="shared" si="75"/>
        <v>4416.6899999999996</v>
      </c>
      <c r="BB76" s="51">
        <f t="shared" si="32"/>
        <v>10442.817031748771</v>
      </c>
      <c r="BD76" s="64">
        <v>45658</v>
      </c>
      <c r="BE76" s="51">
        <f t="shared" si="76"/>
        <v>0</v>
      </c>
      <c r="BF76" s="51">
        <f t="shared" si="77"/>
        <v>221.51</v>
      </c>
      <c r="BG76" s="51">
        <f t="shared" si="35"/>
        <v>221.51</v>
      </c>
      <c r="BH76" s="51">
        <f>ROUND(BE76*BD$8/12,2)</f>
        <v>0</v>
      </c>
      <c r="BI76" s="65">
        <v>0</v>
      </c>
      <c r="BJ76" s="51">
        <f t="shared" si="36"/>
        <v>0</v>
      </c>
      <c r="BK76" s="51">
        <f t="shared" si="78"/>
        <v>19521.019999999997</v>
      </c>
      <c r="BL76" s="51">
        <f t="shared" si="79"/>
        <v>3138.2399999999993</v>
      </c>
      <c r="BM76" s="51">
        <f t="shared" si="39"/>
        <v>0</v>
      </c>
    </row>
    <row r="77" spans="1:65" x14ac:dyDescent="0.25">
      <c r="A77" s="64">
        <v>45689</v>
      </c>
      <c r="B77" s="51">
        <f t="shared" si="63"/>
        <v>727.41</v>
      </c>
      <c r="C77" s="51">
        <f>AC77</f>
        <v>544.78</v>
      </c>
      <c r="D77" s="51">
        <f>AN77</f>
        <v>186.04</v>
      </c>
      <c r="E77" s="51">
        <f>AY77</f>
        <v>554.6</v>
      </c>
      <c r="F77" s="51">
        <f>BJ77</f>
        <v>0</v>
      </c>
      <c r="G77" s="51">
        <f t="shared" si="61"/>
        <v>2012.83</v>
      </c>
      <c r="J77">
        <f t="shared" si="40"/>
        <v>6</v>
      </c>
      <c r="K77" s="64">
        <v>45689</v>
      </c>
      <c r="L77" s="51">
        <f t="shared" si="2"/>
        <v>135694.60000000006</v>
      </c>
      <c r="M77" s="51">
        <f t="shared" si="3"/>
        <v>727.41</v>
      </c>
      <c r="N77" s="51">
        <f t="shared" si="4"/>
        <v>260.39</v>
      </c>
      <c r="O77" s="51">
        <f t="shared" si="5"/>
        <v>467.02</v>
      </c>
      <c r="P77" s="65">
        <v>0</v>
      </c>
      <c r="Q77" s="51">
        <f t="shared" si="6"/>
        <v>727.41</v>
      </c>
      <c r="R77" s="51">
        <f t="shared" si="7"/>
        <v>14565.789999999999</v>
      </c>
      <c r="S77" s="51">
        <f t="shared" si="8"/>
        <v>30533.630000000008</v>
      </c>
      <c r="T77" s="51">
        <f t="shared" si="9"/>
        <v>135434.21000000005</v>
      </c>
      <c r="U77" s="53">
        <f t="shared" si="10"/>
        <v>44565.79</v>
      </c>
      <c r="W77" s="64">
        <v>45689</v>
      </c>
      <c r="X77" s="51">
        <f t="shared" si="80"/>
        <v>30715.187741334201</v>
      </c>
      <c r="Y77" s="51">
        <f t="shared" si="81"/>
        <v>544.78</v>
      </c>
      <c r="Z77" s="51">
        <f t="shared" si="14"/>
        <v>408.87</v>
      </c>
      <c r="AA77" s="51">
        <f>ROUND(X77*W$8/12,2)</f>
        <v>135.91</v>
      </c>
      <c r="AB77" s="65">
        <v>0</v>
      </c>
      <c r="AC77" s="51">
        <f t="shared" si="15"/>
        <v>544.78</v>
      </c>
      <c r="AD77" s="51">
        <f t="shared" si="82"/>
        <v>20330.209999999992</v>
      </c>
      <c r="AE77" s="51">
        <f t="shared" si="83"/>
        <v>10177.470000000001</v>
      </c>
      <c r="AF77" s="51">
        <f t="shared" si="18"/>
        <v>30306.317741334202</v>
      </c>
      <c r="AH77" s="64">
        <v>45689</v>
      </c>
      <c r="AI77" s="51">
        <f t="shared" si="68"/>
        <v>10302.019084742962</v>
      </c>
      <c r="AJ77" s="51">
        <f t="shared" si="69"/>
        <v>186.04</v>
      </c>
      <c r="AK77" s="51">
        <f t="shared" si="21"/>
        <v>134.53</v>
      </c>
      <c r="AL77" s="51">
        <f>ROUND(AI77*AH$8/12,2)</f>
        <v>51.51</v>
      </c>
      <c r="AM77" s="65">
        <v>0</v>
      </c>
      <c r="AN77" s="51">
        <f t="shared" si="22"/>
        <v>186.04</v>
      </c>
      <c r="AO77" s="51">
        <f t="shared" si="70"/>
        <v>6589.449999999998</v>
      </c>
      <c r="AP77" s="51">
        <f t="shared" si="71"/>
        <v>3828.7900000000004</v>
      </c>
      <c r="AQ77" s="51">
        <f t="shared" si="25"/>
        <v>10167.489084742961</v>
      </c>
      <c r="AS77" s="64">
        <v>45689</v>
      </c>
      <c r="AT77" s="51">
        <f t="shared" si="72"/>
        <v>10442.817031748771</v>
      </c>
      <c r="AU77" s="51">
        <f t="shared" si="73"/>
        <v>204.6</v>
      </c>
      <c r="AV77" s="51">
        <f t="shared" si="28"/>
        <v>148.03</v>
      </c>
      <c r="AW77" s="51">
        <f>ROUND(AT77*AS$8/12,2)</f>
        <v>56.57</v>
      </c>
      <c r="AX77" s="65">
        <v>350</v>
      </c>
      <c r="AY77" s="51">
        <f t="shared" si="29"/>
        <v>554.6</v>
      </c>
      <c r="AZ77" s="51">
        <f t="shared" si="74"/>
        <v>8074.34</v>
      </c>
      <c r="BA77" s="51">
        <f t="shared" si="75"/>
        <v>4473.2599999999993</v>
      </c>
      <c r="BB77" s="51">
        <f t="shared" si="32"/>
        <v>9944.7870317487705</v>
      </c>
      <c r="BD77" s="64">
        <v>45689</v>
      </c>
      <c r="BE77" s="51">
        <f t="shared" si="76"/>
        <v>0</v>
      </c>
      <c r="BF77" s="51">
        <f t="shared" si="77"/>
        <v>221.51</v>
      </c>
      <c r="BG77" s="51">
        <f t="shared" si="35"/>
        <v>221.51</v>
      </c>
      <c r="BH77" s="51">
        <f>ROUND(BE77*BD$8/12,2)</f>
        <v>0</v>
      </c>
      <c r="BI77" s="65">
        <v>0</v>
      </c>
      <c r="BJ77" s="51">
        <f t="shared" si="36"/>
        <v>0</v>
      </c>
      <c r="BK77" s="51">
        <f t="shared" si="78"/>
        <v>19742.529999999995</v>
      </c>
      <c r="BL77" s="51">
        <f t="shared" si="79"/>
        <v>3138.2399999999993</v>
      </c>
      <c r="BM77" s="51">
        <f t="shared" si="39"/>
        <v>0</v>
      </c>
    </row>
    <row r="78" spans="1:65" x14ac:dyDescent="0.25">
      <c r="A78" s="64">
        <v>45717</v>
      </c>
      <c r="B78" s="51">
        <f t="shared" si="63"/>
        <v>727.41</v>
      </c>
      <c r="C78" s="51">
        <f>AC78</f>
        <v>544.78</v>
      </c>
      <c r="D78" s="51">
        <f>AN78</f>
        <v>186.04</v>
      </c>
      <c r="E78" s="51">
        <f>AY78</f>
        <v>554.6</v>
      </c>
      <c r="F78" s="51">
        <f>BJ78</f>
        <v>0</v>
      </c>
      <c r="G78" s="51">
        <f t="shared" si="61"/>
        <v>2012.83</v>
      </c>
      <c r="J78">
        <f t="shared" si="40"/>
        <v>6</v>
      </c>
      <c r="K78" s="64">
        <v>45717</v>
      </c>
      <c r="L78" s="51">
        <f t="shared" si="2"/>
        <v>135434.21000000005</v>
      </c>
      <c r="M78" s="51">
        <f t="shared" si="3"/>
        <v>727.41</v>
      </c>
      <c r="N78" s="51">
        <f t="shared" si="4"/>
        <v>261.28999999999996</v>
      </c>
      <c r="O78" s="51">
        <f t="shared" si="5"/>
        <v>466.12</v>
      </c>
      <c r="P78" s="65">
        <v>0</v>
      </c>
      <c r="Q78" s="51">
        <f t="shared" si="6"/>
        <v>727.41</v>
      </c>
      <c r="R78" s="51">
        <f t="shared" si="7"/>
        <v>14827.079999999998</v>
      </c>
      <c r="S78" s="51">
        <f t="shared" si="8"/>
        <v>30999.750000000007</v>
      </c>
      <c r="T78" s="51">
        <f t="shared" si="9"/>
        <v>135172.92000000004</v>
      </c>
      <c r="U78" s="53">
        <f t="shared" si="10"/>
        <v>44827.08</v>
      </c>
      <c r="W78" s="64">
        <v>45717</v>
      </c>
      <c r="X78" s="51">
        <f t="shared" si="80"/>
        <v>30306.317741334202</v>
      </c>
      <c r="Y78" s="51">
        <f t="shared" si="81"/>
        <v>544.78</v>
      </c>
      <c r="Z78" s="51">
        <f t="shared" si="14"/>
        <v>410.66999999999996</v>
      </c>
      <c r="AA78" s="51">
        <f>ROUND(X78*W$8/12,2)</f>
        <v>134.11000000000001</v>
      </c>
      <c r="AB78" s="65">
        <v>0</v>
      </c>
      <c r="AC78" s="51">
        <f t="shared" si="15"/>
        <v>544.78</v>
      </c>
      <c r="AD78" s="51">
        <f t="shared" si="82"/>
        <v>20740.87999999999</v>
      </c>
      <c r="AE78" s="51">
        <f t="shared" si="83"/>
        <v>10311.580000000002</v>
      </c>
      <c r="AF78" s="51">
        <f t="shared" si="18"/>
        <v>29895.647741334204</v>
      </c>
      <c r="AH78" s="64">
        <v>45717</v>
      </c>
      <c r="AI78" s="51">
        <f t="shared" si="68"/>
        <v>10167.489084742961</v>
      </c>
      <c r="AJ78" s="51">
        <f t="shared" si="69"/>
        <v>186.04</v>
      </c>
      <c r="AK78" s="51">
        <f t="shared" si="21"/>
        <v>135.19999999999999</v>
      </c>
      <c r="AL78" s="51">
        <f>ROUND(AI78*AH$8/12,2)</f>
        <v>50.84</v>
      </c>
      <c r="AM78" s="65">
        <v>0</v>
      </c>
      <c r="AN78" s="51">
        <f t="shared" si="22"/>
        <v>186.04</v>
      </c>
      <c r="AO78" s="51">
        <f t="shared" si="70"/>
        <v>6724.6499999999978</v>
      </c>
      <c r="AP78" s="51">
        <f t="shared" si="71"/>
        <v>3879.6300000000006</v>
      </c>
      <c r="AQ78" s="51">
        <f t="shared" si="25"/>
        <v>10032.289084742961</v>
      </c>
      <c r="AS78" s="64">
        <v>45717</v>
      </c>
      <c r="AT78" s="51">
        <f t="shared" si="72"/>
        <v>9944.7870317487705</v>
      </c>
      <c r="AU78" s="51">
        <f t="shared" si="73"/>
        <v>204.6</v>
      </c>
      <c r="AV78" s="51">
        <f t="shared" si="28"/>
        <v>150.72999999999999</v>
      </c>
      <c r="AW78" s="51">
        <f>ROUND(AT78*AS$8/12,2)</f>
        <v>53.87</v>
      </c>
      <c r="AX78" s="65">
        <v>350</v>
      </c>
      <c r="AY78" s="51">
        <f t="shared" si="29"/>
        <v>554.6</v>
      </c>
      <c r="AZ78" s="51">
        <f t="shared" si="74"/>
        <v>8575.07</v>
      </c>
      <c r="BA78" s="51">
        <f t="shared" si="75"/>
        <v>4527.1299999999992</v>
      </c>
      <c r="BB78" s="51">
        <f t="shared" si="32"/>
        <v>9444.0570317487709</v>
      </c>
      <c r="BD78" s="64">
        <v>45717</v>
      </c>
      <c r="BE78" s="51">
        <f t="shared" si="76"/>
        <v>0</v>
      </c>
      <c r="BF78" s="51">
        <f t="shared" si="77"/>
        <v>221.51</v>
      </c>
      <c r="BG78" s="51">
        <f t="shared" si="35"/>
        <v>221.51</v>
      </c>
      <c r="BH78" s="51">
        <f>ROUND(BE78*BD$8/12,2)</f>
        <v>0</v>
      </c>
      <c r="BI78" s="65">
        <v>0</v>
      </c>
      <c r="BJ78" s="51">
        <f t="shared" si="36"/>
        <v>0</v>
      </c>
      <c r="BK78" s="51">
        <f t="shared" si="78"/>
        <v>19964.039999999994</v>
      </c>
      <c r="BL78" s="51">
        <f t="shared" si="79"/>
        <v>3138.2399999999993</v>
      </c>
      <c r="BM78" s="51">
        <f t="shared" si="39"/>
        <v>0</v>
      </c>
    </row>
    <row r="79" spans="1:65" x14ac:dyDescent="0.25">
      <c r="A79" s="64">
        <v>45748</v>
      </c>
      <c r="B79" s="51">
        <f t="shared" si="63"/>
        <v>727.41</v>
      </c>
      <c r="C79" s="51">
        <f>AC79</f>
        <v>544.78</v>
      </c>
      <c r="D79" s="51">
        <f>AN79</f>
        <v>186.04</v>
      </c>
      <c r="E79" s="51">
        <f>AY79</f>
        <v>554.6</v>
      </c>
      <c r="F79" s="51">
        <f>BJ79</f>
        <v>0</v>
      </c>
      <c r="G79" s="51">
        <f t="shared" si="61"/>
        <v>2012.83</v>
      </c>
      <c r="J79">
        <f t="shared" si="40"/>
        <v>6</v>
      </c>
      <c r="K79" s="64">
        <v>45748</v>
      </c>
      <c r="L79" s="51">
        <f t="shared" si="2"/>
        <v>135172.92000000004</v>
      </c>
      <c r="M79" s="51">
        <f t="shared" si="3"/>
        <v>727.41</v>
      </c>
      <c r="N79" s="51">
        <f t="shared" si="4"/>
        <v>262.18999999999994</v>
      </c>
      <c r="O79" s="51">
        <f t="shared" si="5"/>
        <v>465.22</v>
      </c>
      <c r="P79" s="65">
        <v>0</v>
      </c>
      <c r="Q79" s="51">
        <f t="shared" si="6"/>
        <v>727.41</v>
      </c>
      <c r="R79" s="51">
        <f t="shared" si="7"/>
        <v>15089.269999999999</v>
      </c>
      <c r="S79" s="51">
        <f t="shared" si="8"/>
        <v>31464.970000000008</v>
      </c>
      <c r="T79" s="51">
        <f t="shared" si="9"/>
        <v>134910.73000000004</v>
      </c>
      <c r="U79" s="53">
        <f t="shared" si="10"/>
        <v>45089.27</v>
      </c>
      <c r="W79" s="64">
        <v>45748</v>
      </c>
      <c r="X79" s="51">
        <f t="shared" si="80"/>
        <v>29895.647741334204</v>
      </c>
      <c r="Y79" s="51">
        <f t="shared" si="81"/>
        <v>544.78</v>
      </c>
      <c r="Z79" s="51">
        <f t="shared" si="14"/>
        <v>412.49</v>
      </c>
      <c r="AA79" s="51">
        <f>ROUND(X79*W$8/12,2)</f>
        <v>132.29</v>
      </c>
      <c r="AB79" s="65">
        <v>0</v>
      </c>
      <c r="AC79" s="51">
        <f t="shared" si="15"/>
        <v>544.78</v>
      </c>
      <c r="AD79" s="51">
        <f t="shared" si="82"/>
        <v>21153.369999999992</v>
      </c>
      <c r="AE79" s="51">
        <f t="shared" si="83"/>
        <v>10443.870000000003</v>
      </c>
      <c r="AF79" s="51">
        <f t="shared" si="18"/>
        <v>29483.157741334202</v>
      </c>
      <c r="AH79" s="64">
        <v>45748</v>
      </c>
      <c r="AI79" s="51">
        <f t="shared" si="68"/>
        <v>10032.289084742961</v>
      </c>
      <c r="AJ79" s="51">
        <f t="shared" si="69"/>
        <v>186.04</v>
      </c>
      <c r="AK79" s="51">
        <f t="shared" si="21"/>
        <v>135.88</v>
      </c>
      <c r="AL79" s="51">
        <f>ROUND(AI79*AH$8/12,2)</f>
        <v>50.16</v>
      </c>
      <c r="AM79" s="65">
        <v>0</v>
      </c>
      <c r="AN79" s="51">
        <f t="shared" si="22"/>
        <v>186.04</v>
      </c>
      <c r="AO79" s="51">
        <f t="shared" si="70"/>
        <v>6860.5299999999979</v>
      </c>
      <c r="AP79" s="51">
        <f t="shared" si="71"/>
        <v>3929.7900000000004</v>
      </c>
      <c r="AQ79" s="51">
        <f t="shared" si="25"/>
        <v>9896.4090847429616</v>
      </c>
      <c r="AS79" s="64">
        <v>45748</v>
      </c>
      <c r="AT79" s="51">
        <f t="shared" si="72"/>
        <v>9444.0570317487709</v>
      </c>
      <c r="AU79" s="51">
        <f t="shared" si="73"/>
        <v>204.6</v>
      </c>
      <c r="AV79" s="51">
        <f t="shared" si="28"/>
        <v>153.44</v>
      </c>
      <c r="AW79" s="51">
        <f>ROUND(AT79*AS$8/12,2)</f>
        <v>51.16</v>
      </c>
      <c r="AX79" s="65">
        <v>350</v>
      </c>
      <c r="AY79" s="51">
        <f t="shared" si="29"/>
        <v>554.6</v>
      </c>
      <c r="AZ79" s="51">
        <f t="shared" si="74"/>
        <v>9078.51</v>
      </c>
      <c r="BA79" s="51">
        <f t="shared" si="75"/>
        <v>4578.2899999999991</v>
      </c>
      <c r="BB79" s="51">
        <f t="shared" si="32"/>
        <v>8940.6170317487704</v>
      </c>
      <c r="BD79" s="64">
        <v>45748</v>
      </c>
      <c r="BE79" s="51">
        <f t="shared" si="76"/>
        <v>0</v>
      </c>
      <c r="BF79" s="51">
        <f t="shared" si="77"/>
        <v>221.51</v>
      </c>
      <c r="BG79" s="51">
        <f t="shared" si="35"/>
        <v>221.51</v>
      </c>
      <c r="BH79" s="51">
        <f>ROUND(BE79*BD$8/12,2)</f>
        <v>0</v>
      </c>
      <c r="BI79" s="65">
        <v>0</v>
      </c>
      <c r="BJ79" s="51">
        <f t="shared" si="36"/>
        <v>0</v>
      </c>
      <c r="BK79" s="51">
        <f t="shared" si="78"/>
        <v>20185.549999999992</v>
      </c>
      <c r="BL79" s="51">
        <f t="shared" si="79"/>
        <v>3138.2399999999993</v>
      </c>
      <c r="BM79" s="51">
        <f t="shared" si="39"/>
        <v>0</v>
      </c>
    </row>
    <row r="80" spans="1:65" x14ac:dyDescent="0.25">
      <c r="A80" s="64">
        <v>45778</v>
      </c>
      <c r="B80" s="51">
        <f t="shared" si="63"/>
        <v>727.41</v>
      </c>
      <c r="C80" s="51">
        <f>AC80</f>
        <v>544.78</v>
      </c>
      <c r="D80" s="51">
        <f>AN80</f>
        <v>186.04</v>
      </c>
      <c r="E80" s="51">
        <f>AY80</f>
        <v>554.6</v>
      </c>
      <c r="F80" s="51">
        <f>BJ80</f>
        <v>0</v>
      </c>
      <c r="G80" s="51">
        <f t="shared" ref="G80:G111" si="84">SUM(B80:F80)</f>
        <v>2012.83</v>
      </c>
      <c r="J80">
        <f t="shared" si="40"/>
        <v>6</v>
      </c>
      <c r="K80" s="64">
        <v>45778</v>
      </c>
      <c r="L80" s="51">
        <f t="shared" si="2"/>
        <v>134910.73000000004</v>
      </c>
      <c r="M80" s="51">
        <f t="shared" si="3"/>
        <v>727.41</v>
      </c>
      <c r="N80" s="51">
        <f t="shared" si="4"/>
        <v>263.08999999999997</v>
      </c>
      <c r="O80" s="51">
        <f t="shared" si="5"/>
        <v>464.32</v>
      </c>
      <c r="P80" s="65">
        <v>0</v>
      </c>
      <c r="Q80" s="51">
        <f t="shared" si="6"/>
        <v>727.41</v>
      </c>
      <c r="R80" s="51">
        <f t="shared" si="7"/>
        <v>15352.359999999999</v>
      </c>
      <c r="S80" s="51">
        <f t="shared" si="8"/>
        <v>31929.290000000008</v>
      </c>
      <c r="T80" s="51">
        <f t="shared" si="9"/>
        <v>134647.64000000004</v>
      </c>
      <c r="U80" s="53">
        <f t="shared" si="10"/>
        <v>45352.36</v>
      </c>
      <c r="W80" s="64">
        <v>45778</v>
      </c>
      <c r="X80" s="51">
        <f t="shared" si="80"/>
        <v>29483.157741334202</v>
      </c>
      <c r="Y80" s="51">
        <f t="shared" si="81"/>
        <v>544.78</v>
      </c>
      <c r="Z80" s="51">
        <f t="shared" si="14"/>
        <v>414.31999999999994</v>
      </c>
      <c r="AA80" s="51">
        <f>ROUND(X80*W$8/12,2)</f>
        <v>130.46</v>
      </c>
      <c r="AB80" s="65">
        <v>0</v>
      </c>
      <c r="AC80" s="51">
        <f t="shared" si="15"/>
        <v>544.78</v>
      </c>
      <c r="AD80" s="51">
        <f t="shared" si="82"/>
        <v>21567.689999999991</v>
      </c>
      <c r="AE80" s="51">
        <f t="shared" si="83"/>
        <v>10574.330000000002</v>
      </c>
      <c r="AF80" s="51">
        <f t="shared" si="18"/>
        <v>29068.837741334202</v>
      </c>
      <c r="AH80" s="64">
        <v>45778</v>
      </c>
      <c r="AI80" s="51">
        <f t="shared" si="68"/>
        <v>9896.4090847429616</v>
      </c>
      <c r="AJ80" s="51">
        <f t="shared" si="69"/>
        <v>186.04</v>
      </c>
      <c r="AK80" s="51">
        <f t="shared" si="21"/>
        <v>136.56</v>
      </c>
      <c r="AL80" s="51">
        <f>ROUND(AI80*AH$8/12,2)</f>
        <v>49.48</v>
      </c>
      <c r="AM80" s="65">
        <v>0</v>
      </c>
      <c r="AN80" s="51">
        <f t="shared" si="22"/>
        <v>186.04</v>
      </c>
      <c r="AO80" s="51">
        <f t="shared" si="70"/>
        <v>6997.0899999999983</v>
      </c>
      <c r="AP80" s="51">
        <f t="shared" si="71"/>
        <v>3979.2700000000004</v>
      </c>
      <c r="AQ80" s="51">
        <f t="shared" si="25"/>
        <v>9759.8490847429621</v>
      </c>
      <c r="AS80" s="64">
        <v>45778</v>
      </c>
      <c r="AT80" s="51">
        <f t="shared" si="72"/>
        <v>8940.6170317487704</v>
      </c>
      <c r="AU80" s="51">
        <f t="shared" si="73"/>
        <v>204.6</v>
      </c>
      <c r="AV80" s="51">
        <f t="shared" si="28"/>
        <v>156.16999999999999</v>
      </c>
      <c r="AW80" s="51">
        <f>ROUND(AT80*AS$8/12,2)</f>
        <v>48.43</v>
      </c>
      <c r="AX80" s="65">
        <v>350</v>
      </c>
      <c r="AY80" s="51">
        <f t="shared" si="29"/>
        <v>554.6</v>
      </c>
      <c r="AZ80" s="51">
        <f t="shared" si="74"/>
        <v>9584.68</v>
      </c>
      <c r="BA80" s="51">
        <f t="shared" si="75"/>
        <v>4626.7199999999993</v>
      </c>
      <c r="BB80" s="51">
        <f t="shared" si="32"/>
        <v>8434.4470317487703</v>
      </c>
      <c r="BD80" s="64">
        <v>45778</v>
      </c>
      <c r="BE80" s="51">
        <f t="shared" si="76"/>
        <v>0</v>
      </c>
      <c r="BF80" s="51">
        <f t="shared" si="77"/>
        <v>221.51</v>
      </c>
      <c r="BG80" s="51">
        <f t="shared" si="35"/>
        <v>221.51</v>
      </c>
      <c r="BH80" s="51">
        <f>ROUND(BE80*BD$8/12,2)</f>
        <v>0</v>
      </c>
      <c r="BI80" s="65">
        <v>0</v>
      </c>
      <c r="BJ80" s="51">
        <f t="shared" si="36"/>
        <v>0</v>
      </c>
      <c r="BK80" s="51">
        <f t="shared" si="78"/>
        <v>20407.05999999999</v>
      </c>
      <c r="BL80" s="51">
        <f t="shared" si="79"/>
        <v>3138.2399999999993</v>
      </c>
      <c r="BM80" s="51">
        <f t="shared" si="39"/>
        <v>0</v>
      </c>
    </row>
    <row r="81" spans="1:65" x14ac:dyDescent="0.25">
      <c r="A81" s="64">
        <v>45809</v>
      </c>
      <c r="B81" s="51">
        <f t="shared" si="63"/>
        <v>727.41</v>
      </c>
      <c r="C81" s="51">
        <f>AC81</f>
        <v>544.78</v>
      </c>
      <c r="D81" s="51">
        <f>AN81</f>
        <v>186.04</v>
      </c>
      <c r="E81" s="51">
        <f>AY81</f>
        <v>554.6</v>
      </c>
      <c r="F81" s="51">
        <f>BJ81</f>
        <v>0</v>
      </c>
      <c r="G81" s="51">
        <f t="shared" si="84"/>
        <v>2012.83</v>
      </c>
      <c r="J81">
        <f t="shared" si="40"/>
        <v>6</v>
      </c>
      <c r="K81" s="64">
        <v>45809</v>
      </c>
      <c r="L81" s="51">
        <f t="shared" si="2"/>
        <v>134647.64000000004</v>
      </c>
      <c r="M81" s="51">
        <f t="shared" si="3"/>
        <v>727.41</v>
      </c>
      <c r="N81" s="51">
        <f t="shared" si="4"/>
        <v>263.99999999999994</v>
      </c>
      <c r="O81" s="51">
        <f t="shared" si="5"/>
        <v>463.41</v>
      </c>
      <c r="P81" s="65">
        <v>0</v>
      </c>
      <c r="Q81" s="51">
        <f t="shared" si="6"/>
        <v>727.41</v>
      </c>
      <c r="R81" s="51">
        <f t="shared" si="7"/>
        <v>15616.359999999999</v>
      </c>
      <c r="S81" s="51">
        <f t="shared" si="8"/>
        <v>32392.700000000008</v>
      </c>
      <c r="T81" s="51">
        <f t="shared" si="9"/>
        <v>134383.64000000004</v>
      </c>
      <c r="U81" s="53">
        <f t="shared" si="10"/>
        <v>45616.36</v>
      </c>
      <c r="W81" s="64">
        <v>45809</v>
      </c>
      <c r="X81" s="51">
        <f t="shared" si="80"/>
        <v>29068.837741334202</v>
      </c>
      <c r="Y81" s="51">
        <f t="shared" si="81"/>
        <v>544.78</v>
      </c>
      <c r="Z81" s="51">
        <f t="shared" si="14"/>
        <v>416.15</v>
      </c>
      <c r="AA81" s="51">
        <f>ROUND(X81*W$8/12,2)</f>
        <v>128.63</v>
      </c>
      <c r="AB81" s="65">
        <v>0</v>
      </c>
      <c r="AC81" s="51">
        <f t="shared" si="15"/>
        <v>544.78</v>
      </c>
      <c r="AD81" s="51">
        <f t="shared" si="82"/>
        <v>21983.839999999993</v>
      </c>
      <c r="AE81" s="51">
        <f t="shared" si="83"/>
        <v>10702.960000000001</v>
      </c>
      <c r="AF81" s="51">
        <f t="shared" si="18"/>
        <v>28652.687741334201</v>
      </c>
      <c r="AH81" s="64">
        <v>45809</v>
      </c>
      <c r="AI81" s="51">
        <f t="shared" si="68"/>
        <v>9759.8490847429621</v>
      </c>
      <c r="AJ81" s="51">
        <f t="shared" si="69"/>
        <v>186.04</v>
      </c>
      <c r="AK81" s="51">
        <f t="shared" si="21"/>
        <v>137.24</v>
      </c>
      <c r="AL81" s="51">
        <f>ROUND(AI81*AH$8/12,2)</f>
        <v>48.8</v>
      </c>
      <c r="AM81" s="65">
        <v>0</v>
      </c>
      <c r="AN81" s="51">
        <f t="shared" si="22"/>
        <v>186.04</v>
      </c>
      <c r="AO81" s="51">
        <f t="shared" si="70"/>
        <v>7134.3299999999981</v>
      </c>
      <c r="AP81" s="51">
        <f t="shared" si="71"/>
        <v>4028.0700000000006</v>
      </c>
      <c r="AQ81" s="51">
        <f t="shared" si="25"/>
        <v>9622.6090847429623</v>
      </c>
      <c r="AS81" s="64">
        <v>45809</v>
      </c>
      <c r="AT81" s="51">
        <f t="shared" si="72"/>
        <v>8434.4470317487703</v>
      </c>
      <c r="AU81" s="51">
        <f t="shared" si="73"/>
        <v>204.6</v>
      </c>
      <c r="AV81" s="51">
        <f t="shared" si="28"/>
        <v>158.91</v>
      </c>
      <c r="AW81" s="51">
        <f>ROUND(AT81*AS$8/12,2)</f>
        <v>45.69</v>
      </c>
      <c r="AX81" s="65">
        <v>350</v>
      </c>
      <c r="AY81" s="51">
        <f t="shared" si="29"/>
        <v>554.6</v>
      </c>
      <c r="AZ81" s="51">
        <f t="shared" si="74"/>
        <v>10093.59</v>
      </c>
      <c r="BA81" s="51">
        <f t="shared" si="75"/>
        <v>4672.4099999999989</v>
      </c>
      <c r="BB81" s="51">
        <f t="shared" si="32"/>
        <v>7925.5370317487705</v>
      </c>
      <c r="BD81" s="64">
        <v>45809</v>
      </c>
      <c r="BE81" s="51">
        <f t="shared" si="76"/>
        <v>0</v>
      </c>
      <c r="BF81" s="51">
        <f t="shared" si="77"/>
        <v>221.51</v>
      </c>
      <c r="BG81" s="51">
        <f t="shared" si="35"/>
        <v>221.51</v>
      </c>
      <c r="BH81" s="51">
        <f>ROUND(BE81*BD$8/12,2)</f>
        <v>0</v>
      </c>
      <c r="BI81" s="65">
        <v>0</v>
      </c>
      <c r="BJ81" s="51">
        <f t="shared" si="36"/>
        <v>0</v>
      </c>
      <c r="BK81" s="51">
        <f t="shared" si="78"/>
        <v>20628.569999999989</v>
      </c>
      <c r="BL81" s="51">
        <f t="shared" si="79"/>
        <v>3138.2399999999993</v>
      </c>
      <c r="BM81" s="51">
        <f t="shared" si="39"/>
        <v>0</v>
      </c>
    </row>
    <row r="82" spans="1:65" x14ac:dyDescent="0.25">
      <c r="A82" s="64">
        <v>45839</v>
      </c>
      <c r="B82" s="51">
        <f t="shared" ref="B82:B140" si="85">Q82</f>
        <v>727.41</v>
      </c>
      <c r="C82" s="51">
        <f>AC82</f>
        <v>544.78</v>
      </c>
      <c r="D82" s="51">
        <f>AN82</f>
        <v>186.04</v>
      </c>
      <c r="E82" s="51">
        <f>AY82</f>
        <v>554.6</v>
      </c>
      <c r="F82" s="51">
        <f>BJ82</f>
        <v>0</v>
      </c>
      <c r="G82" s="51">
        <f t="shared" si="84"/>
        <v>2012.83</v>
      </c>
      <c r="J82">
        <f t="shared" si="40"/>
        <v>6</v>
      </c>
      <c r="K82" s="64">
        <v>45839</v>
      </c>
      <c r="L82" s="51">
        <f t="shared" ref="L82:L145" si="86">$T81</f>
        <v>134383.64000000004</v>
      </c>
      <c r="M82" s="51">
        <f t="shared" ref="M82:M145" si="87">$K$11</f>
        <v>727.41</v>
      </c>
      <c r="N82" s="51">
        <f t="shared" ref="N82:N145" si="88">M82-O82</f>
        <v>264.90999999999997</v>
      </c>
      <c r="O82" s="51">
        <f t="shared" ref="O82:O145" si="89">ROUND($L82*$K$8/12,2)</f>
        <v>462.5</v>
      </c>
      <c r="P82" s="65">
        <v>0</v>
      </c>
      <c r="Q82" s="51">
        <f t="shared" ref="Q82:Q145" si="90">IF(T81&lt;100,0,M82+P82)</f>
        <v>727.41</v>
      </c>
      <c r="R82" s="51">
        <f t="shared" ref="R82:R145" si="91">N82+P82+R81</f>
        <v>15881.269999999999</v>
      </c>
      <c r="S82" s="51">
        <f t="shared" ref="S82:S145" si="92">O82+S81</f>
        <v>32855.200000000012</v>
      </c>
      <c r="T82" s="51">
        <f t="shared" ref="T82:T145" si="93">IF(T81&lt;100,0,L82-N82-P82)</f>
        <v>134118.73000000004</v>
      </c>
      <c r="U82" s="53">
        <f t="shared" ref="U82:U145" si="94">IF(U81&gt;=180000,180000,K$6+R82)</f>
        <v>45881.27</v>
      </c>
      <c r="W82" s="64">
        <v>45839</v>
      </c>
      <c r="X82" s="51">
        <f t="shared" si="80"/>
        <v>28652.687741334201</v>
      </c>
      <c r="Y82" s="51">
        <f t="shared" si="81"/>
        <v>544.78</v>
      </c>
      <c r="Z82" s="51">
        <f t="shared" si="14"/>
        <v>417.98999999999995</v>
      </c>
      <c r="AA82" s="51">
        <f>ROUND(X82*W$8/12,2)</f>
        <v>126.79</v>
      </c>
      <c r="AB82" s="65">
        <v>0</v>
      </c>
      <c r="AC82" s="51">
        <f t="shared" si="15"/>
        <v>544.78</v>
      </c>
      <c r="AD82" s="51">
        <f t="shared" si="82"/>
        <v>22401.829999999994</v>
      </c>
      <c r="AE82" s="51">
        <f t="shared" si="83"/>
        <v>10829.750000000002</v>
      </c>
      <c r="AF82" s="51">
        <f t="shared" si="18"/>
        <v>28234.697741334199</v>
      </c>
      <c r="AH82" s="64">
        <v>45839</v>
      </c>
      <c r="AI82" s="51">
        <f t="shared" si="68"/>
        <v>9622.6090847429623</v>
      </c>
      <c r="AJ82" s="51">
        <f t="shared" si="69"/>
        <v>186.04</v>
      </c>
      <c r="AK82" s="51">
        <f t="shared" si="21"/>
        <v>137.93</v>
      </c>
      <c r="AL82" s="51">
        <f>ROUND(AI82*AH$8/12,2)</f>
        <v>48.11</v>
      </c>
      <c r="AM82" s="65">
        <v>0</v>
      </c>
      <c r="AN82" s="51">
        <f t="shared" si="22"/>
        <v>186.04</v>
      </c>
      <c r="AO82" s="51">
        <f t="shared" si="70"/>
        <v>7272.2599999999984</v>
      </c>
      <c r="AP82" s="51">
        <f t="shared" si="71"/>
        <v>4076.1800000000007</v>
      </c>
      <c r="AQ82" s="51">
        <f t="shared" si="25"/>
        <v>9484.679084742962</v>
      </c>
      <c r="AS82" s="64">
        <v>45839</v>
      </c>
      <c r="AT82" s="51">
        <f t="shared" si="72"/>
        <v>7925.5370317487705</v>
      </c>
      <c r="AU82" s="51">
        <f t="shared" si="73"/>
        <v>204.6</v>
      </c>
      <c r="AV82" s="51">
        <f t="shared" si="28"/>
        <v>161.66999999999999</v>
      </c>
      <c r="AW82" s="51">
        <f>ROUND(AT82*AS$8/12,2)</f>
        <v>42.93</v>
      </c>
      <c r="AX82" s="65">
        <v>350</v>
      </c>
      <c r="AY82" s="51">
        <f t="shared" si="29"/>
        <v>554.6</v>
      </c>
      <c r="AZ82" s="51">
        <f t="shared" si="74"/>
        <v>10605.26</v>
      </c>
      <c r="BA82" s="51">
        <f t="shared" si="75"/>
        <v>4715.3399999999992</v>
      </c>
      <c r="BB82" s="51">
        <f t="shared" si="32"/>
        <v>7413.8670317487704</v>
      </c>
      <c r="BD82" s="64">
        <v>45839</v>
      </c>
      <c r="BE82" s="51">
        <f t="shared" si="76"/>
        <v>0</v>
      </c>
      <c r="BF82" s="51">
        <f t="shared" si="77"/>
        <v>221.51</v>
      </c>
      <c r="BG82" s="51">
        <f t="shared" si="35"/>
        <v>221.51</v>
      </c>
      <c r="BH82" s="51">
        <f>ROUND(BE82*BD$8/12,2)</f>
        <v>0</v>
      </c>
      <c r="BI82" s="65">
        <v>0</v>
      </c>
      <c r="BJ82" s="51">
        <f t="shared" si="36"/>
        <v>0</v>
      </c>
      <c r="BK82" s="51">
        <f t="shared" si="78"/>
        <v>20850.079999999987</v>
      </c>
      <c r="BL82" s="51">
        <f t="shared" si="79"/>
        <v>3138.2399999999993</v>
      </c>
      <c r="BM82" s="51">
        <f t="shared" si="39"/>
        <v>0</v>
      </c>
    </row>
    <row r="83" spans="1:65" x14ac:dyDescent="0.25">
      <c r="A83" s="64">
        <v>45870</v>
      </c>
      <c r="B83" s="51">
        <f t="shared" si="85"/>
        <v>727.41</v>
      </c>
      <c r="C83" s="51">
        <f>AC83</f>
        <v>544.78</v>
      </c>
      <c r="D83" s="51">
        <f>AN83</f>
        <v>186.04</v>
      </c>
      <c r="E83" s="51">
        <f>AY83</f>
        <v>554.6</v>
      </c>
      <c r="F83" s="51">
        <f>BJ83</f>
        <v>0</v>
      </c>
      <c r="G83" s="51">
        <f t="shared" si="84"/>
        <v>2012.83</v>
      </c>
      <c r="J83">
        <f t="shared" si="40"/>
        <v>6</v>
      </c>
      <c r="K83" s="64">
        <v>45870</v>
      </c>
      <c r="L83" s="51">
        <f t="shared" si="86"/>
        <v>134118.73000000004</v>
      </c>
      <c r="M83" s="51">
        <f t="shared" si="87"/>
        <v>727.41</v>
      </c>
      <c r="N83" s="51">
        <f t="shared" si="88"/>
        <v>265.82</v>
      </c>
      <c r="O83" s="51">
        <f t="shared" si="89"/>
        <v>461.59</v>
      </c>
      <c r="P83" s="65">
        <v>0</v>
      </c>
      <c r="Q83" s="51">
        <f t="shared" si="90"/>
        <v>727.41</v>
      </c>
      <c r="R83" s="51">
        <f t="shared" si="91"/>
        <v>16147.089999999998</v>
      </c>
      <c r="S83" s="51">
        <f t="shared" si="92"/>
        <v>33316.790000000008</v>
      </c>
      <c r="T83" s="51">
        <f t="shared" si="93"/>
        <v>133852.91000000003</v>
      </c>
      <c r="U83" s="53">
        <f t="shared" si="94"/>
        <v>46147.09</v>
      </c>
      <c r="W83" s="64">
        <v>45870</v>
      </c>
      <c r="X83" s="51">
        <f t="shared" si="80"/>
        <v>28234.697741334199</v>
      </c>
      <c r="Y83" s="51">
        <f t="shared" si="81"/>
        <v>544.78</v>
      </c>
      <c r="Z83" s="51">
        <f t="shared" si="14"/>
        <v>419.84</v>
      </c>
      <c r="AA83" s="51">
        <f>ROUND(X83*W$8/12,2)</f>
        <v>124.94</v>
      </c>
      <c r="AB83" s="65">
        <v>0</v>
      </c>
      <c r="AC83" s="51">
        <f t="shared" si="15"/>
        <v>544.78</v>
      </c>
      <c r="AD83" s="51">
        <f t="shared" si="82"/>
        <v>22821.669999999995</v>
      </c>
      <c r="AE83" s="51">
        <f t="shared" si="83"/>
        <v>10954.690000000002</v>
      </c>
      <c r="AF83" s="51">
        <f t="shared" si="18"/>
        <v>27814.857741334199</v>
      </c>
      <c r="AH83" s="64">
        <v>45870</v>
      </c>
      <c r="AI83" s="51">
        <f t="shared" si="68"/>
        <v>9484.679084742962</v>
      </c>
      <c r="AJ83" s="51">
        <f t="shared" si="69"/>
        <v>186.04</v>
      </c>
      <c r="AK83" s="51">
        <f t="shared" si="21"/>
        <v>138.62</v>
      </c>
      <c r="AL83" s="51">
        <f>ROUND(AI83*AH$8/12,2)</f>
        <v>47.42</v>
      </c>
      <c r="AM83" s="65">
        <v>0</v>
      </c>
      <c r="AN83" s="51">
        <f t="shared" si="22"/>
        <v>186.04</v>
      </c>
      <c r="AO83" s="51">
        <f t="shared" si="70"/>
        <v>7410.8799999999983</v>
      </c>
      <c r="AP83" s="51">
        <f t="shared" si="71"/>
        <v>4123.6000000000004</v>
      </c>
      <c r="AQ83" s="51">
        <f t="shared" si="25"/>
        <v>9346.0590847429612</v>
      </c>
      <c r="AS83" s="64">
        <v>45870</v>
      </c>
      <c r="AT83" s="51">
        <f t="shared" si="72"/>
        <v>7413.8670317487704</v>
      </c>
      <c r="AU83" s="51">
        <f t="shared" si="73"/>
        <v>204.6</v>
      </c>
      <c r="AV83" s="51">
        <f t="shared" si="28"/>
        <v>164.44</v>
      </c>
      <c r="AW83" s="51">
        <f>ROUND(AT83*AS$8/12,2)</f>
        <v>40.159999999999997</v>
      </c>
      <c r="AX83" s="65">
        <v>350</v>
      </c>
      <c r="AY83" s="51">
        <f t="shared" si="29"/>
        <v>554.6</v>
      </c>
      <c r="AZ83" s="51">
        <f t="shared" si="74"/>
        <v>11119.7</v>
      </c>
      <c r="BA83" s="51">
        <f t="shared" si="75"/>
        <v>4755.4999999999991</v>
      </c>
      <c r="BB83" s="51">
        <f t="shared" si="32"/>
        <v>6899.4270317487708</v>
      </c>
      <c r="BD83" s="64">
        <v>45870</v>
      </c>
      <c r="BE83" s="51">
        <f t="shared" si="76"/>
        <v>0</v>
      </c>
      <c r="BF83" s="51">
        <f t="shared" si="77"/>
        <v>221.51</v>
      </c>
      <c r="BG83" s="51">
        <f t="shared" si="35"/>
        <v>221.51</v>
      </c>
      <c r="BH83" s="51">
        <f>ROUND(BE83*BD$8/12,2)</f>
        <v>0</v>
      </c>
      <c r="BI83" s="65">
        <v>0</v>
      </c>
      <c r="BJ83" s="51">
        <f t="shared" si="36"/>
        <v>0</v>
      </c>
      <c r="BK83" s="51">
        <f t="shared" si="78"/>
        <v>21071.589999999986</v>
      </c>
      <c r="BL83" s="51">
        <f t="shared" si="79"/>
        <v>3138.2399999999993</v>
      </c>
      <c r="BM83" s="51">
        <f t="shared" si="39"/>
        <v>0</v>
      </c>
    </row>
    <row r="84" spans="1:65" x14ac:dyDescent="0.25">
      <c r="A84" s="64">
        <v>45901</v>
      </c>
      <c r="B84" s="51">
        <f t="shared" si="85"/>
        <v>727.41</v>
      </c>
      <c r="C84" s="51">
        <f>AC84</f>
        <v>544.78</v>
      </c>
      <c r="D84" s="51">
        <f>AN84</f>
        <v>186.04</v>
      </c>
      <c r="E84" s="51">
        <f>AY84</f>
        <v>554.6</v>
      </c>
      <c r="F84" s="51">
        <f>BJ84</f>
        <v>0</v>
      </c>
      <c r="G84" s="51">
        <f t="shared" si="84"/>
        <v>2012.83</v>
      </c>
      <c r="J84">
        <f t="shared" si="40"/>
        <v>6</v>
      </c>
      <c r="K84" s="64">
        <v>45901</v>
      </c>
      <c r="L84" s="51">
        <f t="shared" si="86"/>
        <v>133852.91000000003</v>
      </c>
      <c r="M84" s="51">
        <f t="shared" si="87"/>
        <v>727.41</v>
      </c>
      <c r="N84" s="51">
        <f t="shared" si="88"/>
        <v>266.72999999999996</v>
      </c>
      <c r="O84" s="51">
        <f t="shared" si="89"/>
        <v>460.68</v>
      </c>
      <c r="P84" s="65">
        <v>0</v>
      </c>
      <c r="Q84" s="51">
        <f t="shared" si="90"/>
        <v>727.41</v>
      </c>
      <c r="R84" s="51">
        <f t="shared" si="91"/>
        <v>16413.82</v>
      </c>
      <c r="S84" s="51">
        <f t="shared" si="92"/>
        <v>33777.470000000008</v>
      </c>
      <c r="T84" s="51">
        <f t="shared" si="93"/>
        <v>133586.18000000002</v>
      </c>
      <c r="U84" s="53">
        <f t="shared" si="94"/>
        <v>46413.82</v>
      </c>
      <c r="W84" s="64">
        <v>45901</v>
      </c>
      <c r="X84" s="51">
        <f t="shared" si="80"/>
        <v>27814.857741334199</v>
      </c>
      <c r="Y84" s="51">
        <f t="shared" si="81"/>
        <v>544.78</v>
      </c>
      <c r="Z84" s="51">
        <f t="shared" si="14"/>
        <v>421.7</v>
      </c>
      <c r="AA84" s="51">
        <f>ROUND(X84*W$8/12,2)</f>
        <v>123.08</v>
      </c>
      <c r="AB84" s="65">
        <v>0</v>
      </c>
      <c r="AC84" s="51">
        <f t="shared" si="15"/>
        <v>544.78</v>
      </c>
      <c r="AD84" s="51">
        <f t="shared" si="82"/>
        <v>23243.369999999995</v>
      </c>
      <c r="AE84" s="51">
        <f t="shared" si="83"/>
        <v>11077.770000000002</v>
      </c>
      <c r="AF84" s="51">
        <f t="shared" si="18"/>
        <v>27393.157741334198</v>
      </c>
      <c r="AH84" s="64">
        <v>45901</v>
      </c>
      <c r="AI84" s="51">
        <f t="shared" si="68"/>
        <v>9346.0590847429612</v>
      </c>
      <c r="AJ84" s="51">
        <f t="shared" si="69"/>
        <v>186.04</v>
      </c>
      <c r="AK84" s="51">
        <f t="shared" si="21"/>
        <v>139.31</v>
      </c>
      <c r="AL84" s="51">
        <f>ROUND(AI84*AH$8/12,2)</f>
        <v>46.73</v>
      </c>
      <c r="AM84" s="65">
        <v>0</v>
      </c>
      <c r="AN84" s="51">
        <f t="shared" si="22"/>
        <v>186.04</v>
      </c>
      <c r="AO84" s="51">
        <f t="shared" si="70"/>
        <v>7550.1899999999987</v>
      </c>
      <c r="AP84" s="51">
        <f t="shared" si="71"/>
        <v>4170.33</v>
      </c>
      <c r="AQ84" s="51">
        <f t="shared" si="25"/>
        <v>9206.7490847429617</v>
      </c>
      <c r="AS84" s="64">
        <v>45901</v>
      </c>
      <c r="AT84" s="51">
        <f t="shared" si="72"/>
        <v>6899.4270317487708</v>
      </c>
      <c r="AU84" s="51">
        <f t="shared" si="73"/>
        <v>204.6</v>
      </c>
      <c r="AV84" s="51">
        <f t="shared" si="28"/>
        <v>167.23</v>
      </c>
      <c r="AW84" s="51">
        <f>ROUND(AT84*AS$8/12,2)</f>
        <v>37.369999999999997</v>
      </c>
      <c r="AX84" s="65">
        <v>350</v>
      </c>
      <c r="AY84" s="51">
        <f t="shared" si="29"/>
        <v>554.6</v>
      </c>
      <c r="AZ84" s="51">
        <f t="shared" si="74"/>
        <v>11636.93</v>
      </c>
      <c r="BA84" s="51">
        <f t="shared" si="75"/>
        <v>4792.869999999999</v>
      </c>
      <c r="BB84" s="51">
        <f t="shared" si="32"/>
        <v>6382.1970317487712</v>
      </c>
      <c r="BD84" s="64">
        <v>45901</v>
      </c>
      <c r="BE84" s="51">
        <f t="shared" si="76"/>
        <v>0</v>
      </c>
      <c r="BF84" s="51">
        <f t="shared" si="77"/>
        <v>221.51</v>
      </c>
      <c r="BG84" s="51">
        <f t="shared" si="35"/>
        <v>221.51</v>
      </c>
      <c r="BH84" s="51">
        <f>ROUND(BE84*BD$8/12,2)</f>
        <v>0</v>
      </c>
      <c r="BI84" s="65">
        <v>0</v>
      </c>
      <c r="BJ84" s="51">
        <f t="shared" si="36"/>
        <v>0</v>
      </c>
      <c r="BK84" s="51">
        <f t="shared" si="78"/>
        <v>21293.099999999984</v>
      </c>
      <c r="BL84" s="51">
        <f t="shared" si="79"/>
        <v>3138.2399999999993</v>
      </c>
      <c r="BM84" s="51">
        <f t="shared" si="39"/>
        <v>0</v>
      </c>
    </row>
    <row r="85" spans="1:65" x14ac:dyDescent="0.25">
      <c r="A85" s="64">
        <v>45931</v>
      </c>
      <c r="B85" s="51">
        <f t="shared" si="85"/>
        <v>727.41</v>
      </c>
      <c r="C85" s="51">
        <f>AC85</f>
        <v>544.78</v>
      </c>
      <c r="D85" s="51">
        <f>AN85</f>
        <v>186.04</v>
      </c>
      <c r="E85" s="51">
        <f>AY85</f>
        <v>554.6</v>
      </c>
      <c r="F85" s="51">
        <f>BJ85</f>
        <v>0</v>
      </c>
      <c r="G85" s="51">
        <f t="shared" si="84"/>
        <v>2012.83</v>
      </c>
      <c r="J85">
        <f t="shared" si="40"/>
        <v>6</v>
      </c>
      <c r="K85" s="64">
        <v>45931</v>
      </c>
      <c r="L85" s="51">
        <f t="shared" si="86"/>
        <v>133586.18000000002</v>
      </c>
      <c r="M85" s="51">
        <f t="shared" si="87"/>
        <v>727.41</v>
      </c>
      <c r="N85" s="51">
        <f t="shared" si="88"/>
        <v>267.64999999999998</v>
      </c>
      <c r="O85" s="51">
        <f t="shared" si="89"/>
        <v>459.76</v>
      </c>
      <c r="P85" s="65">
        <v>0</v>
      </c>
      <c r="Q85" s="51">
        <f t="shared" si="90"/>
        <v>727.41</v>
      </c>
      <c r="R85" s="51">
        <f t="shared" si="91"/>
        <v>16681.47</v>
      </c>
      <c r="S85" s="51">
        <f t="shared" si="92"/>
        <v>34237.23000000001</v>
      </c>
      <c r="T85" s="51">
        <f t="shared" si="93"/>
        <v>133318.53000000003</v>
      </c>
      <c r="U85" s="53">
        <f t="shared" si="94"/>
        <v>46681.47</v>
      </c>
      <c r="W85" s="64">
        <v>45931</v>
      </c>
      <c r="X85" s="51">
        <f t="shared" si="80"/>
        <v>27393.157741334198</v>
      </c>
      <c r="Y85" s="51">
        <f t="shared" si="81"/>
        <v>544.78</v>
      </c>
      <c r="Z85" s="51">
        <f t="shared" si="14"/>
        <v>423.57</v>
      </c>
      <c r="AA85" s="51">
        <f>ROUND(X85*W$8/12,2)</f>
        <v>121.21</v>
      </c>
      <c r="AB85" s="65">
        <v>0</v>
      </c>
      <c r="AC85" s="51">
        <f t="shared" si="15"/>
        <v>544.78</v>
      </c>
      <c r="AD85" s="51">
        <f t="shared" si="82"/>
        <v>23666.939999999995</v>
      </c>
      <c r="AE85" s="51">
        <f t="shared" si="83"/>
        <v>11198.980000000001</v>
      </c>
      <c r="AF85" s="51">
        <f t="shared" si="18"/>
        <v>26969.587741334199</v>
      </c>
      <c r="AH85" s="64">
        <v>45931</v>
      </c>
      <c r="AI85" s="51">
        <f t="shared" si="68"/>
        <v>9206.7490847429617</v>
      </c>
      <c r="AJ85" s="51">
        <f t="shared" si="69"/>
        <v>186.04</v>
      </c>
      <c r="AK85" s="51">
        <f t="shared" si="21"/>
        <v>140.01</v>
      </c>
      <c r="AL85" s="51">
        <f>ROUND(AI85*AH$8/12,2)</f>
        <v>46.03</v>
      </c>
      <c r="AM85" s="65">
        <v>0</v>
      </c>
      <c r="AN85" s="51">
        <f t="shared" si="22"/>
        <v>186.04</v>
      </c>
      <c r="AO85" s="51">
        <f t="shared" si="70"/>
        <v>7690.1999999999989</v>
      </c>
      <c r="AP85" s="51">
        <f t="shared" si="71"/>
        <v>4216.3599999999997</v>
      </c>
      <c r="AQ85" s="51">
        <f t="shared" si="25"/>
        <v>9066.7390847429615</v>
      </c>
      <c r="AS85" s="64">
        <v>45931</v>
      </c>
      <c r="AT85" s="51">
        <f t="shared" si="72"/>
        <v>6382.1970317487712</v>
      </c>
      <c r="AU85" s="51">
        <f t="shared" si="73"/>
        <v>204.6</v>
      </c>
      <c r="AV85" s="51">
        <f t="shared" si="28"/>
        <v>170.03</v>
      </c>
      <c r="AW85" s="51">
        <f>ROUND(AT85*AS$8/12,2)</f>
        <v>34.57</v>
      </c>
      <c r="AX85" s="65">
        <v>350</v>
      </c>
      <c r="AY85" s="51">
        <f t="shared" si="29"/>
        <v>554.6</v>
      </c>
      <c r="AZ85" s="51">
        <f t="shared" si="74"/>
        <v>12156.960000000001</v>
      </c>
      <c r="BA85" s="51">
        <f t="shared" si="75"/>
        <v>4827.4399999999987</v>
      </c>
      <c r="BB85" s="51">
        <f t="shared" si="32"/>
        <v>5862.1670317487715</v>
      </c>
      <c r="BD85" s="64">
        <v>45931</v>
      </c>
      <c r="BE85" s="51">
        <f t="shared" si="76"/>
        <v>0</v>
      </c>
      <c r="BF85" s="51">
        <f t="shared" si="77"/>
        <v>221.51</v>
      </c>
      <c r="BG85" s="51">
        <f t="shared" si="35"/>
        <v>221.51</v>
      </c>
      <c r="BH85" s="51">
        <f>ROUND(BE85*BD$8/12,2)</f>
        <v>0</v>
      </c>
      <c r="BI85" s="65">
        <v>0</v>
      </c>
      <c r="BJ85" s="51">
        <f t="shared" si="36"/>
        <v>0</v>
      </c>
      <c r="BK85" s="51">
        <f t="shared" si="78"/>
        <v>21514.609999999982</v>
      </c>
      <c r="BL85" s="51">
        <f t="shared" si="79"/>
        <v>3138.2399999999993</v>
      </c>
      <c r="BM85" s="51">
        <f t="shared" si="39"/>
        <v>0</v>
      </c>
    </row>
    <row r="86" spans="1:65" x14ac:dyDescent="0.25">
      <c r="A86" s="64">
        <v>45962</v>
      </c>
      <c r="B86" s="51">
        <f t="shared" si="85"/>
        <v>727.41</v>
      </c>
      <c r="C86" s="51">
        <f>AC86</f>
        <v>544.78</v>
      </c>
      <c r="D86" s="51">
        <f>AN86</f>
        <v>186.04</v>
      </c>
      <c r="E86" s="51">
        <f>AY86</f>
        <v>554.6</v>
      </c>
      <c r="F86" s="51">
        <f>BJ86</f>
        <v>0</v>
      </c>
      <c r="G86" s="51">
        <f t="shared" si="84"/>
        <v>2012.83</v>
      </c>
      <c r="J86">
        <f t="shared" si="40"/>
        <v>6</v>
      </c>
      <c r="K86" s="64">
        <v>45962</v>
      </c>
      <c r="L86" s="51">
        <f t="shared" si="86"/>
        <v>133318.53000000003</v>
      </c>
      <c r="M86" s="51">
        <f t="shared" si="87"/>
        <v>727.41</v>
      </c>
      <c r="N86" s="51">
        <f t="shared" si="88"/>
        <v>268.57</v>
      </c>
      <c r="O86" s="51">
        <f t="shared" si="89"/>
        <v>458.84</v>
      </c>
      <c r="P86" s="65">
        <v>0</v>
      </c>
      <c r="Q86" s="51">
        <f t="shared" si="90"/>
        <v>727.41</v>
      </c>
      <c r="R86" s="51">
        <f t="shared" si="91"/>
        <v>16950.04</v>
      </c>
      <c r="S86" s="51">
        <f t="shared" si="92"/>
        <v>34696.070000000007</v>
      </c>
      <c r="T86" s="51">
        <f t="shared" si="93"/>
        <v>133049.96000000002</v>
      </c>
      <c r="U86" s="53">
        <f t="shared" si="94"/>
        <v>46950.04</v>
      </c>
      <c r="W86" s="64">
        <v>45962</v>
      </c>
      <c r="X86" s="51">
        <f t="shared" si="80"/>
        <v>26969.587741334199</v>
      </c>
      <c r="Y86" s="51">
        <f t="shared" si="81"/>
        <v>544.78</v>
      </c>
      <c r="Z86" s="51">
        <f t="shared" si="14"/>
        <v>425.43999999999994</v>
      </c>
      <c r="AA86" s="51">
        <f>ROUND(X86*W$8/12,2)</f>
        <v>119.34</v>
      </c>
      <c r="AB86" s="65">
        <v>0</v>
      </c>
      <c r="AC86" s="51">
        <f t="shared" si="15"/>
        <v>544.78</v>
      </c>
      <c r="AD86" s="51">
        <f t="shared" si="82"/>
        <v>24092.379999999994</v>
      </c>
      <c r="AE86" s="51">
        <f t="shared" si="83"/>
        <v>11318.320000000002</v>
      </c>
      <c r="AF86" s="51">
        <f t="shared" si="18"/>
        <v>26544.1477413342</v>
      </c>
      <c r="AH86" s="64">
        <v>45962</v>
      </c>
      <c r="AI86" s="51">
        <f t="shared" si="68"/>
        <v>9066.7390847429615</v>
      </c>
      <c r="AJ86" s="51">
        <f t="shared" si="69"/>
        <v>186.04</v>
      </c>
      <c r="AK86" s="51">
        <f t="shared" si="21"/>
        <v>140.70999999999998</v>
      </c>
      <c r="AL86" s="51">
        <f>ROUND(AI86*AH$8/12,2)</f>
        <v>45.33</v>
      </c>
      <c r="AM86" s="65">
        <v>0</v>
      </c>
      <c r="AN86" s="51">
        <f t="shared" si="22"/>
        <v>186.04</v>
      </c>
      <c r="AO86" s="51">
        <f t="shared" si="70"/>
        <v>7830.9099999999989</v>
      </c>
      <c r="AP86" s="51">
        <f t="shared" si="71"/>
        <v>4261.6899999999996</v>
      </c>
      <c r="AQ86" s="51">
        <f t="shared" si="25"/>
        <v>8926.0290847429624</v>
      </c>
      <c r="AS86" s="64">
        <v>45962</v>
      </c>
      <c r="AT86" s="51">
        <f t="shared" si="72"/>
        <v>5862.1670317487715</v>
      </c>
      <c r="AU86" s="51">
        <f t="shared" si="73"/>
        <v>204.6</v>
      </c>
      <c r="AV86" s="51">
        <f t="shared" si="28"/>
        <v>172.85</v>
      </c>
      <c r="AW86" s="51">
        <f>ROUND(AT86*AS$8/12,2)</f>
        <v>31.75</v>
      </c>
      <c r="AX86" s="65">
        <v>350</v>
      </c>
      <c r="AY86" s="51">
        <f t="shared" si="29"/>
        <v>554.6</v>
      </c>
      <c r="AZ86" s="51">
        <f t="shared" si="74"/>
        <v>12679.810000000001</v>
      </c>
      <c r="BA86" s="51">
        <f t="shared" si="75"/>
        <v>4859.1899999999987</v>
      </c>
      <c r="BB86" s="51">
        <f t="shared" si="32"/>
        <v>5339.3170317487711</v>
      </c>
      <c r="BD86" s="64">
        <v>45962</v>
      </c>
      <c r="BE86" s="51">
        <f t="shared" si="76"/>
        <v>0</v>
      </c>
      <c r="BF86" s="51">
        <f t="shared" si="77"/>
        <v>221.51</v>
      </c>
      <c r="BG86" s="51">
        <f t="shared" si="35"/>
        <v>221.51</v>
      </c>
      <c r="BH86" s="51">
        <f>ROUND(BE86*BD$8/12,2)</f>
        <v>0</v>
      </c>
      <c r="BI86" s="65">
        <v>0</v>
      </c>
      <c r="BJ86" s="51">
        <f t="shared" si="36"/>
        <v>0</v>
      </c>
      <c r="BK86" s="51">
        <f t="shared" si="78"/>
        <v>21736.119999999981</v>
      </c>
      <c r="BL86" s="51">
        <f t="shared" si="79"/>
        <v>3138.2399999999993</v>
      </c>
      <c r="BM86" s="51">
        <f t="shared" si="39"/>
        <v>0</v>
      </c>
    </row>
    <row r="87" spans="1:65" x14ac:dyDescent="0.25">
      <c r="A87" s="64">
        <v>45992</v>
      </c>
      <c r="B87" s="51">
        <f t="shared" si="85"/>
        <v>727.41</v>
      </c>
      <c r="C87" s="51">
        <f>AC87</f>
        <v>544.78</v>
      </c>
      <c r="D87" s="51">
        <f>AN87</f>
        <v>186.04</v>
      </c>
      <c r="E87" s="51">
        <f>AY87</f>
        <v>554.6</v>
      </c>
      <c r="F87" s="51">
        <f>BJ87</f>
        <v>0</v>
      </c>
      <c r="G87" s="51">
        <f t="shared" si="84"/>
        <v>2012.83</v>
      </c>
      <c r="J87">
        <f t="shared" si="40"/>
        <v>6</v>
      </c>
      <c r="K87" s="64">
        <v>45992</v>
      </c>
      <c r="L87" s="51">
        <f t="shared" si="86"/>
        <v>133049.96000000002</v>
      </c>
      <c r="M87" s="51">
        <f t="shared" si="87"/>
        <v>727.41</v>
      </c>
      <c r="N87" s="51">
        <f t="shared" si="88"/>
        <v>269.49999999999994</v>
      </c>
      <c r="O87" s="51">
        <f t="shared" si="89"/>
        <v>457.91</v>
      </c>
      <c r="P87" s="65">
        <v>0</v>
      </c>
      <c r="Q87" s="51">
        <f t="shared" si="90"/>
        <v>727.41</v>
      </c>
      <c r="R87" s="51">
        <f t="shared" si="91"/>
        <v>17219.54</v>
      </c>
      <c r="S87" s="51">
        <f t="shared" si="92"/>
        <v>35153.98000000001</v>
      </c>
      <c r="T87" s="51">
        <f t="shared" si="93"/>
        <v>132780.46000000002</v>
      </c>
      <c r="U87" s="53">
        <f t="shared" si="94"/>
        <v>47219.54</v>
      </c>
      <c r="W87" s="64">
        <v>45992</v>
      </c>
      <c r="X87" s="51">
        <f t="shared" si="80"/>
        <v>26544.1477413342</v>
      </c>
      <c r="Y87" s="51">
        <f t="shared" si="81"/>
        <v>544.78</v>
      </c>
      <c r="Z87" s="51">
        <f t="shared" si="14"/>
        <v>427.32</v>
      </c>
      <c r="AA87" s="51">
        <f>ROUND(X87*W$8/12,2)</f>
        <v>117.46</v>
      </c>
      <c r="AB87" s="65">
        <v>0</v>
      </c>
      <c r="AC87" s="51">
        <f t="shared" si="15"/>
        <v>544.78</v>
      </c>
      <c r="AD87" s="51">
        <f t="shared" si="82"/>
        <v>24519.699999999993</v>
      </c>
      <c r="AE87" s="51">
        <f t="shared" si="83"/>
        <v>11435.78</v>
      </c>
      <c r="AF87" s="51">
        <f t="shared" si="18"/>
        <v>26116.8277413342</v>
      </c>
      <c r="AH87" s="64">
        <v>45992</v>
      </c>
      <c r="AI87" s="51">
        <f t="shared" si="68"/>
        <v>8926.0290847429624</v>
      </c>
      <c r="AJ87" s="51">
        <f t="shared" si="69"/>
        <v>186.04</v>
      </c>
      <c r="AK87" s="51">
        <f t="shared" si="21"/>
        <v>141.41</v>
      </c>
      <c r="AL87" s="51">
        <f>ROUND(AI87*AH$8/12,2)</f>
        <v>44.63</v>
      </c>
      <c r="AM87" s="65">
        <v>0</v>
      </c>
      <c r="AN87" s="51">
        <f t="shared" si="22"/>
        <v>186.04</v>
      </c>
      <c r="AO87" s="51">
        <f t="shared" si="70"/>
        <v>7972.3199999999988</v>
      </c>
      <c r="AP87" s="51">
        <f t="shared" si="71"/>
        <v>4306.32</v>
      </c>
      <c r="AQ87" s="51">
        <f t="shared" si="25"/>
        <v>8784.6190847429625</v>
      </c>
      <c r="AS87" s="64">
        <v>45992</v>
      </c>
      <c r="AT87" s="51">
        <f t="shared" si="72"/>
        <v>5339.3170317487711</v>
      </c>
      <c r="AU87" s="51">
        <f t="shared" si="73"/>
        <v>204.6</v>
      </c>
      <c r="AV87" s="51">
        <f t="shared" si="28"/>
        <v>175.68</v>
      </c>
      <c r="AW87" s="51">
        <f>ROUND(AT87*AS$8/12,2)</f>
        <v>28.92</v>
      </c>
      <c r="AX87" s="65">
        <v>350</v>
      </c>
      <c r="AY87" s="51">
        <f t="shared" si="29"/>
        <v>554.6</v>
      </c>
      <c r="AZ87" s="51">
        <f t="shared" si="74"/>
        <v>13205.490000000002</v>
      </c>
      <c r="BA87" s="51">
        <f t="shared" si="75"/>
        <v>4888.1099999999988</v>
      </c>
      <c r="BB87" s="51">
        <f t="shared" si="32"/>
        <v>4813.6370317487708</v>
      </c>
      <c r="BD87" s="64">
        <v>45992</v>
      </c>
      <c r="BE87" s="51">
        <f t="shared" si="76"/>
        <v>0</v>
      </c>
      <c r="BF87" s="51">
        <f t="shared" si="77"/>
        <v>221.51</v>
      </c>
      <c r="BG87" s="51">
        <f t="shared" si="35"/>
        <v>221.51</v>
      </c>
      <c r="BH87" s="51">
        <f>ROUND(BE87*BD$8/12,2)</f>
        <v>0</v>
      </c>
      <c r="BI87" s="65">
        <v>0</v>
      </c>
      <c r="BJ87" s="51">
        <f t="shared" si="36"/>
        <v>0</v>
      </c>
      <c r="BK87" s="51">
        <f t="shared" si="78"/>
        <v>21957.629999999979</v>
      </c>
      <c r="BL87" s="51">
        <f t="shared" si="79"/>
        <v>3138.2399999999993</v>
      </c>
      <c r="BM87" s="51">
        <f t="shared" si="39"/>
        <v>0</v>
      </c>
    </row>
    <row r="88" spans="1:65" x14ac:dyDescent="0.25">
      <c r="A88" s="64">
        <v>46023</v>
      </c>
      <c r="B88" s="51">
        <f t="shared" si="85"/>
        <v>727.41</v>
      </c>
      <c r="C88" s="51">
        <f>AC88</f>
        <v>544.78</v>
      </c>
      <c r="D88" s="51">
        <f>AN88</f>
        <v>186.04</v>
      </c>
      <c r="E88" s="51">
        <f>AY88</f>
        <v>554.6</v>
      </c>
      <c r="F88" s="51">
        <f>BJ88</f>
        <v>0</v>
      </c>
      <c r="G88" s="51">
        <f t="shared" si="84"/>
        <v>2012.83</v>
      </c>
      <c r="J88">
        <f t="shared" si="40"/>
        <v>7</v>
      </c>
      <c r="K88" s="64">
        <v>46023</v>
      </c>
      <c r="L88" s="51">
        <f t="shared" si="86"/>
        <v>132780.46000000002</v>
      </c>
      <c r="M88" s="51">
        <f t="shared" si="87"/>
        <v>727.41</v>
      </c>
      <c r="N88" s="51">
        <f t="shared" si="88"/>
        <v>270.41999999999996</v>
      </c>
      <c r="O88" s="51">
        <f t="shared" si="89"/>
        <v>456.99</v>
      </c>
      <c r="P88" s="65">
        <v>0</v>
      </c>
      <c r="Q88" s="51">
        <f t="shared" si="90"/>
        <v>727.41</v>
      </c>
      <c r="R88" s="51">
        <f t="shared" si="91"/>
        <v>17489.96</v>
      </c>
      <c r="S88" s="51">
        <f t="shared" si="92"/>
        <v>35610.970000000008</v>
      </c>
      <c r="T88" s="51">
        <f t="shared" si="93"/>
        <v>132510.04</v>
      </c>
      <c r="U88" s="53">
        <f t="shared" si="94"/>
        <v>47489.96</v>
      </c>
      <c r="W88" s="64">
        <v>46023</v>
      </c>
      <c r="X88" s="51">
        <f t="shared" si="80"/>
        <v>26116.8277413342</v>
      </c>
      <c r="Y88" s="51">
        <f t="shared" si="81"/>
        <v>544.78</v>
      </c>
      <c r="Z88" s="51">
        <f t="shared" ref="Z88:Z148" si="95">Y88-AA88</f>
        <v>429.21</v>
      </c>
      <c r="AA88" s="51">
        <f>ROUND(X88*W$8/12,2)</f>
        <v>115.57</v>
      </c>
      <c r="AB88" s="65">
        <v>0</v>
      </c>
      <c r="AC88" s="51">
        <f t="shared" ref="AC88:AC148" si="96">IF(AF87&lt;100,0,Y88+AB88)</f>
        <v>544.78</v>
      </c>
      <c r="AD88" s="51">
        <f t="shared" si="82"/>
        <v>24948.909999999993</v>
      </c>
      <c r="AE88" s="51">
        <f t="shared" si="83"/>
        <v>11551.35</v>
      </c>
      <c r="AF88" s="51">
        <f t="shared" ref="AF88:AF148" si="97">IF(AF87&lt;100,0,X88-Z88-AB88)</f>
        <v>25687.617741334201</v>
      </c>
      <c r="AH88" s="64">
        <v>46023</v>
      </c>
      <c r="AI88" s="51">
        <f t="shared" si="68"/>
        <v>8784.6190847429625</v>
      </c>
      <c r="AJ88" s="51">
        <f t="shared" si="69"/>
        <v>186.04</v>
      </c>
      <c r="AK88" s="51">
        <f t="shared" ref="AK88:AK148" si="98">AJ88-AL88</f>
        <v>142.12</v>
      </c>
      <c r="AL88" s="51">
        <f>ROUND(AI88*AH$8/12,2)</f>
        <v>43.92</v>
      </c>
      <c r="AM88" s="65">
        <v>0</v>
      </c>
      <c r="AN88" s="51">
        <f t="shared" ref="AN88:AN148" si="99">IF(AQ87&lt;100,0,AJ88+AM88)</f>
        <v>186.04</v>
      </c>
      <c r="AO88" s="51">
        <f t="shared" si="70"/>
        <v>8114.4399999999987</v>
      </c>
      <c r="AP88" s="51">
        <f t="shared" si="71"/>
        <v>4350.24</v>
      </c>
      <c r="AQ88" s="51">
        <f t="shared" ref="AQ88:AQ148" si="100">IF(AQ87&lt;100,0,AI88-AK88-AM88)</f>
        <v>8642.4990847429617</v>
      </c>
      <c r="AS88" s="64">
        <v>46023</v>
      </c>
      <c r="AT88" s="51">
        <f t="shared" si="72"/>
        <v>4813.6370317487708</v>
      </c>
      <c r="AU88" s="51">
        <f t="shared" si="73"/>
        <v>204.6</v>
      </c>
      <c r="AV88" s="51">
        <f t="shared" ref="AV88:AV148" si="101">AU88-AW88</f>
        <v>178.53</v>
      </c>
      <c r="AW88" s="51">
        <f>ROUND(AT88*AS$8/12,2)</f>
        <v>26.07</v>
      </c>
      <c r="AX88" s="65">
        <v>350</v>
      </c>
      <c r="AY88" s="51">
        <f t="shared" ref="AY88:AY148" si="102">IF(BB87&lt;100,0,AU88+AX88)</f>
        <v>554.6</v>
      </c>
      <c r="AZ88" s="51">
        <f t="shared" si="74"/>
        <v>13734.020000000002</v>
      </c>
      <c r="BA88" s="51">
        <f t="shared" si="75"/>
        <v>4914.1799999999985</v>
      </c>
      <c r="BB88" s="51">
        <f t="shared" ref="BB88:BB148" si="103">IF(BB87&lt;100,0,AT88-AV88-AX88)</f>
        <v>4285.1070317487711</v>
      </c>
      <c r="BD88" s="64">
        <v>46023</v>
      </c>
      <c r="BE88" s="51">
        <f t="shared" si="76"/>
        <v>0</v>
      </c>
      <c r="BF88" s="51">
        <f t="shared" si="77"/>
        <v>221.51</v>
      </c>
      <c r="BG88" s="51">
        <f t="shared" ref="BG88:BG148" si="104">BF88-BH88</f>
        <v>221.51</v>
      </c>
      <c r="BH88" s="51">
        <f>ROUND(BE88*BD$8/12,2)</f>
        <v>0</v>
      </c>
      <c r="BI88" s="65">
        <v>0</v>
      </c>
      <c r="BJ88" s="51">
        <f t="shared" ref="BJ88:BJ148" si="105">IF(BM87&lt;100,0,BF88+BI88)</f>
        <v>0</v>
      </c>
      <c r="BK88" s="51">
        <f t="shared" si="78"/>
        <v>22179.139999999978</v>
      </c>
      <c r="BL88" s="51">
        <f t="shared" si="79"/>
        <v>3138.2399999999993</v>
      </c>
      <c r="BM88" s="51">
        <f t="shared" ref="BM88:BM148" si="106">IF(BM87&lt;100,0,BE88-BG88-BI88)</f>
        <v>0</v>
      </c>
    </row>
    <row r="89" spans="1:65" x14ac:dyDescent="0.25">
      <c r="A89" s="64">
        <v>46054</v>
      </c>
      <c r="B89" s="51">
        <f t="shared" si="85"/>
        <v>727.41</v>
      </c>
      <c r="C89" s="51">
        <f>AC89</f>
        <v>544.78</v>
      </c>
      <c r="D89" s="51">
        <f>AN89</f>
        <v>186.04</v>
      </c>
      <c r="E89" s="51">
        <f>AY89</f>
        <v>554.6</v>
      </c>
      <c r="F89" s="51">
        <f>BJ89</f>
        <v>0</v>
      </c>
      <c r="G89" s="51">
        <f t="shared" si="84"/>
        <v>2012.83</v>
      </c>
      <c r="J89">
        <f t="shared" si="40"/>
        <v>7</v>
      </c>
      <c r="K89" s="64">
        <v>46054</v>
      </c>
      <c r="L89" s="51">
        <f t="shared" si="86"/>
        <v>132510.04</v>
      </c>
      <c r="M89" s="51">
        <f t="shared" si="87"/>
        <v>727.41</v>
      </c>
      <c r="N89" s="51">
        <f t="shared" si="88"/>
        <v>271.34999999999997</v>
      </c>
      <c r="O89" s="51">
        <f t="shared" si="89"/>
        <v>456.06</v>
      </c>
      <c r="P89" s="65">
        <v>0</v>
      </c>
      <c r="Q89" s="51">
        <f t="shared" si="90"/>
        <v>727.41</v>
      </c>
      <c r="R89" s="51">
        <f t="shared" si="91"/>
        <v>17761.309999999998</v>
      </c>
      <c r="S89" s="51">
        <f t="shared" si="92"/>
        <v>36067.030000000006</v>
      </c>
      <c r="T89" s="51">
        <f t="shared" si="93"/>
        <v>132238.69</v>
      </c>
      <c r="U89" s="53">
        <f t="shared" si="94"/>
        <v>47761.31</v>
      </c>
      <c r="W89" s="64">
        <v>46054</v>
      </c>
      <c r="X89" s="51">
        <f t="shared" si="80"/>
        <v>25687.617741334201</v>
      </c>
      <c r="Y89" s="51">
        <f t="shared" si="81"/>
        <v>544.78</v>
      </c>
      <c r="Z89" s="51">
        <f t="shared" si="95"/>
        <v>431.10999999999996</v>
      </c>
      <c r="AA89" s="51">
        <f>ROUND(X89*W$8/12,2)</f>
        <v>113.67</v>
      </c>
      <c r="AB89" s="65">
        <v>0</v>
      </c>
      <c r="AC89" s="51">
        <f t="shared" si="96"/>
        <v>544.78</v>
      </c>
      <c r="AD89" s="51">
        <f t="shared" si="82"/>
        <v>25380.019999999993</v>
      </c>
      <c r="AE89" s="51">
        <f t="shared" si="83"/>
        <v>11665.02</v>
      </c>
      <c r="AF89" s="51">
        <f t="shared" si="97"/>
        <v>25256.507741334201</v>
      </c>
      <c r="AH89" s="64">
        <v>46054</v>
      </c>
      <c r="AI89" s="51">
        <f t="shared" si="68"/>
        <v>8642.4990847429617</v>
      </c>
      <c r="AJ89" s="51">
        <f t="shared" si="69"/>
        <v>186.04</v>
      </c>
      <c r="AK89" s="51">
        <f t="shared" si="98"/>
        <v>142.82999999999998</v>
      </c>
      <c r="AL89" s="51">
        <f>ROUND(AI89*AH$8/12,2)</f>
        <v>43.21</v>
      </c>
      <c r="AM89" s="65">
        <v>0</v>
      </c>
      <c r="AN89" s="51">
        <f t="shared" si="99"/>
        <v>186.04</v>
      </c>
      <c r="AO89" s="51">
        <f t="shared" si="70"/>
        <v>8257.2699999999986</v>
      </c>
      <c r="AP89" s="51">
        <f t="shared" si="71"/>
        <v>4393.45</v>
      </c>
      <c r="AQ89" s="51">
        <f t="shared" si="100"/>
        <v>8499.6690847429618</v>
      </c>
      <c r="AS89" s="64">
        <v>46054</v>
      </c>
      <c r="AT89" s="51">
        <f t="shared" si="72"/>
        <v>4285.1070317487711</v>
      </c>
      <c r="AU89" s="51">
        <f t="shared" si="73"/>
        <v>204.6</v>
      </c>
      <c r="AV89" s="51">
        <f t="shared" si="101"/>
        <v>181.39</v>
      </c>
      <c r="AW89" s="51">
        <f>ROUND(AT89*AS$8/12,2)</f>
        <v>23.21</v>
      </c>
      <c r="AX89" s="65">
        <v>350</v>
      </c>
      <c r="AY89" s="51">
        <f t="shared" si="102"/>
        <v>554.6</v>
      </c>
      <c r="AZ89" s="51">
        <f t="shared" si="74"/>
        <v>14265.410000000002</v>
      </c>
      <c r="BA89" s="51">
        <f t="shared" si="75"/>
        <v>4937.3899999999985</v>
      </c>
      <c r="BB89" s="51">
        <f t="shared" si="103"/>
        <v>3753.7170317487708</v>
      </c>
      <c r="BD89" s="64">
        <v>46054</v>
      </c>
      <c r="BE89" s="51">
        <f t="shared" si="76"/>
        <v>0</v>
      </c>
      <c r="BF89" s="51">
        <f t="shared" si="77"/>
        <v>221.51</v>
      </c>
      <c r="BG89" s="51">
        <f t="shared" si="104"/>
        <v>221.51</v>
      </c>
      <c r="BH89" s="51">
        <f>ROUND(BE89*BD$8/12,2)</f>
        <v>0</v>
      </c>
      <c r="BI89" s="65">
        <v>0</v>
      </c>
      <c r="BJ89" s="51">
        <f t="shared" si="105"/>
        <v>0</v>
      </c>
      <c r="BK89" s="51">
        <f t="shared" si="78"/>
        <v>22400.649999999976</v>
      </c>
      <c r="BL89" s="51">
        <f t="shared" si="79"/>
        <v>3138.2399999999993</v>
      </c>
      <c r="BM89" s="51">
        <f t="shared" si="106"/>
        <v>0</v>
      </c>
    </row>
    <row r="90" spans="1:65" x14ac:dyDescent="0.25">
      <c r="A90" s="64">
        <v>46082</v>
      </c>
      <c r="B90" s="51">
        <f t="shared" si="85"/>
        <v>727.41</v>
      </c>
      <c r="C90" s="51">
        <f>AC90</f>
        <v>544.78</v>
      </c>
      <c r="D90" s="51">
        <f>AN90</f>
        <v>186.04</v>
      </c>
      <c r="E90" s="51">
        <f>AY90</f>
        <v>554.6</v>
      </c>
      <c r="F90" s="51">
        <f>BJ90</f>
        <v>0</v>
      </c>
      <c r="G90" s="51">
        <f t="shared" si="84"/>
        <v>2012.83</v>
      </c>
      <c r="J90">
        <f t="shared" si="40"/>
        <v>7</v>
      </c>
      <c r="K90" s="64">
        <v>46082</v>
      </c>
      <c r="L90" s="51">
        <f t="shared" si="86"/>
        <v>132238.69</v>
      </c>
      <c r="M90" s="51">
        <f t="shared" si="87"/>
        <v>727.41</v>
      </c>
      <c r="N90" s="51">
        <f t="shared" si="88"/>
        <v>272.28999999999996</v>
      </c>
      <c r="O90" s="51">
        <f t="shared" si="89"/>
        <v>455.12</v>
      </c>
      <c r="P90" s="65">
        <v>0</v>
      </c>
      <c r="Q90" s="51">
        <f t="shared" si="90"/>
        <v>727.41</v>
      </c>
      <c r="R90" s="51">
        <f t="shared" si="91"/>
        <v>18033.599999999999</v>
      </c>
      <c r="S90" s="51">
        <f t="shared" si="92"/>
        <v>36522.150000000009</v>
      </c>
      <c r="T90" s="51">
        <f t="shared" si="93"/>
        <v>131966.39999999999</v>
      </c>
      <c r="U90" s="53">
        <f t="shared" si="94"/>
        <v>48033.599999999999</v>
      </c>
      <c r="W90" s="64">
        <v>46082</v>
      </c>
      <c r="X90" s="51">
        <f t="shared" si="80"/>
        <v>25256.507741334201</v>
      </c>
      <c r="Y90" s="51">
        <f t="shared" si="81"/>
        <v>544.78</v>
      </c>
      <c r="Z90" s="51">
        <f t="shared" si="95"/>
        <v>433.02</v>
      </c>
      <c r="AA90" s="51">
        <f>ROUND(X90*W$8/12,2)</f>
        <v>111.76</v>
      </c>
      <c r="AB90" s="65">
        <v>0</v>
      </c>
      <c r="AC90" s="51">
        <f t="shared" si="96"/>
        <v>544.78</v>
      </c>
      <c r="AD90" s="51">
        <f t="shared" si="82"/>
        <v>25813.039999999994</v>
      </c>
      <c r="AE90" s="51">
        <f t="shared" si="83"/>
        <v>11776.78</v>
      </c>
      <c r="AF90" s="51">
        <f t="shared" si="97"/>
        <v>24823.4877413342</v>
      </c>
      <c r="AH90" s="64">
        <v>46082</v>
      </c>
      <c r="AI90" s="51">
        <f t="shared" si="68"/>
        <v>8499.6690847429618</v>
      </c>
      <c r="AJ90" s="51">
        <f t="shared" si="69"/>
        <v>186.04</v>
      </c>
      <c r="AK90" s="51">
        <f t="shared" si="98"/>
        <v>143.54</v>
      </c>
      <c r="AL90" s="51">
        <f>ROUND(AI90*AH$8/12,2)</f>
        <v>42.5</v>
      </c>
      <c r="AM90" s="65">
        <v>0</v>
      </c>
      <c r="AN90" s="51">
        <f t="shared" si="99"/>
        <v>186.04</v>
      </c>
      <c r="AO90" s="51">
        <f t="shared" si="70"/>
        <v>8400.81</v>
      </c>
      <c r="AP90" s="51">
        <f t="shared" si="71"/>
        <v>4435.95</v>
      </c>
      <c r="AQ90" s="51">
        <f t="shared" si="100"/>
        <v>8356.1290847429609</v>
      </c>
      <c r="AS90" s="64">
        <v>46082</v>
      </c>
      <c r="AT90" s="51">
        <f t="shared" si="72"/>
        <v>3753.7170317487708</v>
      </c>
      <c r="AU90" s="51">
        <f t="shared" si="73"/>
        <v>204.6</v>
      </c>
      <c r="AV90" s="51">
        <f t="shared" si="101"/>
        <v>184.26999999999998</v>
      </c>
      <c r="AW90" s="51">
        <f>ROUND(AT90*AS$8/12,2)</f>
        <v>20.329999999999998</v>
      </c>
      <c r="AX90" s="65">
        <v>350</v>
      </c>
      <c r="AY90" s="51">
        <f t="shared" si="102"/>
        <v>554.6</v>
      </c>
      <c r="AZ90" s="51">
        <f t="shared" si="74"/>
        <v>14799.680000000002</v>
      </c>
      <c r="BA90" s="51">
        <f t="shared" si="75"/>
        <v>4957.7199999999984</v>
      </c>
      <c r="BB90" s="51">
        <f t="shared" si="103"/>
        <v>3219.4470317487708</v>
      </c>
      <c r="BD90" s="64">
        <v>46082</v>
      </c>
      <c r="BE90" s="51">
        <f t="shared" si="76"/>
        <v>0</v>
      </c>
      <c r="BF90" s="51">
        <f t="shared" si="77"/>
        <v>221.51</v>
      </c>
      <c r="BG90" s="51">
        <f t="shared" si="104"/>
        <v>221.51</v>
      </c>
      <c r="BH90" s="51">
        <f>ROUND(BE90*BD$8/12,2)</f>
        <v>0</v>
      </c>
      <c r="BI90" s="65">
        <v>0</v>
      </c>
      <c r="BJ90" s="51">
        <f t="shared" si="105"/>
        <v>0</v>
      </c>
      <c r="BK90" s="51">
        <f t="shared" si="78"/>
        <v>22622.159999999974</v>
      </c>
      <c r="BL90" s="51">
        <f t="shared" si="79"/>
        <v>3138.2399999999993</v>
      </c>
      <c r="BM90" s="51">
        <f t="shared" si="106"/>
        <v>0</v>
      </c>
    </row>
    <row r="91" spans="1:65" x14ac:dyDescent="0.25">
      <c r="A91" s="64">
        <v>46113</v>
      </c>
      <c r="B91" s="51">
        <f t="shared" si="85"/>
        <v>727.41</v>
      </c>
      <c r="C91" s="51">
        <f>AC91</f>
        <v>544.78</v>
      </c>
      <c r="D91" s="51">
        <f>AN91</f>
        <v>186.04</v>
      </c>
      <c r="E91" s="51">
        <f>AY91</f>
        <v>554.6</v>
      </c>
      <c r="F91" s="51">
        <f>BJ91</f>
        <v>0</v>
      </c>
      <c r="G91" s="51">
        <f t="shared" si="84"/>
        <v>2012.83</v>
      </c>
      <c r="J91">
        <f t="shared" si="40"/>
        <v>7</v>
      </c>
      <c r="K91" s="64">
        <v>46113</v>
      </c>
      <c r="L91" s="51">
        <f t="shared" si="86"/>
        <v>131966.39999999999</v>
      </c>
      <c r="M91" s="51">
        <f t="shared" si="87"/>
        <v>727.41</v>
      </c>
      <c r="N91" s="51">
        <f t="shared" si="88"/>
        <v>273.22999999999996</v>
      </c>
      <c r="O91" s="51">
        <f t="shared" si="89"/>
        <v>454.18</v>
      </c>
      <c r="P91" s="65">
        <v>0</v>
      </c>
      <c r="Q91" s="51">
        <f t="shared" si="90"/>
        <v>727.41</v>
      </c>
      <c r="R91" s="51">
        <f t="shared" si="91"/>
        <v>18306.829999999998</v>
      </c>
      <c r="S91" s="51">
        <f t="shared" si="92"/>
        <v>36976.330000000009</v>
      </c>
      <c r="T91" s="51">
        <f t="shared" si="93"/>
        <v>131693.16999999998</v>
      </c>
      <c r="U91" s="53">
        <f t="shared" si="94"/>
        <v>48306.83</v>
      </c>
      <c r="W91" s="64">
        <v>46113</v>
      </c>
      <c r="X91" s="51">
        <f t="shared" si="80"/>
        <v>24823.4877413342</v>
      </c>
      <c r="Y91" s="51">
        <f t="shared" si="81"/>
        <v>544.78</v>
      </c>
      <c r="Z91" s="51">
        <f t="shared" si="95"/>
        <v>434.93999999999994</v>
      </c>
      <c r="AA91" s="51">
        <f>ROUND(X91*W$8/12,2)</f>
        <v>109.84</v>
      </c>
      <c r="AB91" s="65">
        <v>0</v>
      </c>
      <c r="AC91" s="51">
        <f t="shared" si="96"/>
        <v>544.78</v>
      </c>
      <c r="AD91" s="51">
        <f t="shared" si="82"/>
        <v>26247.979999999992</v>
      </c>
      <c r="AE91" s="51">
        <f t="shared" si="83"/>
        <v>11886.62</v>
      </c>
      <c r="AF91" s="51">
        <f t="shared" si="97"/>
        <v>24388.547741334201</v>
      </c>
      <c r="AH91" s="64">
        <v>46113</v>
      </c>
      <c r="AI91" s="51">
        <f t="shared" si="68"/>
        <v>8356.1290847429609</v>
      </c>
      <c r="AJ91" s="51">
        <f t="shared" si="69"/>
        <v>186.04</v>
      </c>
      <c r="AK91" s="51">
        <f t="shared" si="98"/>
        <v>144.26</v>
      </c>
      <c r="AL91" s="51">
        <f>ROUND(AI91*AH$8/12,2)</f>
        <v>41.78</v>
      </c>
      <c r="AM91" s="65">
        <v>0</v>
      </c>
      <c r="AN91" s="51">
        <f t="shared" si="99"/>
        <v>186.04</v>
      </c>
      <c r="AO91" s="51">
        <f t="shared" si="70"/>
        <v>8545.07</v>
      </c>
      <c r="AP91" s="51">
        <f t="shared" si="71"/>
        <v>4477.7299999999996</v>
      </c>
      <c r="AQ91" s="51">
        <f t="shared" si="100"/>
        <v>8211.8690847429607</v>
      </c>
      <c r="AS91" s="64">
        <v>46113</v>
      </c>
      <c r="AT91" s="51">
        <f t="shared" si="72"/>
        <v>3219.4470317487708</v>
      </c>
      <c r="AU91" s="51">
        <f t="shared" si="73"/>
        <v>204.6</v>
      </c>
      <c r="AV91" s="51">
        <f t="shared" si="101"/>
        <v>187.16</v>
      </c>
      <c r="AW91" s="51">
        <f>ROUND(AT91*AS$8/12,2)</f>
        <v>17.440000000000001</v>
      </c>
      <c r="AX91" s="65">
        <v>350</v>
      </c>
      <c r="AY91" s="51">
        <f t="shared" si="102"/>
        <v>554.6</v>
      </c>
      <c r="AZ91" s="51">
        <f t="shared" si="74"/>
        <v>15336.840000000002</v>
      </c>
      <c r="BA91" s="51">
        <f t="shared" si="75"/>
        <v>4975.159999999998</v>
      </c>
      <c r="BB91" s="51">
        <f t="shared" si="103"/>
        <v>2682.2870317487709</v>
      </c>
      <c r="BD91" s="64">
        <v>46113</v>
      </c>
      <c r="BE91" s="51">
        <f t="shared" si="76"/>
        <v>0</v>
      </c>
      <c r="BF91" s="51">
        <f t="shared" si="77"/>
        <v>221.51</v>
      </c>
      <c r="BG91" s="51">
        <f t="shared" si="104"/>
        <v>221.51</v>
      </c>
      <c r="BH91" s="51">
        <f>ROUND(BE91*BD$8/12,2)</f>
        <v>0</v>
      </c>
      <c r="BI91" s="65">
        <v>0</v>
      </c>
      <c r="BJ91" s="51">
        <f t="shared" si="105"/>
        <v>0</v>
      </c>
      <c r="BK91" s="51">
        <f t="shared" si="78"/>
        <v>22843.669999999973</v>
      </c>
      <c r="BL91" s="51">
        <f t="shared" si="79"/>
        <v>3138.2399999999993</v>
      </c>
      <c r="BM91" s="51">
        <f t="shared" si="106"/>
        <v>0</v>
      </c>
    </row>
    <row r="92" spans="1:65" x14ac:dyDescent="0.25">
      <c r="A92" s="64">
        <v>46143</v>
      </c>
      <c r="B92" s="51">
        <f t="shared" si="85"/>
        <v>727.41</v>
      </c>
      <c r="C92" s="51">
        <f>AC92</f>
        <v>544.78</v>
      </c>
      <c r="D92" s="51">
        <f>AN92</f>
        <v>186.04</v>
      </c>
      <c r="E92" s="51">
        <f>AY92</f>
        <v>554.6</v>
      </c>
      <c r="F92" s="51">
        <f>BJ92</f>
        <v>0</v>
      </c>
      <c r="G92" s="51">
        <f t="shared" si="84"/>
        <v>2012.83</v>
      </c>
      <c r="J92">
        <f t="shared" si="40"/>
        <v>7</v>
      </c>
      <c r="K92" s="64">
        <v>46143</v>
      </c>
      <c r="L92" s="51">
        <f t="shared" si="86"/>
        <v>131693.16999999998</v>
      </c>
      <c r="M92" s="51">
        <f t="shared" si="87"/>
        <v>727.41</v>
      </c>
      <c r="N92" s="51">
        <f t="shared" si="88"/>
        <v>274.16999999999996</v>
      </c>
      <c r="O92" s="51">
        <f t="shared" si="89"/>
        <v>453.24</v>
      </c>
      <c r="P92" s="65">
        <v>0</v>
      </c>
      <c r="Q92" s="51">
        <f t="shared" si="90"/>
        <v>727.41</v>
      </c>
      <c r="R92" s="51">
        <f t="shared" si="91"/>
        <v>18580.999999999996</v>
      </c>
      <c r="S92" s="51">
        <f t="shared" si="92"/>
        <v>37429.570000000007</v>
      </c>
      <c r="T92" s="51">
        <f t="shared" si="93"/>
        <v>131418.99999999997</v>
      </c>
      <c r="U92" s="53">
        <f t="shared" si="94"/>
        <v>48581</v>
      </c>
      <c r="W92" s="64">
        <v>46143</v>
      </c>
      <c r="X92" s="51">
        <f t="shared" si="80"/>
        <v>24388.547741334201</v>
      </c>
      <c r="Y92" s="51">
        <f t="shared" si="81"/>
        <v>544.78</v>
      </c>
      <c r="Z92" s="51">
        <f t="shared" si="95"/>
        <v>436.85999999999996</v>
      </c>
      <c r="AA92" s="51">
        <f>ROUND(X92*W$8/12,2)</f>
        <v>107.92</v>
      </c>
      <c r="AB92" s="65">
        <v>0</v>
      </c>
      <c r="AC92" s="51">
        <f t="shared" si="96"/>
        <v>544.78</v>
      </c>
      <c r="AD92" s="51">
        <f t="shared" si="82"/>
        <v>26684.839999999993</v>
      </c>
      <c r="AE92" s="51">
        <f t="shared" si="83"/>
        <v>11994.54</v>
      </c>
      <c r="AF92" s="51">
        <f t="shared" si="97"/>
        <v>23951.687741334201</v>
      </c>
      <c r="AH92" s="64">
        <v>46143</v>
      </c>
      <c r="AI92" s="51">
        <f t="shared" si="68"/>
        <v>8211.8690847429607</v>
      </c>
      <c r="AJ92" s="51">
        <f t="shared" si="69"/>
        <v>186.04</v>
      </c>
      <c r="AK92" s="51">
        <f t="shared" si="98"/>
        <v>144.97999999999999</v>
      </c>
      <c r="AL92" s="51">
        <f>ROUND(AI92*AH$8/12,2)</f>
        <v>41.06</v>
      </c>
      <c r="AM92" s="65">
        <v>0</v>
      </c>
      <c r="AN92" s="51">
        <f t="shared" si="99"/>
        <v>186.04</v>
      </c>
      <c r="AO92" s="51">
        <f t="shared" si="70"/>
        <v>8690.0499999999993</v>
      </c>
      <c r="AP92" s="51">
        <f t="shared" si="71"/>
        <v>4518.79</v>
      </c>
      <c r="AQ92" s="51">
        <f t="shared" si="100"/>
        <v>8066.8890847429611</v>
      </c>
      <c r="AS92" s="64">
        <v>46143</v>
      </c>
      <c r="AT92" s="51">
        <f t="shared" si="72"/>
        <v>2682.2870317487709</v>
      </c>
      <c r="AU92" s="51">
        <f t="shared" si="73"/>
        <v>204.6</v>
      </c>
      <c r="AV92" s="51">
        <f t="shared" si="101"/>
        <v>190.07</v>
      </c>
      <c r="AW92" s="51">
        <f>ROUND(AT92*AS$8/12,2)</f>
        <v>14.53</v>
      </c>
      <c r="AX92" s="65">
        <v>350</v>
      </c>
      <c r="AY92" s="51">
        <f t="shared" si="102"/>
        <v>554.6</v>
      </c>
      <c r="AZ92" s="51">
        <f t="shared" si="74"/>
        <v>15876.910000000002</v>
      </c>
      <c r="BA92" s="51">
        <f t="shared" si="75"/>
        <v>4989.6899999999978</v>
      </c>
      <c r="BB92" s="51">
        <f t="shared" si="103"/>
        <v>2142.2170317487708</v>
      </c>
      <c r="BD92" s="64">
        <v>46143</v>
      </c>
      <c r="BE92" s="51">
        <f t="shared" si="76"/>
        <v>0</v>
      </c>
      <c r="BF92" s="51">
        <f t="shared" si="77"/>
        <v>221.51</v>
      </c>
      <c r="BG92" s="51">
        <f t="shared" si="104"/>
        <v>221.51</v>
      </c>
      <c r="BH92" s="51">
        <f>ROUND(BE92*BD$8/12,2)</f>
        <v>0</v>
      </c>
      <c r="BI92" s="65">
        <v>0</v>
      </c>
      <c r="BJ92" s="51">
        <f t="shared" si="105"/>
        <v>0</v>
      </c>
      <c r="BK92" s="51">
        <f t="shared" si="78"/>
        <v>23065.179999999971</v>
      </c>
      <c r="BL92" s="51">
        <f t="shared" si="79"/>
        <v>3138.2399999999993</v>
      </c>
      <c r="BM92" s="51">
        <f t="shared" si="106"/>
        <v>0</v>
      </c>
    </row>
    <row r="93" spans="1:65" x14ac:dyDescent="0.25">
      <c r="A93" s="64">
        <v>46174</v>
      </c>
      <c r="B93" s="51">
        <f t="shared" si="85"/>
        <v>727.41</v>
      </c>
      <c r="C93" s="51">
        <f>AC93</f>
        <v>544.78</v>
      </c>
      <c r="D93" s="51">
        <f>AN93</f>
        <v>186.04</v>
      </c>
      <c r="E93" s="51">
        <f>AY93</f>
        <v>554.6</v>
      </c>
      <c r="F93" s="51">
        <f>BJ93</f>
        <v>0</v>
      </c>
      <c r="G93" s="51">
        <f t="shared" si="84"/>
        <v>2012.83</v>
      </c>
      <c r="J93">
        <f t="shared" ref="J93:J156" si="107">J81+1</f>
        <v>7</v>
      </c>
      <c r="K93" s="64">
        <v>46174</v>
      </c>
      <c r="L93" s="51">
        <f t="shared" si="86"/>
        <v>131418.99999999997</v>
      </c>
      <c r="M93" s="51">
        <f t="shared" si="87"/>
        <v>727.41</v>
      </c>
      <c r="N93" s="51">
        <f t="shared" si="88"/>
        <v>275.10999999999996</v>
      </c>
      <c r="O93" s="51">
        <f t="shared" si="89"/>
        <v>452.3</v>
      </c>
      <c r="P93" s="65">
        <v>0</v>
      </c>
      <c r="Q93" s="51">
        <f t="shared" si="90"/>
        <v>727.41</v>
      </c>
      <c r="R93" s="51">
        <f t="shared" si="91"/>
        <v>18856.109999999997</v>
      </c>
      <c r="S93" s="51">
        <f t="shared" si="92"/>
        <v>37881.87000000001</v>
      </c>
      <c r="T93" s="51">
        <f t="shared" si="93"/>
        <v>131143.88999999998</v>
      </c>
      <c r="U93" s="53">
        <f t="shared" si="94"/>
        <v>48856.11</v>
      </c>
      <c r="W93" s="64">
        <v>46174</v>
      </c>
      <c r="X93" s="51">
        <f t="shared" si="80"/>
        <v>23951.687741334201</v>
      </c>
      <c r="Y93" s="51">
        <f t="shared" si="81"/>
        <v>544.78</v>
      </c>
      <c r="Z93" s="51">
        <f t="shared" si="95"/>
        <v>438.78999999999996</v>
      </c>
      <c r="AA93" s="51">
        <f>ROUND(X93*W$8/12,2)</f>
        <v>105.99</v>
      </c>
      <c r="AB93" s="65">
        <v>0</v>
      </c>
      <c r="AC93" s="51">
        <f t="shared" si="96"/>
        <v>544.78</v>
      </c>
      <c r="AD93" s="51">
        <f t="shared" si="82"/>
        <v>27123.629999999994</v>
      </c>
      <c r="AE93" s="51">
        <f t="shared" si="83"/>
        <v>12100.53</v>
      </c>
      <c r="AF93" s="51">
        <f t="shared" si="97"/>
        <v>23512.8977413342</v>
      </c>
      <c r="AH93" s="64">
        <v>46174</v>
      </c>
      <c r="AI93" s="51">
        <f t="shared" si="68"/>
        <v>8066.8890847429611</v>
      </c>
      <c r="AJ93" s="51">
        <f t="shared" si="69"/>
        <v>186.04</v>
      </c>
      <c r="AK93" s="51">
        <f t="shared" si="98"/>
        <v>145.70999999999998</v>
      </c>
      <c r="AL93" s="51">
        <f>ROUND(AI93*AH$8/12,2)</f>
        <v>40.33</v>
      </c>
      <c r="AM93" s="65">
        <v>0</v>
      </c>
      <c r="AN93" s="51">
        <f t="shared" si="99"/>
        <v>186.04</v>
      </c>
      <c r="AO93" s="51">
        <f t="shared" si="70"/>
        <v>8835.7599999999984</v>
      </c>
      <c r="AP93" s="51">
        <f t="shared" si="71"/>
        <v>4559.12</v>
      </c>
      <c r="AQ93" s="51">
        <f t="shared" si="100"/>
        <v>7921.1790847429611</v>
      </c>
      <c r="AS93" s="64">
        <v>46174</v>
      </c>
      <c r="AT93" s="51">
        <f t="shared" si="72"/>
        <v>2142.2170317487708</v>
      </c>
      <c r="AU93" s="51">
        <f t="shared" si="73"/>
        <v>204.6</v>
      </c>
      <c r="AV93" s="51">
        <f t="shared" si="101"/>
        <v>193</v>
      </c>
      <c r="AW93" s="51">
        <f>ROUND(AT93*AS$8/12,2)</f>
        <v>11.6</v>
      </c>
      <c r="AX93" s="65">
        <v>350</v>
      </c>
      <c r="AY93" s="51">
        <f t="shared" si="102"/>
        <v>554.6</v>
      </c>
      <c r="AZ93" s="51">
        <f t="shared" si="74"/>
        <v>16419.910000000003</v>
      </c>
      <c r="BA93" s="51">
        <f t="shared" si="75"/>
        <v>5001.2899999999981</v>
      </c>
      <c r="BB93" s="51">
        <f t="shared" si="103"/>
        <v>1599.2170317487708</v>
      </c>
      <c r="BD93" s="64">
        <v>46174</v>
      </c>
      <c r="BE93" s="51">
        <f t="shared" si="76"/>
        <v>0</v>
      </c>
      <c r="BF93" s="51">
        <f t="shared" si="77"/>
        <v>221.51</v>
      </c>
      <c r="BG93" s="51">
        <f t="shared" si="104"/>
        <v>221.51</v>
      </c>
      <c r="BH93" s="51">
        <f>ROUND(BE93*BD$8/12,2)</f>
        <v>0</v>
      </c>
      <c r="BI93" s="65">
        <v>0</v>
      </c>
      <c r="BJ93" s="51">
        <f t="shared" si="105"/>
        <v>0</v>
      </c>
      <c r="BK93" s="51">
        <f t="shared" si="78"/>
        <v>23286.68999999997</v>
      </c>
      <c r="BL93" s="51">
        <f t="shared" si="79"/>
        <v>3138.2399999999993</v>
      </c>
      <c r="BM93" s="51">
        <f t="shared" si="106"/>
        <v>0</v>
      </c>
    </row>
    <row r="94" spans="1:65" x14ac:dyDescent="0.25">
      <c r="A94" s="64">
        <v>46204</v>
      </c>
      <c r="B94" s="51">
        <f t="shared" si="85"/>
        <v>727.41</v>
      </c>
      <c r="C94" s="51">
        <f>AC94</f>
        <v>544.78</v>
      </c>
      <c r="D94" s="51">
        <f>AN94</f>
        <v>186.04</v>
      </c>
      <c r="E94" s="51">
        <f>AY94</f>
        <v>554.6</v>
      </c>
      <c r="F94" s="51">
        <f>BJ94</f>
        <v>0</v>
      </c>
      <c r="G94" s="51">
        <f t="shared" si="84"/>
        <v>2012.83</v>
      </c>
      <c r="J94">
        <f t="shared" si="107"/>
        <v>7</v>
      </c>
      <c r="K94" s="64">
        <v>46204</v>
      </c>
      <c r="L94" s="51">
        <f t="shared" si="86"/>
        <v>131143.88999999998</v>
      </c>
      <c r="M94" s="51">
        <f t="shared" si="87"/>
        <v>727.41</v>
      </c>
      <c r="N94" s="51">
        <f t="shared" si="88"/>
        <v>276.05999999999995</v>
      </c>
      <c r="O94" s="51">
        <f t="shared" si="89"/>
        <v>451.35</v>
      </c>
      <c r="P94" s="65">
        <v>0</v>
      </c>
      <c r="Q94" s="51">
        <f t="shared" si="90"/>
        <v>727.41</v>
      </c>
      <c r="R94" s="51">
        <f t="shared" si="91"/>
        <v>19132.169999999998</v>
      </c>
      <c r="S94" s="51">
        <f t="shared" si="92"/>
        <v>38333.220000000008</v>
      </c>
      <c r="T94" s="51">
        <f t="shared" si="93"/>
        <v>130867.82999999999</v>
      </c>
      <c r="U94" s="53">
        <f t="shared" si="94"/>
        <v>49132.17</v>
      </c>
      <c r="W94" s="64">
        <v>46204</v>
      </c>
      <c r="X94" s="51">
        <f t="shared" si="80"/>
        <v>23512.8977413342</v>
      </c>
      <c r="Y94" s="51">
        <f t="shared" si="81"/>
        <v>544.78</v>
      </c>
      <c r="Z94" s="51">
        <f t="shared" si="95"/>
        <v>440.73999999999995</v>
      </c>
      <c r="AA94" s="51">
        <f>ROUND(X94*W$8/12,2)</f>
        <v>104.04</v>
      </c>
      <c r="AB94" s="65">
        <v>0</v>
      </c>
      <c r="AC94" s="51">
        <f t="shared" si="96"/>
        <v>544.78</v>
      </c>
      <c r="AD94" s="51">
        <f t="shared" si="82"/>
        <v>27564.369999999995</v>
      </c>
      <c r="AE94" s="51">
        <f t="shared" si="83"/>
        <v>12204.570000000002</v>
      </c>
      <c r="AF94" s="51">
        <f t="shared" si="97"/>
        <v>23072.157741334198</v>
      </c>
      <c r="AH94" s="64">
        <v>46204</v>
      </c>
      <c r="AI94" s="51">
        <f t="shared" si="68"/>
        <v>7921.1790847429611</v>
      </c>
      <c r="AJ94" s="51">
        <f t="shared" si="69"/>
        <v>186.04</v>
      </c>
      <c r="AK94" s="51">
        <f t="shared" si="98"/>
        <v>146.43</v>
      </c>
      <c r="AL94" s="51">
        <f>ROUND(AI94*AH$8/12,2)</f>
        <v>39.61</v>
      </c>
      <c r="AM94" s="65">
        <v>0</v>
      </c>
      <c r="AN94" s="51">
        <f t="shared" si="99"/>
        <v>186.04</v>
      </c>
      <c r="AO94" s="51">
        <f t="shared" si="70"/>
        <v>8982.1899999999987</v>
      </c>
      <c r="AP94" s="51">
        <f t="shared" si="71"/>
        <v>4598.7299999999996</v>
      </c>
      <c r="AQ94" s="51">
        <f t="shared" si="100"/>
        <v>7774.7490847429608</v>
      </c>
      <c r="AS94" s="64">
        <v>46204</v>
      </c>
      <c r="AT94" s="51">
        <f t="shared" si="72"/>
        <v>1599.2170317487708</v>
      </c>
      <c r="AU94" s="51">
        <f t="shared" si="73"/>
        <v>204.6</v>
      </c>
      <c r="AV94" s="51">
        <f t="shared" si="101"/>
        <v>195.94</v>
      </c>
      <c r="AW94" s="51">
        <f>ROUND(AT94*AS$8/12,2)</f>
        <v>8.66</v>
      </c>
      <c r="AX94" s="65">
        <v>350</v>
      </c>
      <c r="AY94" s="51">
        <f t="shared" si="102"/>
        <v>554.6</v>
      </c>
      <c r="AZ94" s="51">
        <f t="shared" si="74"/>
        <v>16965.850000000002</v>
      </c>
      <c r="BA94" s="51">
        <f t="shared" si="75"/>
        <v>5009.949999999998</v>
      </c>
      <c r="BB94" s="51">
        <f t="shared" si="103"/>
        <v>1053.2770317487707</v>
      </c>
      <c r="BD94" s="64">
        <v>46204</v>
      </c>
      <c r="BE94" s="51">
        <f t="shared" si="76"/>
        <v>0</v>
      </c>
      <c r="BF94" s="51">
        <f t="shared" si="77"/>
        <v>221.51</v>
      </c>
      <c r="BG94" s="51">
        <f t="shared" si="104"/>
        <v>221.51</v>
      </c>
      <c r="BH94" s="51">
        <f>ROUND(BE94*BD$8/12,2)</f>
        <v>0</v>
      </c>
      <c r="BI94" s="65">
        <v>0</v>
      </c>
      <c r="BJ94" s="51">
        <f t="shared" si="105"/>
        <v>0</v>
      </c>
      <c r="BK94" s="51">
        <f t="shared" si="78"/>
        <v>23508.199999999968</v>
      </c>
      <c r="BL94" s="51">
        <f t="shared" si="79"/>
        <v>3138.2399999999993</v>
      </c>
      <c r="BM94" s="51">
        <f t="shared" si="106"/>
        <v>0</v>
      </c>
    </row>
    <row r="95" spans="1:65" x14ac:dyDescent="0.25">
      <c r="A95" s="64">
        <v>46235</v>
      </c>
      <c r="B95" s="51">
        <f t="shared" si="85"/>
        <v>727.41</v>
      </c>
      <c r="C95" s="51">
        <f>AC95</f>
        <v>544.78</v>
      </c>
      <c r="D95" s="51">
        <f>AN95</f>
        <v>186.04</v>
      </c>
      <c r="E95" s="51">
        <f>AY95</f>
        <v>554.6</v>
      </c>
      <c r="F95" s="51">
        <f>BJ95</f>
        <v>0</v>
      </c>
      <c r="G95" s="51">
        <f t="shared" si="84"/>
        <v>2012.83</v>
      </c>
      <c r="J95">
        <f t="shared" si="107"/>
        <v>7</v>
      </c>
      <c r="K95" s="64">
        <v>46235</v>
      </c>
      <c r="L95" s="51">
        <f t="shared" si="86"/>
        <v>130867.82999999999</v>
      </c>
      <c r="M95" s="51">
        <f t="shared" si="87"/>
        <v>727.41</v>
      </c>
      <c r="N95" s="51">
        <f t="shared" si="88"/>
        <v>277.01</v>
      </c>
      <c r="O95" s="51">
        <f t="shared" si="89"/>
        <v>450.4</v>
      </c>
      <c r="P95" s="65">
        <v>0</v>
      </c>
      <c r="Q95" s="51">
        <f t="shared" si="90"/>
        <v>727.41</v>
      </c>
      <c r="R95" s="51">
        <f t="shared" si="91"/>
        <v>19409.179999999997</v>
      </c>
      <c r="S95" s="51">
        <f t="shared" si="92"/>
        <v>38783.62000000001</v>
      </c>
      <c r="T95" s="51">
        <f t="shared" si="93"/>
        <v>130590.81999999999</v>
      </c>
      <c r="U95" s="53">
        <f t="shared" si="94"/>
        <v>49409.179999999993</v>
      </c>
      <c r="W95" s="64">
        <v>46235</v>
      </c>
      <c r="X95" s="51">
        <f t="shared" si="80"/>
        <v>23072.157741334198</v>
      </c>
      <c r="Y95" s="51">
        <f t="shared" si="81"/>
        <v>544.78</v>
      </c>
      <c r="Z95" s="51">
        <f t="shared" si="95"/>
        <v>442.68999999999994</v>
      </c>
      <c r="AA95" s="51">
        <f>ROUND(X95*W$8/12,2)</f>
        <v>102.09</v>
      </c>
      <c r="AB95" s="65">
        <v>0</v>
      </c>
      <c r="AC95" s="51">
        <f t="shared" si="96"/>
        <v>544.78</v>
      </c>
      <c r="AD95" s="51">
        <f t="shared" si="82"/>
        <v>28007.059999999994</v>
      </c>
      <c r="AE95" s="51">
        <f t="shared" si="83"/>
        <v>12306.660000000002</v>
      </c>
      <c r="AF95" s="51">
        <f t="shared" si="97"/>
        <v>22629.4677413342</v>
      </c>
      <c r="AH95" s="64">
        <v>46235</v>
      </c>
      <c r="AI95" s="51">
        <f t="shared" si="68"/>
        <v>7774.7490847429608</v>
      </c>
      <c r="AJ95" s="51">
        <f t="shared" si="69"/>
        <v>186.04</v>
      </c>
      <c r="AK95" s="51">
        <f t="shared" si="98"/>
        <v>147.16999999999999</v>
      </c>
      <c r="AL95" s="51">
        <f>ROUND(AI95*AH$8/12,2)</f>
        <v>38.869999999999997</v>
      </c>
      <c r="AM95" s="65">
        <v>0</v>
      </c>
      <c r="AN95" s="51">
        <f t="shared" si="99"/>
        <v>186.04</v>
      </c>
      <c r="AO95" s="51">
        <f t="shared" si="70"/>
        <v>9129.3599999999988</v>
      </c>
      <c r="AP95" s="51">
        <f t="shared" si="71"/>
        <v>4637.5999999999995</v>
      </c>
      <c r="AQ95" s="51">
        <f t="shared" si="100"/>
        <v>7627.5790847429607</v>
      </c>
      <c r="AS95" s="64">
        <v>46235</v>
      </c>
      <c r="AT95" s="51">
        <f t="shared" si="72"/>
        <v>1053.2770317487707</v>
      </c>
      <c r="AU95" s="51">
        <f t="shared" si="73"/>
        <v>204.6</v>
      </c>
      <c r="AV95" s="51">
        <f t="shared" si="101"/>
        <v>198.89</v>
      </c>
      <c r="AW95" s="51">
        <f>ROUND(AT95*AS$8/12,2)</f>
        <v>5.71</v>
      </c>
      <c r="AX95" s="65">
        <v>350</v>
      </c>
      <c r="AY95" s="51">
        <f t="shared" si="102"/>
        <v>554.6</v>
      </c>
      <c r="AZ95" s="51">
        <f t="shared" si="74"/>
        <v>17514.740000000002</v>
      </c>
      <c r="BA95" s="51">
        <f t="shared" si="75"/>
        <v>5015.659999999998</v>
      </c>
      <c r="BB95" s="51">
        <f t="shared" si="103"/>
        <v>504.38703174877071</v>
      </c>
      <c r="BD95" s="64">
        <v>46235</v>
      </c>
      <c r="BE95" s="51">
        <f t="shared" si="76"/>
        <v>0</v>
      </c>
      <c r="BF95" s="51">
        <f t="shared" si="77"/>
        <v>221.51</v>
      </c>
      <c r="BG95" s="51">
        <f t="shared" si="104"/>
        <v>221.51</v>
      </c>
      <c r="BH95" s="51">
        <f>ROUND(BE95*BD$8/12,2)</f>
        <v>0</v>
      </c>
      <c r="BI95" s="65">
        <v>0</v>
      </c>
      <c r="BJ95" s="51">
        <f t="shared" si="105"/>
        <v>0</v>
      </c>
      <c r="BK95" s="51">
        <f t="shared" si="78"/>
        <v>23729.709999999966</v>
      </c>
      <c r="BL95" s="51">
        <f t="shared" si="79"/>
        <v>3138.2399999999993</v>
      </c>
      <c r="BM95" s="51">
        <f t="shared" si="106"/>
        <v>0</v>
      </c>
    </row>
    <row r="96" spans="1:65" x14ac:dyDescent="0.25">
      <c r="A96" s="64">
        <v>46266</v>
      </c>
      <c r="B96" s="51">
        <f t="shared" si="85"/>
        <v>727.41</v>
      </c>
      <c r="C96" s="51">
        <f>AC96</f>
        <v>544.78</v>
      </c>
      <c r="D96" s="51">
        <f>AN96</f>
        <v>226.04</v>
      </c>
      <c r="E96" s="51">
        <f>AY96</f>
        <v>507.12</v>
      </c>
      <c r="F96" s="51">
        <f>BJ96</f>
        <v>0</v>
      </c>
      <c r="G96" s="51">
        <f t="shared" si="84"/>
        <v>2005.35</v>
      </c>
      <c r="J96">
        <f t="shared" si="107"/>
        <v>7</v>
      </c>
      <c r="K96" s="64">
        <v>46266</v>
      </c>
      <c r="L96" s="51">
        <f t="shared" si="86"/>
        <v>130590.81999999999</v>
      </c>
      <c r="M96" s="51">
        <f t="shared" si="87"/>
        <v>727.41</v>
      </c>
      <c r="N96" s="51">
        <f t="shared" si="88"/>
        <v>277.95999999999998</v>
      </c>
      <c r="O96" s="51">
        <f t="shared" si="89"/>
        <v>449.45</v>
      </c>
      <c r="P96" s="65">
        <v>0</v>
      </c>
      <c r="Q96" s="51">
        <f t="shared" si="90"/>
        <v>727.41</v>
      </c>
      <c r="R96" s="51">
        <f t="shared" si="91"/>
        <v>19687.139999999996</v>
      </c>
      <c r="S96" s="51">
        <f t="shared" si="92"/>
        <v>39233.070000000007</v>
      </c>
      <c r="T96" s="51">
        <f t="shared" si="93"/>
        <v>130312.85999999999</v>
      </c>
      <c r="U96" s="53">
        <f t="shared" si="94"/>
        <v>49687.14</v>
      </c>
      <c r="W96" s="64">
        <v>46266</v>
      </c>
      <c r="X96" s="51">
        <f t="shared" si="80"/>
        <v>22629.4677413342</v>
      </c>
      <c r="Y96" s="51">
        <f t="shared" si="81"/>
        <v>544.78</v>
      </c>
      <c r="Z96" s="51">
        <f t="shared" si="95"/>
        <v>444.64</v>
      </c>
      <c r="AA96" s="51">
        <f>ROUND(X96*W$8/12,2)</f>
        <v>100.14</v>
      </c>
      <c r="AB96" s="65">
        <v>0</v>
      </c>
      <c r="AC96" s="51">
        <f t="shared" si="96"/>
        <v>544.78</v>
      </c>
      <c r="AD96" s="51">
        <f t="shared" si="82"/>
        <v>28451.699999999993</v>
      </c>
      <c r="AE96" s="51">
        <f t="shared" si="83"/>
        <v>12406.800000000001</v>
      </c>
      <c r="AF96" s="51">
        <f t="shared" si="97"/>
        <v>22184.8277413342</v>
      </c>
      <c r="AH96" s="64">
        <v>46266</v>
      </c>
      <c r="AI96" s="51">
        <f t="shared" si="68"/>
        <v>7627.5790847429607</v>
      </c>
      <c r="AJ96" s="51">
        <f t="shared" si="69"/>
        <v>186.04</v>
      </c>
      <c r="AK96" s="51">
        <f t="shared" si="98"/>
        <v>147.89999999999998</v>
      </c>
      <c r="AL96" s="51">
        <f>ROUND(AI96*AH$8/12,2)</f>
        <v>38.14</v>
      </c>
      <c r="AM96" s="65">
        <v>40</v>
      </c>
      <c r="AN96" s="51">
        <f t="shared" si="99"/>
        <v>226.04</v>
      </c>
      <c r="AO96" s="51">
        <f t="shared" si="70"/>
        <v>9317.2599999999984</v>
      </c>
      <c r="AP96" s="51">
        <f t="shared" si="71"/>
        <v>4675.74</v>
      </c>
      <c r="AQ96" s="51">
        <f t="shared" si="100"/>
        <v>7439.6790847429611</v>
      </c>
      <c r="AS96" s="64">
        <v>46266</v>
      </c>
      <c r="AT96" s="51">
        <f t="shared" si="72"/>
        <v>504.38703174877071</v>
      </c>
      <c r="AU96" s="51">
        <f t="shared" si="73"/>
        <v>204.6</v>
      </c>
      <c r="AV96" s="51">
        <f t="shared" si="101"/>
        <v>201.87</v>
      </c>
      <c r="AW96" s="51">
        <f>ROUND(AT96*AS$8/12,2)</f>
        <v>2.73</v>
      </c>
      <c r="AX96" s="65">
        <v>302.52</v>
      </c>
      <c r="AY96" s="51">
        <f t="shared" si="102"/>
        <v>507.12</v>
      </c>
      <c r="AZ96" s="51">
        <f t="shared" si="74"/>
        <v>18019.13</v>
      </c>
      <c r="BA96" s="51">
        <f t="shared" si="75"/>
        <v>5018.3899999999976</v>
      </c>
      <c r="BB96" s="51">
        <f t="shared" si="103"/>
        <v>-2.968251229276575E-3</v>
      </c>
      <c r="BD96" s="64">
        <v>46266</v>
      </c>
      <c r="BE96" s="51">
        <f t="shared" si="76"/>
        <v>0</v>
      </c>
      <c r="BF96" s="51">
        <f t="shared" si="77"/>
        <v>221.51</v>
      </c>
      <c r="BG96" s="51">
        <f t="shared" si="104"/>
        <v>221.51</v>
      </c>
      <c r="BH96" s="51">
        <f>ROUND(BE96*BD$8/12,2)</f>
        <v>0</v>
      </c>
      <c r="BI96" s="65">
        <v>0</v>
      </c>
      <c r="BJ96" s="51">
        <f t="shared" si="105"/>
        <v>0</v>
      </c>
      <c r="BK96" s="51">
        <f t="shared" si="78"/>
        <v>23951.219999999965</v>
      </c>
      <c r="BL96" s="51">
        <f t="shared" si="79"/>
        <v>3138.2399999999993</v>
      </c>
      <c r="BM96" s="51">
        <f t="shared" si="106"/>
        <v>0</v>
      </c>
    </row>
    <row r="97" spans="1:65" x14ac:dyDescent="0.25">
      <c r="A97" s="64">
        <v>46296</v>
      </c>
      <c r="B97" s="51">
        <f t="shared" si="85"/>
        <v>727.41</v>
      </c>
      <c r="C97" s="51">
        <f>AC97</f>
        <v>544.78</v>
      </c>
      <c r="D97" s="51">
        <f>AN97</f>
        <v>736.04</v>
      </c>
      <c r="E97" s="51">
        <f>AY97</f>
        <v>0</v>
      </c>
      <c r="F97" s="51">
        <f>BJ97</f>
        <v>0</v>
      </c>
      <c r="G97" s="51">
        <f t="shared" si="84"/>
        <v>2008.23</v>
      </c>
      <c r="J97">
        <f t="shared" si="107"/>
        <v>7</v>
      </c>
      <c r="K97" s="64">
        <v>46296</v>
      </c>
      <c r="L97" s="51">
        <f t="shared" si="86"/>
        <v>130312.85999999999</v>
      </c>
      <c r="M97" s="51">
        <f t="shared" si="87"/>
        <v>727.41</v>
      </c>
      <c r="N97" s="51">
        <f t="shared" si="88"/>
        <v>278.91999999999996</v>
      </c>
      <c r="O97" s="51">
        <f t="shared" si="89"/>
        <v>448.49</v>
      </c>
      <c r="P97" s="65">
        <v>0</v>
      </c>
      <c r="Q97" s="51">
        <f t="shared" si="90"/>
        <v>727.41</v>
      </c>
      <c r="R97" s="51">
        <f t="shared" si="91"/>
        <v>19966.059999999994</v>
      </c>
      <c r="S97" s="51">
        <f t="shared" si="92"/>
        <v>39681.560000000005</v>
      </c>
      <c r="T97" s="51">
        <f t="shared" si="93"/>
        <v>130033.93999999999</v>
      </c>
      <c r="U97" s="53">
        <f t="shared" si="94"/>
        <v>49966.06</v>
      </c>
      <c r="W97" s="64">
        <v>46296</v>
      </c>
      <c r="X97" s="51">
        <f t="shared" si="80"/>
        <v>22184.8277413342</v>
      </c>
      <c r="Y97" s="51">
        <f t="shared" si="81"/>
        <v>544.78</v>
      </c>
      <c r="Z97" s="51">
        <f t="shared" si="95"/>
        <v>446.60999999999996</v>
      </c>
      <c r="AA97" s="51">
        <f>ROUND(X97*W$8/12,2)</f>
        <v>98.17</v>
      </c>
      <c r="AB97" s="65">
        <v>0</v>
      </c>
      <c r="AC97" s="51">
        <f t="shared" si="96"/>
        <v>544.78</v>
      </c>
      <c r="AD97" s="51">
        <f t="shared" si="82"/>
        <v>28898.309999999994</v>
      </c>
      <c r="AE97" s="51">
        <f t="shared" si="83"/>
        <v>12504.970000000001</v>
      </c>
      <c r="AF97" s="51">
        <f t="shared" si="97"/>
        <v>21738.2177413342</v>
      </c>
      <c r="AH97" s="64">
        <v>46296</v>
      </c>
      <c r="AI97" s="51">
        <f t="shared" si="68"/>
        <v>7439.6790847429611</v>
      </c>
      <c r="AJ97" s="51">
        <f t="shared" si="69"/>
        <v>186.04</v>
      </c>
      <c r="AK97" s="51">
        <f t="shared" si="98"/>
        <v>148.83999999999997</v>
      </c>
      <c r="AL97" s="51">
        <f>ROUND(AI97*AH$8/12,2)</f>
        <v>37.200000000000003</v>
      </c>
      <c r="AM97" s="65">
        <v>550</v>
      </c>
      <c r="AN97" s="51">
        <f t="shared" si="99"/>
        <v>736.04</v>
      </c>
      <c r="AO97" s="51">
        <f t="shared" si="70"/>
        <v>10016.099999999999</v>
      </c>
      <c r="AP97" s="51">
        <f t="shared" si="71"/>
        <v>4712.9399999999996</v>
      </c>
      <c r="AQ97" s="51">
        <f t="shared" si="100"/>
        <v>6740.8390847429609</v>
      </c>
      <c r="AS97" s="64">
        <v>46296</v>
      </c>
      <c r="AT97" s="51">
        <f t="shared" si="72"/>
        <v>-2.968251229276575E-3</v>
      </c>
      <c r="AU97" s="51">
        <f t="shared" si="73"/>
        <v>204.6</v>
      </c>
      <c r="AV97" s="51">
        <f t="shared" si="101"/>
        <v>204.6</v>
      </c>
      <c r="AW97" s="51">
        <f>ROUND(AT97*AS$8/12,2)</f>
        <v>0</v>
      </c>
      <c r="AX97" s="65">
        <v>0</v>
      </c>
      <c r="AY97" s="51">
        <f t="shared" si="102"/>
        <v>0</v>
      </c>
      <c r="AZ97" s="51">
        <f t="shared" si="74"/>
        <v>18223.73</v>
      </c>
      <c r="BA97" s="51">
        <f t="shared" si="75"/>
        <v>5018.3899999999976</v>
      </c>
      <c r="BB97" s="51">
        <f t="shared" si="103"/>
        <v>0</v>
      </c>
      <c r="BD97" s="64">
        <v>46296</v>
      </c>
      <c r="BE97" s="51">
        <f t="shared" si="76"/>
        <v>0</v>
      </c>
      <c r="BF97" s="51">
        <f t="shared" si="77"/>
        <v>221.51</v>
      </c>
      <c r="BG97" s="51">
        <f t="shared" si="104"/>
        <v>221.51</v>
      </c>
      <c r="BH97" s="51">
        <f>ROUND(BE97*BD$8/12,2)</f>
        <v>0</v>
      </c>
      <c r="BI97" s="65">
        <v>0</v>
      </c>
      <c r="BJ97" s="51">
        <f t="shared" si="105"/>
        <v>0</v>
      </c>
      <c r="BK97" s="51">
        <f t="shared" si="78"/>
        <v>24172.729999999963</v>
      </c>
      <c r="BL97" s="51">
        <f t="shared" si="79"/>
        <v>3138.2399999999993</v>
      </c>
      <c r="BM97" s="51">
        <f t="shared" si="106"/>
        <v>0</v>
      </c>
    </row>
    <row r="98" spans="1:65" x14ac:dyDescent="0.25">
      <c r="A98" s="64">
        <v>46327</v>
      </c>
      <c r="B98" s="51">
        <f t="shared" si="85"/>
        <v>727.41</v>
      </c>
      <c r="C98" s="51">
        <f>AC98</f>
        <v>544.78</v>
      </c>
      <c r="D98" s="51">
        <f>AN98</f>
        <v>736.04</v>
      </c>
      <c r="E98" s="51">
        <f>AY98</f>
        <v>0</v>
      </c>
      <c r="F98" s="51">
        <f>BJ98</f>
        <v>0</v>
      </c>
      <c r="G98" s="51">
        <f t="shared" si="84"/>
        <v>2008.23</v>
      </c>
      <c r="J98">
        <f t="shared" si="107"/>
        <v>7</v>
      </c>
      <c r="K98" s="64">
        <v>46327</v>
      </c>
      <c r="L98" s="51">
        <f t="shared" si="86"/>
        <v>130033.93999999999</v>
      </c>
      <c r="M98" s="51">
        <f t="shared" si="87"/>
        <v>727.41</v>
      </c>
      <c r="N98" s="51">
        <f t="shared" si="88"/>
        <v>279.88</v>
      </c>
      <c r="O98" s="51">
        <f t="shared" si="89"/>
        <v>447.53</v>
      </c>
      <c r="P98" s="65">
        <v>0</v>
      </c>
      <c r="Q98" s="51">
        <f t="shared" si="90"/>
        <v>727.41</v>
      </c>
      <c r="R98" s="51">
        <f t="shared" si="91"/>
        <v>20245.939999999995</v>
      </c>
      <c r="S98" s="51">
        <f t="shared" si="92"/>
        <v>40129.090000000004</v>
      </c>
      <c r="T98" s="51">
        <f t="shared" si="93"/>
        <v>129754.05999999998</v>
      </c>
      <c r="U98" s="53">
        <f t="shared" si="94"/>
        <v>50245.939999999995</v>
      </c>
      <c r="W98" s="64">
        <v>46327</v>
      </c>
      <c r="X98" s="51">
        <f t="shared" si="80"/>
        <v>21738.2177413342</v>
      </c>
      <c r="Y98" s="51">
        <f t="shared" si="81"/>
        <v>544.78</v>
      </c>
      <c r="Z98" s="51">
        <f t="shared" si="95"/>
        <v>448.59</v>
      </c>
      <c r="AA98" s="51">
        <f>ROUND(X98*W$8/12,2)</f>
        <v>96.19</v>
      </c>
      <c r="AB98" s="65">
        <v>0</v>
      </c>
      <c r="AC98" s="51">
        <f t="shared" si="96"/>
        <v>544.78</v>
      </c>
      <c r="AD98" s="51">
        <f t="shared" si="82"/>
        <v>29346.899999999994</v>
      </c>
      <c r="AE98" s="51">
        <f t="shared" si="83"/>
        <v>12601.160000000002</v>
      </c>
      <c r="AF98" s="51">
        <f t="shared" si="97"/>
        <v>21289.6277413342</v>
      </c>
      <c r="AH98" s="64">
        <v>46327</v>
      </c>
      <c r="AI98" s="51">
        <f t="shared" si="68"/>
        <v>6740.8390847429609</v>
      </c>
      <c r="AJ98" s="51">
        <f t="shared" si="69"/>
        <v>186.04</v>
      </c>
      <c r="AK98" s="51">
        <f t="shared" si="98"/>
        <v>152.33999999999997</v>
      </c>
      <c r="AL98" s="51">
        <f>ROUND(AI98*AH$8/12,2)</f>
        <v>33.700000000000003</v>
      </c>
      <c r="AM98" s="65">
        <v>550</v>
      </c>
      <c r="AN98" s="51">
        <f t="shared" si="99"/>
        <v>736.04</v>
      </c>
      <c r="AO98" s="51">
        <f t="shared" si="70"/>
        <v>10718.439999999999</v>
      </c>
      <c r="AP98" s="51">
        <f t="shared" si="71"/>
        <v>4746.6399999999994</v>
      </c>
      <c r="AQ98" s="51">
        <f t="shared" si="100"/>
        <v>6038.4990847429608</v>
      </c>
      <c r="AS98" s="64">
        <v>46327</v>
      </c>
      <c r="AT98" s="51">
        <f t="shared" si="72"/>
        <v>0</v>
      </c>
      <c r="AU98" s="51">
        <f t="shared" si="73"/>
        <v>204.6</v>
      </c>
      <c r="AV98" s="51">
        <f t="shared" si="101"/>
        <v>204.6</v>
      </c>
      <c r="AW98" s="51">
        <f>ROUND(AT98*AS$8/12,2)</f>
        <v>0</v>
      </c>
      <c r="AX98" s="65">
        <v>0</v>
      </c>
      <c r="AY98" s="51">
        <f t="shared" si="102"/>
        <v>0</v>
      </c>
      <c r="AZ98" s="51">
        <f t="shared" si="74"/>
        <v>18428.329999999998</v>
      </c>
      <c r="BA98" s="51">
        <f t="shared" si="75"/>
        <v>5018.3899999999976</v>
      </c>
      <c r="BB98" s="51">
        <f t="shared" si="103"/>
        <v>0</v>
      </c>
      <c r="BD98" s="64">
        <v>46327</v>
      </c>
      <c r="BE98" s="51">
        <f t="shared" si="76"/>
        <v>0</v>
      </c>
      <c r="BF98" s="51">
        <f t="shared" si="77"/>
        <v>221.51</v>
      </c>
      <c r="BG98" s="51">
        <f t="shared" si="104"/>
        <v>221.51</v>
      </c>
      <c r="BH98" s="51">
        <f>ROUND(BE98*BD$8/12,2)</f>
        <v>0</v>
      </c>
      <c r="BI98" s="65">
        <v>0</v>
      </c>
      <c r="BJ98" s="51">
        <f t="shared" si="105"/>
        <v>0</v>
      </c>
      <c r="BK98" s="51">
        <f t="shared" si="78"/>
        <v>24394.239999999962</v>
      </c>
      <c r="BL98" s="51">
        <f t="shared" si="79"/>
        <v>3138.2399999999993</v>
      </c>
      <c r="BM98" s="51">
        <f t="shared" si="106"/>
        <v>0</v>
      </c>
    </row>
    <row r="99" spans="1:65" x14ac:dyDescent="0.25">
      <c r="A99" s="64">
        <v>46357</v>
      </c>
      <c r="B99" s="51">
        <f t="shared" si="85"/>
        <v>727.41</v>
      </c>
      <c r="C99" s="51">
        <f>AC99</f>
        <v>544.78</v>
      </c>
      <c r="D99" s="51">
        <f>AN99</f>
        <v>736.04</v>
      </c>
      <c r="E99" s="51">
        <f>AY99</f>
        <v>0</v>
      </c>
      <c r="F99" s="51">
        <f>BJ99</f>
        <v>0</v>
      </c>
      <c r="G99" s="51">
        <f t="shared" si="84"/>
        <v>2008.23</v>
      </c>
      <c r="J99">
        <f t="shared" si="107"/>
        <v>7</v>
      </c>
      <c r="K99" s="64">
        <v>46357</v>
      </c>
      <c r="L99" s="51">
        <f t="shared" si="86"/>
        <v>129754.05999999998</v>
      </c>
      <c r="M99" s="51">
        <f t="shared" si="87"/>
        <v>727.41</v>
      </c>
      <c r="N99" s="51">
        <f t="shared" si="88"/>
        <v>280.83999999999997</v>
      </c>
      <c r="O99" s="51">
        <f t="shared" si="89"/>
        <v>446.57</v>
      </c>
      <c r="P99" s="65">
        <v>0</v>
      </c>
      <c r="Q99" s="51">
        <f t="shared" si="90"/>
        <v>727.41</v>
      </c>
      <c r="R99" s="51">
        <f t="shared" si="91"/>
        <v>20526.779999999995</v>
      </c>
      <c r="S99" s="51">
        <f t="shared" si="92"/>
        <v>40575.660000000003</v>
      </c>
      <c r="T99" s="51">
        <f t="shared" si="93"/>
        <v>129473.21999999999</v>
      </c>
      <c r="U99" s="53">
        <f t="shared" si="94"/>
        <v>50526.78</v>
      </c>
      <c r="W99" s="64">
        <v>46357</v>
      </c>
      <c r="X99" s="51">
        <f t="shared" si="80"/>
        <v>21289.6277413342</v>
      </c>
      <c r="Y99" s="51">
        <f t="shared" si="81"/>
        <v>544.78</v>
      </c>
      <c r="Z99" s="51">
        <f t="shared" si="95"/>
        <v>450.57</v>
      </c>
      <c r="AA99" s="51">
        <f>ROUND(X99*W$8/12,2)</f>
        <v>94.21</v>
      </c>
      <c r="AB99" s="65">
        <v>0</v>
      </c>
      <c r="AC99" s="51">
        <f t="shared" si="96"/>
        <v>544.78</v>
      </c>
      <c r="AD99" s="51">
        <f t="shared" si="82"/>
        <v>29797.469999999994</v>
      </c>
      <c r="AE99" s="51">
        <f t="shared" si="83"/>
        <v>12695.37</v>
      </c>
      <c r="AF99" s="51">
        <f t="shared" si="97"/>
        <v>20839.0577413342</v>
      </c>
      <c r="AH99" s="64">
        <v>46357</v>
      </c>
      <c r="AI99" s="51">
        <f t="shared" si="68"/>
        <v>6038.4990847429608</v>
      </c>
      <c r="AJ99" s="51">
        <f t="shared" si="69"/>
        <v>186.04</v>
      </c>
      <c r="AK99" s="51">
        <f t="shared" si="98"/>
        <v>155.85</v>
      </c>
      <c r="AL99" s="51">
        <f>ROUND(AI99*AH$8/12,2)</f>
        <v>30.19</v>
      </c>
      <c r="AM99" s="65">
        <v>550</v>
      </c>
      <c r="AN99" s="51">
        <f t="shared" si="99"/>
        <v>736.04</v>
      </c>
      <c r="AO99" s="51">
        <f t="shared" si="70"/>
        <v>11424.289999999999</v>
      </c>
      <c r="AP99" s="51">
        <f t="shared" si="71"/>
        <v>4776.829999999999</v>
      </c>
      <c r="AQ99" s="51">
        <f t="shared" si="100"/>
        <v>5332.6490847429604</v>
      </c>
      <c r="AS99" s="64">
        <v>46357</v>
      </c>
      <c r="AT99" s="51">
        <f t="shared" si="72"/>
        <v>0</v>
      </c>
      <c r="AU99" s="51">
        <f t="shared" si="73"/>
        <v>204.6</v>
      </c>
      <c r="AV99" s="51">
        <f t="shared" si="101"/>
        <v>204.6</v>
      </c>
      <c r="AW99" s="51">
        <f>ROUND(AT99*AS$8/12,2)</f>
        <v>0</v>
      </c>
      <c r="AX99" s="65">
        <v>0</v>
      </c>
      <c r="AY99" s="51">
        <f t="shared" si="102"/>
        <v>0</v>
      </c>
      <c r="AZ99" s="51">
        <f t="shared" si="74"/>
        <v>18632.929999999997</v>
      </c>
      <c r="BA99" s="51">
        <f t="shared" si="75"/>
        <v>5018.3899999999976</v>
      </c>
      <c r="BB99" s="51">
        <f t="shared" si="103"/>
        <v>0</v>
      </c>
      <c r="BD99" s="64">
        <v>46357</v>
      </c>
      <c r="BE99" s="51">
        <f t="shared" si="76"/>
        <v>0</v>
      </c>
      <c r="BF99" s="51">
        <f t="shared" si="77"/>
        <v>221.51</v>
      </c>
      <c r="BG99" s="51">
        <f t="shared" si="104"/>
        <v>221.51</v>
      </c>
      <c r="BH99" s="51">
        <f>ROUND(BE99*BD$8/12,2)</f>
        <v>0</v>
      </c>
      <c r="BI99" s="65">
        <v>0</v>
      </c>
      <c r="BJ99" s="51">
        <f t="shared" si="105"/>
        <v>0</v>
      </c>
      <c r="BK99" s="51">
        <f t="shared" si="78"/>
        <v>24615.74999999996</v>
      </c>
      <c r="BL99" s="51">
        <f t="shared" si="79"/>
        <v>3138.2399999999993</v>
      </c>
      <c r="BM99" s="51">
        <f t="shared" si="106"/>
        <v>0</v>
      </c>
    </row>
    <row r="100" spans="1:65" x14ac:dyDescent="0.25">
      <c r="A100" s="64">
        <v>46388</v>
      </c>
      <c r="B100" s="51">
        <f t="shared" si="85"/>
        <v>727.41</v>
      </c>
      <c r="C100" s="51">
        <f>AC100</f>
        <v>544.78</v>
      </c>
      <c r="D100" s="51">
        <f>AN100</f>
        <v>736.04</v>
      </c>
      <c r="E100" s="51">
        <f>AY100</f>
        <v>0</v>
      </c>
      <c r="F100" s="51">
        <f>BJ100</f>
        <v>0</v>
      </c>
      <c r="G100" s="51">
        <f t="shared" si="84"/>
        <v>2008.23</v>
      </c>
      <c r="J100">
        <f t="shared" si="107"/>
        <v>8</v>
      </c>
      <c r="K100" s="64">
        <v>46388</v>
      </c>
      <c r="L100" s="51">
        <f t="shared" si="86"/>
        <v>129473.21999999999</v>
      </c>
      <c r="M100" s="51">
        <f t="shared" si="87"/>
        <v>727.41</v>
      </c>
      <c r="N100" s="51">
        <f t="shared" si="88"/>
        <v>281.80999999999995</v>
      </c>
      <c r="O100" s="51">
        <f t="shared" si="89"/>
        <v>445.6</v>
      </c>
      <c r="P100" s="65">
        <v>0</v>
      </c>
      <c r="Q100" s="51">
        <f t="shared" si="90"/>
        <v>727.41</v>
      </c>
      <c r="R100" s="51">
        <f t="shared" si="91"/>
        <v>20808.589999999997</v>
      </c>
      <c r="S100" s="51">
        <f t="shared" si="92"/>
        <v>41021.26</v>
      </c>
      <c r="T100" s="51">
        <f t="shared" si="93"/>
        <v>129191.40999999999</v>
      </c>
      <c r="U100" s="53">
        <f t="shared" si="94"/>
        <v>50808.59</v>
      </c>
      <c r="W100" s="64">
        <v>46388</v>
      </c>
      <c r="X100" s="51">
        <f t="shared" si="80"/>
        <v>20839.0577413342</v>
      </c>
      <c r="Y100" s="51">
        <f t="shared" si="81"/>
        <v>544.78</v>
      </c>
      <c r="Z100" s="51">
        <f t="shared" si="95"/>
        <v>452.57</v>
      </c>
      <c r="AA100" s="51">
        <f>ROUND(X100*W$8/12,2)</f>
        <v>92.21</v>
      </c>
      <c r="AB100" s="65">
        <v>0</v>
      </c>
      <c r="AC100" s="51">
        <f t="shared" si="96"/>
        <v>544.78</v>
      </c>
      <c r="AD100" s="51">
        <f t="shared" si="82"/>
        <v>30250.039999999994</v>
      </c>
      <c r="AE100" s="51">
        <f t="shared" si="83"/>
        <v>12787.58</v>
      </c>
      <c r="AF100" s="51">
        <f t="shared" si="97"/>
        <v>20386.4877413342</v>
      </c>
      <c r="AH100" s="64">
        <v>46388</v>
      </c>
      <c r="AI100" s="51">
        <f t="shared" si="68"/>
        <v>5332.6490847429604</v>
      </c>
      <c r="AJ100" s="51">
        <f t="shared" si="69"/>
        <v>186.04</v>
      </c>
      <c r="AK100" s="51">
        <f t="shared" si="98"/>
        <v>159.38</v>
      </c>
      <c r="AL100" s="51">
        <f>ROUND(AI100*AH$8/12,2)</f>
        <v>26.66</v>
      </c>
      <c r="AM100" s="65">
        <v>550</v>
      </c>
      <c r="AN100" s="51">
        <f t="shared" si="99"/>
        <v>736.04</v>
      </c>
      <c r="AO100" s="51">
        <f t="shared" si="70"/>
        <v>12133.669999999998</v>
      </c>
      <c r="AP100" s="51">
        <f t="shared" si="71"/>
        <v>4803.4899999999989</v>
      </c>
      <c r="AQ100" s="51">
        <f t="shared" si="100"/>
        <v>4623.2690847429603</v>
      </c>
      <c r="AS100" s="64">
        <v>46388</v>
      </c>
      <c r="AT100" s="51">
        <f t="shared" si="72"/>
        <v>0</v>
      </c>
      <c r="AU100" s="51">
        <f t="shared" si="73"/>
        <v>204.6</v>
      </c>
      <c r="AV100" s="51">
        <f t="shared" si="101"/>
        <v>204.6</v>
      </c>
      <c r="AW100" s="51">
        <f>ROUND(AT100*AS$8/12,2)</f>
        <v>0</v>
      </c>
      <c r="AX100" s="65">
        <v>0</v>
      </c>
      <c r="AY100" s="51">
        <f t="shared" si="102"/>
        <v>0</v>
      </c>
      <c r="AZ100" s="51">
        <f t="shared" si="74"/>
        <v>18837.529999999995</v>
      </c>
      <c r="BA100" s="51">
        <f t="shared" si="75"/>
        <v>5018.3899999999976</v>
      </c>
      <c r="BB100" s="51">
        <f t="shared" si="103"/>
        <v>0</v>
      </c>
      <c r="BD100" s="64">
        <v>46388</v>
      </c>
      <c r="BE100" s="51">
        <f t="shared" si="76"/>
        <v>0</v>
      </c>
      <c r="BF100" s="51">
        <f t="shared" si="77"/>
        <v>221.51</v>
      </c>
      <c r="BG100" s="51">
        <f t="shared" si="104"/>
        <v>221.51</v>
      </c>
      <c r="BH100" s="51">
        <f>ROUND(BE100*BD$8/12,2)</f>
        <v>0</v>
      </c>
      <c r="BI100" s="65">
        <v>0</v>
      </c>
      <c r="BJ100" s="51">
        <f t="shared" si="105"/>
        <v>0</v>
      </c>
      <c r="BK100" s="51">
        <f t="shared" si="78"/>
        <v>24837.259999999958</v>
      </c>
      <c r="BL100" s="51">
        <f t="shared" si="79"/>
        <v>3138.2399999999993</v>
      </c>
      <c r="BM100" s="51">
        <f t="shared" si="106"/>
        <v>0</v>
      </c>
    </row>
    <row r="101" spans="1:65" x14ac:dyDescent="0.25">
      <c r="A101" s="64">
        <v>46419</v>
      </c>
      <c r="B101" s="51">
        <f t="shared" si="85"/>
        <v>727.41</v>
      </c>
      <c r="C101" s="51">
        <f>AC101</f>
        <v>544.78</v>
      </c>
      <c r="D101" s="51">
        <f>AN101</f>
        <v>736.04</v>
      </c>
      <c r="E101" s="51">
        <f>AY101</f>
        <v>0</v>
      </c>
      <c r="F101" s="51">
        <f>BJ101</f>
        <v>0</v>
      </c>
      <c r="G101" s="51">
        <f t="shared" si="84"/>
        <v>2008.23</v>
      </c>
      <c r="J101">
        <f t="shared" si="107"/>
        <v>8</v>
      </c>
      <c r="K101" s="64">
        <v>46419</v>
      </c>
      <c r="L101" s="51">
        <f t="shared" si="86"/>
        <v>129191.40999999999</v>
      </c>
      <c r="M101" s="51">
        <f t="shared" si="87"/>
        <v>727.41</v>
      </c>
      <c r="N101" s="51">
        <f t="shared" si="88"/>
        <v>282.77999999999997</v>
      </c>
      <c r="O101" s="51">
        <f t="shared" si="89"/>
        <v>444.63</v>
      </c>
      <c r="P101" s="65">
        <v>0</v>
      </c>
      <c r="Q101" s="51">
        <f t="shared" si="90"/>
        <v>727.41</v>
      </c>
      <c r="R101" s="51">
        <f t="shared" si="91"/>
        <v>21091.369999999995</v>
      </c>
      <c r="S101" s="51">
        <f t="shared" si="92"/>
        <v>41465.89</v>
      </c>
      <c r="T101" s="51">
        <f t="shared" si="93"/>
        <v>128908.62999999999</v>
      </c>
      <c r="U101" s="53">
        <f t="shared" si="94"/>
        <v>51091.369999999995</v>
      </c>
      <c r="W101" s="64">
        <v>46419</v>
      </c>
      <c r="X101" s="51">
        <f t="shared" si="80"/>
        <v>20386.4877413342</v>
      </c>
      <c r="Y101" s="51">
        <f t="shared" si="81"/>
        <v>544.78</v>
      </c>
      <c r="Z101" s="51">
        <f t="shared" si="95"/>
        <v>454.57</v>
      </c>
      <c r="AA101" s="51">
        <f>ROUND(X101*W$8/12,2)</f>
        <v>90.21</v>
      </c>
      <c r="AB101" s="65">
        <v>0</v>
      </c>
      <c r="AC101" s="51">
        <f t="shared" si="96"/>
        <v>544.78</v>
      </c>
      <c r="AD101" s="51">
        <f t="shared" si="82"/>
        <v>30704.609999999993</v>
      </c>
      <c r="AE101" s="51">
        <f t="shared" si="83"/>
        <v>12877.789999999999</v>
      </c>
      <c r="AF101" s="51">
        <f t="shared" si="97"/>
        <v>19931.9177413342</v>
      </c>
      <c r="AH101" s="64">
        <v>46419</v>
      </c>
      <c r="AI101" s="51">
        <f t="shared" si="68"/>
        <v>4623.2690847429603</v>
      </c>
      <c r="AJ101" s="51">
        <f t="shared" si="69"/>
        <v>186.04</v>
      </c>
      <c r="AK101" s="51">
        <f t="shared" si="98"/>
        <v>162.91999999999999</v>
      </c>
      <c r="AL101" s="51">
        <f>ROUND(AI101*AH$8/12,2)</f>
        <v>23.12</v>
      </c>
      <c r="AM101" s="65">
        <v>550</v>
      </c>
      <c r="AN101" s="51">
        <f t="shared" si="99"/>
        <v>736.04</v>
      </c>
      <c r="AO101" s="51">
        <f t="shared" si="70"/>
        <v>12846.589999999998</v>
      </c>
      <c r="AP101" s="51">
        <f t="shared" si="71"/>
        <v>4826.6099999999988</v>
      </c>
      <c r="AQ101" s="51">
        <f t="shared" si="100"/>
        <v>3910.3490847429603</v>
      </c>
      <c r="AS101" s="64">
        <v>46419</v>
      </c>
      <c r="AT101" s="51">
        <f t="shared" si="72"/>
        <v>0</v>
      </c>
      <c r="AU101" s="51">
        <f t="shared" si="73"/>
        <v>204.6</v>
      </c>
      <c r="AV101" s="51">
        <f t="shared" si="101"/>
        <v>204.6</v>
      </c>
      <c r="AW101" s="51">
        <f>ROUND(AT101*AS$8/12,2)</f>
        <v>0</v>
      </c>
      <c r="AX101" s="65">
        <v>0</v>
      </c>
      <c r="AY101" s="51">
        <f t="shared" si="102"/>
        <v>0</v>
      </c>
      <c r="AZ101" s="51">
        <f t="shared" si="74"/>
        <v>19042.129999999994</v>
      </c>
      <c r="BA101" s="51">
        <f t="shared" si="75"/>
        <v>5018.3899999999976</v>
      </c>
      <c r="BB101" s="51">
        <f t="shared" si="103"/>
        <v>0</v>
      </c>
      <c r="BD101" s="64">
        <v>46419</v>
      </c>
      <c r="BE101" s="51">
        <f t="shared" si="76"/>
        <v>0</v>
      </c>
      <c r="BF101" s="51">
        <f t="shared" si="77"/>
        <v>221.51</v>
      </c>
      <c r="BG101" s="51">
        <f t="shared" si="104"/>
        <v>221.51</v>
      </c>
      <c r="BH101" s="51">
        <f>ROUND(BE101*BD$8/12,2)</f>
        <v>0</v>
      </c>
      <c r="BI101" s="65">
        <v>0</v>
      </c>
      <c r="BJ101" s="51">
        <f t="shared" si="105"/>
        <v>0</v>
      </c>
      <c r="BK101" s="51">
        <f t="shared" si="78"/>
        <v>25058.769999999957</v>
      </c>
      <c r="BL101" s="51">
        <f t="shared" si="79"/>
        <v>3138.2399999999993</v>
      </c>
      <c r="BM101" s="51">
        <f t="shared" si="106"/>
        <v>0</v>
      </c>
    </row>
    <row r="102" spans="1:65" x14ac:dyDescent="0.25">
      <c r="A102" s="64">
        <v>46447</v>
      </c>
      <c r="B102" s="51">
        <f t="shared" si="85"/>
        <v>727.41</v>
      </c>
      <c r="C102" s="51">
        <f>AC102</f>
        <v>544.78</v>
      </c>
      <c r="D102" s="51">
        <f>AN102</f>
        <v>736.04</v>
      </c>
      <c r="E102" s="51">
        <f>AY102</f>
        <v>0</v>
      </c>
      <c r="F102" s="51">
        <f>BJ102</f>
        <v>0</v>
      </c>
      <c r="G102" s="51">
        <f t="shared" si="84"/>
        <v>2008.23</v>
      </c>
      <c r="J102">
        <f t="shared" si="107"/>
        <v>8</v>
      </c>
      <c r="K102" s="64">
        <v>46447</v>
      </c>
      <c r="L102" s="51">
        <f t="shared" si="86"/>
        <v>128908.62999999999</v>
      </c>
      <c r="M102" s="51">
        <f t="shared" si="87"/>
        <v>727.41</v>
      </c>
      <c r="N102" s="51">
        <f t="shared" si="88"/>
        <v>283.74999999999994</v>
      </c>
      <c r="O102" s="51">
        <f t="shared" si="89"/>
        <v>443.66</v>
      </c>
      <c r="P102" s="65">
        <v>0</v>
      </c>
      <c r="Q102" s="51">
        <f t="shared" si="90"/>
        <v>727.41</v>
      </c>
      <c r="R102" s="51">
        <f t="shared" si="91"/>
        <v>21375.119999999995</v>
      </c>
      <c r="S102" s="51">
        <f t="shared" si="92"/>
        <v>41909.550000000003</v>
      </c>
      <c r="T102" s="51">
        <f t="shared" si="93"/>
        <v>128624.87999999999</v>
      </c>
      <c r="U102" s="53">
        <f t="shared" si="94"/>
        <v>51375.119999999995</v>
      </c>
      <c r="W102" s="64">
        <v>46447</v>
      </c>
      <c r="X102" s="51">
        <f t="shared" si="80"/>
        <v>19931.9177413342</v>
      </c>
      <c r="Y102" s="51">
        <f t="shared" si="81"/>
        <v>544.78</v>
      </c>
      <c r="Z102" s="51">
        <f t="shared" si="95"/>
        <v>456.58</v>
      </c>
      <c r="AA102" s="51">
        <f>ROUND(X102*W$8/12,2)</f>
        <v>88.2</v>
      </c>
      <c r="AB102" s="65">
        <v>0</v>
      </c>
      <c r="AC102" s="51">
        <f t="shared" si="96"/>
        <v>544.78</v>
      </c>
      <c r="AD102" s="51">
        <f t="shared" si="82"/>
        <v>31161.189999999995</v>
      </c>
      <c r="AE102" s="51">
        <f t="shared" si="83"/>
        <v>12965.99</v>
      </c>
      <c r="AF102" s="51">
        <f t="shared" si="97"/>
        <v>19475.337741334199</v>
      </c>
      <c r="AH102" s="64">
        <v>46447</v>
      </c>
      <c r="AI102" s="51">
        <f t="shared" si="68"/>
        <v>3910.3490847429603</v>
      </c>
      <c r="AJ102" s="51">
        <f t="shared" si="69"/>
        <v>186.04</v>
      </c>
      <c r="AK102" s="51">
        <f t="shared" si="98"/>
        <v>166.48999999999998</v>
      </c>
      <c r="AL102" s="51">
        <f>ROUND(AI102*AH$8/12,2)</f>
        <v>19.55</v>
      </c>
      <c r="AM102" s="65">
        <v>550</v>
      </c>
      <c r="AN102" s="51">
        <f t="shared" si="99"/>
        <v>736.04</v>
      </c>
      <c r="AO102" s="51">
        <f t="shared" si="70"/>
        <v>13563.079999999998</v>
      </c>
      <c r="AP102" s="51">
        <f t="shared" si="71"/>
        <v>4846.1599999999989</v>
      </c>
      <c r="AQ102" s="51">
        <f t="shared" si="100"/>
        <v>3193.8590847429605</v>
      </c>
      <c r="AS102" s="64">
        <v>46447</v>
      </c>
      <c r="AT102" s="51">
        <f t="shared" si="72"/>
        <v>0</v>
      </c>
      <c r="AU102" s="51">
        <f t="shared" si="73"/>
        <v>204.6</v>
      </c>
      <c r="AV102" s="51">
        <f t="shared" si="101"/>
        <v>204.6</v>
      </c>
      <c r="AW102" s="51">
        <f>ROUND(AT102*AS$8/12,2)</f>
        <v>0</v>
      </c>
      <c r="AX102" s="65">
        <v>0</v>
      </c>
      <c r="AY102" s="51">
        <f t="shared" si="102"/>
        <v>0</v>
      </c>
      <c r="AZ102" s="51">
        <f t="shared" si="74"/>
        <v>19246.729999999992</v>
      </c>
      <c r="BA102" s="51">
        <f t="shared" si="75"/>
        <v>5018.3899999999976</v>
      </c>
      <c r="BB102" s="51">
        <f t="shared" si="103"/>
        <v>0</v>
      </c>
      <c r="BD102" s="64">
        <v>46447</v>
      </c>
      <c r="BE102" s="51">
        <f t="shared" si="76"/>
        <v>0</v>
      </c>
      <c r="BF102" s="51">
        <f t="shared" si="77"/>
        <v>221.51</v>
      </c>
      <c r="BG102" s="51">
        <f t="shared" si="104"/>
        <v>221.51</v>
      </c>
      <c r="BH102" s="51">
        <f>ROUND(BE102*BD$8/12,2)</f>
        <v>0</v>
      </c>
      <c r="BI102" s="65">
        <v>0</v>
      </c>
      <c r="BJ102" s="51">
        <f t="shared" si="105"/>
        <v>0</v>
      </c>
      <c r="BK102" s="51">
        <f t="shared" si="78"/>
        <v>25280.279999999955</v>
      </c>
      <c r="BL102" s="51">
        <f t="shared" si="79"/>
        <v>3138.2399999999993</v>
      </c>
      <c r="BM102" s="51">
        <f t="shared" si="106"/>
        <v>0</v>
      </c>
    </row>
    <row r="103" spans="1:65" x14ac:dyDescent="0.25">
      <c r="A103" s="64">
        <v>46478</v>
      </c>
      <c r="B103" s="51">
        <f t="shared" si="85"/>
        <v>727.41</v>
      </c>
      <c r="C103" s="51">
        <f>AC103</f>
        <v>544.78</v>
      </c>
      <c r="D103" s="51">
        <f>AN103</f>
        <v>736.04</v>
      </c>
      <c r="E103" s="51">
        <f>AY103</f>
        <v>0</v>
      </c>
      <c r="F103" s="51">
        <f>BJ103</f>
        <v>0</v>
      </c>
      <c r="G103" s="51">
        <f t="shared" si="84"/>
        <v>2008.23</v>
      </c>
      <c r="J103">
        <f t="shared" si="107"/>
        <v>8</v>
      </c>
      <c r="K103" s="64">
        <v>46478</v>
      </c>
      <c r="L103" s="51">
        <f t="shared" si="86"/>
        <v>128624.87999999999</v>
      </c>
      <c r="M103" s="51">
        <f t="shared" si="87"/>
        <v>727.41</v>
      </c>
      <c r="N103" s="51">
        <f t="shared" si="88"/>
        <v>284.72999999999996</v>
      </c>
      <c r="O103" s="51">
        <f t="shared" si="89"/>
        <v>442.68</v>
      </c>
      <c r="P103" s="65">
        <v>0</v>
      </c>
      <c r="Q103" s="51">
        <f t="shared" si="90"/>
        <v>727.41</v>
      </c>
      <c r="R103" s="51">
        <f t="shared" si="91"/>
        <v>21659.849999999995</v>
      </c>
      <c r="S103" s="51">
        <f t="shared" si="92"/>
        <v>42352.23</v>
      </c>
      <c r="T103" s="51">
        <f t="shared" si="93"/>
        <v>128340.15</v>
      </c>
      <c r="U103" s="53">
        <f t="shared" si="94"/>
        <v>51659.849999999991</v>
      </c>
      <c r="W103" s="64">
        <v>46478</v>
      </c>
      <c r="X103" s="51">
        <f t="shared" si="80"/>
        <v>19475.337741334199</v>
      </c>
      <c r="Y103" s="51">
        <f t="shared" si="81"/>
        <v>544.78</v>
      </c>
      <c r="Z103" s="51">
        <f t="shared" si="95"/>
        <v>458.59999999999997</v>
      </c>
      <c r="AA103" s="51">
        <f>ROUND(X103*W$8/12,2)</f>
        <v>86.18</v>
      </c>
      <c r="AB103" s="65">
        <v>0</v>
      </c>
      <c r="AC103" s="51">
        <f t="shared" si="96"/>
        <v>544.78</v>
      </c>
      <c r="AD103" s="51">
        <f t="shared" si="82"/>
        <v>31619.789999999994</v>
      </c>
      <c r="AE103" s="51">
        <f t="shared" si="83"/>
        <v>13052.17</v>
      </c>
      <c r="AF103" s="51">
        <f t="shared" si="97"/>
        <v>19016.7377413342</v>
      </c>
      <c r="AH103" s="64">
        <v>46478</v>
      </c>
      <c r="AI103" s="51">
        <f t="shared" si="68"/>
        <v>3193.8590847429605</v>
      </c>
      <c r="AJ103" s="51">
        <f t="shared" si="69"/>
        <v>186.04</v>
      </c>
      <c r="AK103" s="51">
        <f t="shared" si="98"/>
        <v>170.07</v>
      </c>
      <c r="AL103" s="51">
        <f>ROUND(AI103*AH$8/12,2)</f>
        <v>15.97</v>
      </c>
      <c r="AM103" s="65">
        <v>550</v>
      </c>
      <c r="AN103" s="51">
        <f t="shared" si="99"/>
        <v>736.04</v>
      </c>
      <c r="AO103" s="51">
        <f t="shared" si="70"/>
        <v>14283.149999999998</v>
      </c>
      <c r="AP103" s="51">
        <f t="shared" si="71"/>
        <v>4862.1299999999992</v>
      </c>
      <c r="AQ103" s="51">
        <f t="shared" si="100"/>
        <v>2473.7890847429603</v>
      </c>
      <c r="AS103" s="64">
        <v>46478</v>
      </c>
      <c r="AT103" s="51">
        <f t="shared" si="72"/>
        <v>0</v>
      </c>
      <c r="AU103" s="51">
        <f t="shared" si="73"/>
        <v>204.6</v>
      </c>
      <c r="AV103" s="51">
        <f t="shared" si="101"/>
        <v>204.6</v>
      </c>
      <c r="AW103" s="51">
        <f>ROUND(AT103*AS$8/12,2)</f>
        <v>0</v>
      </c>
      <c r="AX103" s="65">
        <v>0</v>
      </c>
      <c r="AY103" s="51">
        <f t="shared" si="102"/>
        <v>0</v>
      </c>
      <c r="AZ103" s="51">
        <f t="shared" si="74"/>
        <v>19451.329999999991</v>
      </c>
      <c r="BA103" s="51">
        <f t="shared" si="75"/>
        <v>5018.3899999999976</v>
      </c>
      <c r="BB103" s="51">
        <f t="shared" si="103"/>
        <v>0</v>
      </c>
      <c r="BD103" s="64">
        <v>46478</v>
      </c>
      <c r="BE103" s="51">
        <f t="shared" si="76"/>
        <v>0</v>
      </c>
      <c r="BF103" s="51">
        <f t="shared" si="77"/>
        <v>221.51</v>
      </c>
      <c r="BG103" s="51">
        <f t="shared" si="104"/>
        <v>221.51</v>
      </c>
      <c r="BH103" s="51">
        <f>ROUND(BE103*BD$8/12,2)</f>
        <v>0</v>
      </c>
      <c r="BI103" s="65">
        <v>0</v>
      </c>
      <c r="BJ103" s="51">
        <f t="shared" si="105"/>
        <v>0</v>
      </c>
      <c r="BK103" s="51">
        <f t="shared" si="78"/>
        <v>25501.789999999954</v>
      </c>
      <c r="BL103" s="51">
        <f t="shared" si="79"/>
        <v>3138.2399999999993</v>
      </c>
      <c r="BM103" s="51">
        <f t="shared" si="106"/>
        <v>0</v>
      </c>
    </row>
    <row r="104" spans="1:65" x14ac:dyDescent="0.25">
      <c r="A104" s="64">
        <v>46508</v>
      </c>
      <c r="B104" s="51">
        <f t="shared" si="85"/>
        <v>727.41</v>
      </c>
      <c r="C104" s="51">
        <f>AC104</f>
        <v>544.78</v>
      </c>
      <c r="D104" s="51">
        <f>AN104</f>
        <v>736.04</v>
      </c>
      <c r="E104" s="51">
        <f>AY104</f>
        <v>0</v>
      </c>
      <c r="F104" s="51">
        <f>BJ104</f>
        <v>0</v>
      </c>
      <c r="G104" s="51">
        <f t="shared" si="84"/>
        <v>2008.23</v>
      </c>
      <c r="J104">
        <f t="shared" si="107"/>
        <v>8</v>
      </c>
      <c r="K104" s="64">
        <v>46508</v>
      </c>
      <c r="L104" s="51">
        <f t="shared" si="86"/>
        <v>128340.15</v>
      </c>
      <c r="M104" s="51">
        <f t="shared" si="87"/>
        <v>727.41</v>
      </c>
      <c r="N104" s="51">
        <f t="shared" si="88"/>
        <v>285.70999999999998</v>
      </c>
      <c r="O104" s="51">
        <f t="shared" si="89"/>
        <v>441.7</v>
      </c>
      <c r="P104" s="65">
        <v>0</v>
      </c>
      <c r="Q104" s="51">
        <f t="shared" si="90"/>
        <v>727.41</v>
      </c>
      <c r="R104" s="51">
        <f t="shared" si="91"/>
        <v>21945.559999999994</v>
      </c>
      <c r="S104" s="51">
        <f t="shared" si="92"/>
        <v>42793.93</v>
      </c>
      <c r="T104" s="51">
        <f t="shared" si="93"/>
        <v>128054.43999999999</v>
      </c>
      <c r="U104" s="53">
        <f t="shared" si="94"/>
        <v>51945.56</v>
      </c>
      <c r="W104" s="64">
        <v>46508</v>
      </c>
      <c r="X104" s="51">
        <f t="shared" si="80"/>
        <v>19016.7377413342</v>
      </c>
      <c r="Y104" s="51">
        <f t="shared" si="81"/>
        <v>544.78</v>
      </c>
      <c r="Z104" s="51">
        <f t="shared" si="95"/>
        <v>460.63</v>
      </c>
      <c r="AA104" s="51">
        <f>ROUND(X104*W$8/12,2)</f>
        <v>84.15</v>
      </c>
      <c r="AB104" s="65">
        <v>0</v>
      </c>
      <c r="AC104" s="51">
        <f t="shared" si="96"/>
        <v>544.78</v>
      </c>
      <c r="AD104" s="51">
        <f t="shared" si="82"/>
        <v>32080.419999999995</v>
      </c>
      <c r="AE104" s="51">
        <f t="shared" si="83"/>
        <v>13136.32</v>
      </c>
      <c r="AF104" s="51">
        <f t="shared" si="97"/>
        <v>18556.107741334199</v>
      </c>
      <c r="AH104" s="64">
        <v>46508</v>
      </c>
      <c r="AI104" s="51">
        <f t="shared" si="68"/>
        <v>2473.7890847429603</v>
      </c>
      <c r="AJ104" s="51">
        <f t="shared" si="69"/>
        <v>186.04</v>
      </c>
      <c r="AK104" s="51">
        <f t="shared" si="98"/>
        <v>173.67</v>
      </c>
      <c r="AL104" s="51">
        <f>ROUND(AI104*AH$8/12,2)</f>
        <v>12.37</v>
      </c>
      <c r="AM104" s="65">
        <v>550</v>
      </c>
      <c r="AN104" s="51">
        <f t="shared" si="99"/>
        <v>736.04</v>
      </c>
      <c r="AO104" s="51">
        <f t="shared" si="70"/>
        <v>15006.819999999998</v>
      </c>
      <c r="AP104" s="51">
        <f t="shared" si="71"/>
        <v>4874.4999999999991</v>
      </c>
      <c r="AQ104" s="51">
        <f t="shared" si="100"/>
        <v>1750.1190847429602</v>
      </c>
      <c r="AS104" s="64">
        <v>46508</v>
      </c>
      <c r="AT104" s="51">
        <f t="shared" si="72"/>
        <v>0</v>
      </c>
      <c r="AU104" s="51">
        <f t="shared" si="73"/>
        <v>204.6</v>
      </c>
      <c r="AV104" s="51">
        <f t="shared" si="101"/>
        <v>204.6</v>
      </c>
      <c r="AW104" s="51">
        <f>ROUND(AT104*AS$8/12,2)</f>
        <v>0</v>
      </c>
      <c r="AX104" s="65">
        <v>0</v>
      </c>
      <c r="AY104" s="51">
        <f t="shared" si="102"/>
        <v>0</v>
      </c>
      <c r="AZ104" s="51">
        <f t="shared" si="74"/>
        <v>19655.929999999989</v>
      </c>
      <c r="BA104" s="51">
        <f t="shared" si="75"/>
        <v>5018.3899999999976</v>
      </c>
      <c r="BB104" s="51">
        <f t="shared" si="103"/>
        <v>0</v>
      </c>
      <c r="BD104" s="64">
        <v>46508</v>
      </c>
      <c r="BE104" s="51">
        <f t="shared" si="76"/>
        <v>0</v>
      </c>
      <c r="BF104" s="51">
        <f t="shared" si="77"/>
        <v>221.51</v>
      </c>
      <c r="BG104" s="51">
        <f t="shared" si="104"/>
        <v>221.51</v>
      </c>
      <c r="BH104" s="51">
        <f>ROUND(BE104*BD$8/12,2)</f>
        <v>0</v>
      </c>
      <c r="BI104" s="65">
        <v>0</v>
      </c>
      <c r="BJ104" s="51">
        <f t="shared" si="105"/>
        <v>0</v>
      </c>
      <c r="BK104" s="51">
        <f t="shared" si="78"/>
        <v>25723.299999999952</v>
      </c>
      <c r="BL104" s="51">
        <f t="shared" si="79"/>
        <v>3138.2399999999993</v>
      </c>
      <c r="BM104" s="51">
        <f t="shared" si="106"/>
        <v>0</v>
      </c>
    </row>
    <row r="105" spans="1:65" x14ac:dyDescent="0.25">
      <c r="A105" s="64">
        <v>46539</v>
      </c>
      <c r="B105" s="51">
        <f t="shared" si="85"/>
        <v>727.41</v>
      </c>
      <c r="C105" s="51">
        <f>AC105</f>
        <v>544.78</v>
      </c>
      <c r="D105" s="51">
        <f>AN105</f>
        <v>736.04</v>
      </c>
      <c r="E105" s="51">
        <f>AY105</f>
        <v>0</v>
      </c>
      <c r="F105" s="51">
        <f>BJ105</f>
        <v>0</v>
      </c>
      <c r="G105" s="51">
        <f t="shared" si="84"/>
        <v>2008.23</v>
      </c>
      <c r="J105">
        <f t="shared" si="107"/>
        <v>8</v>
      </c>
      <c r="K105" s="64">
        <v>46539</v>
      </c>
      <c r="L105" s="51">
        <f t="shared" si="86"/>
        <v>128054.43999999999</v>
      </c>
      <c r="M105" s="51">
        <f t="shared" si="87"/>
        <v>727.41</v>
      </c>
      <c r="N105" s="51">
        <f t="shared" si="88"/>
        <v>286.68999999999994</v>
      </c>
      <c r="O105" s="51">
        <f t="shared" si="89"/>
        <v>440.72</v>
      </c>
      <c r="P105" s="65">
        <v>0</v>
      </c>
      <c r="Q105" s="51">
        <f t="shared" si="90"/>
        <v>727.41</v>
      </c>
      <c r="R105" s="51">
        <f t="shared" si="91"/>
        <v>22232.249999999993</v>
      </c>
      <c r="S105" s="51">
        <f t="shared" si="92"/>
        <v>43234.65</v>
      </c>
      <c r="T105" s="51">
        <f t="shared" si="93"/>
        <v>127767.74999999999</v>
      </c>
      <c r="U105" s="53">
        <f t="shared" si="94"/>
        <v>52232.249999999993</v>
      </c>
      <c r="W105" s="64">
        <v>46539</v>
      </c>
      <c r="X105" s="51">
        <f t="shared" si="80"/>
        <v>18556.107741334199</v>
      </c>
      <c r="Y105" s="51">
        <f t="shared" si="81"/>
        <v>544.78</v>
      </c>
      <c r="Z105" s="51">
        <f t="shared" si="95"/>
        <v>462.66999999999996</v>
      </c>
      <c r="AA105" s="51">
        <f>ROUND(X105*W$8/12,2)</f>
        <v>82.11</v>
      </c>
      <c r="AB105" s="65">
        <v>0</v>
      </c>
      <c r="AC105" s="51">
        <f t="shared" si="96"/>
        <v>544.78</v>
      </c>
      <c r="AD105" s="51">
        <f t="shared" si="82"/>
        <v>32543.089999999993</v>
      </c>
      <c r="AE105" s="51">
        <f t="shared" si="83"/>
        <v>13218.43</v>
      </c>
      <c r="AF105" s="51">
        <f t="shared" si="97"/>
        <v>18093.437741334201</v>
      </c>
      <c r="AH105" s="64">
        <v>46539</v>
      </c>
      <c r="AI105" s="51">
        <f t="shared" si="68"/>
        <v>1750.1190847429602</v>
      </c>
      <c r="AJ105" s="51">
        <f t="shared" si="69"/>
        <v>186.04</v>
      </c>
      <c r="AK105" s="51">
        <f t="shared" si="98"/>
        <v>177.29</v>
      </c>
      <c r="AL105" s="51">
        <f>ROUND(AI105*AH$8/12,2)</f>
        <v>8.75</v>
      </c>
      <c r="AM105" s="65">
        <v>550</v>
      </c>
      <c r="AN105" s="51">
        <f t="shared" si="99"/>
        <v>736.04</v>
      </c>
      <c r="AO105" s="51">
        <f t="shared" si="70"/>
        <v>15734.109999999997</v>
      </c>
      <c r="AP105" s="51">
        <f t="shared" si="71"/>
        <v>4883.2499999999991</v>
      </c>
      <c r="AQ105" s="51">
        <f t="shared" si="100"/>
        <v>1022.8290847429603</v>
      </c>
      <c r="AS105" s="64">
        <v>46539</v>
      </c>
      <c r="AT105" s="51">
        <f t="shared" si="72"/>
        <v>0</v>
      </c>
      <c r="AU105" s="51">
        <f t="shared" si="73"/>
        <v>204.6</v>
      </c>
      <c r="AV105" s="51">
        <f t="shared" si="101"/>
        <v>204.6</v>
      </c>
      <c r="AW105" s="51">
        <f>ROUND(AT105*AS$8/12,2)</f>
        <v>0</v>
      </c>
      <c r="AX105" s="65">
        <v>0</v>
      </c>
      <c r="AY105" s="51">
        <f t="shared" si="102"/>
        <v>0</v>
      </c>
      <c r="AZ105" s="51">
        <f t="shared" si="74"/>
        <v>19860.529999999988</v>
      </c>
      <c r="BA105" s="51">
        <f t="shared" si="75"/>
        <v>5018.3899999999976</v>
      </c>
      <c r="BB105" s="51">
        <f t="shared" si="103"/>
        <v>0</v>
      </c>
      <c r="BD105" s="64">
        <v>46539</v>
      </c>
      <c r="BE105" s="51">
        <f t="shared" si="76"/>
        <v>0</v>
      </c>
      <c r="BF105" s="51">
        <f t="shared" si="77"/>
        <v>221.51</v>
      </c>
      <c r="BG105" s="51">
        <f t="shared" si="104"/>
        <v>221.51</v>
      </c>
      <c r="BH105" s="51">
        <f>ROUND(BE105*BD$8/12,2)</f>
        <v>0</v>
      </c>
      <c r="BI105" s="65">
        <v>0</v>
      </c>
      <c r="BJ105" s="51">
        <f t="shared" si="105"/>
        <v>0</v>
      </c>
      <c r="BK105" s="51">
        <f t="shared" si="78"/>
        <v>25944.80999999995</v>
      </c>
      <c r="BL105" s="51">
        <f t="shared" si="79"/>
        <v>3138.2399999999993</v>
      </c>
      <c r="BM105" s="51">
        <f t="shared" si="106"/>
        <v>0</v>
      </c>
    </row>
    <row r="106" spans="1:65" x14ac:dyDescent="0.25">
      <c r="A106" s="64">
        <v>46569</v>
      </c>
      <c r="B106" s="51">
        <f t="shared" si="85"/>
        <v>727.41</v>
      </c>
      <c r="C106" s="51">
        <f>AC106</f>
        <v>544.78</v>
      </c>
      <c r="D106" s="51">
        <f>AN106</f>
        <v>736.04</v>
      </c>
      <c r="E106" s="51">
        <f>AY106</f>
        <v>0</v>
      </c>
      <c r="F106" s="51">
        <f>BJ106</f>
        <v>0</v>
      </c>
      <c r="G106" s="51">
        <f t="shared" si="84"/>
        <v>2008.23</v>
      </c>
      <c r="J106">
        <f t="shared" si="107"/>
        <v>8</v>
      </c>
      <c r="K106" s="64">
        <v>46569</v>
      </c>
      <c r="L106" s="51">
        <f t="shared" si="86"/>
        <v>127767.74999999999</v>
      </c>
      <c r="M106" s="51">
        <f t="shared" si="87"/>
        <v>727.41</v>
      </c>
      <c r="N106" s="51">
        <f t="shared" si="88"/>
        <v>287.67999999999995</v>
      </c>
      <c r="O106" s="51">
        <f t="shared" si="89"/>
        <v>439.73</v>
      </c>
      <c r="P106" s="65">
        <v>0</v>
      </c>
      <c r="Q106" s="51">
        <f t="shared" si="90"/>
        <v>727.41</v>
      </c>
      <c r="R106" s="51">
        <f t="shared" si="91"/>
        <v>22519.929999999993</v>
      </c>
      <c r="S106" s="51">
        <f t="shared" si="92"/>
        <v>43674.380000000005</v>
      </c>
      <c r="T106" s="51">
        <f t="shared" si="93"/>
        <v>127480.06999999999</v>
      </c>
      <c r="U106" s="53">
        <f t="shared" si="94"/>
        <v>52519.929999999993</v>
      </c>
      <c r="W106" s="64">
        <v>46569</v>
      </c>
      <c r="X106" s="51">
        <f t="shared" si="80"/>
        <v>18093.437741334201</v>
      </c>
      <c r="Y106" s="51">
        <f t="shared" si="81"/>
        <v>544.78</v>
      </c>
      <c r="Z106" s="51">
        <f t="shared" si="95"/>
        <v>464.71999999999997</v>
      </c>
      <c r="AA106" s="51">
        <f>ROUND(X106*W$8/12,2)</f>
        <v>80.06</v>
      </c>
      <c r="AB106" s="65">
        <v>0</v>
      </c>
      <c r="AC106" s="51">
        <f t="shared" si="96"/>
        <v>544.78</v>
      </c>
      <c r="AD106" s="51">
        <f t="shared" si="82"/>
        <v>33007.80999999999</v>
      </c>
      <c r="AE106" s="51">
        <f t="shared" si="83"/>
        <v>13298.49</v>
      </c>
      <c r="AF106" s="51">
        <f t="shared" si="97"/>
        <v>17628.7177413342</v>
      </c>
      <c r="AH106" s="64">
        <v>46569</v>
      </c>
      <c r="AI106" s="51">
        <f t="shared" si="68"/>
        <v>1022.8290847429603</v>
      </c>
      <c r="AJ106" s="51">
        <f t="shared" si="69"/>
        <v>186.04</v>
      </c>
      <c r="AK106" s="51">
        <f t="shared" si="98"/>
        <v>180.92999999999998</v>
      </c>
      <c r="AL106" s="51">
        <f>ROUND(AI106*AH$8/12,2)</f>
        <v>5.1100000000000003</v>
      </c>
      <c r="AM106" s="65">
        <v>550</v>
      </c>
      <c r="AN106" s="51">
        <f t="shared" si="99"/>
        <v>736.04</v>
      </c>
      <c r="AO106" s="51">
        <f t="shared" si="70"/>
        <v>16465.039999999997</v>
      </c>
      <c r="AP106" s="51">
        <f t="shared" si="71"/>
        <v>4888.3599999999988</v>
      </c>
      <c r="AQ106" s="51">
        <f t="shared" si="100"/>
        <v>291.89908474296033</v>
      </c>
      <c r="AS106" s="64">
        <v>46569</v>
      </c>
      <c r="AT106" s="51">
        <f t="shared" si="72"/>
        <v>0</v>
      </c>
      <c r="AU106" s="51">
        <f t="shared" si="73"/>
        <v>204.6</v>
      </c>
      <c r="AV106" s="51">
        <f t="shared" si="101"/>
        <v>204.6</v>
      </c>
      <c r="AW106" s="51">
        <f>ROUND(AT106*AS$8/12,2)</f>
        <v>0</v>
      </c>
      <c r="AX106" s="65">
        <v>0</v>
      </c>
      <c r="AY106" s="51">
        <f t="shared" si="102"/>
        <v>0</v>
      </c>
      <c r="AZ106" s="51">
        <f t="shared" si="74"/>
        <v>20065.129999999986</v>
      </c>
      <c r="BA106" s="51">
        <f t="shared" si="75"/>
        <v>5018.3899999999976</v>
      </c>
      <c r="BB106" s="51">
        <f t="shared" si="103"/>
        <v>0</v>
      </c>
      <c r="BD106" s="64">
        <v>46569</v>
      </c>
      <c r="BE106" s="51">
        <f t="shared" si="76"/>
        <v>0</v>
      </c>
      <c r="BF106" s="51">
        <f t="shared" si="77"/>
        <v>221.51</v>
      </c>
      <c r="BG106" s="51">
        <f t="shared" si="104"/>
        <v>221.51</v>
      </c>
      <c r="BH106" s="51">
        <f>ROUND(BE106*BD$8/12,2)</f>
        <v>0</v>
      </c>
      <c r="BI106" s="65">
        <v>0</v>
      </c>
      <c r="BJ106" s="51">
        <f t="shared" si="105"/>
        <v>0</v>
      </c>
      <c r="BK106" s="51">
        <f t="shared" si="78"/>
        <v>26166.319999999949</v>
      </c>
      <c r="BL106" s="51">
        <f t="shared" si="79"/>
        <v>3138.2399999999993</v>
      </c>
      <c r="BM106" s="51">
        <f t="shared" si="106"/>
        <v>0</v>
      </c>
    </row>
    <row r="107" spans="1:65" x14ac:dyDescent="0.25">
      <c r="A107" s="64">
        <v>46600</v>
      </c>
      <c r="B107" s="51">
        <f t="shared" si="85"/>
        <v>727.41</v>
      </c>
      <c r="C107" s="51">
        <f>AC107</f>
        <v>984.78</v>
      </c>
      <c r="D107" s="51">
        <f>AN107</f>
        <v>293.36</v>
      </c>
      <c r="E107" s="51">
        <f>AY107</f>
        <v>0</v>
      </c>
      <c r="F107" s="51">
        <f>BJ107</f>
        <v>0</v>
      </c>
      <c r="G107" s="51">
        <f t="shared" si="84"/>
        <v>2005.5500000000002</v>
      </c>
      <c r="J107">
        <f t="shared" si="107"/>
        <v>8</v>
      </c>
      <c r="K107" s="64">
        <v>46600</v>
      </c>
      <c r="L107" s="51">
        <f t="shared" si="86"/>
        <v>127480.06999999999</v>
      </c>
      <c r="M107" s="51">
        <f t="shared" si="87"/>
        <v>727.41</v>
      </c>
      <c r="N107" s="51">
        <f t="shared" si="88"/>
        <v>288.66999999999996</v>
      </c>
      <c r="O107" s="51">
        <f t="shared" si="89"/>
        <v>438.74</v>
      </c>
      <c r="P107" s="65">
        <v>0</v>
      </c>
      <c r="Q107" s="51">
        <f t="shared" si="90"/>
        <v>727.41</v>
      </c>
      <c r="R107" s="51">
        <f t="shared" si="91"/>
        <v>22808.599999999991</v>
      </c>
      <c r="S107" s="51">
        <f t="shared" si="92"/>
        <v>44113.120000000003</v>
      </c>
      <c r="T107" s="51">
        <f t="shared" si="93"/>
        <v>127191.4</v>
      </c>
      <c r="U107" s="53">
        <f t="shared" si="94"/>
        <v>52808.599999999991</v>
      </c>
      <c r="W107" s="64">
        <v>46600</v>
      </c>
      <c r="X107" s="51">
        <f t="shared" si="80"/>
        <v>17628.7177413342</v>
      </c>
      <c r="Y107" s="51">
        <f t="shared" si="81"/>
        <v>544.78</v>
      </c>
      <c r="Z107" s="51">
        <f t="shared" si="95"/>
        <v>466.77</v>
      </c>
      <c r="AA107" s="51">
        <f>ROUND(X107*W$8/12,2)</f>
        <v>78.010000000000005</v>
      </c>
      <c r="AB107" s="65">
        <v>440</v>
      </c>
      <c r="AC107" s="51">
        <f t="shared" si="96"/>
        <v>984.78</v>
      </c>
      <c r="AD107" s="51">
        <f t="shared" si="82"/>
        <v>33914.579999999987</v>
      </c>
      <c r="AE107" s="51">
        <f t="shared" si="83"/>
        <v>13376.5</v>
      </c>
      <c r="AF107" s="51">
        <f t="shared" si="97"/>
        <v>16721.947741334199</v>
      </c>
      <c r="AH107" s="64">
        <v>46600</v>
      </c>
      <c r="AI107" s="51">
        <f t="shared" si="68"/>
        <v>291.89908474296033</v>
      </c>
      <c r="AJ107" s="51">
        <f t="shared" si="69"/>
        <v>186.04</v>
      </c>
      <c r="AK107" s="51">
        <f t="shared" si="98"/>
        <v>184.57999999999998</v>
      </c>
      <c r="AL107" s="51">
        <f>ROUND(AI107*AH$8/12,2)</f>
        <v>1.46</v>
      </c>
      <c r="AM107" s="65">
        <v>107.32</v>
      </c>
      <c r="AN107" s="51">
        <f t="shared" si="99"/>
        <v>293.36</v>
      </c>
      <c r="AO107" s="51">
        <f t="shared" si="70"/>
        <v>16756.939999999999</v>
      </c>
      <c r="AP107" s="51">
        <f t="shared" si="71"/>
        <v>4889.8199999999988</v>
      </c>
      <c r="AQ107" s="51">
        <f t="shared" si="100"/>
        <v>-9.1525703965089633E-4</v>
      </c>
      <c r="AS107" s="64">
        <v>46600</v>
      </c>
      <c r="AT107" s="51">
        <f t="shared" si="72"/>
        <v>0</v>
      </c>
      <c r="AU107" s="51">
        <f t="shared" si="73"/>
        <v>204.6</v>
      </c>
      <c r="AV107" s="51">
        <f t="shared" si="101"/>
        <v>204.6</v>
      </c>
      <c r="AW107" s="51">
        <f>ROUND(AT107*AS$8/12,2)</f>
        <v>0</v>
      </c>
      <c r="AX107" s="65">
        <v>0</v>
      </c>
      <c r="AY107" s="51">
        <f t="shared" si="102"/>
        <v>0</v>
      </c>
      <c r="AZ107" s="51">
        <f t="shared" si="74"/>
        <v>20269.729999999985</v>
      </c>
      <c r="BA107" s="51">
        <f t="shared" si="75"/>
        <v>5018.3899999999976</v>
      </c>
      <c r="BB107" s="51">
        <f t="shared" si="103"/>
        <v>0</v>
      </c>
      <c r="BD107" s="64">
        <v>46600</v>
      </c>
      <c r="BE107" s="51">
        <f t="shared" si="76"/>
        <v>0</v>
      </c>
      <c r="BF107" s="51">
        <f t="shared" si="77"/>
        <v>221.51</v>
      </c>
      <c r="BG107" s="51">
        <f t="shared" si="104"/>
        <v>221.51</v>
      </c>
      <c r="BH107" s="51">
        <f>ROUND(BE107*BD$8/12,2)</f>
        <v>0</v>
      </c>
      <c r="BI107" s="65">
        <v>0</v>
      </c>
      <c r="BJ107" s="51">
        <f t="shared" si="105"/>
        <v>0</v>
      </c>
      <c r="BK107" s="51">
        <f t="shared" si="78"/>
        <v>26387.829999999947</v>
      </c>
      <c r="BL107" s="51">
        <f t="shared" si="79"/>
        <v>3138.2399999999993</v>
      </c>
      <c r="BM107" s="51">
        <f t="shared" si="106"/>
        <v>0</v>
      </c>
    </row>
    <row r="108" spans="1:65" x14ac:dyDescent="0.25">
      <c r="A108" s="64">
        <v>46631</v>
      </c>
      <c r="B108" s="51">
        <f t="shared" si="85"/>
        <v>727.41</v>
      </c>
      <c r="C108" s="51">
        <f>AC108</f>
        <v>1294.78</v>
      </c>
      <c r="D108" s="51">
        <f>AN108</f>
        <v>0</v>
      </c>
      <c r="E108" s="51">
        <f>AY108</f>
        <v>0</v>
      </c>
      <c r="F108" s="51">
        <f>BJ108</f>
        <v>0</v>
      </c>
      <c r="G108" s="51">
        <f t="shared" si="84"/>
        <v>2022.19</v>
      </c>
      <c r="J108">
        <f t="shared" si="107"/>
        <v>8</v>
      </c>
      <c r="K108" s="64">
        <v>46631</v>
      </c>
      <c r="L108" s="51">
        <f t="shared" si="86"/>
        <v>127191.4</v>
      </c>
      <c r="M108" s="51">
        <f t="shared" si="87"/>
        <v>727.41</v>
      </c>
      <c r="N108" s="51">
        <f t="shared" si="88"/>
        <v>289.65999999999997</v>
      </c>
      <c r="O108" s="51">
        <f t="shared" si="89"/>
        <v>437.75</v>
      </c>
      <c r="P108" s="65">
        <v>0</v>
      </c>
      <c r="Q108" s="51">
        <f t="shared" si="90"/>
        <v>727.41</v>
      </c>
      <c r="R108" s="51">
        <f t="shared" si="91"/>
        <v>23098.259999999991</v>
      </c>
      <c r="S108" s="51">
        <f t="shared" si="92"/>
        <v>44550.87</v>
      </c>
      <c r="T108" s="51">
        <f t="shared" si="93"/>
        <v>126901.73999999999</v>
      </c>
      <c r="U108" s="53">
        <f t="shared" si="94"/>
        <v>53098.259999999995</v>
      </c>
      <c r="W108" s="64">
        <v>46631</v>
      </c>
      <c r="X108" s="51">
        <f t="shared" si="80"/>
        <v>16721.947741334199</v>
      </c>
      <c r="Y108" s="51">
        <f t="shared" si="81"/>
        <v>544.78</v>
      </c>
      <c r="Z108" s="51">
        <f t="shared" si="95"/>
        <v>470.78999999999996</v>
      </c>
      <c r="AA108" s="51">
        <f>ROUND(X108*W$8/12,2)</f>
        <v>73.989999999999995</v>
      </c>
      <c r="AB108" s="65">
        <v>750</v>
      </c>
      <c r="AC108" s="51">
        <f t="shared" si="96"/>
        <v>1294.78</v>
      </c>
      <c r="AD108" s="51">
        <f t="shared" si="82"/>
        <v>35135.369999999988</v>
      </c>
      <c r="AE108" s="51">
        <f t="shared" si="83"/>
        <v>13450.49</v>
      </c>
      <c r="AF108" s="51">
        <f t="shared" si="97"/>
        <v>15501.157741334198</v>
      </c>
      <c r="AH108" s="64">
        <v>46631</v>
      </c>
      <c r="AI108" s="51">
        <f t="shared" si="68"/>
        <v>-9.1525703965089633E-4</v>
      </c>
      <c r="AJ108" s="51">
        <f t="shared" si="69"/>
        <v>186.04</v>
      </c>
      <c r="AK108" s="51">
        <f t="shared" si="98"/>
        <v>186.04</v>
      </c>
      <c r="AL108" s="51">
        <f>ROUND(AI108*AH$8/12,2)</f>
        <v>0</v>
      </c>
      <c r="AM108" s="65">
        <v>0</v>
      </c>
      <c r="AN108" s="51">
        <f t="shared" si="99"/>
        <v>0</v>
      </c>
      <c r="AO108" s="51">
        <f t="shared" si="70"/>
        <v>16942.98</v>
      </c>
      <c r="AP108" s="51">
        <f t="shared" si="71"/>
        <v>4889.8199999999988</v>
      </c>
      <c r="AQ108" s="51">
        <f t="shared" si="100"/>
        <v>0</v>
      </c>
      <c r="AS108" s="64">
        <v>46631</v>
      </c>
      <c r="AT108" s="51">
        <f t="shared" si="72"/>
        <v>0</v>
      </c>
      <c r="AU108" s="51">
        <f t="shared" si="73"/>
        <v>204.6</v>
      </c>
      <c r="AV108" s="51">
        <f t="shared" si="101"/>
        <v>204.6</v>
      </c>
      <c r="AW108" s="51">
        <f>ROUND(AT108*AS$8/12,2)</f>
        <v>0</v>
      </c>
      <c r="AX108" s="65">
        <v>0</v>
      </c>
      <c r="AY108" s="51">
        <f t="shared" si="102"/>
        <v>0</v>
      </c>
      <c r="AZ108" s="51">
        <f t="shared" si="74"/>
        <v>20474.329999999984</v>
      </c>
      <c r="BA108" s="51">
        <f t="shared" si="75"/>
        <v>5018.3899999999976</v>
      </c>
      <c r="BB108" s="51">
        <f t="shared" si="103"/>
        <v>0</v>
      </c>
      <c r="BD108" s="64">
        <v>46631</v>
      </c>
      <c r="BE108" s="51">
        <f t="shared" si="76"/>
        <v>0</v>
      </c>
      <c r="BF108" s="51">
        <f t="shared" si="77"/>
        <v>221.51</v>
      </c>
      <c r="BG108" s="51">
        <f t="shared" si="104"/>
        <v>221.51</v>
      </c>
      <c r="BH108" s="51">
        <f>ROUND(BE108*BD$8/12,2)</f>
        <v>0</v>
      </c>
      <c r="BI108" s="65">
        <v>0</v>
      </c>
      <c r="BJ108" s="51">
        <f t="shared" si="105"/>
        <v>0</v>
      </c>
      <c r="BK108" s="51">
        <f t="shared" si="78"/>
        <v>26609.339999999946</v>
      </c>
      <c r="BL108" s="51">
        <f t="shared" si="79"/>
        <v>3138.2399999999993</v>
      </c>
      <c r="BM108" s="51">
        <f t="shared" si="106"/>
        <v>0</v>
      </c>
    </row>
    <row r="109" spans="1:65" x14ac:dyDescent="0.25">
      <c r="A109" s="64">
        <v>46661</v>
      </c>
      <c r="B109" s="51">
        <f t="shared" si="85"/>
        <v>727.41</v>
      </c>
      <c r="C109" s="51">
        <f>AC109</f>
        <v>1294.78</v>
      </c>
      <c r="D109" s="51">
        <f>AN109</f>
        <v>0</v>
      </c>
      <c r="E109" s="51">
        <f>AY109</f>
        <v>0</v>
      </c>
      <c r="F109" s="51">
        <f>BJ109</f>
        <v>0</v>
      </c>
      <c r="G109" s="51">
        <f t="shared" si="84"/>
        <v>2022.19</v>
      </c>
      <c r="J109">
        <f t="shared" si="107"/>
        <v>8</v>
      </c>
      <c r="K109" s="64">
        <v>46661</v>
      </c>
      <c r="L109" s="51">
        <f t="shared" si="86"/>
        <v>126901.73999999999</v>
      </c>
      <c r="M109" s="51">
        <f t="shared" si="87"/>
        <v>727.41</v>
      </c>
      <c r="N109" s="51">
        <f t="shared" si="88"/>
        <v>290.65999999999997</v>
      </c>
      <c r="O109" s="51">
        <f t="shared" si="89"/>
        <v>436.75</v>
      </c>
      <c r="P109" s="65">
        <v>0</v>
      </c>
      <c r="Q109" s="51">
        <f t="shared" si="90"/>
        <v>727.41</v>
      </c>
      <c r="R109" s="51">
        <f t="shared" si="91"/>
        <v>23388.919999999991</v>
      </c>
      <c r="S109" s="51">
        <f t="shared" si="92"/>
        <v>44987.62</v>
      </c>
      <c r="T109" s="51">
        <f t="shared" si="93"/>
        <v>126611.07999999999</v>
      </c>
      <c r="U109" s="53">
        <f t="shared" si="94"/>
        <v>53388.919999999991</v>
      </c>
      <c r="W109" s="64">
        <v>46661</v>
      </c>
      <c r="X109" s="51">
        <f t="shared" si="80"/>
        <v>15501.157741334198</v>
      </c>
      <c r="Y109" s="51">
        <f t="shared" si="81"/>
        <v>544.78</v>
      </c>
      <c r="Z109" s="51">
        <f t="shared" si="95"/>
        <v>476.18999999999994</v>
      </c>
      <c r="AA109" s="51">
        <f>ROUND(X109*W$8/12,2)</f>
        <v>68.59</v>
      </c>
      <c r="AB109" s="65">
        <v>750</v>
      </c>
      <c r="AC109" s="51">
        <f t="shared" si="96"/>
        <v>1294.78</v>
      </c>
      <c r="AD109" s="51">
        <f t="shared" si="82"/>
        <v>36361.55999999999</v>
      </c>
      <c r="AE109" s="51">
        <f t="shared" si="83"/>
        <v>13519.08</v>
      </c>
      <c r="AF109" s="51">
        <f t="shared" si="97"/>
        <v>14274.967741334198</v>
      </c>
      <c r="AH109" s="64">
        <v>46661</v>
      </c>
      <c r="AI109" s="51">
        <f t="shared" si="68"/>
        <v>0</v>
      </c>
      <c r="AJ109" s="51">
        <f t="shared" si="69"/>
        <v>186.04</v>
      </c>
      <c r="AK109" s="51">
        <f t="shared" si="98"/>
        <v>186.04</v>
      </c>
      <c r="AL109" s="51">
        <f>ROUND(AI109*AH$8/12,2)</f>
        <v>0</v>
      </c>
      <c r="AM109" s="65">
        <v>0</v>
      </c>
      <c r="AN109" s="51">
        <f t="shared" si="99"/>
        <v>0</v>
      </c>
      <c r="AO109" s="51">
        <f t="shared" si="70"/>
        <v>17129.02</v>
      </c>
      <c r="AP109" s="51">
        <f t="shared" si="71"/>
        <v>4889.8199999999988</v>
      </c>
      <c r="AQ109" s="51">
        <f t="shared" si="100"/>
        <v>0</v>
      </c>
      <c r="AS109" s="64">
        <v>46661</v>
      </c>
      <c r="AT109" s="51">
        <f t="shared" si="72"/>
        <v>0</v>
      </c>
      <c r="AU109" s="51">
        <f t="shared" si="73"/>
        <v>204.6</v>
      </c>
      <c r="AV109" s="51">
        <f t="shared" si="101"/>
        <v>204.6</v>
      </c>
      <c r="AW109" s="51">
        <f>ROUND(AT109*AS$8/12,2)</f>
        <v>0</v>
      </c>
      <c r="AX109" s="65">
        <v>0</v>
      </c>
      <c r="AY109" s="51">
        <f t="shared" si="102"/>
        <v>0</v>
      </c>
      <c r="AZ109" s="51">
        <f t="shared" si="74"/>
        <v>20678.929999999982</v>
      </c>
      <c r="BA109" s="51">
        <f t="shared" si="75"/>
        <v>5018.3899999999976</v>
      </c>
      <c r="BB109" s="51">
        <f t="shared" si="103"/>
        <v>0</v>
      </c>
      <c r="BD109" s="64">
        <v>46661</v>
      </c>
      <c r="BE109" s="51">
        <f t="shared" si="76"/>
        <v>0</v>
      </c>
      <c r="BF109" s="51">
        <f t="shared" si="77"/>
        <v>221.51</v>
      </c>
      <c r="BG109" s="51">
        <f t="shared" si="104"/>
        <v>221.51</v>
      </c>
      <c r="BH109" s="51">
        <f>ROUND(BE109*BD$8/12,2)</f>
        <v>0</v>
      </c>
      <c r="BI109" s="65">
        <v>0</v>
      </c>
      <c r="BJ109" s="51">
        <f t="shared" si="105"/>
        <v>0</v>
      </c>
      <c r="BK109" s="51">
        <f t="shared" si="78"/>
        <v>26830.849999999944</v>
      </c>
      <c r="BL109" s="51">
        <f t="shared" si="79"/>
        <v>3138.2399999999993</v>
      </c>
      <c r="BM109" s="51">
        <f t="shared" si="106"/>
        <v>0</v>
      </c>
    </row>
    <row r="110" spans="1:65" x14ac:dyDescent="0.25">
      <c r="A110" s="64">
        <v>46692</v>
      </c>
      <c r="B110" s="51">
        <f t="shared" si="85"/>
        <v>727.41</v>
      </c>
      <c r="C110" s="51">
        <f>AC110</f>
        <v>1294.78</v>
      </c>
      <c r="D110" s="51">
        <f>AN110</f>
        <v>0</v>
      </c>
      <c r="E110" s="51">
        <f>AY110</f>
        <v>0</v>
      </c>
      <c r="F110" s="51">
        <f>BJ110</f>
        <v>0</v>
      </c>
      <c r="G110" s="51">
        <f t="shared" si="84"/>
        <v>2022.19</v>
      </c>
      <c r="J110">
        <f t="shared" si="107"/>
        <v>8</v>
      </c>
      <c r="K110" s="64">
        <v>46692</v>
      </c>
      <c r="L110" s="51">
        <f t="shared" si="86"/>
        <v>126611.07999999999</v>
      </c>
      <c r="M110" s="51">
        <f t="shared" si="87"/>
        <v>727.41</v>
      </c>
      <c r="N110" s="51">
        <f t="shared" si="88"/>
        <v>291.65999999999997</v>
      </c>
      <c r="O110" s="51">
        <f t="shared" si="89"/>
        <v>435.75</v>
      </c>
      <c r="P110" s="65">
        <v>0</v>
      </c>
      <c r="Q110" s="51">
        <f t="shared" si="90"/>
        <v>727.41</v>
      </c>
      <c r="R110" s="51">
        <f t="shared" si="91"/>
        <v>23680.579999999991</v>
      </c>
      <c r="S110" s="51">
        <f t="shared" si="92"/>
        <v>45423.37</v>
      </c>
      <c r="T110" s="51">
        <f t="shared" si="93"/>
        <v>126319.41999999998</v>
      </c>
      <c r="U110" s="53">
        <f t="shared" si="94"/>
        <v>53680.579999999987</v>
      </c>
      <c r="W110" s="64">
        <v>46692</v>
      </c>
      <c r="X110" s="51">
        <f t="shared" si="80"/>
        <v>14274.967741334198</v>
      </c>
      <c r="Y110" s="51">
        <f t="shared" si="81"/>
        <v>544.78</v>
      </c>
      <c r="Z110" s="51">
        <f t="shared" si="95"/>
        <v>481.60999999999996</v>
      </c>
      <c r="AA110" s="51">
        <f>ROUND(X110*W$8/12,2)</f>
        <v>63.17</v>
      </c>
      <c r="AB110" s="65">
        <v>750</v>
      </c>
      <c r="AC110" s="51">
        <f t="shared" si="96"/>
        <v>1294.78</v>
      </c>
      <c r="AD110" s="51">
        <f t="shared" si="82"/>
        <v>37593.169999999991</v>
      </c>
      <c r="AE110" s="51">
        <f t="shared" si="83"/>
        <v>13582.25</v>
      </c>
      <c r="AF110" s="51">
        <f t="shared" si="97"/>
        <v>13043.357741334197</v>
      </c>
      <c r="AH110" s="64">
        <v>46692</v>
      </c>
      <c r="AI110" s="51">
        <f t="shared" si="68"/>
        <v>0</v>
      </c>
      <c r="AJ110" s="51">
        <f t="shared" si="69"/>
        <v>186.04</v>
      </c>
      <c r="AK110" s="51">
        <f t="shared" si="98"/>
        <v>186.04</v>
      </c>
      <c r="AL110" s="51">
        <f>ROUND(AI110*AH$8/12,2)</f>
        <v>0</v>
      </c>
      <c r="AM110" s="65">
        <v>0</v>
      </c>
      <c r="AN110" s="51">
        <f t="shared" si="99"/>
        <v>0</v>
      </c>
      <c r="AO110" s="51">
        <f t="shared" si="70"/>
        <v>17315.060000000001</v>
      </c>
      <c r="AP110" s="51">
        <f t="shared" si="71"/>
        <v>4889.8199999999988</v>
      </c>
      <c r="AQ110" s="51">
        <f t="shared" si="100"/>
        <v>0</v>
      </c>
      <c r="AS110" s="64">
        <v>46692</v>
      </c>
      <c r="AT110" s="51">
        <f t="shared" si="72"/>
        <v>0</v>
      </c>
      <c r="AU110" s="51">
        <f t="shared" si="73"/>
        <v>204.6</v>
      </c>
      <c r="AV110" s="51">
        <f t="shared" si="101"/>
        <v>204.6</v>
      </c>
      <c r="AW110" s="51">
        <f>ROUND(AT110*AS$8/12,2)</f>
        <v>0</v>
      </c>
      <c r="AX110" s="65">
        <v>0</v>
      </c>
      <c r="AY110" s="51">
        <f t="shared" si="102"/>
        <v>0</v>
      </c>
      <c r="AZ110" s="51">
        <f t="shared" si="74"/>
        <v>20883.529999999981</v>
      </c>
      <c r="BA110" s="51">
        <f t="shared" si="75"/>
        <v>5018.3899999999976</v>
      </c>
      <c r="BB110" s="51">
        <f t="shared" si="103"/>
        <v>0</v>
      </c>
      <c r="BD110" s="64">
        <v>46692</v>
      </c>
      <c r="BE110" s="51">
        <f t="shared" si="76"/>
        <v>0</v>
      </c>
      <c r="BF110" s="51">
        <f t="shared" si="77"/>
        <v>221.51</v>
      </c>
      <c r="BG110" s="51">
        <f t="shared" si="104"/>
        <v>221.51</v>
      </c>
      <c r="BH110" s="51">
        <f>ROUND(BE110*BD$8/12,2)</f>
        <v>0</v>
      </c>
      <c r="BI110" s="65">
        <v>0</v>
      </c>
      <c r="BJ110" s="51">
        <f t="shared" si="105"/>
        <v>0</v>
      </c>
      <c r="BK110" s="51">
        <f t="shared" si="78"/>
        <v>27052.359999999942</v>
      </c>
      <c r="BL110" s="51">
        <f t="shared" si="79"/>
        <v>3138.2399999999993</v>
      </c>
      <c r="BM110" s="51">
        <f t="shared" si="106"/>
        <v>0</v>
      </c>
    </row>
    <row r="111" spans="1:65" x14ac:dyDescent="0.25">
      <c r="A111" s="64">
        <v>46722</v>
      </c>
      <c r="B111" s="51">
        <f t="shared" si="85"/>
        <v>727.41</v>
      </c>
      <c r="C111" s="51">
        <f>AC111</f>
        <v>1294.78</v>
      </c>
      <c r="D111" s="51">
        <f>AN111</f>
        <v>0</v>
      </c>
      <c r="E111" s="51">
        <f>AY111</f>
        <v>0</v>
      </c>
      <c r="F111" s="51">
        <f>BJ111</f>
        <v>0</v>
      </c>
      <c r="G111" s="51">
        <f t="shared" si="84"/>
        <v>2022.19</v>
      </c>
      <c r="J111">
        <f t="shared" si="107"/>
        <v>8</v>
      </c>
      <c r="K111" s="64">
        <v>46722</v>
      </c>
      <c r="L111" s="51">
        <f t="shared" si="86"/>
        <v>126319.41999999998</v>
      </c>
      <c r="M111" s="51">
        <f t="shared" si="87"/>
        <v>727.41</v>
      </c>
      <c r="N111" s="51">
        <f t="shared" si="88"/>
        <v>292.65999999999997</v>
      </c>
      <c r="O111" s="51">
        <f t="shared" si="89"/>
        <v>434.75</v>
      </c>
      <c r="P111" s="65">
        <v>0</v>
      </c>
      <c r="Q111" s="51">
        <f t="shared" si="90"/>
        <v>727.41</v>
      </c>
      <c r="R111" s="51">
        <f t="shared" si="91"/>
        <v>23973.239999999991</v>
      </c>
      <c r="S111" s="51">
        <f t="shared" si="92"/>
        <v>45858.12</v>
      </c>
      <c r="T111" s="51">
        <f t="shared" si="93"/>
        <v>126026.75999999998</v>
      </c>
      <c r="U111" s="53">
        <f t="shared" si="94"/>
        <v>53973.239999999991</v>
      </c>
      <c r="W111" s="64">
        <v>46722</v>
      </c>
      <c r="X111" s="51">
        <f t="shared" si="80"/>
        <v>13043.357741334197</v>
      </c>
      <c r="Y111" s="51">
        <f t="shared" si="81"/>
        <v>544.78</v>
      </c>
      <c r="Z111" s="51">
        <f t="shared" si="95"/>
        <v>487.05999999999995</v>
      </c>
      <c r="AA111" s="51">
        <f>ROUND(X111*W$8/12,2)</f>
        <v>57.72</v>
      </c>
      <c r="AB111" s="65">
        <v>750</v>
      </c>
      <c r="AC111" s="51">
        <f t="shared" si="96"/>
        <v>1294.78</v>
      </c>
      <c r="AD111" s="51">
        <f t="shared" si="82"/>
        <v>38830.229999999989</v>
      </c>
      <c r="AE111" s="51">
        <f t="shared" si="83"/>
        <v>13639.97</v>
      </c>
      <c r="AF111" s="51">
        <f t="shared" si="97"/>
        <v>11806.297741334198</v>
      </c>
      <c r="AH111" s="64">
        <v>46722</v>
      </c>
      <c r="AI111" s="51">
        <f t="shared" si="68"/>
        <v>0</v>
      </c>
      <c r="AJ111" s="51">
        <f t="shared" si="69"/>
        <v>186.04</v>
      </c>
      <c r="AK111" s="51">
        <f t="shared" si="98"/>
        <v>186.04</v>
      </c>
      <c r="AL111" s="51">
        <f>ROUND(AI111*AH$8/12,2)</f>
        <v>0</v>
      </c>
      <c r="AM111" s="65">
        <v>0</v>
      </c>
      <c r="AN111" s="51">
        <f t="shared" si="99"/>
        <v>0</v>
      </c>
      <c r="AO111" s="51">
        <f t="shared" si="70"/>
        <v>17501.100000000002</v>
      </c>
      <c r="AP111" s="51">
        <f t="shared" si="71"/>
        <v>4889.8199999999988</v>
      </c>
      <c r="AQ111" s="51">
        <f t="shared" si="100"/>
        <v>0</v>
      </c>
      <c r="AS111" s="64">
        <v>46722</v>
      </c>
      <c r="AT111" s="51">
        <f t="shared" si="72"/>
        <v>0</v>
      </c>
      <c r="AU111" s="51">
        <f t="shared" si="73"/>
        <v>204.6</v>
      </c>
      <c r="AV111" s="51">
        <f t="shared" si="101"/>
        <v>204.6</v>
      </c>
      <c r="AW111" s="51">
        <f>ROUND(AT111*AS$8/12,2)</f>
        <v>0</v>
      </c>
      <c r="AX111" s="65">
        <v>0</v>
      </c>
      <c r="AY111" s="51">
        <f t="shared" si="102"/>
        <v>0</v>
      </c>
      <c r="AZ111" s="51">
        <f t="shared" si="74"/>
        <v>21088.129999999979</v>
      </c>
      <c r="BA111" s="51">
        <f t="shared" si="75"/>
        <v>5018.3899999999976</v>
      </c>
      <c r="BB111" s="51">
        <f t="shared" si="103"/>
        <v>0</v>
      </c>
      <c r="BD111" s="64">
        <v>46722</v>
      </c>
      <c r="BE111" s="51">
        <f t="shared" si="76"/>
        <v>0</v>
      </c>
      <c r="BF111" s="51">
        <f t="shared" si="77"/>
        <v>221.51</v>
      </c>
      <c r="BG111" s="51">
        <f t="shared" si="104"/>
        <v>221.51</v>
      </c>
      <c r="BH111" s="51">
        <f>ROUND(BE111*BD$8/12,2)</f>
        <v>0</v>
      </c>
      <c r="BI111" s="65">
        <v>0</v>
      </c>
      <c r="BJ111" s="51">
        <f t="shared" si="105"/>
        <v>0</v>
      </c>
      <c r="BK111" s="51">
        <f t="shared" si="78"/>
        <v>27273.869999999941</v>
      </c>
      <c r="BL111" s="51">
        <f t="shared" si="79"/>
        <v>3138.2399999999993</v>
      </c>
      <c r="BM111" s="51">
        <f t="shared" si="106"/>
        <v>0</v>
      </c>
    </row>
    <row r="112" spans="1:65" x14ac:dyDescent="0.25">
      <c r="A112" s="64">
        <v>46753</v>
      </c>
      <c r="B112" s="51">
        <f t="shared" si="85"/>
        <v>727.41</v>
      </c>
      <c r="C112" s="51">
        <f>AC112</f>
        <v>1294.78</v>
      </c>
      <c r="D112" s="51">
        <f>AN112</f>
        <v>0</v>
      </c>
      <c r="E112" s="51">
        <f>AY112</f>
        <v>0</v>
      </c>
      <c r="F112" s="51">
        <f>BJ112</f>
        <v>0</v>
      </c>
      <c r="G112" s="51">
        <f t="shared" ref="G112:G140" si="108">SUM(B112:F112)</f>
        <v>2022.19</v>
      </c>
      <c r="J112">
        <f t="shared" si="107"/>
        <v>9</v>
      </c>
      <c r="K112" s="64">
        <v>46753</v>
      </c>
      <c r="L112" s="51">
        <f t="shared" si="86"/>
        <v>126026.75999999998</v>
      </c>
      <c r="M112" s="51">
        <f t="shared" si="87"/>
        <v>727.41</v>
      </c>
      <c r="N112" s="51">
        <f t="shared" si="88"/>
        <v>293.66999999999996</v>
      </c>
      <c r="O112" s="51">
        <f t="shared" si="89"/>
        <v>433.74</v>
      </c>
      <c r="P112" s="65">
        <v>0</v>
      </c>
      <c r="Q112" s="51">
        <f t="shared" si="90"/>
        <v>727.41</v>
      </c>
      <c r="R112" s="51">
        <f t="shared" si="91"/>
        <v>24266.909999999989</v>
      </c>
      <c r="S112" s="51">
        <f t="shared" si="92"/>
        <v>46291.86</v>
      </c>
      <c r="T112" s="51">
        <f t="shared" si="93"/>
        <v>125733.08999999998</v>
      </c>
      <c r="U112" s="53">
        <f t="shared" si="94"/>
        <v>54266.909999999989</v>
      </c>
      <c r="W112" s="64">
        <v>46753</v>
      </c>
      <c r="X112" s="51">
        <f t="shared" si="80"/>
        <v>11806.297741334198</v>
      </c>
      <c r="Y112" s="51">
        <f t="shared" si="81"/>
        <v>544.78</v>
      </c>
      <c r="Z112" s="51">
        <f t="shared" si="95"/>
        <v>492.53999999999996</v>
      </c>
      <c r="AA112" s="51">
        <f>ROUND(X112*W$8/12,2)</f>
        <v>52.24</v>
      </c>
      <c r="AB112" s="65">
        <v>750</v>
      </c>
      <c r="AC112" s="51">
        <f t="shared" si="96"/>
        <v>1294.78</v>
      </c>
      <c r="AD112" s="51">
        <f t="shared" si="82"/>
        <v>40072.76999999999</v>
      </c>
      <c r="AE112" s="51">
        <f t="shared" si="83"/>
        <v>13692.21</v>
      </c>
      <c r="AF112" s="51">
        <f t="shared" si="97"/>
        <v>10563.757741334197</v>
      </c>
      <c r="AH112" s="64">
        <v>46753</v>
      </c>
      <c r="AI112" s="51">
        <f t="shared" si="68"/>
        <v>0</v>
      </c>
      <c r="AJ112" s="51">
        <f t="shared" si="69"/>
        <v>186.04</v>
      </c>
      <c r="AK112" s="51">
        <f t="shared" si="98"/>
        <v>186.04</v>
      </c>
      <c r="AL112" s="51">
        <f>ROUND(AI112*AH$8/12,2)</f>
        <v>0</v>
      </c>
      <c r="AM112" s="65">
        <v>0</v>
      </c>
      <c r="AN112" s="51">
        <f t="shared" si="99"/>
        <v>0</v>
      </c>
      <c r="AO112" s="51">
        <f t="shared" si="70"/>
        <v>17687.140000000003</v>
      </c>
      <c r="AP112" s="51">
        <f t="shared" si="71"/>
        <v>4889.8199999999988</v>
      </c>
      <c r="AQ112" s="51">
        <f t="shared" si="100"/>
        <v>0</v>
      </c>
      <c r="AS112" s="64">
        <v>46753</v>
      </c>
      <c r="AT112" s="51">
        <f t="shared" si="72"/>
        <v>0</v>
      </c>
      <c r="AU112" s="51">
        <f t="shared" si="73"/>
        <v>204.6</v>
      </c>
      <c r="AV112" s="51">
        <f t="shared" si="101"/>
        <v>204.6</v>
      </c>
      <c r="AW112" s="51">
        <f>ROUND(AT112*AS$8/12,2)</f>
        <v>0</v>
      </c>
      <c r="AX112" s="65">
        <v>0</v>
      </c>
      <c r="AY112" s="51">
        <f t="shared" si="102"/>
        <v>0</v>
      </c>
      <c r="AZ112" s="51">
        <f t="shared" si="74"/>
        <v>21292.729999999978</v>
      </c>
      <c r="BA112" s="51">
        <f t="shared" si="75"/>
        <v>5018.3899999999976</v>
      </c>
      <c r="BB112" s="51">
        <f t="shared" si="103"/>
        <v>0</v>
      </c>
      <c r="BD112" s="64">
        <v>46753</v>
      </c>
      <c r="BE112" s="51">
        <f t="shared" si="76"/>
        <v>0</v>
      </c>
      <c r="BF112" s="51">
        <f t="shared" si="77"/>
        <v>221.51</v>
      </c>
      <c r="BG112" s="51">
        <f t="shared" si="104"/>
        <v>221.51</v>
      </c>
      <c r="BH112" s="51">
        <f>ROUND(BE112*BD$8/12,2)</f>
        <v>0</v>
      </c>
      <c r="BI112" s="65">
        <v>0</v>
      </c>
      <c r="BJ112" s="51">
        <f t="shared" si="105"/>
        <v>0</v>
      </c>
      <c r="BK112" s="51">
        <f t="shared" si="78"/>
        <v>27495.379999999939</v>
      </c>
      <c r="BL112" s="51">
        <f t="shared" si="79"/>
        <v>3138.2399999999993</v>
      </c>
      <c r="BM112" s="51">
        <f t="shared" si="106"/>
        <v>0</v>
      </c>
    </row>
    <row r="113" spans="1:65" x14ac:dyDescent="0.25">
      <c r="A113" s="64">
        <v>46784</v>
      </c>
      <c r="B113" s="51">
        <f t="shared" si="85"/>
        <v>727.41</v>
      </c>
      <c r="C113" s="51">
        <f>AC113</f>
        <v>1294.78</v>
      </c>
      <c r="D113" s="51">
        <f>AN113</f>
        <v>0</v>
      </c>
      <c r="E113" s="51">
        <f>AY113</f>
        <v>0</v>
      </c>
      <c r="F113" s="51">
        <f>BJ113</f>
        <v>0</v>
      </c>
      <c r="G113" s="51">
        <f t="shared" si="108"/>
        <v>2022.19</v>
      </c>
      <c r="J113">
        <f t="shared" si="107"/>
        <v>9</v>
      </c>
      <c r="K113" s="64">
        <v>46784</v>
      </c>
      <c r="L113" s="51">
        <f t="shared" si="86"/>
        <v>125733.08999999998</v>
      </c>
      <c r="M113" s="51">
        <f t="shared" si="87"/>
        <v>727.41</v>
      </c>
      <c r="N113" s="51">
        <f t="shared" si="88"/>
        <v>294.67999999999995</v>
      </c>
      <c r="O113" s="51">
        <f t="shared" si="89"/>
        <v>432.73</v>
      </c>
      <c r="P113" s="65">
        <v>0</v>
      </c>
      <c r="Q113" s="51">
        <f t="shared" si="90"/>
        <v>727.41</v>
      </c>
      <c r="R113" s="51">
        <f t="shared" si="91"/>
        <v>24561.589999999989</v>
      </c>
      <c r="S113" s="51">
        <f t="shared" si="92"/>
        <v>46724.590000000004</v>
      </c>
      <c r="T113" s="51">
        <f t="shared" si="93"/>
        <v>125438.40999999999</v>
      </c>
      <c r="U113" s="53">
        <f t="shared" si="94"/>
        <v>54561.589999999989</v>
      </c>
      <c r="W113" s="64">
        <v>46784</v>
      </c>
      <c r="X113" s="51">
        <f t="shared" si="80"/>
        <v>10563.757741334197</v>
      </c>
      <c r="Y113" s="51">
        <f t="shared" si="81"/>
        <v>544.78</v>
      </c>
      <c r="Z113" s="51">
        <f t="shared" si="95"/>
        <v>498.03999999999996</v>
      </c>
      <c r="AA113" s="51">
        <f>ROUND(X113*W$8/12,2)</f>
        <v>46.74</v>
      </c>
      <c r="AB113" s="65">
        <v>750</v>
      </c>
      <c r="AC113" s="51">
        <f t="shared" si="96"/>
        <v>1294.78</v>
      </c>
      <c r="AD113" s="51">
        <f t="shared" si="82"/>
        <v>41320.80999999999</v>
      </c>
      <c r="AE113" s="51">
        <f t="shared" si="83"/>
        <v>13738.949999999999</v>
      </c>
      <c r="AF113" s="51">
        <f t="shared" si="97"/>
        <v>9315.717741334196</v>
      </c>
      <c r="AH113" s="64">
        <v>46784</v>
      </c>
      <c r="AI113" s="51">
        <f t="shared" si="68"/>
        <v>0</v>
      </c>
      <c r="AJ113" s="51">
        <f t="shared" si="69"/>
        <v>186.04</v>
      </c>
      <c r="AK113" s="51">
        <f t="shared" si="98"/>
        <v>186.04</v>
      </c>
      <c r="AL113" s="51">
        <f>ROUND(AI113*AH$8/12,2)</f>
        <v>0</v>
      </c>
      <c r="AM113" s="65">
        <v>0</v>
      </c>
      <c r="AN113" s="51">
        <f t="shared" si="99"/>
        <v>0</v>
      </c>
      <c r="AO113" s="51">
        <f t="shared" si="70"/>
        <v>17873.180000000004</v>
      </c>
      <c r="AP113" s="51">
        <f t="shared" si="71"/>
        <v>4889.8199999999988</v>
      </c>
      <c r="AQ113" s="51">
        <f t="shared" si="100"/>
        <v>0</v>
      </c>
      <c r="AS113" s="64">
        <v>46784</v>
      </c>
      <c r="AT113" s="51">
        <f t="shared" si="72"/>
        <v>0</v>
      </c>
      <c r="AU113" s="51">
        <f t="shared" si="73"/>
        <v>204.6</v>
      </c>
      <c r="AV113" s="51">
        <f t="shared" si="101"/>
        <v>204.6</v>
      </c>
      <c r="AW113" s="51">
        <f>ROUND(AT113*AS$8/12,2)</f>
        <v>0</v>
      </c>
      <c r="AX113" s="65">
        <v>0</v>
      </c>
      <c r="AY113" s="51">
        <f t="shared" si="102"/>
        <v>0</v>
      </c>
      <c r="AZ113" s="51">
        <f t="shared" si="74"/>
        <v>21497.329999999976</v>
      </c>
      <c r="BA113" s="51">
        <f t="shared" si="75"/>
        <v>5018.3899999999976</v>
      </c>
      <c r="BB113" s="51">
        <f t="shared" si="103"/>
        <v>0</v>
      </c>
      <c r="BD113" s="64">
        <v>46784</v>
      </c>
      <c r="BE113" s="51">
        <f t="shared" si="76"/>
        <v>0</v>
      </c>
      <c r="BF113" s="51">
        <f t="shared" si="77"/>
        <v>221.51</v>
      </c>
      <c r="BG113" s="51">
        <f t="shared" si="104"/>
        <v>221.51</v>
      </c>
      <c r="BH113" s="51">
        <f>ROUND(BE113*BD$8/12,2)</f>
        <v>0</v>
      </c>
      <c r="BI113" s="65">
        <v>0</v>
      </c>
      <c r="BJ113" s="51">
        <f t="shared" si="105"/>
        <v>0</v>
      </c>
      <c r="BK113" s="51">
        <f t="shared" si="78"/>
        <v>27716.889999999938</v>
      </c>
      <c r="BL113" s="51">
        <f t="shared" si="79"/>
        <v>3138.2399999999993</v>
      </c>
      <c r="BM113" s="51">
        <f t="shared" si="106"/>
        <v>0</v>
      </c>
    </row>
    <row r="114" spans="1:65" x14ac:dyDescent="0.25">
      <c r="A114" s="64">
        <v>46813</v>
      </c>
      <c r="B114" s="51">
        <f t="shared" si="85"/>
        <v>727.41</v>
      </c>
      <c r="C114" s="51">
        <f>AC114</f>
        <v>1294.78</v>
      </c>
      <c r="D114" s="51">
        <f>AN114</f>
        <v>0</v>
      </c>
      <c r="E114" s="51">
        <f>AY114</f>
        <v>0</v>
      </c>
      <c r="F114" s="51">
        <f>BJ114</f>
        <v>0</v>
      </c>
      <c r="G114" s="51">
        <f t="shared" si="108"/>
        <v>2022.19</v>
      </c>
      <c r="J114">
        <f t="shared" si="107"/>
        <v>9</v>
      </c>
      <c r="K114" s="64">
        <v>46813</v>
      </c>
      <c r="L114" s="51">
        <f t="shared" si="86"/>
        <v>125438.40999999999</v>
      </c>
      <c r="M114" s="51">
        <f t="shared" si="87"/>
        <v>727.41</v>
      </c>
      <c r="N114" s="51">
        <f t="shared" si="88"/>
        <v>295.68999999999994</v>
      </c>
      <c r="O114" s="51">
        <f t="shared" si="89"/>
        <v>431.72</v>
      </c>
      <c r="P114" s="65">
        <v>0</v>
      </c>
      <c r="Q114" s="51">
        <f t="shared" si="90"/>
        <v>727.41</v>
      </c>
      <c r="R114" s="51">
        <f t="shared" si="91"/>
        <v>24857.279999999988</v>
      </c>
      <c r="S114" s="51">
        <f t="shared" si="92"/>
        <v>47156.310000000005</v>
      </c>
      <c r="T114" s="51">
        <f t="shared" si="93"/>
        <v>125142.71999999999</v>
      </c>
      <c r="U114" s="53">
        <f t="shared" si="94"/>
        <v>54857.279999999984</v>
      </c>
      <c r="W114" s="64">
        <v>46813</v>
      </c>
      <c r="X114" s="51">
        <f t="shared" si="80"/>
        <v>9315.717741334196</v>
      </c>
      <c r="Y114" s="51">
        <f t="shared" si="81"/>
        <v>544.78</v>
      </c>
      <c r="Z114" s="51">
        <f t="shared" si="95"/>
        <v>503.55999999999995</v>
      </c>
      <c r="AA114" s="51">
        <f>ROUND(X114*W$8/12,2)</f>
        <v>41.22</v>
      </c>
      <c r="AB114" s="65">
        <v>750</v>
      </c>
      <c r="AC114" s="51">
        <f t="shared" si="96"/>
        <v>1294.78</v>
      </c>
      <c r="AD114" s="51">
        <f t="shared" si="82"/>
        <v>42574.369999999988</v>
      </c>
      <c r="AE114" s="51">
        <f t="shared" si="83"/>
        <v>13780.169999999998</v>
      </c>
      <c r="AF114" s="51">
        <f t="shared" si="97"/>
        <v>8062.1577413341965</v>
      </c>
      <c r="AH114" s="64">
        <v>46813</v>
      </c>
      <c r="AI114" s="51">
        <f t="shared" si="68"/>
        <v>0</v>
      </c>
      <c r="AJ114" s="51">
        <f t="shared" si="69"/>
        <v>186.04</v>
      </c>
      <c r="AK114" s="51">
        <f t="shared" si="98"/>
        <v>186.04</v>
      </c>
      <c r="AL114" s="51">
        <f>ROUND(AI114*AH$8/12,2)</f>
        <v>0</v>
      </c>
      <c r="AM114" s="65">
        <v>0</v>
      </c>
      <c r="AN114" s="51">
        <f t="shared" si="99"/>
        <v>0</v>
      </c>
      <c r="AO114" s="51">
        <f t="shared" si="70"/>
        <v>18059.220000000005</v>
      </c>
      <c r="AP114" s="51">
        <f t="shared" si="71"/>
        <v>4889.8199999999988</v>
      </c>
      <c r="AQ114" s="51">
        <f t="shared" si="100"/>
        <v>0</v>
      </c>
      <c r="AS114" s="64">
        <v>46813</v>
      </c>
      <c r="AT114" s="51">
        <f t="shared" si="72"/>
        <v>0</v>
      </c>
      <c r="AU114" s="51">
        <f t="shared" si="73"/>
        <v>204.6</v>
      </c>
      <c r="AV114" s="51">
        <f t="shared" si="101"/>
        <v>204.6</v>
      </c>
      <c r="AW114" s="51">
        <f>ROUND(AT114*AS$8/12,2)</f>
        <v>0</v>
      </c>
      <c r="AX114" s="65">
        <v>0</v>
      </c>
      <c r="AY114" s="51">
        <f t="shared" si="102"/>
        <v>0</v>
      </c>
      <c r="AZ114" s="51">
        <f t="shared" si="74"/>
        <v>21701.929999999975</v>
      </c>
      <c r="BA114" s="51">
        <f t="shared" si="75"/>
        <v>5018.3899999999976</v>
      </c>
      <c r="BB114" s="51">
        <f t="shared" si="103"/>
        <v>0</v>
      </c>
      <c r="BD114" s="64">
        <v>46813</v>
      </c>
      <c r="BE114" s="51">
        <f t="shared" si="76"/>
        <v>0</v>
      </c>
      <c r="BF114" s="51">
        <f t="shared" si="77"/>
        <v>221.51</v>
      </c>
      <c r="BG114" s="51">
        <f t="shared" si="104"/>
        <v>221.51</v>
      </c>
      <c r="BH114" s="51">
        <f>ROUND(BE114*BD$8/12,2)</f>
        <v>0</v>
      </c>
      <c r="BI114" s="65">
        <v>0</v>
      </c>
      <c r="BJ114" s="51">
        <f t="shared" si="105"/>
        <v>0</v>
      </c>
      <c r="BK114" s="51">
        <f t="shared" si="78"/>
        <v>27938.399999999936</v>
      </c>
      <c r="BL114" s="51">
        <f t="shared" si="79"/>
        <v>3138.2399999999993</v>
      </c>
      <c r="BM114" s="51">
        <f t="shared" si="106"/>
        <v>0</v>
      </c>
    </row>
    <row r="115" spans="1:65" x14ac:dyDescent="0.25">
      <c r="A115" s="64">
        <v>46844</v>
      </c>
      <c r="B115" s="51">
        <f t="shared" si="85"/>
        <v>727.41</v>
      </c>
      <c r="C115" s="51">
        <f>AC115</f>
        <v>1294.78</v>
      </c>
      <c r="D115" s="51">
        <f>AN115</f>
        <v>0</v>
      </c>
      <c r="E115" s="51">
        <f>AY115</f>
        <v>0</v>
      </c>
      <c r="F115" s="51">
        <f>BJ115</f>
        <v>0</v>
      </c>
      <c r="G115" s="51">
        <f t="shared" si="108"/>
        <v>2022.19</v>
      </c>
      <c r="J115">
        <f t="shared" si="107"/>
        <v>9</v>
      </c>
      <c r="K115" s="64">
        <v>46844</v>
      </c>
      <c r="L115" s="51">
        <f t="shared" si="86"/>
        <v>125142.71999999999</v>
      </c>
      <c r="M115" s="51">
        <f t="shared" si="87"/>
        <v>727.41</v>
      </c>
      <c r="N115" s="51">
        <f t="shared" si="88"/>
        <v>296.70999999999998</v>
      </c>
      <c r="O115" s="51">
        <f t="shared" si="89"/>
        <v>430.7</v>
      </c>
      <c r="P115" s="65">
        <v>0</v>
      </c>
      <c r="Q115" s="51">
        <f t="shared" si="90"/>
        <v>727.41</v>
      </c>
      <c r="R115" s="51">
        <f t="shared" si="91"/>
        <v>25153.989999999987</v>
      </c>
      <c r="S115" s="51">
        <f t="shared" si="92"/>
        <v>47587.01</v>
      </c>
      <c r="T115" s="51">
        <f t="shared" si="93"/>
        <v>124846.00999999998</v>
      </c>
      <c r="U115" s="53">
        <f t="shared" si="94"/>
        <v>55153.989999999991</v>
      </c>
      <c r="W115" s="64">
        <v>46844</v>
      </c>
      <c r="X115" s="51">
        <f t="shared" si="80"/>
        <v>8062.1577413341965</v>
      </c>
      <c r="Y115" s="51">
        <f t="shared" si="81"/>
        <v>544.78</v>
      </c>
      <c r="Z115" s="51">
        <f t="shared" si="95"/>
        <v>509.09999999999997</v>
      </c>
      <c r="AA115" s="51">
        <f>ROUND(X115*W$8/12,2)</f>
        <v>35.68</v>
      </c>
      <c r="AB115" s="65">
        <v>750</v>
      </c>
      <c r="AC115" s="51">
        <f t="shared" si="96"/>
        <v>1294.78</v>
      </c>
      <c r="AD115" s="51">
        <f t="shared" si="82"/>
        <v>43833.469999999987</v>
      </c>
      <c r="AE115" s="51">
        <f t="shared" si="83"/>
        <v>13815.849999999999</v>
      </c>
      <c r="AF115" s="51">
        <f t="shared" si="97"/>
        <v>6803.0577413341962</v>
      </c>
      <c r="AH115" s="64">
        <v>46844</v>
      </c>
      <c r="AI115" s="51">
        <f t="shared" si="68"/>
        <v>0</v>
      </c>
      <c r="AJ115" s="51">
        <f t="shared" si="69"/>
        <v>186.04</v>
      </c>
      <c r="AK115" s="51">
        <f t="shared" si="98"/>
        <v>186.04</v>
      </c>
      <c r="AL115" s="51">
        <f>ROUND(AI115*AH$8/12,2)</f>
        <v>0</v>
      </c>
      <c r="AM115" s="65">
        <v>0</v>
      </c>
      <c r="AN115" s="51">
        <f t="shared" si="99"/>
        <v>0</v>
      </c>
      <c r="AO115" s="51">
        <f t="shared" si="70"/>
        <v>18245.260000000006</v>
      </c>
      <c r="AP115" s="51">
        <f t="shared" si="71"/>
        <v>4889.8199999999988</v>
      </c>
      <c r="AQ115" s="51">
        <f t="shared" si="100"/>
        <v>0</v>
      </c>
      <c r="AS115" s="64">
        <v>46844</v>
      </c>
      <c r="AT115" s="51">
        <f t="shared" si="72"/>
        <v>0</v>
      </c>
      <c r="AU115" s="51">
        <f t="shared" si="73"/>
        <v>204.6</v>
      </c>
      <c r="AV115" s="51">
        <f t="shared" si="101"/>
        <v>204.6</v>
      </c>
      <c r="AW115" s="51">
        <f>ROUND(AT115*AS$8/12,2)</f>
        <v>0</v>
      </c>
      <c r="AX115" s="65">
        <v>0</v>
      </c>
      <c r="AY115" s="51">
        <f t="shared" si="102"/>
        <v>0</v>
      </c>
      <c r="AZ115" s="51">
        <f t="shared" si="74"/>
        <v>21906.529999999973</v>
      </c>
      <c r="BA115" s="51">
        <f t="shared" si="75"/>
        <v>5018.3899999999976</v>
      </c>
      <c r="BB115" s="51">
        <f t="shared" si="103"/>
        <v>0</v>
      </c>
      <c r="BD115" s="64">
        <v>46844</v>
      </c>
      <c r="BE115" s="51">
        <f t="shared" si="76"/>
        <v>0</v>
      </c>
      <c r="BF115" s="51">
        <f t="shared" si="77"/>
        <v>221.51</v>
      </c>
      <c r="BG115" s="51">
        <f t="shared" si="104"/>
        <v>221.51</v>
      </c>
      <c r="BH115" s="51">
        <f>ROUND(BE115*BD$8/12,2)</f>
        <v>0</v>
      </c>
      <c r="BI115" s="65">
        <v>0</v>
      </c>
      <c r="BJ115" s="51">
        <f t="shared" si="105"/>
        <v>0</v>
      </c>
      <c r="BK115" s="51">
        <f t="shared" si="78"/>
        <v>28159.909999999934</v>
      </c>
      <c r="BL115" s="51">
        <f t="shared" si="79"/>
        <v>3138.2399999999993</v>
      </c>
      <c r="BM115" s="51">
        <f t="shared" si="106"/>
        <v>0</v>
      </c>
    </row>
    <row r="116" spans="1:65" x14ac:dyDescent="0.25">
      <c r="A116" s="64">
        <v>46874</v>
      </c>
      <c r="B116" s="51">
        <f t="shared" si="85"/>
        <v>727.41</v>
      </c>
      <c r="C116" s="51">
        <f>AC116</f>
        <v>1294.78</v>
      </c>
      <c r="D116" s="51">
        <f>AN116</f>
        <v>0</v>
      </c>
      <c r="E116" s="51">
        <f>AY116</f>
        <v>0</v>
      </c>
      <c r="F116" s="51">
        <f>BJ116</f>
        <v>0</v>
      </c>
      <c r="G116" s="51">
        <f t="shared" si="108"/>
        <v>2022.19</v>
      </c>
      <c r="J116">
        <f t="shared" si="107"/>
        <v>9</v>
      </c>
      <c r="K116" s="64">
        <v>46874</v>
      </c>
      <c r="L116" s="51">
        <f t="shared" si="86"/>
        <v>124846.00999999998</v>
      </c>
      <c r="M116" s="51">
        <f t="shared" si="87"/>
        <v>727.41</v>
      </c>
      <c r="N116" s="51">
        <f t="shared" si="88"/>
        <v>297.72999999999996</v>
      </c>
      <c r="O116" s="51">
        <f t="shared" si="89"/>
        <v>429.68</v>
      </c>
      <c r="P116" s="65">
        <v>0</v>
      </c>
      <c r="Q116" s="51">
        <f t="shared" si="90"/>
        <v>727.41</v>
      </c>
      <c r="R116" s="51">
        <f t="shared" si="91"/>
        <v>25451.719999999987</v>
      </c>
      <c r="S116" s="51">
        <f t="shared" si="92"/>
        <v>48016.69</v>
      </c>
      <c r="T116" s="51">
        <f t="shared" si="93"/>
        <v>124548.27999999998</v>
      </c>
      <c r="U116" s="53">
        <f t="shared" si="94"/>
        <v>55451.719999999987</v>
      </c>
      <c r="W116" s="64">
        <v>46874</v>
      </c>
      <c r="X116" s="51">
        <f t="shared" si="80"/>
        <v>6803.0577413341962</v>
      </c>
      <c r="Y116" s="51">
        <f t="shared" si="81"/>
        <v>544.78</v>
      </c>
      <c r="Z116" s="51">
        <f t="shared" si="95"/>
        <v>514.67999999999995</v>
      </c>
      <c r="AA116" s="51">
        <f>ROUND(X116*W$8/12,2)</f>
        <v>30.1</v>
      </c>
      <c r="AB116" s="65">
        <v>750</v>
      </c>
      <c r="AC116" s="51">
        <f t="shared" si="96"/>
        <v>1294.78</v>
      </c>
      <c r="AD116" s="51">
        <f t="shared" si="82"/>
        <v>45098.149999999987</v>
      </c>
      <c r="AE116" s="51">
        <f t="shared" si="83"/>
        <v>13845.949999999999</v>
      </c>
      <c r="AF116" s="51">
        <f t="shared" si="97"/>
        <v>5538.3777413341959</v>
      </c>
      <c r="AH116" s="64">
        <v>46874</v>
      </c>
      <c r="AI116" s="51">
        <f t="shared" si="68"/>
        <v>0</v>
      </c>
      <c r="AJ116" s="51">
        <f t="shared" si="69"/>
        <v>186.04</v>
      </c>
      <c r="AK116" s="51">
        <f t="shared" si="98"/>
        <v>186.04</v>
      </c>
      <c r="AL116" s="51">
        <f>ROUND(AI116*AH$8/12,2)</f>
        <v>0</v>
      </c>
      <c r="AM116" s="65">
        <v>0</v>
      </c>
      <c r="AN116" s="51">
        <f t="shared" si="99"/>
        <v>0</v>
      </c>
      <c r="AO116" s="51">
        <f t="shared" si="70"/>
        <v>18431.300000000007</v>
      </c>
      <c r="AP116" s="51">
        <f t="shared" si="71"/>
        <v>4889.8199999999988</v>
      </c>
      <c r="AQ116" s="51">
        <f t="shared" si="100"/>
        <v>0</v>
      </c>
      <c r="AS116" s="64">
        <v>46874</v>
      </c>
      <c r="AT116" s="51">
        <f t="shared" si="72"/>
        <v>0</v>
      </c>
      <c r="AU116" s="51">
        <f t="shared" si="73"/>
        <v>204.6</v>
      </c>
      <c r="AV116" s="51">
        <f t="shared" si="101"/>
        <v>204.6</v>
      </c>
      <c r="AW116" s="51">
        <f>ROUND(AT116*AS$8/12,2)</f>
        <v>0</v>
      </c>
      <c r="AX116" s="65">
        <v>0</v>
      </c>
      <c r="AY116" s="51">
        <f t="shared" si="102"/>
        <v>0</v>
      </c>
      <c r="AZ116" s="51">
        <f t="shared" si="74"/>
        <v>22111.129999999972</v>
      </c>
      <c r="BA116" s="51">
        <f t="shared" si="75"/>
        <v>5018.3899999999976</v>
      </c>
      <c r="BB116" s="51">
        <f t="shared" si="103"/>
        <v>0</v>
      </c>
      <c r="BD116" s="64">
        <v>46874</v>
      </c>
      <c r="BE116" s="51">
        <f t="shared" si="76"/>
        <v>0</v>
      </c>
      <c r="BF116" s="51">
        <f t="shared" si="77"/>
        <v>221.51</v>
      </c>
      <c r="BG116" s="51">
        <f t="shared" si="104"/>
        <v>221.51</v>
      </c>
      <c r="BH116" s="51">
        <f>ROUND(BE116*BD$8/12,2)</f>
        <v>0</v>
      </c>
      <c r="BI116" s="65">
        <v>0</v>
      </c>
      <c r="BJ116" s="51">
        <f t="shared" si="105"/>
        <v>0</v>
      </c>
      <c r="BK116" s="51">
        <f t="shared" si="78"/>
        <v>28381.419999999933</v>
      </c>
      <c r="BL116" s="51">
        <f t="shared" si="79"/>
        <v>3138.2399999999993</v>
      </c>
      <c r="BM116" s="51">
        <f t="shared" si="106"/>
        <v>0</v>
      </c>
    </row>
    <row r="117" spans="1:65" x14ac:dyDescent="0.25">
      <c r="A117" s="64">
        <v>46905</v>
      </c>
      <c r="B117" s="51">
        <f t="shared" si="85"/>
        <v>727.41</v>
      </c>
      <c r="C117" s="51">
        <f>AC117</f>
        <v>1294.78</v>
      </c>
      <c r="D117" s="51">
        <f>AN117</f>
        <v>0</v>
      </c>
      <c r="E117" s="51">
        <f>AY117</f>
        <v>0</v>
      </c>
      <c r="F117" s="51">
        <f>BJ117</f>
        <v>0</v>
      </c>
      <c r="G117" s="51">
        <f t="shared" si="108"/>
        <v>2022.19</v>
      </c>
      <c r="J117">
        <f t="shared" si="107"/>
        <v>9</v>
      </c>
      <c r="K117" s="64">
        <v>46905</v>
      </c>
      <c r="L117" s="51">
        <f t="shared" si="86"/>
        <v>124548.27999999998</v>
      </c>
      <c r="M117" s="51">
        <f t="shared" si="87"/>
        <v>727.41</v>
      </c>
      <c r="N117" s="51">
        <f t="shared" si="88"/>
        <v>298.76</v>
      </c>
      <c r="O117" s="51">
        <f t="shared" si="89"/>
        <v>428.65</v>
      </c>
      <c r="P117" s="65">
        <v>0</v>
      </c>
      <c r="Q117" s="51">
        <f t="shared" si="90"/>
        <v>727.41</v>
      </c>
      <c r="R117" s="51">
        <f t="shared" si="91"/>
        <v>25750.479999999985</v>
      </c>
      <c r="S117" s="51">
        <f t="shared" si="92"/>
        <v>48445.340000000004</v>
      </c>
      <c r="T117" s="51">
        <f t="shared" si="93"/>
        <v>124249.51999999999</v>
      </c>
      <c r="U117" s="53">
        <f t="shared" si="94"/>
        <v>55750.479999999981</v>
      </c>
      <c r="W117" s="64">
        <v>46905</v>
      </c>
      <c r="X117" s="51">
        <f t="shared" si="80"/>
        <v>5538.3777413341959</v>
      </c>
      <c r="Y117" s="51">
        <f t="shared" si="81"/>
        <v>544.78</v>
      </c>
      <c r="Z117" s="51">
        <f t="shared" si="95"/>
        <v>520.27</v>
      </c>
      <c r="AA117" s="51">
        <f>ROUND(X117*W$8/12,2)</f>
        <v>24.51</v>
      </c>
      <c r="AB117" s="65">
        <v>750</v>
      </c>
      <c r="AC117" s="51">
        <f t="shared" si="96"/>
        <v>1294.78</v>
      </c>
      <c r="AD117" s="51">
        <f t="shared" si="82"/>
        <v>46368.419999999984</v>
      </c>
      <c r="AE117" s="51">
        <f t="shared" si="83"/>
        <v>13870.46</v>
      </c>
      <c r="AF117" s="51">
        <f t="shared" si="97"/>
        <v>4268.1077413341955</v>
      </c>
      <c r="AH117" s="64">
        <v>46905</v>
      </c>
      <c r="AI117" s="51">
        <f t="shared" si="68"/>
        <v>0</v>
      </c>
      <c r="AJ117" s="51">
        <f t="shared" si="69"/>
        <v>186.04</v>
      </c>
      <c r="AK117" s="51">
        <f t="shared" si="98"/>
        <v>186.04</v>
      </c>
      <c r="AL117" s="51">
        <f>ROUND(AI117*AH$8/12,2)</f>
        <v>0</v>
      </c>
      <c r="AM117" s="65">
        <v>0</v>
      </c>
      <c r="AN117" s="51">
        <f t="shared" si="99"/>
        <v>0</v>
      </c>
      <c r="AO117" s="51">
        <f t="shared" si="70"/>
        <v>18617.340000000007</v>
      </c>
      <c r="AP117" s="51">
        <f t="shared" si="71"/>
        <v>4889.8199999999988</v>
      </c>
      <c r="AQ117" s="51">
        <f t="shared" si="100"/>
        <v>0</v>
      </c>
      <c r="AS117" s="64">
        <v>46905</v>
      </c>
      <c r="AT117" s="51">
        <f t="shared" si="72"/>
        <v>0</v>
      </c>
      <c r="AU117" s="51">
        <f t="shared" si="73"/>
        <v>204.6</v>
      </c>
      <c r="AV117" s="51">
        <f t="shared" si="101"/>
        <v>204.6</v>
      </c>
      <c r="AW117" s="51">
        <f>ROUND(AT117*AS$8/12,2)</f>
        <v>0</v>
      </c>
      <c r="AX117" s="65">
        <v>0</v>
      </c>
      <c r="AY117" s="51">
        <f t="shared" si="102"/>
        <v>0</v>
      </c>
      <c r="AZ117" s="51">
        <f t="shared" si="74"/>
        <v>22315.72999999997</v>
      </c>
      <c r="BA117" s="51">
        <f t="shared" si="75"/>
        <v>5018.3899999999976</v>
      </c>
      <c r="BB117" s="51">
        <f t="shared" si="103"/>
        <v>0</v>
      </c>
      <c r="BD117" s="64">
        <v>46905</v>
      </c>
      <c r="BE117" s="51">
        <f t="shared" si="76"/>
        <v>0</v>
      </c>
      <c r="BF117" s="51">
        <f t="shared" si="77"/>
        <v>221.51</v>
      </c>
      <c r="BG117" s="51">
        <f t="shared" si="104"/>
        <v>221.51</v>
      </c>
      <c r="BH117" s="51">
        <f>ROUND(BE117*BD$8/12,2)</f>
        <v>0</v>
      </c>
      <c r="BI117" s="65">
        <v>0</v>
      </c>
      <c r="BJ117" s="51">
        <f t="shared" si="105"/>
        <v>0</v>
      </c>
      <c r="BK117" s="51">
        <f t="shared" si="78"/>
        <v>28602.929999999931</v>
      </c>
      <c r="BL117" s="51">
        <f t="shared" si="79"/>
        <v>3138.2399999999993</v>
      </c>
      <c r="BM117" s="51">
        <f t="shared" si="106"/>
        <v>0</v>
      </c>
    </row>
    <row r="118" spans="1:65" x14ac:dyDescent="0.25">
      <c r="A118" s="64">
        <v>46935</v>
      </c>
      <c r="B118" s="51">
        <f t="shared" si="85"/>
        <v>727.41</v>
      </c>
      <c r="C118" s="51">
        <f>AC118</f>
        <v>1294.78</v>
      </c>
      <c r="D118" s="51">
        <f>AN118</f>
        <v>0</v>
      </c>
      <c r="E118" s="51">
        <f>AY118</f>
        <v>0</v>
      </c>
      <c r="F118" s="51">
        <f>BJ118</f>
        <v>0</v>
      </c>
      <c r="G118" s="51">
        <f t="shared" si="108"/>
        <v>2022.19</v>
      </c>
      <c r="J118">
        <f t="shared" si="107"/>
        <v>9</v>
      </c>
      <c r="K118" s="64">
        <v>46935</v>
      </c>
      <c r="L118" s="51">
        <f t="shared" si="86"/>
        <v>124249.51999999999</v>
      </c>
      <c r="M118" s="51">
        <f t="shared" si="87"/>
        <v>727.41</v>
      </c>
      <c r="N118" s="51">
        <f t="shared" si="88"/>
        <v>299.77999999999997</v>
      </c>
      <c r="O118" s="51">
        <f t="shared" si="89"/>
        <v>427.63</v>
      </c>
      <c r="P118" s="65">
        <v>0</v>
      </c>
      <c r="Q118" s="51">
        <f t="shared" si="90"/>
        <v>727.41</v>
      </c>
      <c r="R118" s="51">
        <f t="shared" si="91"/>
        <v>26050.259999999984</v>
      </c>
      <c r="S118" s="51">
        <f t="shared" si="92"/>
        <v>48872.97</v>
      </c>
      <c r="T118" s="51">
        <f t="shared" si="93"/>
        <v>123949.73999999999</v>
      </c>
      <c r="U118" s="53">
        <f t="shared" si="94"/>
        <v>56050.25999999998</v>
      </c>
      <c r="W118" s="64">
        <v>46935</v>
      </c>
      <c r="X118" s="51">
        <f t="shared" si="80"/>
        <v>4268.1077413341955</v>
      </c>
      <c r="Y118" s="51">
        <f t="shared" si="81"/>
        <v>544.78</v>
      </c>
      <c r="Z118" s="51">
        <f t="shared" si="95"/>
        <v>525.89</v>
      </c>
      <c r="AA118" s="51">
        <f>ROUND(X118*W$8/12,2)</f>
        <v>18.89</v>
      </c>
      <c r="AB118" s="65">
        <v>750</v>
      </c>
      <c r="AC118" s="51">
        <f t="shared" si="96"/>
        <v>1294.78</v>
      </c>
      <c r="AD118" s="51">
        <f t="shared" si="82"/>
        <v>47644.309999999983</v>
      </c>
      <c r="AE118" s="51">
        <f t="shared" si="83"/>
        <v>13889.349999999999</v>
      </c>
      <c r="AF118" s="51">
        <f t="shared" si="97"/>
        <v>2992.2177413341956</v>
      </c>
      <c r="AH118" s="64">
        <v>46935</v>
      </c>
      <c r="AI118" s="51">
        <f t="shared" si="68"/>
        <v>0</v>
      </c>
      <c r="AJ118" s="51">
        <f t="shared" si="69"/>
        <v>186.04</v>
      </c>
      <c r="AK118" s="51">
        <f t="shared" si="98"/>
        <v>186.04</v>
      </c>
      <c r="AL118" s="51">
        <f>ROUND(AI118*AH$8/12,2)</f>
        <v>0</v>
      </c>
      <c r="AM118" s="65">
        <v>0</v>
      </c>
      <c r="AN118" s="51">
        <f t="shared" si="99"/>
        <v>0</v>
      </c>
      <c r="AO118" s="51">
        <f t="shared" si="70"/>
        <v>18803.380000000008</v>
      </c>
      <c r="AP118" s="51">
        <f t="shared" si="71"/>
        <v>4889.8199999999988</v>
      </c>
      <c r="AQ118" s="51">
        <f t="shared" si="100"/>
        <v>0</v>
      </c>
      <c r="AS118" s="64">
        <v>46935</v>
      </c>
      <c r="AT118" s="51">
        <f t="shared" si="72"/>
        <v>0</v>
      </c>
      <c r="AU118" s="51">
        <f t="shared" si="73"/>
        <v>204.6</v>
      </c>
      <c r="AV118" s="51">
        <f t="shared" si="101"/>
        <v>204.6</v>
      </c>
      <c r="AW118" s="51">
        <f>ROUND(AT118*AS$8/12,2)</f>
        <v>0</v>
      </c>
      <c r="AX118" s="65">
        <v>0</v>
      </c>
      <c r="AY118" s="51">
        <f t="shared" si="102"/>
        <v>0</v>
      </c>
      <c r="AZ118" s="51">
        <f t="shared" si="74"/>
        <v>22520.329999999969</v>
      </c>
      <c r="BA118" s="51">
        <f t="shared" si="75"/>
        <v>5018.3899999999976</v>
      </c>
      <c r="BB118" s="51">
        <f t="shared" si="103"/>
        <v>0</v>
      </c>
      <c r="BD118" s="64">
        <v>46935</v>
      </c>
      <c r="BE118" s="51">
        <f t="shared" si="76"/>
        <v>0</v>
      </c>
      <c r="BF118" s="51">
        <f t="shared" si="77"/>
        <v>221.51</v>
      </c>
      <c r="BG118" s="51">
        <f t="shared" si="104"/>
        <v>221.51</v>
      </c>
      <c r="BH118" s="51">
        <f>ROUND(BE118*BD$8/12,2)</f>
        <v>0</v>
      </c>
      <c r="BI118" s="65">
        <v>0</v>
      </c>
      <c r="BJ118" s="51">
        <f t="shared" si="105"/>
        <v>0</v>
      </c>
      <c r="BK118" s="51">
        <f t="shared" si="78"/>
        <v>28824.43999999993</v>
      </c>
      <c r="BL118" s="51">
        <f t="shared" si="79"/>
        <v>3138.2399999999993</v>
      </c>
      <c r="BM118" s="51">
        <f t="shared" si="106"/>
        <v>0</v>
      </c>
    </row>
    <row r="119" spans="1:65" x14ac:dyDescent="0.25">
      <c r="A119" s="64">
        <v>46966</v>
      </c>
      <c r="B119" s="51">
        <f t="shared" si="85"/>
        <v>727.41</v>
      </c>
      <c r="C119" s="51">
        <f>AC119</f>
        <v>1294.78</v>
      </c>
      <c r="D119" s="51">
        <f>AN119</f>
        <v>0</v>
      </c>
      <c r="E119" s="51">
        <f>AY119</f>
        <v>0</v>
      </c>
      <c r="F119" s="51">
        <f>BJ119</f>
        <v>0</v>
      </c>
      <c r="G119" s="51">
        <f t="shared" si="108"/>
        <v>2022.19</v>
      </c>
      <c r="J119">
        <f t="shared" si="107"/>
        <v>9</v>
      </c>
      <c r="K119" s="64">
        <v>46966</v>
      </c>
      <c r="L119" s="51">
        <f t="shared" si="86"/>
        <v>123949.73999999999</v>
      </c>
      <c r="M119" s="51">
        <f t="shared" si="87"/>
        <v>727.41</v>
      </c>
      <c r="N119" s="51">
        <f t="shared" si="88"/>
        <v>300.82</v>
      </c>
      <c r="O119" s="51">
        <f t="shared" si="89"/>
        <v>426.59</v>
      </c>
      <c r="P119" s="65">
        <v>0</v>
      </c>
      <c r="Q119" s="51">
        <f t="shared" si="90"/>
        <v>727.41</v>
      </c>
      <c r="R119" s="51">
        <f t="shared" si="91"/>
        <v>26351.079999999984</v>
      </c>
      <c r="S119" s="51">
        <f t="shared" si="92"/>
        <v>49299.56</v>
      </c>
      <c r="T119" s="51">
        <f t="shared" si="93"/>
        <v>123648.91999999998</v>
      </c>
      <c r="U119" s="53">
        <f t="shared" si="94"/>
        <v>56351.079999999987</v>
      </c>
      <c r="W119" s="64">
        <v>46966</v>
      </c>
      <c r="X119" s="51">
        <f t="shared" si="80"/>
        <v>2992.2177413341956</v>
      </c>
      <c r="Y119" s="51">
        <f t="shared" si="81"/>
        <v>544.78</v>
      </c>
      <c r="Z119" s="51">
        <f t="shared" si="95"/>
        <v>531.54</v>
      </c>
      <c r="AA119" s="51">
        <f>ROUND(X119*W$8/12,2)</f>
        <v>13.24</v>
      </c>
      <c r="AB119" s="65">
        <v>750</v>
      </c>
      <c r="AC119" s="51">
        <f t="shared" si="96"/>
        <v>1294.78</v>
      </c>
      <c r="AD119" s="51">
        <f t="shared" si="82"/>
        <v>48925.849999999984</v>
      </c>
      <c r="AE119" s="51">
        <f t="shared" si="83"/>
        <v>13902.589999999998</v>
      </c>
      <c r="AF119" s="51">
        <f t="shared" si="97"/>
        <v>1710.6777413341956</v>
      </c>
      <c r="AH119" s="64">
        <v>46966</v>
      </c>
      <c r="AI119" s="51">
        <f t="shared" si="68"/>
        <v>0</v>
      </c>
      <c r="AJ119" s="51">
        <f t="shared" si="69"/>
        <v>186.04</v>
      </c>
      <c r="AK119" s="51">
        <f t="shared" si="98"/>
        <v>186.04</v>
      </c>
      <c r="AL119" s="51">
        <f>ROUND(AI119*AH$8/12,2)</f>
        <v>0</v>
      </c>
      <c r="AM119" s="65">
        <v>0</v>
      </c>
      <c r="AN119" s="51">
        <f t="shared" si="99"/>
        <v>0</v>
      </c>
      <c r="AO119" s="51">
        <f t="shared" si="70"/>
        <v>18989.420000000009</v>
      </c>
      <c r="AP119" s="51">
        <f t="shared" si="71"/>
        <v>4889.8199999999988</v>
      </c>
      <c r="AQ119" s="51">
        <f t="shared" si="100"/>
        <v>0</v>
      </c>
      <c r="AS119" s="64">
        <v>46966</v>
      </c>
      <c r="AT119" s="51">
        <f t="shared" si="72"/>
        <v>0</v>
      </c>
      <c r="AU119" s="51">
        <f t="shared" si="73"/>
        <v>204.6</v>
      </c>
      <c r="AV119" s="51">
        <f t="shared" si="101"/>
        <v>204.6</v>
      </c>
      <c r="AW119" s="51">
        <f>ROUND(AT119*AS$8/12,2)</f>
        <v>0</v>
      </c>
      <c r="AX119" s="65">
        <v>0</v>
      </c>
      <c r="AY119" s="51">
        <f t="shared" si="102"/>
        <v>0</v>
      </c>
      <c r="AZ119" s="51">
        <f t="shared" si="74"/>
        <v>22724.929999999968</v>
      </c>
      <c r="BA119" s="51">
        <f t="shared" si="75"/>
        <v>5018.3899999999976</v>
      </c>
      <c r="BB119" s="51">
        <f t="shared" si="103"/>
        <v>0</v>
      </c>
      <c r="BD119" s="64">
        <v>46966</v>
      </c>
      <c r="BE119" s="51">
        <f t="shared" si="76"/>
        <v>0</v>
      </c>
      <c r="BF119" s="51">
        <f t="shared" si="77"/>
        <v>221.51</v>
      </c>
      <c r="BG119" s="51">
        <f t="shared" si="104"/>
        <v>221.51</v>
      </c>
      <c r="BH119" s="51">
        <f>ROUND(BE119*BD$8/12,2)</f>
        <v>0</v>
      </c>
      <c r="BI119" s="65">
        <v>0</v>
      </c>
      <c r="BJ119" s="51">
        <f t="shared" si="105"/>
        <v>0</v>
      </c>
      <c r="BK119" s="51">
        <f t="shared" si="78"/>
        <v>29045.949999999928</v>
      </c>
      <c r="BL119" s="51">
        <f t="shared" si="79"/>
        <v>3138.2399999999993</v>
      </c>
      <c r="BM119" s="51">
        <f t="shared" si="106"/>
        <v>0</v>
      </c>
    </row>
    <row r="120" spans="1:65" x14ac:dyDescent="0.25">
      <c r="A120" s="64">
        <v>46997</v>
      </c>
      <c r="B120" s="51">
        <f t="shared" si="85"/>
        <v>827.41</v>
      </c>
      <c r="C120" s="51">
        <f>AC120</f>
        <v>1175.8699999999999</v>
      </c>
      <c r="D120" s="51">
        <f>AN120</f>
        <v>0</v>
      </c>
      <c r="E120" s="51">
        <f>AY120</f>
        <v>0</v>
      </c>
      <c r="F120" s="51">
        <f>BJ120</f>
        <v>0</v>
      </c>
      <c r="G120" s="51">
        <f t="shared" si="108"/>
        <v>2003.2799999999997</v>
      </c>
      <c r="J120">
        <f t="shared" si="107"/>
        <v>9</v>
      </c>
      <c r="K120" s="64">
        <v>46997</v>
      </c>
      <c r="L120" s="51">
        <f t="shared" si="86"/>
        <v>123648.91999999998</v>
      </c>
      <c r="M120" s="51">
        <f t="shared" si="87"/>
        <v>727.41</v>
      </c>
      <c r="N120" s="51">
        <f t="shared" si="88"/>
        <v>301.84999999999997</v>
      </c>
      <c r="O120" s="51">
        <f t="shared" si="89"/>
        <v>425.56</v>
      </c>
      <c r="P120" s="65">
        <v>100</v>
      </c>
      <c r="Q120" s="51">
        <f t="shared" si="90"/>
        <v>827.41</v>
      </c>
      <c r="R120" s="51">
        <f t="shared" si="91"/>
        <v>26752.929999999982</v>
      </c>
      <c r="S120" s="51">
        <f t="shared" si="92"/>
        <v>49725.119999999995</v>
      </c>
      <c r="T120" s="51">
        <f t="shared" si="93"/>
        <v>123247.06999999998</v>
      </c>
      <c r="U120" s="53">
        <f t="shared" si="94"/>
        <v>56752.929999999978</v>
      </c>
      <c r="W120" s="64">
        <v>46997</v>
      </c>
      <c r="X120" s="51">
        <f t="shared" si="80"/>
        <v>1710.6777413341956</v>
      </c>
      <c r="Y120" s="51">
        <f t="shared" si="81"/>
        <v>544.78</v>
      </c>
      <c r="Z120" s="51">
        <f t="shared" si="95"/>
        <v>537.20999999999992</v>
      </c>
      <c r="AA120" s="51">
        <f>ROUND(X120*W$8/12,2)</f>
        <v>7.57</v>
      </c>
      <c r="AB120" s="65">
        <v>631.09</v>
      </c>
      <c r="AC120" s="51">
        <f t="shared" si="96"/>
        <v>1175.8699999999999</v>
      </c>
      <c r="AD120" s="51">
        <f t="shared" si="82"/>
        <v>50094.149999999987</v>
      </c>
      <c r="AE120" s="51">
        <f t="shared" si="83"/>
        <v>13910.159999999998</v>
      </c>
      <c r="AF120" s="51">
        <f t="shared" si="97"/>
        <v>542.37774133419555</v>
      </c>
      <c r="AH120" s="64">
        <v>46997</v>
      </c>
      <c r="AI120" s="51">
        <f t="shared" si="68"/>
        <v>0</v>
      </c>
      <c r="AJ120" s="51">
        <f t="shared" si="69"/>
        <v>186.04</v>
      </c>
      <c r="AK120" s="51">
        <f t="shared" si="98"/>
        <v>186.04</v>
      </c>
      <c r="AL120" s="51">
        <f>ROUND(AI120*AH$8/12,2)</f>
        <v>0</v>
      </c>
      <c r="AM120" s="65">
        <v>0</v>
      </c>
      <c r="AN120" s="51">
        <f t="shared" si="99"/>
        <v>0</v>
      </c>
      <c r="AO120" s="51">
        <f t="shared" si="70"/>
        <v>19175.46000000001</v>
      </c>
      <c r="AP120" s="51">
        <f t="shared" si="71"/>
        <v>4889.8199999999988</v>
      </c>
      <c r="AQ120" s="51">
        <f t="shared" si="100"/>
        <v>0</v>
      </c>
      <c r="AS120" s="64">
        <v>46997</v>
      </c>
      <c r="AT120" s="51">
        <f t="shared" si="72"/>
        <v>0</v>
      </c>
      <c r="AU120" s="51">
        <f t="shared" si="73"/>
        <v>204.6</v>
      </c>
      <c r="AV120" s="51">
        <f t="shared" si="101"/>
        <v>204.6</v>
      </c>
      <c r="AW120" s="51">
        <f>ROUND(AT120*AS$8/12,2)</f>
        <v>0</v>
      </c>
      <c r="AX120" s="65">
        <v>0</v>
      </c>
      <c r="AY120" s="51">
        <f t="shared" si="102"/>
        <v>0</v>
      </c>
      <c r="AZ120" s="51">
        <f t="shared" si="74"/>
        <v>22929.529999999966</v>
      </c>
      <c r="BA120" s="51">
        <f t="shared" si="75"/>
        <v>5018.3899999999976</v>
      </c>
      <c r="BB120" s="51">
        <f t="shared" si="103"/>
        <v>0</v>
      </c>
      <c r="BD120" s="64">
        <v>46997</v>
      </c>
      <c r="BE120" s="51">
        <f t="shared" si="76"/>
        <v>0</v>
      </c>
      <c r="BF120" s="51">
        <f t="shared" si="77"/>
        <v>221.51</v>
      </c>
      <c r="BG120" s="51">
        <f t="shared" si="104"/>
        <v>221.51</v>
      </c>
      <c r="BH120" s="51">
        <f>ROUND(BE120*BD$8/12,2)</f>
        <v>0</v>
      </c>
      <c r="BI120" s="65">
        <v>0</v>
      </c>
      <c r="BJ120" s="51">
        <f t="shared" si="105"/>
        <v>0</v>
      </c>
      <c r="BK120" s="51">
        <f t="shared" si="78"/>
        <v>29267.459999999926</v>
      </c>
      <c r="BL120" s="51">
        <f t="shared" si="79"/>
        <v>3138.2399999999993</v>
      </c>
      <c r="BM120" s="51">
        <f t="shared" si="106"/>
        <v>0</v>
      </c>
    </row>
    <row r="121" spans="1:65" x14ac:dyDescent="0.25">
      <c r="A121" s="64">
        <v>47027</v>
      </c>
      <c r="B121" s="51">
        <f t="shared" si="85"/>
        <v>1227.4099999999999</v>
      </c>
      <c r="C121" s="51">
        <f>AC121</f>
        <v>544.78</v>
      </c>
      <c r="D121" s="51">
        <f>AN121</f>
        <v>0</v>
      </c>
      <c r="E121" s="51">
        <f>AY121</f>
        <v>0</v>
      </c>
      <c r="F121" s="51">
        <f>BJ121</f>
        <v>0</v>
      </c>
      <c r="G121" s="51">
        <f t="shared" si="108"/>
        <v>1772.1899999999998</v>
      </c>
      <c r="J121">
        <f t="shared" si="107"/>
        <v>9</v>
      </c>
      <c r="K121" s="64">
        <v>47027</v>
      </c>
      <c r="L121" s="51">
        <f t="shared" si="86"/>
        <v>123247.06999999998</v>
      </c>
      <c r="M121" s="51">
        <f t="shared" si="87"/>
        <v>727.41</v>
      </c>
      <c r="N121" s="51">
        <f t="shared" si="88"/>
        <v>303.22999999999996</v>
      </c>
      <c r="O121" s="51">
        <f t="shared" si="89"/>
        <v>424.18</v>
      </c>
      <c r="P121" s="65">
        <v>500</v>
      </c>
      <c r="Q121" s="51">
        <f t="shared" si="90"/>
        <v>1227.4099999999999</v>
      </c>
      <c r="R121" s="51">
        <f t="shared" si="91"/>
        <v>27556.159999999982</v>
      </c>
      <c r="S121" s="51">
        <f t="shared" si="92"/>
        <v>50149.299999999996</v>
      </c>
      <c r="T121" s="51">
        <f t="shared" si="93"/>
        <v>122443.83999999998</v>
      </c>
      <c r="U121" s="53">
        <f t="shared" si="94"/>
        <v>57556.159999999982</v>
      </c>
      <c r="W121" s="64">
        <v>47027</v>
      </c>
      <c r="X121" s="51">
        <f t="shared" si="80"/>
        <v>542.37774133419555</v>
      </c>
      <c r="Y121" s="51">
        <f t="shared" si="81"/>
        <v>544.78</v>
      </c>
      <c r="Z121" s="51">
        <f t="shared" si="95"/>
        <v>542.38</v>
      </c>
      <c r="AA121" s="51">
        <f>ROUND(X121*W$8/12,2)</f>
        <v>2.4</v>
      </c>
      <c r="AB121" s="65">
        <v>0</v>
      </c>
      <c r="AC121" s="51">
        <f t="shared" si="96"/>
        <v>544.78</v>
      </c>
      <c r="AD121" s="51">
        <f t="shared" si="82"/>
        <v>50636.529999999984</v>
      </c>
      <c r="AE121" s="51">
        <f t="shared" si="83"/>
        <v>13912.559999999998</v>
      </c>
      <c r="AF121" s="51">
        <f t="shared" si="97"/>
        <v>-2.2586658044474461E-3</v>
      </c>
      <c r="AH121" s="64">
        <v>47027</v>
      </c>
      <c r="AI121" s="51">
        <f t="shared" si="68"/>
        <v>0</v>
      </c>
      <c r="AJ121" s="51">
        <f t="shared" si="69"/>
        <v>186.04</v>
      </c>
      <c r="AK121" s="51">
        <f t="shared" si="98"/>
        <v>186.04</v>
      </c>
      <c r="AL121" s="51">
        <f>ROUND(AI121*AH$8/12,2)</f>
        <v>0</v>
      </c>
      <c r="AM121" s="65">
        <v>0</v>
      </c>
      <c r="AN121" s="51">
        <f t="shared" si="99"/>
        <v>0</v>
      </c>
      <c r="AO121" s="51">
        <f t="shared" si="70"/>
        <v>19361.500000000011</v>
      </c>
      <c r="AP121" s="51">
        <f t="shared" si="71"/>
        <v>4889.8199999999988</v>
      </c>
      <c r="AQ121" s="51">
        <f t="shared" si="100"/>
        <v>0</v>
      </c>
      <c r="AS121" s="64">
        <v>47027</v>
      </c>
      <c r="AT121" s="51">
        <f t="shared" si="72"/>
        <v>0</v>
      </c>
      <c r="AU121" s="51">
        <f t="shared" si="73"/>
        <v>204.6</v>
      </c>
      <c r="AV121" s="51">
        <f t="shared" si="101"/>
        <v>204.6</v>
      </c>
      <c r="AW121" s="51">
        <f>ROUND(AT121*AS$8/12,2)</f>
        <v>0</v>
      </c>
      <c r="AX121" s="65">
        <v>0</v>
      </c>
      <c r="AY121" s="51">
        <f t="shared" si="102"/>
        <v>0</v>
      </c>
      <c r="AZ121" s="51">
        <f t="shared" si="74"/>
        <v>23134.129999999965</v>
      </c>
      <c r="BA121" s="51">
        <f t="shared" si="75"/>
        <v>5018.3899999999976</v>
      </c>
      <c r="BB121" s="51">
        <f t="shared" si="103"/>
        <v>0</v>
      </c>
      <c r="BD121" s="64">
        <v>47027</v>
      </c>
      <c r="BE121" s="51">
        <f t="shared" si="76"/>
        <v>0</v>
      </c>
      <c r="BF121" s="51">
        <f t="shared" si="77"/>
        <v>221.51</v>
      </c>
      <c r="BG121" s="51">
        <f t="shared" si="104"/>
        <v>221.51</v>
      </c>
      <c r="BH121" s="51">
        <f>ROUND(BE121*BD$8/12,2)</f>
        <v>0</v>
      </c>
      <c r="BI121" s="65">
        <v>0</v>
      </c>
      <c r="BJ121" s="51">
        <f t="shared" si="105"/>
        <v>0</v>
      </c>
      <c r="BK121" s="51">
        <f t="shared" si="78"/>
        <v>29488.969999999925</v>
      </c>
      <c r="BL121" s="51">
        <f t="shared" si="79"/>
        <v>3138.2399999999993</v>
      </c>
      <c r="BM121" s="51">
        <f t="shared" si="106"/>
        <v>0</v>
      </c>
    </row>
    <row r="122" spans="1:65" x14ac:dyDescent="0.25">
      <c r="A122" s="64">
        <v>47058</v>
      </c>
      <c r="B122" s="51">
        <f t="shared" si="85"/>
        <v>1227.4099999999999</v>
      </c>
      <c r="C122" s="51">
        <f>AC122</f>
        <v>0</v>
      </c>
      <c r="D122" s="51">
        <f>AN122</f>
        <v>0</v>
      </c>
      <c r="E122" s="51">
        <f>AY122</f>
        <v>0</v>
      </c>
      <c r="F122" s="51">
        <f>BJ122</f>
        <v>0</v>
      </c>
      <c r="G122" s="51">
        <f t="shared" si="108"/>
        <v>1227.4099999999999</v>
      </c>
      <c r="J122">
        <f t="shared" si="107"/>
        <v>9</v>
      </c>
      <c r="K122" s="64">
        <v>47058</v>
      </c>
      <c r="L122" s="51">
        <f t="shared" si="86"/>
        <v>122443.83999999998</v>
      </c>
      <c r="M122" s="51">
        <f t="shared" si="87"/>
        <v>727.41</v>
      </c>
      <c r="N122" s="51">
        <f t="shared" si="88"/>
        <v>305.99999999999994</v>
      </c>
      <c r="O122" s="51">
        <f t="shared" si="89"/>
        <v>421.41</v>
      </c>
      <c r="P122" s="65">
        <v>500</v>
      </c>
      <c r="Q122" s="51">
        <f t="shared" si="90"/>
        <v>1227.4099999999999</v>
      </c>
      <c r="R122" s="51">
        <f t="shared" si="91"/>
        <v>28362.159999999982</v>
      </c>
      <c r="S122" s="51">
        <f t="shared" si="92"/>
        <v>50570.71</v>
      </c>
      <c r="T122" s="51">
        <f t="shared" si="93"/>
        <v>121637.83999999998</v>
      </c>
      <c r="U122" s="53">
        <f t="shared" si="94"/>
        <v>58362.159999999982</v>
      </c>
      <c r="W122" s="64">
        <v>47058</v>
      </c>
      <c r="X122" s="51">
        <f t="shared" si="80"/>
        <v>-2.2586658044474461E-3</v>
      </c>
      <c r="Y122" s="51">
        <f t="shared" si="81"/>
        <v>544.78</v>
      </c>
      <c r="Z122" s="51">
        <f t="shared" si="95"/>
        <v>544.78</v>
      </c>
      <c r="AA122" s="51">
        <f>ROUND(X122*W$8/12,2)</f>
        <v>0</v>
      </c>
      <c r="AB122" s="65">
        <v>0</v>
      </c>
      <c r="AC122" s="51">
        <f t="shared" si="96"/>
        <v>0</v>
      </c>
      <c r="AD122" s="51">
        <f t="shared" si="82"/>
        <v>51181.309999999983</v>
      </c>
      <c r="AE122" s="51">
        <f t="shared" si="83"/>
        <v>13912.559999999998</v>
      </c>
      <c r="AF122" s="51">
        <f t="shared" si="97"/>
        <v>0</v>
      </c>
      <c r="AH122" s="64">
        <v>47058</v>
      </c>
      <c r="AI122" s="51">
        <f t="shared" si="68"/>
        <v>0</v>
      </c>
      <c r="AJ122" s="51">
        <f t="shared" si="69"/>
        <v>186.04</v>
      </c>
      <c r="AK122" s="51">
        <f t="shared" si="98"/>
        <v>186.04</v>
      </c>
      <c r="AL122" s="51">
        <f>ROUND(AI122*AH$8/12,2)</f>
        <v>0</v>
      </c>
      <c r="AM122" s="65">
        <v>0</v>
      </c>
      <c r="AN122" s="51">
        <f t="shared" si="99"/>
        <v>0</v>
      </c>
      <c r="AO122" s="51">
        <f t="shared" si="70"/>
        <v>19547.540000000012</v>
      </c>
      <c r="AP122" s="51">
        <f t="shared" si="71"/>
        <v>4889.8199999999988</v>
      </c>
      <c r="AQ122" s="51">
        <f t="shared" si="100"/>
        <v>0</v>
      </c>
      <c r="AS122" s="64">
        <v>47058</v>
      </c>
      <c r="AT122" s="51">
        <f t="shared" si="72"/>
        <v>0</v>
      </c>
      <c r="AU122" s="51">
        <f t="shared" si="73"/>
        <v>204.6</v>
      </c>
      <c r="AV122" s="51">
        <f t="shared" si="101"/>
        <v>204.6</v>
      </c>
      <c r="AW122" s="51">
        <f>ROUND(AT122*AS$8/12,2)</f>
        <v>0</v>
      </c>
      <c r="AX122" s="65">
        <v>0</v>
      </c>
      <c r="AY122" s="51">
        <f t="shared" si="102"/>
        <v>0</v>
      </c>
      <c r="AZ122" s="51">
        <f t="shared" si="74"/>
        <v>23338.729999999963</v>
      </c>
      <c r="BA122" s="51">
        <f t="shared" si="75"/>
        <v>5018.3899999999976</v>
      </c>
      <c r="BB122" s="51">
        <f t="shared" si="103"/>
        <v>0</v>
      </c>
      <c r="BD122" s="64">
        <v>47058</v>
      </c>
      <c r="BE122" s="51">
        <f t="shared" si="76"/>
        <v>0</v>
      </c>
      <c r="BF122" s="51">
        <f t="shared" si="77"/>
        <v>221.51</v>
      </c>
      <c r="BG122" s="51">
        <f t="shared" si="104"/>
        <v>221.51</v>
      </c>
      <c r="BH122" s="51">
        <f>ROUND(BE122*BD$8/12,2)</f>
        <v>0</v>
      </c>
      <c r="BI122" s="65">
        <v>0</v>
      </c>
      <c r="BJ122" s="51">
        <f t="shared" si="105"/>
        <v>0</v>
      </c>
      <c r="BK122" s="51">
        <f t="shared" si="78"/>
        <v>29710.479999999923</v>
      </c>
      <c r="BL122" s="51">
        <f t="shared" si="79"/>
        <v>3138.2399999999993</v>
      </c>
      <c r="BM122" s="51">
        <f t="shared" si="106"/>
        <v>0</v>
      </c>
    </row>
    <row r="123" spans="1:65" x14ac:dyDescent="0.25">
      <c r="A123" s="64">
        <v>47088</v>
      </c>
      <c r="B123" s="51">
        <f t="shared" si="85"/>
        <v>1227.4099999999999</v>
      </c>
      <c r="C123" s="51">
        <f>AC123</f>
        <v>0</v>
      </c>
      <c r="D123" s="51">
        <f>AN123</f>
        <v>0</v>
      </c>
      <c r="E123" s="51">
        <f>AY123</f>
        <v>0</v>
      </c>
      <c r="F123" s="51">
        <f>BJ123</f>
        <v>0</v>
      </c>
      <c r="G123" s="51">
        <f t="shared" si="108"/>
        <v>1227.4099999999999</v>
      </c>
      <c r="J123">
        <f t="shared" si="107"/>
        <v>9</v>
      </c>
      <c r="K123" s="64">
        <v>47088</v>
      </c>
      <c r="L123" s="51">
        <f t="shared" si="86"/>
        <v>121637.83999999998</v>
      </c>
      <c r="M123" s="51">
        <f t="shared" si="87"/>
        <v>727.41</v>
      </c>
      <c r="N123" s="51">
        <f t="shared" si="88"/>
        <v>308.77</v>
      </c>
      <c r="O123" s="51">
        <f t="shared" si="89"/>
        <v>418.64</v>
      </c>
      <c r="P123" s="65">
        <v>500</v>
      </c>
      <c r="Q123" s="51">
        <f t="shared" si="90"/>
        <v>1227.4099999999999</v>
      </c>
      <c r="R123" s="51">
        <f t="shared" si="91"/>
        <v>29170.929999999982</v>
      </c>
      <c r="S123" s="51">
        <f t="shared" si="92"/>
        <v>50989.35</v>
      </c>
      <c r="T123" s="51">
        <f t="shared" si="93"/>
        <v>120829.06999999998</v>
      </c>
      <c r="U123" s="53">
        <f t="shared" si="94"/>
        <v>59170.929999999978</v>
      </c>
      <c r="W123" s="64">
        <v>47088</v>
      </c>
      <c r="X123" s="51">
        <f t="shared" si="80"/>
        <v>0</v>
      </c>
      <c r="Y123" s="51">
        <f t="shared" si="81"/>
        <v>544.78</v>
      </c>
      <c r="Z123" s="51">
        <f t="shared" si="95"/>
        <v>544.78</v>
      </c>
      <c r="AA123" s="51">
        <f>ROUND(X123*W$8/12,2)</f>
        <v>0</v>
      </c>
      <c r="AB123" s="65">
        <v>0</v>
      </c>
      <c r="AC123" s="51">
        <f t="shared" si="96"/>
        <v>0</v>
      </c>
      <c r="AD123" s="51">
        <f t="shared" si="82"/>
        <v>51726.089999999982</v>
      </c>
      <c r="AE123" s="51">
        <f t="shared" si="83"/>
        <v>13912.559999999998</v>
      </c>
      <c r="AF123" s="51">
        <f t="shared" si="97"/>
        <v>0</v>
      </c>
      <c r="AH123" s="64">
        <v>47088</v>
      </c>
      <c r="AI123" s="51">
        <f t="shared" si="68"/>
        <v>0</v>
      </c>
      <c r="AJ123" s="51">
        <f t="shared" si="69"/>
        <v>186.04</v>
      </c>
      <c r="AK123" s="51">
        <f t="shared" si="98"/>
        <v>186.04</v>
      </c>
      <c r="AL123" s="51">
        <f>ROUND(AI123*AH$8/12,2)</f>
        <v>0</v>
      </c>
      <c r="AM123" s="65">
        <v>0</v>
      </c>
      <c r="AN123" s="51">
        <f t="shared" si="99"/>
        <v>0</v>
      </c>
      <c r="AO123" s="51">
        <f t="shared" si="70"/>
        <v>19733.580000000013</v>
      </c>
      <c r="AP123" s="51">
        <f t="shared" si="71"/>
        <v>4889.8199999999988</v>
      </c>
      <c r="AQ123" s="51">
        <f t="shared" si="100"/>
        <v>0</v>
      </c>
      <c r="AS123" s="64">
        <v>47088</v>
      </c>
      <c r="AT123" s="51">
        <f t="shared" si="72"/>
        <v>0</v>
      </c>
      <c r="AU123" s="51">
        <f t="shared" si="73"/>
        <v>204.6</v>
      </c>
      <c r="AV123" s="51">
        <f t="shared" si="101"/>
        <v>204.6</v>
      </c>
      <c r="AW123" s="51">
        <f>ROUND(AT123*AS$8/12,2)</f>
        <v>0</v>
      </c>
      <c r="AX123" s="65">
        <v>0</v>
      </c>
      <c r="AY123" s="51">
        <f t="shared" si="102"/>
        <v>0</v>
      </c>
      <c r="AZ123" s="51">
        <f t="shared" si="74"/>
        <v>23543.329999999962</v>
      </c>
      <c r="BA123" s="51">
        <f t="shared" si="75"/>
        <v>5018.3899999999976</v>
      </c>
      <c r="BB123" s="51">
        <f t="shared" si="103"/>
        <v>0</v>
      </c>
      <c r="BD123" s="64">
        <v>47088</v>
      </c>
      <c r="BE123" s="51">
        <f t="shared" si="76"/>
        <v>0</v>
      </c>
      <c r="BF123" s="51">
        <f t="shared" si="77"/>
        <v>221.51</v>
      </c>
      <c r="BG123" s="51">
        <f t="shared" si="104"/>
        <v>221.51</v>
      </c>
      <c r="BH123" s="51">
        <f>ROUND(BE123*BD$8/12,2)</f>
        <v>0</v>
      </c>
      <c r="BI123" s="65">
        <v>0</v>
      </c>
      <c r="BJ123" s="51">
        <f t="shared" si="105"/>
        <v>0</v>
      </c>
      <c r="BK123" s="51">
        <f t="shared" si="78"/>
        <v>29931.989999999922</v>
      </c>
      <c r="BL123" s="51">
        <f t="shared" si="79"/>
        <v>3138.2399999999993</v>
      </c>
      <c r="BM123" s="51">
        <f t="shared" si="106"/>
        <v>0</v>
      </c>
    </row>
    <row r="124" spans="1:65" x14ac:dyDescent="0.25">
      <c r="A124" s="64">
        <v>47119</v>
      </c>
      <c r="B124" s="51">
        <f t="shared" si="85"/>
        <v>1227.4099999999999</v>
      </c>
      <c r="C124" s="51">
        <f>AC124</f>
        <v>0</v>
      </c>
      <c r="D124" s="51">
        <f>AN124</f>
        <v>0</v>
      </c>
      <c r="E124" s="51">
        <f>AY124</f>
        <v>0</v>
      </c>
      <c r="F124" s="51">
        <f>BJ124</f>
        <v>0</v>
      </c>
      <c r="G124" s="51">
        <f t="shared" si="108"/>
        <v>1227.4099999999999</v>
      </c>
      <c r="J124">
        <f t="shared" si="107"/>
        <v>10</v>
      </c>
      <c r="K124" s="64">
        <v>47119</v>
      </c>
      <c r="L124" s="51">
        <f t="shared" si="86"/>
        <v>120829.06999999998</v>
      </c>
      <c r="M124" s="51">
        <f t="shared" si="87"/>
        <v>727.41</v>
      </c>
      <c r="N124" s="51">
        <f t="shared" si="88"/>
        <v>311.55999999999995</v>
      </c>
      <c r="O124" s="51">
        <f t="shared" si="89"/>
        <v>415.85</v>
      </c>
      <c r="P124" s="65">
        <v>500</v>
      </c>
      <c r="Q124" s="51">
        <f t="shared" si="90"/>
        <v>1227.4099999999999</v>
      </c>
      <c r="R124" s="51">
        <f t="shared" si="91"/>
        <v>29982.489999999983</v>
      </c>
      <c r="S124" s="51">
        <f t="shared" si="92"/>
        <v>51405.2</v>
      </c>
      <c r="T124" s="51">
        <f t="shared" si="93"/>
        <v>120017.50999999998</v>
      </c>
      <c r="U124" s="53">
        <f t="shared" si="94"/>
        <v>59982.489999999983</v>
      </c>
      <c r="W124" s="64">
        <v>47119</v>
      </c>
      <c r="X124" s="51">
        <f t="shared" si="80"/>
        <v>0</v>
      </c>
      <c r="Y124" s="51">
        <f t="shared" si="81"/>
        <v>544.78</v>
      </c>
      <c r="Z124" s="51">
        <f t="shared" si="95"/>
        <v>544.78</v>
      </c>
      <c r="AA124" s="51">
        <f>ROUND(X124*W$8/12,2)</f>
        <v>0</v>
      </c>
      <c r="AB124" s="65">
        <v>0</v>
      </c>
      <c r="AC124" s="51">
        <f t="shared" si="96"/>
        <v>0</v>
      </c>
      <c r="AD124" s="51">
        <f t="shared" si="82"/>
        <v>52270.869999999981</v>
      </c>
      <c r="AE124" s="51">
        <f t="shared" si="83"/>
        <v>13912.559999999998</v>
      </c>
      <c r="AF124" s="51">
        <f t="shared" si="97"/>
        <v>0</v>
      </c>
      <c r="AH124" s="64">
        <v>47119</v>
      </c>
      <c r="AI124" s="51">
        <f t="shared" si="68"/>
        <v>0</v>
      </c>
      <c r="AJ124" s="51">
        <f t="shared" si="69"/>
        <v>186.04</v>
      </c>
      <c r="AK124" s="51">
        <f t="shared" si="98"/>
        <v>186.04</v>
      </c>
      <c r="AL124" s="51">
        <f>ROUND(AI124*AH$8/12,2)</f>
        <v>0</v>
      </c>
      <c r="AM124" s="65">
        <v>0</v>
      </c>
      <c r="AN124" s="51">
        <f t="shared" si="99"/>
        <v>0</v>
      </c>
      <c r="AO124" s="51">
        <f t="shared" si="70"/>
        <v>19919.620000000014</v>
      </c>
      <c r="AP124" s="51">
        <f t="shared" si="71"/>
        <v>4889.8199999999988</v>
      </c>
      <c r="AQ124" s="51">
        <f t="shared" si="100"/>
        <v>0</v>
      </c>
      <c r="AS124" s="64">
        <v>47119</v>
      </c>
      <c r="AT124" s="51">
        <f t="shared" si="72"/>
        <v>0</v>
      </c>
      <c r="AU124" s="51">
        <f t="shared" si="73"/>
        <v>204.6</v>
      </c>
      <c r="AV124" s="51">
        <f t="shared" si="101"/>
        <v>204.6</v>
      </c>
      <c r="AW124" s="51">
        <f>ROUND(AT124*AS$8/12,2)</f>
        <v>0</v>
      </c>
      <c r="AX124" s="65">
        <v>0</v>
      </c>
      <c r="AY124" s="51">
        <f t="shared" si="102"/>
        <v>0</v>
      </c>
      <c r="AZ124" s="51">
        <f t="shared" si="74"/>
        <v>23747.92999999996</v>
      </c>
      <c r="BA124" s="51">
        <f t="shared" si="75"/>
        <v>5018.3899999999976</v>
      </c>
      <c r="BB124" s="51">
        <f t="shared" si="103"/>
        <v>0</v>
      </c>
      <c r="BD124" s="64">
        <v>47119</v>
      </c>
      <c r="BE124" s="51">
        <f t="shared" si="76"/>
        <v>0</v>
      </c>
      <c r="BF124" s="51">
        <f t="shared" si="77"/>
        <v>221.51</v>
      </c>
      <c r="BG124" s="51">
        <f t="shared" si="104"/>
        <v>221.51</v>
      </c>
      <c r="BH124" s="51">
        <f>ROUND(BE124*BD$8/12,2)</f>
        <v>0</v>
      </c>
      <c r="BI124" s="65">
        <v>0</v>
      </c>
      <c r="BJ124" s="51">
        <f t="shared" si="105"/>
        <v>0</v>
      </c>
      <c r="BK124" s="51">
        <f t="shared" si="78"/>
        <v>30153.49999999992</v>
      </c>
      <c r="BL124" s="51">
        <f t="shared" si="79"/>
        <v>3138.2399999999993</v>
      </c>
      <c r="BM124" s="51">
        <f t="shared" si="106"/>
        <v>0</v>
      </c>
    </row>
    <row r="125" spans="1:65" x14ac:dyDescent="0.25">
      <c r="A125" s="64">
        <v>47150</v>
      </c>
      <c r="B125" s="51">
        <f t="shared" si="85"/>
        <v>1227.4099999999999</v>
      </c>
      <c r="C125" s="51">
        <f>AC125</f>
        <v>0</v>
      </c>
      <c r="D125" s="51">
        <f>AN125</f>
        <v>0</v>
      </c>
      <c r="E125" s="51">
        <f>AY125</f>
        <v>0</v>
      </c>
      <c r="F125" s="51">
        <f>BJ125</f>
        <v>0</v>
      </c>
      <c r="G125" s="51">
        <f t="shared" si="108"/>
        <v>1227.4099999999999</v>
      </c>
      <c r="J125">
        <f t="shared" si="107"/>
        <v>10</v>
      </c>
      <c r="K125" s="64">
        <v>47150</v>
      </c>
      <c r="L125" s="51">
        <f t="shared" si="86"/>
        <v>120017.50999999998</v>
      </c>
      <c r="M125" s="51">
        <f t="shared" si="87"/>
        <v>727.41</v>
      </c>
      <c r="N125" s="51">
        <f t="shared" si="88"/>
        <v>314.34999999999997</v>
      </c>
      <c r="O125" s="51">
        <f t="shared" si="89"/>
        <v>413.06</v>
      </c>
      <c r="P125" s="65">
        <v>500</v>
      </c>
      <c r="Q125" s="51">
        <f t="shared" si="90"/>
        <v>1227.4099999999999</v>
      </c>
      <c r="R125" s="51">
        <f t="shared" si="91"/>
        <v>30796.839999999982</v>
      </c>
      <c r="S125" s="51">
        <f t="shared" si="92"/>
        <v>51818.259999999995</v>
      </c>
      <c r="T125" s="51">
        <f t="shared" si="93"/>
        <v>119203.15999999997</v>
      </c>
      <c r="U125" s="53">
        <f t="shared" si="94"/>
        <v>60796.839999999982</v>
      </c>
      <c r="W125" s="64">
        <v>47150</v>
      </c>
      <c r="X125" s="51">
        <f t="shared" si="80"/>
        <v>0</v>
      </c>
      <c r="Y125" s="51">
        <f t="shared" si="81"/>
        <v>544.78</v>
      </c>
      <c r="Z125" s="51">
        <f t="shared" si="95"/>
        <v>544.78</v>
      </c>
      <c r="AA125" s="51">
        <f>ROUND(X125*W$8/12,2)</f>
        <v>0</v>
      </c>
      <c r="AB125" s="65">
        <v>0</v>
      </c>
      <c r="AC125" s="51">
        <f t="shared" si="96"/>
        <v>0</v>
      </c>
      <c r="AD125" s="51">
        <f t="shared" si="82"/>
        <v>52815.64999999998</v>
      </c>
      <c r="AE125" s="51">
        <f t="shared" si="83"/>
        <v>13912.559999999998</v>
      </c>
      <c r="AF125" s="51">
        <f t="shared" si="97"/>
        <v>0</v>
      </c>
      <c r="AH125" s="64">
        <v>47150</v>
      </c>
      <c r="AI125" s="51">
        <f t="shared" si="68"/>
        <v>0</v>
      </c>
      <c r="AJ125" s="51">
        <f t="shared" si="69"/>
        <v>186.04</v>
      </c>
      <c r="AK125" s="51">
        <f t="shared" si="98"/>
        <v>186.04</v>
      </c>
      <c r="AL125" s="51">
        <f>ROUND(AI125*AH$8/12,2)</f>
        <v>0</v>
      </c>
      <c r="AM125" s="65">
        <v>0</v>
      </c>
      <c r="AN125" s="51">
        <f t="shared" si="99"/>
        <v>0</v>
      </c>
      <c r="AO125" s="51">
        <f t="shared" si="70"/>
        <v>20105.660000000014</v>
      </c>
      <c r="AP125" s="51">
        <f t="shared" si="71"/>
        <v>4889.8199999999988</v>
      </c>
      <c r="AQ125" s="51">
        <f t="shared" si="100"/>
        <v>0</v>
      </c>
      <c r="AS125" s="64">
        <v>47150</v>
      </c>
      <c r="AT125" s="51">
        <f t="shared" si="72"/>
        <v>0</v>
      </c>
      <c r="AU125" s="51">
        <f t="shared" si="73"/>
        <v>204.6</v>
      </c>
      <c r="AV125" s="51">
        <f t="shared" si="101"/>
        <v>204.6</v>
      </c>
      <c r="AW125" s="51">
        <f>ROUND(AT125*AS$8/12,2)</f>
        <v>0</v>
      </c>
      <c r="AX125" s="65">
        <v>0</v>
      </c>
      <c r="AY125" s="51">
        <f t="shared" si="102"/>
        <v>0</v>
      </c>
      <c r="AZ125" s="51">
        <f t="shared" si="74"/>
        <v>23952.529999999959</v>
      </c>
      <c r="BA125" s="51">
        <f t="shared" si="75"/>
        <v>5018.3899999999976</v>
      </c>
      <c r="BB125" s="51">
        <f t="shared" si="103"/>
        <v>0</v>
      </c>
      <c r="BD125" s="64">
        <v>47150</v>
      </c>
      <c r="BE125" s="51">
        <f t="shared" si="76"/>
        <v>0</v>
      </c>
      <c r="BF125" s="51">
        <f t="shared" si="77"/>
        <v>221.51</v>
      </c>
      <c r="BG125" s="51">
        <f t="shared" si="104"/>
        <v>221.51</v>
      </c>
      <c r="BH125" s="51">
        <f>ROUND(BE125*BD$8/12,2)</f>
        <v>0</v>
      </c>
      <c r="BI125" s="65">
        <v>0</v>
      </c>
      <c r="BJ125" s="51">
        <f t="shared" si="105"/>
        <v>0</v>
      </c>
      <c r="BK125" s="51">
        <f t="shared" si="78"/>
        <v>30375.009999999918</v>
      </c>
      <c r="BL125" s="51">
        <f t="shared" si="79"/>
        <v>3138.2399999999993</v>
      </c>
      <c r="BM125" s="51">
        <f t="shared" si="106"/>
        <v>0</v>
      </c>
    </row>
    <row r="126" spans="1:65" x14ac:dyDescent="0.25">
      <c r="A126" s="64">
        <v>47178</v>
      </c>
      <c r="B126" s="51">
        <f t="shared" si="85"/>
        <v>1227.4099999999999</v>
      </c>
      <c r="C126" s="51">
        <f>AC126</f>
        <v>0</v>
      </c>
      <c r="D126" s="51">
        <f>AN126</f>
        <v>0</v>
      </c>
      <c r="E126" s="51">
        <f>AY126</f>
        <v>0</v>
      </c>
      <c r="F126" s="51">
        <f>BJ126</f>
        <v>0</v>
      </c>
      <c r="G126" s="51">
        <f t="shared" si="108"/>
        <v>1227.4099999999999</v>
      </c>
      <c r="J126">
        <f t="shared" si="107"/>
        <v>10</v>
      </c>
      <c r="K126" s="64">
        <v>47178</v>
      </c>
      <c r="L126" s="51">
        <f t="shared" si="86"/>
        <v>119203.15999999997</v>
      </c>
      <c r="M126" s="51">
        <f t="shared" si="87"/>
        <v>727.41</v>
      </c>
      <c r="N126" s="51">
        <f t="shared" si="88"/>
        <v>317.14999999999998</v>
      </c>
      <c r="O126" s="51">
        <f t="shared" si="89"/>
        <v>410.26</v>
      </c>
      <c r="P126" s="65">
        <v>500</v>
      </c>
      <c r="Q126" s="51">
        <f t="shared" si="90"/>
        <v>1227.4099999999999</v>
      </c>
      <c r="R126" s="51">
        <f t="shared" si="91"/>
        <v>31613.989999999983</v>
      </c>
      <c r="S126" s="51">
        <f t="shared" si="92"/>
        <v>52228.52</v>
      </c>
      <c r="T126" s="51">
        <f t="shared" si="93"/>
        <v>118386.00999999998</v>
      </c>
      <c r="U126" s="53">
        <f t="shared" si="94"/>
        <v>61613.989999999983</v>
      </c>
      <c r="W126" s="64">
        <v>47178</v>
      </c>
      <c r="X126" s="51">
        <f t="shared" si="80"/>
        <v>0</v>
      </c>
      <c r="Y126" s="51">
        <f t="shared" si="81"/>
        <v>544.78</v>
      </c>
      <c r="Z126" s="51">
        <f t="shared" si="95"/>
        <v>544.78</v>
      </c>
      <c r="AA126" s="51">
        <f>ROUND(X126*W$8/12,2)</f>
        <v>0</v>
      </c>
      <c r="AB126" s="65">
        <v>0</v>
      </c>
      <c r="AC126" s="51">
        <f t="shared" si="96"/>
        <v>0</v>
      </c>
      <c r="AD126" s="51">
        <f t="shared" si="82"/>
        <v>53360.429999999978</v>
      </c>
      <c r="AE126" s="51">
        <f t="shared" si="83"/>
        <v>13912.559999999998</v>
      </c>
      <c r="AF126" s="51">
        <f t="shared" si="97"/>
        <v>0</v>
      </c>
      <c r="AH126" s="64">
        <v>47178</v>
      </c>
      <c r="AI126" s="51">
        <f t="shared" si="68"/>
        <v>0</v>
      </c>
      <c r="AJ126" s="51">
        <f t="shared" si="69"/>
        <v>186.04</v>
      </c>
      <c r="AK126" s="51">
        <f t="shared" si="98"/>
        <v>186.04</v>
      </c>
      <c r="AL126" s="51">
        <f>ROUND(AI126*AH$8/12,2)</f>
        <v>0</v>
      </c>
      <c r="AM126" s="65">
        <v>0</v>
      </c>
      <c r="AN126" s="51">
        <f t="shared" si="99"/>
        <v>0</v>
      </c>
      <c r="AO126" s="51">
        <f t="shared" si="70"/>
        <v>20291.700000000015</v>
      </c>
      <c r="AP126" s="51">
        <f t="shared" si="71"/>
        <v>4889.8199999999988</v>
      </c>
      <c r="AQ126" s="51">
        <f t="shared" si="100"/>
        <v>0</v>
      </c>
      <c r="AS126" s="64">
        <v>47178</v>
      </c>
      <c r="AT126" s="51">
        <f t="shared" si="72"/>
        <v>0</v>
      </c>
      <c r="AU126" s="51">
        <f t="shared" si="73"/>
        <v>204.6</v>
      </c>
      <c r="AV126" s="51">
        <f t="shared" si="101"/>
        <v>204.6</v>
      </c>
      <c r="AW126" s="51">
        <f>ROUND(AT126*AS$8/12,2)</f>
        <v>0</v>
      </c>
      <c r="AX126" s="65">
        <v>0</v>
      </c>
      <c r="AY126" s="51">
        <f t="shared" si="102"/>
        <v>0</v>
      </c>
      <c r="AZ126" s="51">
        <f t="shared" si="74"/>
        <v>24157.129999999957</v>
      </c>
      <c r="BA126" s="51">
        <f t="shared" si="75"/>
        <v>5018.3899999999976</v>
      </c>
      <c r="BB126" s="51">
        <f t="shared" si="103"/>
        <v>0</v>
      </c>
      <c r="BD126" s="64">
        <v>47178</v>
      </c>
      <c r="BE126" s="51">
        <f t="shared" si="76"/>
        <v>0</v>
      </c>
      <c r="BF126" s="51">
        <f t="shared" si="77"/>
        <v>221.51</v>
      </c>
      <c r="BG126" s="51">
        <f t="shared" si="104"/>
        <v>221.51</v>
      </c>
      <c r="BH126" s="51">
        <f>ROUND(BE126*BD$8/12,2)</f>
        <v>0</v>
      </c>
      <c r="BI126" s="65">
        <v>0</v>
      </c>
      <c r="BJ126" s="51">
        <f t="shared" si="105"/>
        <v>0</v>
      </c>
      <c r="BK126" s="51">
        <f t="shared" si="78"/>
        <v>30596.519999999917</v>
      </c>
      <c r="BL126" s="51">
        <f t="shared" si="79"/>
        <v>3138.2399999999993</v>
      </c>
      <c r="BM126" s="51">
        <f t="shared" si="106"/>
        <v>0</v>
      </c>
    </row>
    <row r="127" spans="1:65" x14ac:dyDescent="0.25">
      <c r="A127" s="64">
        <v>47209</v>
      </c>
      <c r="B127" s="51">
        <f t="shared" si="85"/>
        <v>1227.4099999999999</v>
      </c>
      <c r="C127" s="51">
        <f>AC127</f>
        <v>0</v>
      </c>
      <c r="D127" s="51">
        <f>AN127</f>
        <v>0</v>
      </c>
      <c r="E127" s="51">
        <f>AY127</f>
        <v>0</v>
      </c>
      <c r="F127" s="51">
        <f>BJ127</f>
        <v>0</v>
      </c>
      <c r="G127" s="51">
        <f t="shared" si="108"/>
        <v>1227.4099999999999</v>
      </c>
      <c r="J127">
        <f t="shared" si="107"/>
        <v>10</v>
      </c>
      <c r="K127" s="64">
        <v>47209</v>
      </c>
      <c r="L127" s="51">
        <f t="shared" si="86"/>
        <v>118386.00999999998</v>
      </c>
      <c r="M127" s="51">
        <f t="shared" si="87"/>
        <v>727.41</v>
      </c>
      <c r="N127" s="51">
        <f t="shared" si="88"/>
        <v>319.95999999999998</v>
      </c>
      <c r="O127" s="51">
        <f t="shared" si="89"/>
        <v>407.45</v>
      </c>
      <c r="P127" s="65">
        <v>500</v>
      </c>
      <c r="Q127" s="51">
        <f t="shared" si="90"/>
        <v>1227.4099999999999</v>
      </c>
      <c r="R127" s="51">
        <f t="shared" si="91"/>
        <v>32433.949999999983</v>
      </c>
      <c r="S127" s="51">
        <f t="shared" si="92"/>
        <v>52635.969999999994</v>
      </c>
      <c r="T127" s="51">
        <f t="shared" si="93"/>
        <v>117566.04999999997</v>
      </c>
      <c r="U127" s="53">
        <f t="shared" si="94"/>
        <v>62433.949999999983</v>
      </c>
      <c r="W127" s="64">
        <v>47209</v>
      </c>
      <c r="X127" s="51">
        <f t="shared" si="80"/>
        <v>0</v>
      </c>
      <c r="Y127" s="51">
        <f t="shared" si="81"/>
        <v>544.78</v>
      </c>
      <c r="Z127" s="51">
        <f t="shared" si="95"/>
        <v>544.78</v>
      </c>
      <c r="AA127" s="51">
        <f>ROUND(X127*W$8/12,2)</f>
        <v>0</v>
      </c>
      <c r="AB127" s="65">
        <v>0</v>
      </c>
      <c r="AC127" s="51">
        <f t="shared" si="96"/>
        <v>0</v>
      </c>
      <c r="AD127" s="51">
        <f t="shared" si="82"/>
        <v>53905.209999999977</v>
      </c>
      <c r="AE127" s="51">
        <f t="shared" si="83"/>
        <v>13912.559999999998</v>
      </c>
      <c r="AF127" s="51">
        <f t="shared" si="97"/>
        <v>0</v>
      </c>
      <c r="AH127" s="64">
        <v>47209</v>
      </c>
      <c r="AI127" s="51">
        <f t="shared" si="68"/>
        <v>0</v>
      </c>
      <c r="AJ127" s="51">
        <f t="shared" si="69"/>
        <v>186.04</v>
      </c>
      <c r="AK127" s="51">
        <f t="shared" si="98"/>
        <v>186.04</v>
      </c>
      <c r="AL127" s="51">
        <f>ROUND(AI127*AH$8/12,2)</f>
        <v>0</v>
      </c>
      <c r="AM127" s="65">
        <v>0</v>
      </c>
      <c r="AN127" s="51">
        <f t="shared" si="99"/>
        <v>0</v>
      </c>
      <c r="AO127" s="51">
        <f t="shared" si="70"/>
        <v>20477.740000000016</v>
      </c>
      <c r="AP127" s="51">
        <f t="shared" si="71"/>
        <v>4889.8199999999988</v>
      </c>
      <c r="AQ127" s="51">
        <f t="shared" si="100"/>
        <v>0</v>
      </c>
      <c r="AS127" s="64">
        <v>47209</v>
      </c>
      <c r="AT127" s="51">
        <f t="shared" si="72"/>
        <v>0</v>
      </c>
      <c r="AU127" s="51">
        <f t="shared" si="73"/>
        <v>204.6</v>
      </c>
      <c r="AV127" s="51">
        <f t="shared" si="101"/>
        <v>204.6</v>
      </c>
      <c r="AW127" s="51">
        <f>ROUND(AT127*AS$8/12,2)</f>
        <v>0</v>
      </c>
      <c r="AX127" s="65">
        <v>0</v>
      </c>
      <c r="AY127" s="51">
        <f t="shared" si="102"/>
        <v>0</v>
      </c>
      <c r="AZ127" s="51">
        <f t="shared" si="74"/>
        <v>24361.729999999956</v>
      </c>
      <c r="BA127" s="51">
        <f t="shared" si="75"/>
        <v>5018.3899999999976</v>
      </c>
      <c r="BB127" s="51">
        <f t="shared" si="103"/>
        <v>0</v>
      </c>
      <c r="BD127" s="64">
        <v>47209</v>
      </c>
      <c r="BE127" s="51">
        <f t="shared" si="76"/>
        <v>0</v>
      </c>
      <c r="BF127" s="51">
        <f t="shared" si="77"/>
        <v>221.51</v>
      </c>
      <c r="BG127" s="51">
        <f t="shared" si="104"/>
        <v>221.51</v>
      </c>
      <c r="BH127" s="51">
        <f>ROUND(BE127*BD$8/12,2)</f>
        <v>0</v>
      </c>
      <c r="BI127" s="65">
        <v>0</v>
      </c>
      <c r="BJ127" s="51">
        <f t="shared" si="105"/>
        <v>0</v>
      </c>
      <c r="BK127" s="51">
        <f t="shared" si="78"/>
        <v>30818.029999999915</v>
      </c>
      <c r="BL127" s="51">
        <f t="shared" si="79"/>
        <v>3138.2399999999993</v>
      </c>
      <c r="BM127" s="51">
        <f t="shared" si="106"/>
        <v>0</v>
      </c>
    </row>
    <row r="128" spans="1:65" x14ac:dyDescent="0.25">
      <c r="A128" s="64">
        <v>47239</v>
      </c>
      <c r="B128" s="51">
        <f t="shared" si="85"/>
        <v>1227.4099999999999</v>
      </c>
      <c r="C128" s="51">
        <f>AC128</f>
        <v>0</v>
      </c>
      <c r="D128" s="51">
        <f>AN128</f>
        <v>0</v>
      </c>
      <c r="E128" s="51">
        <f>AY128</f>
        <v>0</v>
      </c>
      <c r="F128" s="51">
        <f>BJ128</f>
        <v>0</v>
      </c>
      <c r="G128" s="51">
        <f t="shared" si="108"/>
        <v>1227.4099999999999</v>
      </c>
      <c r="J128">
        <f t="shared" si="107"/>
        <v>10</v>
      </c>
      <c r="K128" s="64">
        <v>47239</v>
      </c>
      <c r="L128" s="51">
        <f t="shared" si="86"/>
        <v>117566.04999999997</v>
      </c>
      <c r="M128" s="51">
        <f t="shared" si="87"/>
        <v>727.41</v>
      </c>
      <c r="N128" s="51">
        <f t="shared" si="88"/>
        <v>322.78999999999996</v>
      </c>
      <c r="O128" s="51">
        <f t="shared" si="89"/>
        <v>404.62</v>
      </c>
      <c r="P128" s="65">
        <v>500</v>
      </c>
      <c r="Q128" s="51">
        <f t="shared" si="90"/>
        <v>1227.4099999999999</v>
      </c>
      <c r="R128" s="51">
        <f t="shared" si="91"/>
        <v>33256.739999999983</v>
      </c>
      <c r="S128" s="51">
        <f t="shared" si="92"/>
        <v>53040.59</v>
      </c>
      <c r="T128" s="51">
        <f t="shared" si="93"/>
        <v>116743.25999999998</v>
      </c>
      <c r="U128" s="53">
        <f t="shared" si="94"/>
        <v>63256.739999999983</v>
      </c>
      <c r="W128" s="64">
        <v>47239</v>
      </c>
      <c r="X128" s="51">
        <f t="shared" si="80"/>
        <v>0</v>
      </c>
      <c r="Y128" s="51">
        <f t="shared" si="81"/>
        <v>544.78</v>
      </c>
      <c r="Z128" s="51">
        <f t="shared" si="95"/>
        <v>544.78</v>
      </c>
      <c r="AA128" s="51">
        <f>ROUND(X128*W$8/12,2)</f>
        <v>0</v>
      </c>
      <c r="AB128" s="65">
        <v>0</v>
      </c>
      <c r="AC128" s="51">
        <f t="shared" si="96"/>
        <v>0</v>
      </c>
      <c r="AD128" s="51">
        <f t="shared" si="82"/>
        <v>54449.989999999976</v>
      </c>
      <c r="AE128" s="51">
        <f t="shared" si="83"/>
        <v>13912.559999999998</v>
      </c>
      <c r="AF128" s="51">
        <f t="shared" si="97"/>
        <v>0</v>
      </c>
      <c r="AH128" s="64">
        <v>47239</v>
      </c>
      <c r="AI128" s="51">
        <f t="shared" si="68"/>
        <v>0</v>
      </c>
      <c r="AJ128" s="51">
        <f t="shared" si="69"/>
        <v>186.04</v>
      </c>
      <c r="AK128" s="51">
        <f t="shared" si="98"/>
        <v>186.04</v>
      </c>
      <c r="AL128" s="51">
        <f>ROUND(AI128*AH$8/12,2)</f>
        <v>0</v>
      </c>
      <c r="AM128" s="65">
        <v>0</v>
      </c>
      <c r="AN128" s="51">
        <f t="shared" si="99"/>
        <v>0</v>
      </c>
      <c r="AO128" s="51">
        <f t="shared" si="70"/>
        <v>20663.780000000017</v>
      </c>
      <c r="AP128" s="51">
        <f t="shared" si="71"/>
        <v>4889.8199999999988</v>
      </c>
      <c r="AQ128" s="51">
        <f t="shared" si="100"/>
        <v>0</v>
      </c>
      <c r="AS128" s="64">
        <v>47239</v>
      </c>
      <c r="AT128" s="51">
        <f t="shared" si="72"/>
        <v>0</v>
      </c>
      <c r="AU128" s="51">
        <f t="shared" si="73"/>
        <v>204.6</v>
      </c>
      <c r="AV128" s="51">
        <f t="shared" si="101"/>
        <v>204.6</v>
      </c>
      <c r="AW128" s="51">
        <f>ROUND(AT128*AS$8/12,2)</f>
        <v>0</v>
      </c>
      <c r="AX128" s="65">
        <v>0</v>
      </c>
      <c r="AY128" s="51">
        <f t="shared" si="102"/>
        <v>0</v>
      </c>
      <c r="AZ128" s="51">
        <f t="shared" si="74"/>
        <v>24566.329999999954</v>
      </c>
      <c r="BA128" s="51">
        <f t="shared" si="75"/>
        <v>5018.3899999999976</v>
      </c>
      <c r="BB128" s="51">
        <f t="shared" si="103"/>
        <v>0</v>
      </c>
      <c r="BD128" s="64">
        <v>47239</v>
      </c>
      <c r="BE128" s="51">
        <f t="shared" si="76"/>
        <v>0</v>
      </c>
      <c r="BF128" s="51">
        <f t="shared" si="77"/>
        <v>221.51</v>
      </c>
      <c r="BG128" s="51">
        <f t="shared" si="104"/>
        <v>221.51</v>
      </c>
      <c r="BH128" s="51">
        <f>ROUND(BE128*BD$8/12,2)</f>
        <v>0</v>
      </c>
      <c r="BI128" s="65">
        <v>0</v>
      </c>
      <c r="BJ128" s="51">
        <f t="shared" si="105"/>
        <v>0</v>
      </c>
      <c r="BK128" s="51">
        <f t="shared" si="78"/>
        <v>31039.539999999914</v>
      </c>
      <c r="BL128" s="51">
        <f t="shared" si="79"/>
        <v>3138.2399999999993</v>
      </c>
      <c r="BM128" s="51">
        <f t="shared" si="106"/>
        <v>0</v>
      </c>
    </row>
    <row r="129" spans="1:65" x14ac:dyDescent="0.25">
      <c r="A129" s="64">
        <v>47270</v>
      </c>
      <c r="B129" s="51">
        <f t="shared" si="85"/>
        <v>1227.4099999999999</v>
      </c>
      <c r="C129" s="51">
        <f>AC129</f>
        <v>0</v>
      </c>
      <c r="D129" s="51">
        <f>AN129</f>
        <v>0</v>
      </c>
      <c r="E129" s="51">
        <f>AY129</f>
        <v>0</v>
      </c>
      <c r="F129" s="51">
        <f>BJ129</f>
        <v>0</v>
      </c>
      <c r="G129" s="51">
        <f t="shared" si="108"/>
        <v>1227.4099999999999</v>
      </c>
      <c r="J129">
        <f t="shared" si="107"/>
        <v>10</v>
      </c>
      <c r="K129" s="64">
        <v>47270</v>
      </c>
      <c r="L129" s="51">
        <f t="shared" si="86"/>
        <v>116743.25999999998</v>
      </c>
      <c r="M129" s="51">
        <f t="shared" si="87"/>
        <v>727.41</v>
      </c>
      <c r="N129" s="51">
        <f t="shared" si="88"/>
        <v>325.61999999999995</v>
      </c>
      <c r="O129" s="51">
        <f t="shared" si="89"/>
        <v>401.79</v>
      </c>
      <c r="P129" s="65">
        <v>500</v>
      </c>
      <c r="Q129" s="51">
        <f t="shared" si="90"/>
        <v>1227.4099999999999</v>
      </c>
      <c r="R129" s="51">
        <f t="shared" si="91"/>
        <v>34082.359999999986</v>
      </c>
      <c r="S129" s="51">
        <f t="shared" si="92"/>
        <v>53442.38</v>
      </c>
      <c r="T129" s="51">
        <f t="shared" si="93"/>
        <v>115917.63999999998</v>
      </c>
      <c r="U129" s="53">
        <f t="shared" si="94"/>
        <v>64082.359999999986</v>
      </c>
      <c r="W129" s="64">
        <v>47270</v>
      </c>
      <c r="X129" s="51">
        <f t="shared" si="80"/>
        <v>0</v>
      </c>
      <c r="Y129" s="51">
        <f t="shared" si="81"/>
        <v>544.78</v>
      </c>
      <c r="Z129" s="51">
        <f t="shared" si="95"/>
        <v>544.78</v>
      </c>
      <c r="AA129" s="51">
        <f>ROUND(X129*W$8/12,2)</f>
        <v>0</v>
      </c>
      <c r="AB129" s="65">
        <v>0</v>
      </c>
      <c r="AC129" s="51">
        <f t="shared" si="96"/>
        <v>0</v>
      </c>
      <c r="AD129" s="51">
        <f t="shared" si="82"/>
        <v>54994.769999999975</v>
      </c>
      <c r="AE129" s="51">
        <f t="shared" si="83"/>
        <v>13912.559999999998</v>
      </c>
      <c r="AF129" s="51">
        <f t="shared" si="97"/>
        <v>0</v>
      </c>
      <c r="AH129" s="64">
        <v>47270</v>
      </c>
      <c r="AI129" s="51">
        <f t="shared" si="68"/>
        <v>0</v>
      </c>
      <c r="AJ129" s="51">
        <f t="shared" si="69"/>
        <v>186.04</v>
      </c>
      <c r="AK129" s="51">
        <f t="shared" si="98"/>
        <v>186.04</v>
      </c>
      <c r="AL129" s="51">
        <f>ROUND(AI129*AH$8/12,2)</f>
        <v>0</v>
      </c>
      <c r="AM129" s="65">
        <v>0</v>
      </c>
      <c r="AN129" s="51">
        <f t="shared" si="99"/>
        <v>0</v>
      </c>
      <c r="AO129" s="51">
        <f t="shared" si="70"/>
        <v>20849.820000000018</v>
      </c>
      <c r="AP129" s="51">
        <f t="shared" si="71"/>
        <v>4889.8199999999988</v>
      </c>
      <c r="AQ129" s="51">
        <f t="shared" si="100"/>
        <v>0</v>
      </c>
      <c r="AS129" s="64">
        <v>47270</v>
      </c>
      <c r="AT129" s="51">
        <f t="shared" si="72"/>
        <v>0</v>
      </c>
      <c r="AU129" s="51">
        <f t="shared" si="73"/>
        <v>204.6</v>
      </c>
      <c r="AV129" s="51">
        <f t="shared" si="101"/>
        <v>204.6</v>
      </c>
      <c r="AW129" s="51">
        <f>ROUND(AT129*AS$8/12,2)</f>
        <v>0</v>
      </c>
      <c r="AX129" s="65">
        <v>0</v>
      </c>
      <c r="AY129" s="51">
        <f t="shared" si="102"/>
        <v>0</v>
      </c>
      <c r="AZ129" s="51">
        <f t="shared" si="74"/>
        <v>24770.929999999953</v>
      </c>
      <c r="BA129" s="51">
        <f t="shared" si="75"/>
        <v>5018.3899999999976</v>
      </c>
      <c r="BB129" s="51">
        <f t="shared" si="103"/>
        <v>0</v>
      </c>
      <c r="BD129" s="64">
        <v>47270</v>
      </c>
      <c r="BE129" s="51">
        <f t="shared" si="76"/>
        <v>0</v>
      </c>
      <c r="BF129" s="51">
        <f t="shared" si="77"/>
        <v>221.51</v>
      </c>
      <c r="BG129" s="51">
        <f t="shared" si="104"/>
        <v>221.51</v>
      </c>
      <c r="BH129" s="51">
        <f>ROUND(BE129*BD$8/12,2)</f>
        <v>0</v>
      </c>
      <c r="BI129" s="65">
        <v>0</v>
      </c>
      <c r="BJ129" s="51">
        <f t="shared" si="105"/>
        <v>0</v>
      </c>
      <c r="BK129" s="51">
        <f t="shared" si="78"/>
        <v>31261.049999999912</v>
      </c>
      <c r="BL129" s="51">
        <f t="shared" si="79"/>
        <v>3138.2399999999993</v>
      </c>
      <c r="BM129" s="51">
        <f t="shared" si="106"/>
        <v>0</v>
      </c>
    </row>
    <row r="130" spans="1:65" x14ac:dyDescent="0.25">
      <c r="A130" s="64">
        <v>47300</v>
      </c>
      <c r="B130" s="51">
        <f t="shared" si="85"/>
        <v>1227.4099999999999</v>
      </c>
      <c r="C130" s="51">
        <f>AC130</f>
        <v>0</v>
      </c>
      <c r="D130" s="51">
        <f>AN130</f>
        <v>0</v>
      </c>
      <c r="E130" s="51">
        <f>AY130</f>
        <v>0</v>
      </c>
      <c r="F130" s="51">
        <f>BJ130</f>
        <v>0</v>
      </c>
      <c r="G130" s="51">
        <f t="shared" si="108"/>
        <v>1227.4099999999999</v>
      </c>
      <c r="J130">
        <f t="shared" si="107"/>
        <v>10</v>
      </c>
      <c r="K130" s="64">
        <v>47300</v>
      </c>
      <c r="L130" s="51">
        <f t="shared" si="86"/>
        <v>115917.63999999998</v>
      </c>
      <c r="M130" s="51">
        <f t="shared" si="87"/>
        <v>727.41</v>
      </c>
      <c r="N130" s="51">
        <f t="shared" si="88"/>
        <v>328.46</v>
      </c>
      <c r="O130" s="51">
        <f t="shared" si="89"/>
        <v>398.95</v>
      </c>
      <c r="P130" s="65">
        <v>500</v>
      </c>
      <c r="Q130" s="51">
        <f t="shared" si="90"/>
        <v>1227.4099999999999</v>
      </c>
      <c r="R130" s="51">
        <f t="shared" si="91"/>
        <v>34910.819999999985</v>
      </c>
      <c r="S130" s="51">
        <f t="shared" si="92"/>
        <v>53841.329999999994</v>
      </c>
      <c r="T130" s="51">
        <f t="shared" si="93"/>
        <v>115089.17999999998</v>
      </c>
      <c r="U130" s="53">
        <f t="shared" si="94"/>
        <v>64910.819999999985</v>
      </c>
      <c r="W130" s="64">
        <v>47300</v>
      </c>
      <c r="X130" s="51">
        <f t="shared" si="80"/>
        <v>0</v>
      </c>
      <c r="Y130" s="51">
        <f t="shared" si="81"/>
        <v>544.78</v>
      </c>
      <c r="Z130" s="51">
        <f t="shared" si="95"/>
        <v>544.78</v>
      </c>
      <c r="AA130" s="51">
        <f>ROUND(X130*W$8/12,2)</f>
        <v>0</v>
      </c>
      <c r="AB130" s="65">
        <v>0</v>
      </c>
      <c r="AC130" s="51">
        <f t="shared" si="96"/>
        <v>0</v>
      </c>
      <c r="AD130" s="51">
        <f t="shared" si="82"/>
        <v>55539.549999999974</v>
      </c>
      <c r="AE130" s="51">
        <f t="shared" si="83"/>
        <v>13912.559999999998</v>
      </c>
      <c r="AF130" s="51">
        <f t="shared" si="97"/>
        <v>0</v>
      </c>
      <c r="AH130" s="64">
        <v>47300</v>
      </c>
      <c r="AI130" s="51">
        <f t="shared" si="68"/>
        <v>0</v>
      </c>
      <c r="AJ130" s="51">
        <f t="shared" si="69"/>
        <v>186.04</v>
      </c>
      <c r="AK130" s="51">
        <f t="shared" si="98"/>
        <v>186.04</v>
      </c>
      <c r="AL130" s="51">
        <f>ROUND(AI130*AH$8/12,2)</f>
        <v>0</v>
      </c>
      <c r="AM130" s="65">
        <v>0</v>
      </c>
      <c r="AN130" s="51">
        <f t="shared" si="99"/>
        <v>0</v>
      </c>
      <c r="AO130" s="51">
        <f t="shared" si="70"/>
        <v>21035.860000000019</v>
      </c>
      <c r="AP130" s="51">
        <f t="shared" si="71"/>
        <v>4889.8199999999988</v>
      </c>
      <c r="AQ130" s="51">
        <f t="shared" si="100"/>
        <v>0</v>
      </c>
      <c r="AS130" s="64">
        <v>47300</v>
      </c>
      <c r="AT130" s="51">
        <f t="shared" si="72"/>
        <v>0</v>
      </c>
      <c r="AU130" s="51">
        <f t="shared" si="73"/>
        <v>204.6</v>
      </c>
      <c r="AV130" s="51">
        <f t="shared" si="101"/>
        <v>204.6</v>
      </c>
      <c r="AW130" s="51">
        <f>ROUND(AT130*AS$8/12,2)</f>
        <v>0</v>
      </c>
      <c r="AX130" s="65">
        <v>0</v>
      </c>
      <c r="AY130" s="51">
        <f t="shared" si="102"/>
        <v>0</v>
      </c>
      <c r="AZ130" s="51">
        <f t="shared" si="74"/>
        <v>24975.529999999952</v>
      </c>
      <c r="BA130" s="51">
        <f t="shared" si="75"/>
        <v>5018.3899999999976</v>
      </c>
      <c r="BB130" s="51">
        <f t="shared" si="103"/>
        <v>0</v>
      </c>
      <c r="BD130" s="64">
        <v>47300</v>
      </c>
      <c r="BE130" s="51">
        <f t="shared" si="76"/>
        <v>0</v>
      </c>
      <c r="BF130" s="51">
        <f t="shared" si="77"/>
        <v>221.51</v>
      </c>
      <c r="BG130" s="51">
        <f t="shared" si="104"/>
        <v>221.51</v>
      </c>
      <c r="BH130" s="51">
        <f>ROUND(BE130*BD$8/12,2)</f>
        <v>0</v>
      </c>
      <c r="BI130" s="65">
        <v>0</v>
      </c>
      <c r="BJ130" s="51">
        <f t="shared" si="105"/>
        <v>0</v>
      </c>
      <c r="BK130" s="51">
        <f t="shared" si="78"/>
        <v>31482.55999999991</v>
      </c>
      <c r="BL130" s="51">
        <f t="shared" si="79"/>
        <v>3138.2399999999993</v>
      </c>
      <c r="BM130" s="51">
        <f t="shared" si="106"/>
        <v>0</v>
      </c>
    </row>
    <row r="131" spans="1:65" x14ac:dyDescent="0.25">
      <c r="A131" s="64">
        <v>47331</v>
      </c>
      <c r="B131" s="51">
        <f t="shared" si="85"/>
        <v>1227.4099999999999</v>
      </c>
      <c r="C131" s="51">
        <f>AC131</f>
        <v>0</v>
      </c>
      <c r="D131" s="51">
        <f>AN131</f>
        <v>0</v>
      </c>
      <c r="E131" s="51">
        <f>AY131</f>
        <v>0</v>
      </c>
      <c r="F131" s="51">
        <f>BJ131</f>
        <v>0</v>
      </c>
      <c r="G131" s="51">
        <f t="shared" si="108"/>
        <v>1227.4099999999999</v>
      </c>
      <c r="J131">
        <f t="shared" si="107"/>
        <v>10</v>
      </c>
      <c r="K131" s="64">
        <v>47331</v>
      </c>
      <c r="L131" s="51">
        <f t="shared" si="86"/>
        <v>115089.17999999998</v>
      </c>
      <c r="M131" s="51">
        <f t="shared" si="87"/>
        <v>727.41</v>
      </c>
      <c r="N131" s="51">
        <f t="shared" si="88"/>
        <v>331.30999999999995</v>
      </c>
      <c r="O131" s="51">
        <f t="shared" si="89"/>
        <v>396.1</v>
      </c>
      <c r="P131" s="65">
        <v>500</v>
      </c>
      <c r="Q131" s="51">
        <f t="shared" si="90"/>
        <v>1227.4099999999999</v>
      </c>
      <c r="R131" s="51">
        <f t="shared" si="91"/>
        <v>35742.129999999983</v>
      </c>
      <c r="S131" s="51">
        <f t="shared" si="92"/>
        <v>54237.429999999993</v>
      </c>
      <c r="T131" s="51">
        <f t="shared" si="93"/>
        <v>114257.86999999998</v>
      </c>
      <c r="U131" s="53">
        <f t="shared" si="94"/>
        <v>65742.129999999976</v>
      </c>
      <c r="W131" s="64">
        <v>47331</v>
      </c>
      <c r="X131" s="51">
        <f t="shared" si="80"/>
        <v>0</v>
      </c>
      <c r="Y131" s="51">
        <f t="shared" si="81"/>
        <v>544.78</v>
      </c>
      <c r="Z131" s="51">
        <f t="shared" si="95"/>
        <v>544.78</v>
      </c>
      <c r="AA131" s="51">
        <f>ROUND(X131*W$8/12,2)</f>
        <v>0</v>
      </c>
      <c r="AB131" s="65">
        <v>0</v>
      </c>
      <c r="AC131" s="51">
        <f t="shared" si="96"/>
        <v>0</v>
      </c>
      <c r="AD131" s="51">
        <f t="shared" si="82"/>
        <v>56084.329999999973</v>
      </c>
      <c r="AE131" s="51">
        <f t="shared" si="83"/>
        <v>13912.559999999998</v>
      </c>
      <c r="AF131" s="51">
        <f t="shared" si="97"/>
        <v>0</v>
      </c>
      <c r="AH131" s="64">
        <v>47331</v>
      </c>
      <c r="AI131" s="51">
        <f t="shared" si="68"/>
        <v>0</v>
      </c>
      <c r="AJ131" s="51">
        <f t="shared" si="69"/>
        <v>186.04</v>
      </c>
      <c r="AK131" s="51">
        <f t="shared" si="98"/>
        <v>186.04</v>
      </c>
      <c r="AL131" s="51">
        <f>ROUND(AI131*AH$8/12,2)</f>
        <v>0</v>
      </c>
      <c r="AM131" s="65">
        <v>0</v>
      </c>
      <c r="AN131" s="51">
        <f t="shared" si="99"/>
        <v>0</v>
      </c>
      <c r="AO131" s="51">
        <f t="shared" si="70"/>
        <v>21221.90000000002</v>
      </c>
      <c r="AP131" s="51">
        <f t="shared" si="71"/>
        <v>4889.8199999999988</v>
      </c>
      <c r="AQ131" s="51">
        <f t="shared" si="100"/>
        <v>0</v>
      </c>
      <c r="AS131" s="64">
        <v>47331</v>
      </c>
      <c r="AT131" s="51">
        <f t="shared" si="72"/>
        <v>0</v>
      </c>
      <c r="AU131" s="51">
        <f t="shared" si="73"/>
        <v>204.6</v>
      </c>
      <c r="AV131" s="51">
        <f t="shared" si="101"/>
        <v>204.6</v>
      </c>
      <c r="AW131" s="51">
        <f>ROUND(AT131*AS$8/12,2)</f>
        <v>0</v>
      </c>
      <c r="AX131" s="65">
        <v>0</v>
      </c>
      <c r="AY131" s="51">
        <f t="shared" si="102"/>
        <v>0</v>
      </c>
      <c r="AZ131" s="51">
        <f t="shared" si="74"/>
        <v>25180.12999999995</v>
      </c>
      <c r="BA131" s="51">
        <f t="shared" si="75"/>
        <v>5018.3899999999976</v>
      </c>
      <c r="BB131" s="51">
        <f t="shared" si="103"/>
        <v>0</v>
      </c>
      <c r="BD131" s="64">
        <v>47331</v>
      </c>
      <c r="BE131" s="51">
        <f t="shared" si="76"/>
        <v>0</v>
      </c>
      <c r="BF131" s="51">
        <f t="shared" si="77"/>
        <v>221.51</v>
      </c>
      <c r="BG131" s="51">
        <f t="shared" si="104"/>
        <v>221.51</v>
      </c>
      <c r="BH131" s="51">
        <f>ROUND(BE131*BD$8/12,2)</f>
        <v>0</v>
      </c>
      <c r="BI131" s="65">
        <v>0</v>
      </c>
      <c r="BJ131" s="51">
        <f t="shared" si="105"/>
        <v>0</v>
      </c>
      <c r="BK131" s="51">
        <f t="shared" si="78"/>
        <v>31704.069999999909</v>
      </c>
      <c r="BL131" s="51">
        <f t="shared" si="79"/>
        <v>3138.2399999999993</v>
      </c>
      <c r="BM131" s="51">
        <f t="shared" si="106"/>
        <v>0</v>
      </c>
    </row>
    <row r="132" spans="1:65" x14ac:dyDescent="0.25">
      <c r="A132" s="64">
        <v>47362</v>
      </c>
      <c r="B132" s="51">
        <f t="shared" si="85"/>
        <v>1227.4099999999999</v>
      </c>
      <c r="C132" s="51">
        <f>AC132</f>
        <v>0</v>
      </c>
      <c r="D132" s="51">
        <f>AN132</f>
        <v>0</v>
      </c>
      <c r="E132" s="51">
        <f>AY132</f>
        <v>0</v>
      </c>
      <c r="F132" s="51">
        <f>BJ132</f>
        <v>0</v>
      </c>
      <c r="G132" s="51">
        <f t="shared" si="108"/>
        <v>1227.4099999999999</v>
      </c>
      <c r="J132">
        <f t="shared" si="107"/>
        <v>10</v>
      </c>
      <c r="K132" s="64">
        <v>47362</v>
      </c>
      <c r="L132" s="51">
        <f t="shared" si="86"/>
        <v>114257.86999999998</v>
      </c>
      <c r="M132" s="51">
        <f t="shared" si="87"/>
        <v>727.41</v>
      </c>
      <c r="N132" s="51">
        <f t="shared" si="88"/>
        <v>334.16999999999996</v>
      </c>
      <c r="O132" s="51">
        <f t="shared" si="89"/>
        <v>393.24</v>
      </c>
      <c r="P132" s="65">
        <v>500</v>
      </c>
      <c r="Q132" s="51">
        <f t="shared" si="90"/>
        <v>1227.4099999999999</v>
      </c>
      <c r="R132" s="51">
        <f t="shared" si="91"/>
        <v>36576.299999999981</v>
      </c>
      <c r="S132" s="51">
        <f t="shared" si="92"/>
        <v>54630.669999999991</v>
      </c>
      <c r="T132" s="51">
        <f t="shared" si="93"/>
        <v>113423.69999999998</v>
      </c>
      <c r="U132" s="53">
        <f t="shared" si="94"/>
        <v>66576.299999999988</v>
      </c>
      <c r="W132" s="64">
        <v>47362</v>
      </c>
      <c r="X132" s="51">
        <f t="shared" si="80"/>
        <v>0</v>
      </c>
      <c r="Y132" s="51">
        <f t="shared" si="81"/>
        <v>544.78</v>
      </c>
      <c r="Z132" s="51">
        <f t="shared" si="95"/>
        <v>544.78</v>
      </c>
      <c r="AA132" s="51">
        <f>ROUND(X132*W$8/12,2)</f>
        <v>0</v>
      </c>
      <c r="AB132" s="65">
        <v>0</v>
      </c>
      <c r="AC132" s="51">
        <f t="shared" si="96"/>
        <v>0</v>
      </c>
      <c r="AD132" s="51">
        <f t="shared" si="82"/>
        <v>56629.109999999971</v>
      </c>
      <c r="AE132" s="51">
        <f t="shared" si="83"/>
        <v>13912.559999999998</v>
      </c>
      <c r="AF132" s="51">
        <f t="shared" si="97"/>
        <v>0</v>
      </c>
      <c r="AH132" s="64">
        <v>47362</v>
      </c>
      <c r="AI132" s="51">
        <f t="shared" si="68"/>
        <v>0</v>
      </c>
      <c r="AJ132" s="51">
        <f t="shared" si="69"/>
        <v>186.04</v>
      </c>
      <c r="AK132" s="51">
        <f t="shared" si="98"/>
        <v>186.04</v>
      </c>
      <c r="AL132" s="51">
        <f>ROUND(AI132*AH$8/12,2)</f>
        <v>0</v>
      </c>
      <c r="AM132" s="65">
        <v>0</v>
      </c>
      <c r="AN132" s="51">
        <f t="shared" si="99"/>
        <v>0</v>
      </c>
      <c r="AO132" s="51">
        <f t="shared" si="70"/>
        <v>21407.940000000021</v>
      </c>
      <c r="AP132" s="51">
        <f t="shared" si="71"/>
        <v>4889.8199999999988</v>
      </c>
      <c r="AQ132" s="51">
        <f t="shared" si="100"/>
        <v>0</v>
      </c>
      <c r="AS132" s="64">
        <v>47362</v>
      </c>
      <c r="AT132" s="51">
        <f t="shared" si="72"/>
        <v>0</v>
      </c>
      <c r="AU132" s="51">
        <f t="shared" si="73"/>
        <v>204.6</v>
      </c>
      <c r="AV132" s="51">
        <f t="shared" si="101"/>
        <v>204.6</v>
      </c>
      <c r="AW132" s="51">
        <f>ROUND(AT132*AS$8/12,2)</f>
        <v>0</v>
      </c>
      <c r="AX132" s="65">
        <v>0</v>
      </c>
      <c r="AY132" s="51">
        <f t="shared" si="102"/>
        <v>0</v>
      </c>
      <c r="AZ132" s="51">
        <f t="shared" si="74"/>
        <v>25384.729999999949</v>
      </c>
      <c r="BA132" s="51">
        <f t="shared" si="75"/>
        <v>5018.3899999999976</v>
      </c>
      <c r="BB132" s="51">
        <f t="shared" si="103"/>
        <v>0</v>
      </c>
      <c r="BD132" s="64">
        <v>47362</v>
      </c>
      <c r="BE132" s="51">
        <f t="shared" si="76"/>
        <v>0</v>
      </c>
      <c r="BF132" s="51">
        <f t="shared" si="77"/>
        <v>221.51</v>
      </c>
      <c r="BG132" s="51">
        <f t="shared" si="104"/>
        <v>221.51</v>
      </c>
      <c r="BH132" s="51">
        <f>ROUND(BE132*BD$8/12,2)</f>
        <v>0</v>
      </c>
      <c r="BI132" s="65">
        <v>0</v>
      </c>
      <c r="BJ132" s="51">
        <f t="shared" si="105"/>
        <v>0</v>
      </c>
      <c r="BK132" s="51">
        <f t="shared" si="78"/>
        <v>31925.579999999907</v>
      </c>
      <c r="BL132" s="51">
        <f t="shared" si="79"/>
        <v>3138.2399999999993</v>
      </c>
      <c r="BM132" s="51">
        <f t="shared" si="106"/>
        <v>0</v>
      </c>
    </row>
    <row r="133" spans="1:65" x14ac:dyDescent="0.25">
      <c r="A133" s="64">
        <v>47392</v>
      </c>
      <c r="B133" s="51">
        <f t="shared" si="85"/>
        <v>1227.4099999999999</v>
      </c>
      <c r="C133" s="51">
        <f>AC133</f>
        <v>0</v>
      </c>
      <c r="D133" s="51">
        <f>AN133</f>
        <v>0</v>
      </c>
      <c r="E133" s="51">
        <f>AY133</f>
        <v>0</v>
      </c>
      <c r="F133" s="51">
        <f>BJ133</f>
        <v>0</v>
      </c>
      <c r="G133" s="51">
        <f t="shared" si="108"/>
        <v>1227.4099999999999</v>
      </c>
      <c r="J133">
        <f t="shared" si="107"/>
        <v>10</v>
      </c>
      <c r="K133" s="64">
        <v>47392</v>
      </c>
      <c r="L133" s="51">
        <f t="shared" si="86"/>
        <v>113423.69999999998</v>
      </c>
      <c r="M133" s="51">
        <f t="shared" si="87"/>
        <v>727.41</v>
      </c>
      <c r="N133" s="51">
        <f t="shared" si="88"/>
        <v>337.03999999999996</v>
      </c>
      <c r="O133" s="51">
        <f t="shared" si="89"/>
        <v>390.37</v>
      </c>
      <c r="P133" s="65">
        <v>500</v>
      </c>
      <c r="Q133" s="51">
        <f t="shared" si="90"/>
        <v>1227.4099999999999</v>
      </c>
      <c r="R133" s="51">
        <f t="shared" si="91"/>
        <v>37413.339999999982</v>
      </c>
      <c r="S133" s="51">
        <f t="shared" si="92"/>
        <v>55021.039999999994</v>
      </c>
      <c r="T133" s="51">
        <f t="shared" si="93"/>
        <v>112586.65999999999</v>
      </c>
      <c r="U133" s="53">
        <f t="shared" si="94"/>
        <v>67413.339999999982</v>
      </c>
      <c r="W133" s="64">
        <v>47392</v>
      </c>
      <c r="X133" s="51">
        <f t="shared" si="80"/>
        <v>0</v>
      </c>
      <c r="Y133" s="51">
        <f t="shared" si="81"/>
        <v>544.78</v>
      </c>
      <c r="Z133" s="51">
        <f t="shared" si="95"/>
        <v>544.78</v>
      </c>
      <c r="AA133" s="51">
        <f>ROUND(X133*W$8/12,2)</f>
        <v>0</v>
      </c>
      <c r="AB133" s="65">
        <v>0</v>
      </c>
      <c r="AC133" s="51">
        <f t="shared" si="96"/>
        <v>0</v>
      </c>
      <c r="AD133" s="51">
        <f t="shared" si="82"/>
        <v>57173.88999999997</v>
      </c>
      <c r="AE133" s="51">
        <f t="shared" si="83"/>
        <v>13912.559999999998</v>
      </c>
      <c r="AF133" s="51">
        <f t="shared" si="97"/>
        <v>0</v>
      </c>
      <c r="AH133" s="64">
        <v>47392</v>
      </c>
      <c r="AI133" s="51">
        <f t="shared" si="68"/>
        <v>0</v>
      </c>
      <c r="AJ133" s="51">
        <f t="shared" si="69"/>
        <v>186.04</v>
      </c>
      <c r="AK133" s="51">
        <f t="shared" si="98"/>
        <v>186.04</v>
      </c>
      <c r="AL133" s="51">
        <f>ROUND(AI133*AH$8/12,2)</f>
        <v>0</v>
      </c>
      <c r="AM133" s="65">
        <v>0</v>
      </c>
      <c r="AN133" s="51">
        <f t="shared" si="99"/>
        <v>0</v>
      </c>
      <c r="AO133" s="51">
        <f t="shared" si="70"/>
        <v>21593.980000000021</v>
      </c>
      <c r="AP133" s="51">
        <f t="shared" si="71"/>
        <v>4889.8199999999988</v>
      </c>
      <c r="AQ133" s="51">
        <f t="shared" si="100"/>
        <v>0</v>
      </c>
      <c r="AS133" s="64">
        <v>47392</v>
      </c>
      <c r="AT133" s="51">
        <f t="shared" si="72"/>
        <v>0</v>
      </c>
      <c r="AU133" s="51">
        <f t="shared" si="73"/>
        <v>204.6</v>
      </c>
      <c r="AV133" s="51">
        <f t="shared" si="101"/>
        <v>204.6</v>
      </c>
      <c r="AW133" s="51">
        <f>ROUND(AT133*AS$8/12,2)</f>
        <v>0</v>
      </c>
      <c r="AX133" s="65">
        <v>0</v>
      </c>
      <c r="AY133" s="51">
        <f t="shared" si="102"/>
        <v>0</v>
      </c>
      <c r="AZ133" s="51">
        <f t="shared" si="74"/>
        <v>25589.329999999947</v>
      </c>
      <c r="BA133" s="51">
        <f t="shared" si="75"/>
        <v>5018.3899999999976</v>
      </c>
      <c r="BB133" s="51">
        <f t="shared" si="103"/>
        <v>0</v>
      </c>
      <c r="BD133" s="64">
        <v>47392</v>
      </c>
      <c r="BE133" s="51">
        <f t="shared" si="76"/>
        <v>0</v>
      </c>
      <c r="BF133" s="51">
        <f t="shared" si="77"/>
        <v>221.51</v>
      </c>
      <c r="BG133" s="51">
        <f t="shared" si="104"/>
        <v>221.51</v>
      </c>
      <c r="BH133" s="51">
        <f>ROUND(BE133*BD$8/12,2)</f>
        <v>0</v>
      </c>
      <c r="BI133" s="65">
        <v>0</v>
      </c>
      <c r="BJ133" s="51">
        <f t="shared" si="105"/>
        <v>0</v>
      </c>
      <c r="BK133" s="51">
        <f t="shared" si="78"/>
        <v>32147.089999999906</v>
      </c>
      <c r="BL133" s="51">
        <f t="shared" si="79"/>
        <v>3138.2399999999993</v>
      </c>
      <c r="BM133" s="51">
        <f t="shared" si="106"/>
        <v>0</v>
      </c>
    </row>
    <row r="134" spans="1:65" x14ac:dyDescent="0.25">
      <c r="A134" s="64">
        <v>47423</v>
      </c>
      <c r="B134" s="51">
        <f t="shared" si="85"/>
        <v>1227.4099999999999</v>
      </c>
      <c r="C134" s="51">
        <f>AC134</f>
        <v>0</v>
      </c>
      <c r="D134" s="51">
        <f>AN134</f>
        <v>0</v>
      </c>
      <c r="E134" s="51">
        <f>AY134</f>
        <v>0</v>
      </c>
      <c r="F134" s="51">
        <f>BJ134</f>
        <v>0</v>
      </c>
      <c r="G134" s="51">
        <f t="shared" si="108"/>
        <v>1227.4099999999999</v>
      </c>
      <c r="J134">
        <f t="shared" si="107"/>
        <v>10</v>
      </c>
      <c r="K134" s="64">
        <v>47423</v>
      </c>
      <c r="L134" s="51">
        <f t="shared" si="86"/>
        <v>112586.65999999999</v>
      </c>
      <c r="M134" s="51">
        <f t="shared" si="87"/>
        <v>727.41</v>
      </c>
      <c r="N134" s="51">
        <f t="shared" si="88"/>
        <v>339.91999999999996</v>
      </c>
      <c r="O134" s="51">
        <f t="shared" si="89"/>
        <v>387.49</v>
      </c>
      <c r="P134" s="65">
        <v>500</v>
      </c>
      <c r="Q134" s="51">
        <f t="shared" si="90"/>
        <v>1227.4099999999999</v>
      </c>
      <c r="R134" s="51">
        <f t="shared" si="91"/>
        <v>38253.25999999998</v>
      </c>
      <c r="S134" s="51">
        <f t="shared" si="92"/>
        <v>55408.529999999992</v>
      </c>
      <c r="T134" s="51">
        <f t="shared" si="93"/>
        <v>111746.73999999999</v>
      </c>
      <c r="U134" s="53">
        <f t="shared" si="94"/>
        <v>68253.25999999998</v>
      </c>
      <c r="W134" s="64">
        <v>47423</v>
      </c>
      <c r="X134" s="51">
        <f t="shared" si="80"/>
        <v>0</v>
      </c>
      <c r="Y134" s="51">
        <f t="shared" si="81"/>
        <v>544.78</v>
      </c>
      <c r="Z134" s="51">
        <f t="shared" si="95"/>
        <v>544.78</v>
      </c>
      <c r="AA134" s="51">
        <f>ROUND(X134*W$8/12,2)</f>
        <v>0</v>
      </c>
      <c r="AB134" s="65">
        <v>0</v>
      </c>
      <c r="AC134" s="51">
        <f t="shared" si="96"/>
        <v>0</v>
      </c>
      <c r="AD134" s="51">
        <f t="shared" si="82"/>
        <v>57718.669999999969</v>
      </c>
      <c r="AE134" s="51">
        <f t="shared" si="83"/>
        <v>13912.559999999998</v>
      </c>
      <c r="AF134" s="51">
        <f t="shared" si="97"/>
        <v>0</v>
      </c>
      <c r="AH134" s="64">
        <v>47423</v>
      </c>
      <c r="AI134" s="51">
        <f t="shared" ref="AI134:AI148" si="109">AQ133</f>
        <v>0</v>
      </c>
      <c r="AJ134" s="51">
        <f t="shared" ref="AJ128:AJ148" si="110">AH$11</f>
        <v>186.04</v>
      </c>
      <c r="AK134" s="51">
        <f t="shared" si="98"/>
        <v>186.04</v>
      </c>
      <c r="AL134" s="51">
        <f>ROUND(AI134*AH$8/12,2)</f>
        <v>0</v>
      </c>
      <c r="AM134" s="65">
        <v>0</v>
      </c>
      <c r="AN134" s="51">
        <f t="shared" si="99"/>
        <v>0</v>
      </c>
      <c r="AO134" s="51">
        <f t="shared" ref="AO134:AO148" si="111">AK134+AM134+AO133</f>
        <v>21780.020000000022</v>
      </c>
      <c r="AP134" s="51">
        <f t="shared" ref="AP134:AP148" si="112">AL134+AP133</f>
        <v>4889.8199999999988</v>
      </c>
      <c r="AQ134" s="51">
        <f t="shared" si="100"/>
        <v>0</v>
      </c>
      <c r="AS134" s="64">
        <v>47423</v>
      </c>
      <c r="AT134" s="51">
        <f t="shared" ref="AT134:AT148" si="113">BB133</f>
        <v>0</v>
      </c>
      <c r="AU134" s="51">
        <f t="shared" ref="AU128:AU148" si="114">AS$11</f>
        <v>204.6</v>
      </c>
      <c r="AV134" s="51">
        <f t="shared" si="101"/>
        <v>204.6</v>
      </c>
      <c r="AW134" s="51">
        <f>ROUND(AT134*AS$8/12,2)</f>
        <v>0</v>
      </c>
      <c r="AX134" s="65">
        <v>0</v>
      </c>
      <c r="AY134" s="51">
        <f t="shared" si="102"/>
        <v>0</v>
      </c>
      <c r="AZ134" s="51">
        <f t="shared" ref="AZ134:AZ148" si="115">AV134+AX134+AZ133</f>
        <v>25793.929999999946</v>
      </c>
      <c r="BA134" s="51">
        <f t="shared" ref="BA134:BA148" si="116">AW134+BA133</f>
        <v>5018.3899999999976</v>
      </c>
      <c r="BB134" s="51">
        <f t="shared" si="103"/>
        <v>0</v>
      </c>
      <c r="BD134" s="64">
        <v>47423</v>
      </c>
      <c r="BE134" s="51">
        <f t="shared" ref="BE134:BE148" si="117">BM133</f>
        <v>0</v>
      </c>
      <c r="BF134" s="51">
        <f t="shared" ref="BF128:BF148" si="118">BD$11</f>
        <v>221.51</v>
      </c>
      <c r="BG134" s="51">
        <f t="shared" si="104"/>
        <v>221.51</v>
      </c>
      <c r="BH134" s="51">
        <f>ROUND(BE134*BD$8/12,2)</f>
        <v>0</v>
      </c>
      <c r="BI134" s="65">
        <v>0</v>
      </c>
      <c r="BJ134" s="51">
        <f t="shared" si="105"/>
        <v>0</v>
      </c>
      <c r="BK134" s="51">
        <f t="shared" ref="BK134:BK148" si="119">BG134+BI134+BK133</f>
        <v>32368.599999999904</v>
      </c>
      <c r="BL134" s="51">
        <f t="shared" ref="BL134:BL148" si="120">BH134+BL133</f>
        <v>3138.2399999999993</v>
      </c>
      <c r="BM134" s="51">
        <f t="shared" si="106"/>
        <v>0</v>
      </c>
    </row>
    <row r="135" spans="1:65" x14ac:dyDescent="0.25">
      <c r="A135" s="64">
        <v>47453</v>
      </c>
      <c r="B135" s="51">
        <f t="shared" si="85"/>
        <v>1227.4099999999999</v>
      </c>
      <c r="C135" s="51">
        <f>AC135</f>
        <v>0</v>
      </c>
      <c r="D135" s="51">
        <f>AN135</f>
        <v>0</v>
      </c>
      <c r="E135" s="51">
        <f>AY135</f>
        <v>0</v>
      </c>
      <c r="F135" s="51">
        <f>BJ135</f>
        <v>0</v>
      </c>
      <c r="G135" s="51">
        <f t="shared" si="108"/>
        <v>1227.4099999999999</v>
      </c>
      <c r="J135">
        <f t="shared" si="107"/>
        <v>10</v>
      </c>
      <c r="K135" s="64">
        <v>47453</v>
      </c>
      <c r="L135" s="51">
        <f t="shared" si="86"/>
        <v>111746.73999999999</v>
      </c>
      <c r="M135" s="51">
        <f t="shared" si="87"/>
        <v>727.41</v>
      </c>
      <c r="N135" s="51">
        <f t="shared" si="88"/>
        <v>342.80999999999995</v>
      </c>
      <c r="O135" s="51">
        <f t="shared" si="89"/>
        <v>384.6</v>
      </c>
      <c r="P135" s="65">
        <v>500</v>
      </c>
      <c r="Q135" s="51">
        <f t="shared" si="90"/>
        <v>1227.4099999999999</v>
      </c>
      <c r="R135" s="51">
        <f t="shared" si="91"/>
        <v>39096.069999999978</v>
      </c>
      <c r="S135" s="51">
        <f t="shared" si="92"/>
        <v>55793.12999999999</v>
      </c>
      <c r="T135" s="51">
        <f t="shared" si="93"/>
        <v>110903.93</v>
      </c>
      <c r="U135" s="53">
        <f t="shared" si="94"/>
        <v>69096.069999999978</v>
      </c>
      <c r="W135" s="64">
        <v>47453</v>
      </c>
      <c r="X135" s="51">
        <f t="shared" si="80"/>
        <v>0</v>
      </c>
      <c r="Y135" s="51">
        <f t="shared" si="81"/>
        <v>544.78</v>
      </c>
      <c r="Z135" s="51">
        <f t="shared" si="95"/>
        <v>544.78</v>
      </c>
      <c r="AA135" s="51">
        <f>ROUND(X135*W$8/12,2)</f>
        <v>0</v>
      </c>
      <c r="AB135" s="65">
        <v>0</v>
      </c>
      <c r="AC135" s="51">
        <f t="shared" si="96"/>
        <v>0</v>
      </c>
      <c r="AD135" s="51">
        <f t="shared" si="82"/>
        <v>58263.449999999968</v>
      </c>
      <c r="AE135" s="51">
        <f t="shared" si="83"/>
        <v>13912.559999999998</v>
      </c>
      <c r="AF135" s="51">
        <f t="shared" si="97"/>
        <v>0</v>
      </c>
      <c r="AH135" s="64">
        <v>47453</v>
      </c>
      <c r="AI135" s="51">
        <f t="shared" si="109"/>
        <v>0</v>
      </c>
      <c r="AJ135" s="51">
        <f t="shared" si="110"/>
        <v>186.04</v>
      </c>
      <c r="AK135" s="51">
        <f t="shared" si="98"/>
        <v>186.04</v>
      </c>
      <c r="AL135" s="51">
        <f>ROUND(AI135*AH$8/12,2)</f>
        <v>0</v>
      </c>
      <c r="AM135" s="65">
        <v>0</v>
      </c>
      <c r="AN135" s="51">
        <f t="shared" si="99"/>
        <v>0</v>
      </c>
      <c r="AO135" s="51">
        <f t="shared" si="111"/>
        <v>21966.060000000023</v>
      </c>
      <c r="AP135" s="51">
        <f t="shared" si="112"/>
        <v>4889.8199999999988</v>
      </c>
      <c r="AQ135" s="51">
        <f t="shared" si="100"/>
        <v>0</v>
      </c>
      <c r="AS135" s="64">
        <v>47453</v>
      </c>
      <c r="AT135" s="51">
        <f t="shared" si="113"/>
        <v>0</v>
      </c>
      <c r="AU135" s="51">
        <f t="shared" si="114"/>
        <v>204.6</v>
      </c>
      <c r="AV135" s="51">
        <f t="shared" si="101"/>
        <v>204.6</v>
      </c>
      <c r="AW135" s="51">
        <f>ROUND(AT135*AS$8/12,2)</f>
        <v>0</v>
      </c>
      <c r="AX135" s="65">
        <v>0</v>
      </c>
      <c r="AY135" s="51">
        <f t="shared" si="102"/>
        <v>0</v>
      </c>
      <c r="AZ135" s="51">
        <f t="shared" si="115"/>
        <v>25998.529999999944</v>
      </c>
      <c r="BA135" s="51">
        <f t="shared" si="116"/>
        <v>5018.3899999999976</v>
      </c>
      <c r="BB135" s="51">
        <f t="shared" si="103"/>
        <v>0</v>
      </c>
      <c r="BD135" s="64">
        <v>47453</v>
      </c>
      <c r="BE135" s="51">
        <f t="shared" si="117"/>
        <v>0</v>
      </c>
      <c r="BF135" s="51">
        <f t="shared" si="118"/>
        <v>221.51</v>
      </c>
      <c r="BG135" s="51">
        <f t="shared" si="104"/>
        <v>221.51</v>
      </c>
      <c r="BH135" s="51">
        <f>ROUND(BE135*BD$8/12,2)</f>
        <v>0</v>
      </c>
      <c r="BI135" s="65">
        <v>0</v>
      </c>
      <c r="BJ135" s="51">
        <f t="shared" si="105"/>
        <v>0</v>
      </c>
      <c r="BK135" s="51">
        <f t="shared" si="119"/>
        <v>32590.109999999902</v>
      </c>
      <c r="BL135" s="51">
        <f t="shared" si="120"/>
        <v>3138.2399999999993</v>
      </c>
      <c r="BM135" s="51">
        <f t="shared" si="106"/>
        <v>0</v>
      </c>
    </row>
    <row r="136" spans="1:65" x14ac:dyDescent="0.25">
      <c r="A136" s="64">
        <v>47484</v>
      </c>
      <c r="B136" s="51">
        <f t="shared" si="85"/>
        <v>1227.4099999999999</v>
      </c>
      <c r="C136" s="51">
        <f>AC136</f>
        <v>0</v>
      </c>
      <c r="D136" s="51">
        <f>AN136</f>
        <v>0</v>
      </c>
      <c r="E136" s="51">
        <f>AY136</f>
        <v>0</v>
      </c>
      <c r="F136" s="51">
        <f>BJ136</f>
        <v>0</v>
      </c>
      <c r="G136" s="51">
        <f t="shared" si="108"/>
        <v>1227.4099999999999</v>
      </c>
      <c r="J136">
        <f t="shared" si="107"/>
        <v>11</v>
      </c>
      <c r="K136" s="64">
        <v>47484</v>
      </c>
      <c r="L136" s="51">
        <f t="shared" si="86"/>
        <v>110903.93</v>
      </c>
      <c r="M136" s="51">
        <f t="shared" si="87"/>
        <v>727.41</v>
      </c>
      <c r="N136" s="51">
        <f t="shared" si="88"/>
        <v>345.71999999999997</v>
      </c>
      <c r="O136" s="51">
        <f t="shared" si="89"/>
        <v>381.69</v>
      </c>
      <c r="P136" s="65">
        <v>500</v>
      </c>
      <c r="Q136" s="51">
        <f t="shared" si="90"/>
        <v>1227.4099999999999</v>
      </c>
      <c r="R136" s="51">
        <f t="shared" si="91"/>
        <v>39941.789999999979</v>
      </c>
      <c r="S136" s="51">
        <f t="shared" si="92"/>
        <v>56174.819999999992</v>
      </c>
      <c r="T136" s="51">
        <f t="shared" si="93"/>
        <v>110058.20999999999</v>
      </c>
      <c r="U136" s="53">
        <f t="shared" si="94"/>
        <v>69941.789999999979</v>
      </c>
      <c r="W136" s="64">
        <v>47484</v>
      </c>
      <c r="X136" s="51">
        <f t="shared" ref="X136:X148" si="121">AF135</f>
        <v>0</v>
      </c>
      <c r="Y136" s="51">
        <f t="shared" ref="Y130:Y148" si="122">W$11</f>
        <v>544.78</v>
      </c>
      <c r="Z136" s="51">
        <f t="shared" si="95"/>
        <v>544.78</v>
      </c>
      <c r="AA136" s="51">
        <f>ROUND(X136*W$8/12,2)</f>
        <v>0</v>
      </c>
      <c r="AB136" s="65">
        <v>0</v>
      </c>
      <c r="AC136" s="51">
        <f t="shared" si="96"/>
        <v>0</v>
      </c>
      <c r="AD136" s="51">
        <f t="shared" ref="AD136:AD148" si="123">Z136+AB136+AD135</f>
        <v>58808.229999999967</v>
      </c>
      <c r="AE136" s="51">
        <f t="shared" ref="AE136:AE148" si="124">AA136+AE135</f>
        <v>13912.559999999998</v>
      </c>
      <c r="AF136" s="51">
        <f t="shared" si="97"/>
        <v>0</v>
      </c>
      <c r="AH136" s="64">
        <v>47484</v>
      </c>
      <c r="AI136" s="51">
        <f t="shared" si="109"/>
        <v>0</v>
      </c>
      <c r="AJ136" s="51">
        <f t="shared" si="110"/>
        <v>186.04</v>
      </c>
      <c r="AK136" s="51">
        <f t="shared" si="98"/>
        <v>186.04</v>
      </c>
      <c r="AL136" s="51">
        <f>ROUND(AI136*AH$8/12,2)</f>
        <v>0</v>
      </c>
      <c r="AM136" s="65">
        <v>0</v>
      </c>
      <c r="AN136" s="51">
        <f t="shared" si="99"/>
        <v>0</v>
      </c>
      <c r="AO136" s="51">
        <f t="shared" si="111"/>
        <v>22152.100000000024</v>
      </c>
      <c r="AP136" s="51">
        <f t="shared" si="112"/>
        <v>4889.8199999999988</v>
      </c>
      <c r="AQ136" s="51">
        <f t="shared" si="100"/>
        <v>0</v>
      </c>
      <c r="AS136" s="64">
        <v>47484</v>
      </c>
      <c r="AT136" s="51">
        <f t="shared" si="113"/>
        <v>0</v>
      </c>
      <c r="AU136" s="51">
        <f t="shared" si="114"/>
        <v>204.6</v>
      </c>
      <c r="AV136" s="51">
        <f t="shared" si="101"/>
        <v>204.6</v>
      </c>
      <c r="AW136" s="51">
        <f>ROUND(AT136*AS$8/12,2)</f>
        <v>0</v>
      </c>
      <c r="AX136" s="65">
        <v>0</v>
      </c>
      <c r="AY136" s="51">
        <f t="shared" si="102"/>
        <v>0</v>
      </c>
      <c r="AZ136" s="51">
        <f t="shared" si="115"/>
        <v>26203.129999999943</v>
      </c>
      <c r="BA136" s="51">
        <f t="shared" si="116"/>
        <v>5018.3899999999976</v>
      </c>
      <c r="BB136" s="51">
        <f t="shared" si="103"/>
        <v>0</v>
      </c>
      <c r="BD136" s="64">
        <v>47484</v>
      </c>
      <c r="BE136" s="51">
        <f t="shared" si="117"/>
        <v>0</v>
      </c>
      <c r="BF136" s="51">
        <f t="shared" si="118"/>
        <v>221.51</v>
      </c>
      <c r="BG136" s="51">
        <f t="shared" si="104"/>
        <v>221.51</v>
      </c>
      <c r="BH136" s="51">
        <f>ROUND(BE136*BD$8/12,2)</f>
        <v>0</v>
      </c>
      <c r="BI136" s="65">
        <v>0</v>
      </c>
      <c r="BJ136" s="51">
        <f t="shared" si="105"/>
        <v>0</v>
      </c>
      <c r="BK136" s="51">
        <f t="shared" si="119"/>
        <v>32811.619999999901</v>
      </c>
      <c r="BL136" s="51">
        <f t="shared" si="120"/>
        <v>3138.2399999999993</v>
      </c>
      <c r="BM136" s="51">
        <f t="shared" si="106"/>
        <v>0</v>
      </c>
    </row>
    <row r="137" spans="1:65" x14ac:dyDescent="0.25">
      <c r="A137" s="64">
        <v>47515</v>
      </c>
      <c r="B137" s="51">
        <f t="shared" si="85"/>
        <v>1227.4099999999999</v>
      </c>
      <c r="C137" s="51">
        <f>AC137</f>
        <v>0</v>
      </c>
      <c r="D137" s="51">
        <f>AN137</f>
        <v>0</v>
      </c>
      <c r="E137" s="51">
        <f>AY137</f>
        <v>0</v>
      </c>
      <c r="F137" s="51">
        <f>BJ137</f>
        <v>0</v>
      </c>
      <c r="G137" s="51">
        <f t="shared" si="108"/>
        <v>1227.4099999999999</v>
      </c>
      <c r="J137">
        <f t="shared" si="107"/>
        <v>11</v>
      </c>
      <c r="K137" s="64">
        <v>47515</v>
      </c>
      <c r="L137" s="51">
        <f t="shared" si="86"/>
        <v>110058.20999999999</v>
      </c>
      <c r="M137" s="51">
        <f t="shared" si="87"/>
        <v>727.41</v>
      </c>
      <c r="N137" s="51">
        <f t="shared" si="88"/>
        <v>348.63</v>
      </c>
      <c r="O137" s="51">
        <f t="shared" si="89"/>
        <v>378.78</v>
      </c>
      <c r="P137" s="65">
        <v>500</v>
      </c>
      <c r="Q137" s="51">
        <f t="shared" si="90"/>
        <v>1227.4099999999999</v>
      </c>
      <c r="R137" s="51">
        <f t="shared" si="91"/>
        <v>40790.419999999976</v>
      </c>
      <c r="S137" s="51">
        <f t="shared" si="92"/>
        <v>56553.599999999991</v>
      </c>
      <c r="T137" s="51">
        <f t="shared" si="93"/>
        <v>109209.57999999999</v>
      </c>
      <c r="U137" s="53">
        <f t="shared" si="94"/>
        <v>70790.419999999984</v>
      </c>
      <c r="W137" s="64">
        <v>47515</v>
      </c>
      <c r="X137" s="51">
        <f t="shared" si="121"/>
        <v>0</v>
      </c>
      <c r="Y137" s="51">
        <f t="shared" si="122"/>
        <v>544.78</v>
      </c>
      <c r="Z137" s="51">
        <f t="shared" si="95"/>
        <v>544.78</v>
      </c>
      <c r="AA137" s="51">
        <f>ROUND(X137*W$8/12,2)</f>
        <v>0</v>
      </c>
      <c r="AB137" s="65">
        <v>0</v>
      </c>
      <c r="AC137" s="51">
        <f t="shared" si="96"/>
        <v>0</v>
      </c>
      <c r="AD137" s="51">
        <f t="shared" si="123"/>
        <v>59353.009999999966</v>
      </c>
      <c r="AE137" s="51">
        <f t="shared" si="124"/>
        <v>13912.559999999998</v>
      </c>
      <c r="AF137" s="51">
        <f t="shared" si="97"/>
        <v>0</v>
      </c>
      <c r="AH137" s="64">
        <v>47515</v>
      </c>
      <c r="AI137" s="51">
        <f t="shared" si="109"/>
        <v>0</v>
      </c>
      <c r="AJ137" s="51">
        <f t="shared" si="110"/>
        <v>186.04</v>
      </c>
      <c r="AK137" s="51">
        <f t="shared" si="98"/>
        <v>186.04</v>
      </c>
      <c r="AL137" s="51">
        <f>ROUND(AI137*AH$8/12,2)</f>
        <v>0</v>
      </c>
      <c r="AM137" s="65">
        <v>0</v>
      </c>
      <c r="AN137" s="51">
        <f t="shared" si="99"/>
        <v>0</v>
      </c>
      <c r="AO137" s="51">
        <f t="shared" si="111"/>
        <v>22338.140000000025</v>
      </c>
      <c r="AP137" s="51">
        <f t="shared" si="112"/>
        <v>4889.8199999999988</v>
      </c>
      <c r="AQ137" s="51">
        <f t="shared" si="100"/>
        <v>0</v>
      </c>
      <c r="AS137" s="64">
        <v>47515</v>
      </c>
      <c r="AT137" s="51">
        <f t="shared" si="113"/>
        <v>0</v>
      </c>
      <c r="AU137" s="51">
        <f t="shared" si="114"/>
        <v>204.6</v>
      </c>
      <c r="AV137" s="51">
        <f t="shared" si="101"/>
        <v>204.6</v>
      </c>
      <c r="AW137" s="51">
        <f>ROUND(AT137*AS$8/12,2)</f>
        <v>0</v>
      </c>
      <c r="AX137" s="65">
        <v>0</v>
      </c>
      <c r="AY137" s="51">
        <f t="shared" si="102"/>
        <v>0</v>
      </c>
      <c r="AZ137" s="51">
        <f t="shared" si="115"/>
        <v>26407.729999999941</v>
      </c>
      <c r="BA137" s="51">
        <f t="shared" si="116"/>
        <v>5018.3899999999976</v>
      </c>
      <c r="BB137" s="51">
        <f t="shared" si="103"/>
        <v>0</v>
      </c>
      <c r="BD137" s="64">
        <v>47515</v>
      </c>
      <c r="BE137" s="51">
        <f t="shared" si="117"/>
        <v>0</v>
      </c>
      <c r="BF137" s="51">
        <f t="shared" si="118"/>
        <v>221.51</v>
      </c>
      <c r="BG137" s="51">
        <f t="shared" si="104"/>
        <v>221.51</v>
      </c>
      <c r="BH137" s="51">
        <f>ROUND(BE137*BD$8/12,2)</f>
        <v>0</v>
      </c>
      <c r="BI137" s="65">
        <v>0</v>
      </c>
      <c r="BJ137" s="51">
        <f t="shared" si="105"/>
        <v>0</v>
      </c>
      <c r="BK137" s="51">
        <f t="shared" si="119"/>
        <v>33033.129999999903</v>
      </c>
      <c r="BL137" s="51">
        <f t="shared" si="120"/>
        <v>3138.2399999999993</v>
      </c>
      <c r="BM137" s="51">
        <f t="shared" si="106"/>
        <v>0</v>
      </c>
    </row>
    <row r="138" spans="1:65" x14ac:dyDescent="0.25">
      <c r="A138" s="64">
        <v>47543</v>
      </c>
      <c r="B138" s="51">
        <f t="shared" si="85"/>
        <v>1227.4099999999999</v>
      </c>
      <c r="C138" s="51">
        <f>AC138</f>
        <v>0</v>
      </c>
      <c r="D138" s="51">
        <f>AN138</f>
        <v>0</v>
      </c>
      <c r="E138" s="51">
        <f>AY138</f>
        <v>0</v>
      </c>
      <c r="F138" s="51">
        <f>BJ138</f>
        <v>0</v>
      </c>
      <c r="G138" s="51">
        <f t="shared" si="108"/>
        <v>1227.4099999999999</v>
      </c>
      <c r="J138">
        <f t="shared" si="107"/>
        <v>11</v>
      </c>
      <c r="K138" s="64">
        <v>47543</v>
      </c>
      <c r="L138" s="51">
        <f t="shared" si="86"/>
        <v>109209.57999999999</v>
      </c>
      <c r="M138" s="51">
        <f t="shared" si="87"/>
        <v>727.41</v>
      </c>
      <c r="N138" s="51">
        <f t="shared" si="88"/>
        <v>351.54999999999995</v>
      </c>
      <c r="O138" s="51">
        <f t="shared" si="89"/>
        <v>375.86</v>
      </c>
      <c r="P138" s="65">
        <v>500</v>
      </c>
      <c r="Q138" s="51">
        <f t="shared" si="90"/>
        <v>1227.4099999999999</v>
      </c>
      <c r="R138" s="51">
        <f t="shared" si="91"/>
        <v>41641.969999999979</v>
      </c>
      <c r="S138" s="51">
        <f t="shared" si="92"/>
        <v>56929.459999999992</v>
      </c>
      <c r="T138" s="51">
        <f t="shared" si="93"/>
        <v>108358.02999999998</v>
      </c>
      <c r="U138" s="53">
        <f t="shared" si="94"/>
        <v>71641.969999999972</v>
      </c>
      <c r="W138" s="64">
        <v>47543</v>
      </c>
      <c r="X138" s="51">
        <f t="shared" si="121"/>
        <v>0</v>
      </c>
      <c r="Y138" s="51">
        <f t="shared" si="122"/>
        <v>544.78</v>
      </c>
      <c r="Z138" s="51">
        <f t="shared" si="95"/>
        <v>544.78</v>
      </c>
      <c r="AA138" s="51">
        <f>ROUND(X138*W$8/12,2)</f>
        <v>0</v>
      </c>
      <c r="AB138" s="65">
        <v>0</v>
      </c>
      <c r="AC138" s="51">
        <f t="shared" si="96"/>
        <v>0</v>
      </c>
      <c r="AD138" s="51">
        <f t="shared" si="123"/>
        <v>59897.789999999964</v>
      </c>
      <c r="AE138" s="51">
        <f t="shared" si="124"/>
        <v>13912.559999999998</v>
      </c>
      <c r="AF138" s="51">
        <f t="shared" si="97"/>
        <v>0</v>
      </c>
      <c r="AH138" s="64">
        <v>47543</v>
      </c>
      <c r="AI138" s="51">
        <f t="shared" si="109"/>
        <v>0</v>
      </c>
      <c r="AJ138" s="51">
        <f t="shared" si="110"/>
        <v>186.04</v>
      </c>
      <c r="AK138" s="51">
        <f t="shared" si="98"/>
        <v>186.04</v>
      </c>
      <c r="AL138" s="51">
        <f>ROUND(AI138*AH$8/12,2)</f>
        <v>0</v>
      </c>
      <c r="AM138" s="65">
        <v>0</v>
      </c>
      <c r="AN138" s="51">
        <f t="shared" si="99"/>
        <v>0</v>
      </c>
      <c r="AO138" s="51">
        <f t="shared" si="111"/>
        <v>22524.180000000026</v>
      </c>
      <c r="AP138" s="51">
        <f t="shared" si="112"/>
        <v>4889.8199999999988</v>
      </c>
      <c r="AQ138" s="51">
        <f t="shared" si="100"/>
        <v>0</v>
      </c>
      <c r="AS138" s="64">
        <v>47543</v>
      </c>
      <c r="AT138" s="51">
        <f t="shared" si="113"/>
        <v>0</v>
      </c>
      <c r="AU138" s="51">
        <f t="shared" si="114"/>
        <v>204.6</v>
      </c>
      <c r="AV138" s="51">
        <f t="shared" si="101"/>
        <v>204.6</v>
      </c>
      <c r="AW138" s="51">
        <f>ROUND(AT138*AS$8/12,2)</f>
        <v>0</v>
      </c>
      <c r="AX138" s="65">
        <v>0</v>
      </c>
      <c r="AY138" s="51">
        <f t="shared" si="102"/>
        <v>0</v>
      </c>
      <c r="AZ138" s="51">
        <f t="shared" si="115"/>
        <v>26612.32999999994</v>
      </c>
      <c r="BA138" s="51">
        <f t="shared" si="116"/>
        <v>5018.3899999999976</v>
      </c>
      <c r="BB138" s="51">
        <f t="shared" si="103"/>
        <v>0</v>
      </c>
      <c r="BD138" s="64">
        <v>47543</v>
      </c>
      <c r="BE138" s="51">
        <f t="shared" si="117"/>
        <v>0</v>
      </c>
      <c r="BF138" s="51">
        <f t="shared" si="118"/>
        <v>221.51</v>
      </c>
      <c r="BG138" s="51">
        <f t="shared" si="104"/>
        <v>221.51</v>
      </c>
      <c r="BH138" s="51">
        <f>ROUND(BE138*BD$8/12,2)</f>
        <v>0</v>
      </c>
      <c r="BI138" s="65">
        <v>0</v>
      </c>
      <c r="BJ138" s="51">
        <f t="shared" si="105"/>
        <v>0</v>
      </c>
      <c r="BK138" s="51">
        <f t="shared" si="119"/>
        <v>33254.639999999905</v>
      </c>
      <c r="BL138" s="51">
        <f t="shared" si="120"/>
        <v>3138.2399999999993</v>
      </c>
      <c r="BM138" s="51">
        <f t="shared" si="106"/>
        <v>0</v>
      </c>
    </row>
    <row r="139" spans="1:65" x14ac:dyDescent="0.25">
      <c r="A139" s="64">
        <v>47574</v>
      </c>
      <c r="B139" s="51">
        <f t="shared" si="85"/>
        <v>1227.4099999999999</v>
      </c>
      <c r="C139" s="51">
        <f>AC139</f>
        <v>0</v>
      </c>
      <c r="D139" s="51">
        <f>AN139</f>
        <v>0</v>
      </c>
      <c r="E139" s="51">
        <f>AY139</f>
        <v>0</v>
      </c>
      <c r="F139" s="51">
        <f>BJ139</f>
        <v>0</v>
      </c>
      <c r="G139" s="51">
        <f t="shared" si="108"/>
        <v>1227.4099999999999</v>
      </c>
      <c r="J139">
        <f t="shared" si="107"/>
        <v>11</v>
      </c>
      <c r="K139" s="64">
        <v>47574</v>
      </c>
      <c r="L139" s="51">
        <f t="shared" si="86"/>
        <v>108358.02999999998</v>
      </c>
      <c r="M139" s="51">
        <f t="shared" si="87"/>
        <v>727.41</v>
      </c>
      <c r="N139" s="51">
        <f t="shared" si="88"/>
        <v>354.47999999999996</v>
      </c>
      <c r="O139" s="51">
        <f t="shared" si="89"/>
        <v>372.93</v>
      </c>
      <c r="P139" s="65">
        <v>500</v>
      </c>
      <c r="Q139" s="51">
        <f t="shared" si="90"/>
        <v>1227.4099999999999</v>
      </c>
      <c r="R139" s="51">
        <f t="shared" si="91"/>
        <v>42496.449999999983</v>
      </c>
      <c r="S139" s="51">
        <f t="shared" si="92"/>
        <v>57302.389999999992</v>
      </c>
      <c r="T139" s="51">
        <f t="shared" si="93"/>
        <v>107503.54999999999</v>
      </c>
      <c r="U139" s="53">
        <f t="shared" si="94"/>
        <v>72496.449999999983</v>
      </c>
      <c r="W139" s="64">
        <v>47574</v>
      </c>
      <c r="X139" s="51">
        <f t="shared" si="121"/>
        <v>0</v>
      </c>
      <c r="Y139" s="51">
        <f t="shared" si="122"/>
        <v>544.78</v>
      </c>
      <c r="Z139" s="51">
        <f t="shared" si="95"/>
        <v>544.78</v>
      </c>
      <c r="AA139" s="51">
        <f>ROUND(X139*W$8/12,2)</f>
        <v>0</v>
      </c>
      <c r="AB139" s="65">
        <v>0</v>
      </c>
      <c r="AC139" s="51">
        <f t="shared" si="96"/>
        <v>0</v>
      </c>
      <c r="AD139" s="51">
        <f t="shared" si="123"/>
        <v>60442.569999999963</v>
      </c>
      <c r="AE139" s="51">
        <f t="shared" si="124"/>
        <v>13912.559999999998</v>
      </c>
      <c r="AF139" s="51">
        <f t="shared" si="97"/>
        <v>0</v>
      </c>
      <c r="AH139" s="64">
        <v>47574</v>
      </c>
      <c r="AI139" s="51">
        <f t="shared" si="109"/>
        <v>0</v>
      </c>
      <c r="AJ139" s="51">
        <f t="shared" si="110"/>
        <v>186.04</v>
      </c>
      <c r="AK139" s="51">
        <f t="shared" si="98"/>
        <v>186.04</v>
      </c>
      <c r="AL139" s="51">
        <f>ROUND(AI139*AH$8/12,2)</f>
        <v>0</v>
      </c>
      <c r="AM139" s="65">
        <v>0</v>
      </c>
      <c r="AN139" s="51">
        <f t="shared" si="99"/>
        <v>0</v>
      </c>
      <c r="AO139" s="51">
        <f t="shared" si="111"/>
        <v>22710.220000000027</v>
      </c>
      <c r="AP139" s="51">
        <f t="shared" si="112"/>
        <v>4889.8199999999988</v>
      </c>
      <c r="AQ139" s="51">
        <f t="shared" si="100"/>
        <v>0</v>
      </c>
      <c r="AS139" s="64">
        <v>47574</v>
      </c>
      <c r="AT139" s="51">
        <f t="shared" si="113"/>
        <v>0</v>
      </c>
      <c r="AU139" s="51">
        <f t="shared" si="114"/>
        <v>204.6</v>
      </c>
      <c r="AV139" s="51">
        <f t="shared" si="101"/>
        <v>204.6</v>
      </c>
      <c r="AW139" s="51">
        <f>ROUND(AT139*AS$8/12,2)</f>
        <v>0</v>
      </c>
      <c r="AX139" s="65">
        <v>0</v>
      </c>
      <c r="AY139" s="51">
        <f t="shared" si="102"/>
        <v>0</v>
      </c>
      <c r="AZ139" s="51">
        <f t="shared" si="115"/>
        <v>26816.929999999938</v>
      </c>
      <c r="BA139" s="51">
        <f t="shared" si="116"/>
        <v>5018.3899999999976</v>
      </c>
      <c r="BB139" s="51">
        <f t="shared" si="103"/>
        <v>0</v>
      </c>
      <c r="BD139" s="64">
        <v>47574</v>
      </c>
      <c r="BE139" s="51">
        <f t="shared" si="117"/>
        <v>0</v>
      </c>
      <c r="BF139" s="51">
        <f t="shared" si="118"/>
        <v>221.51</v>
      </c>
      <c r="BG139" s="51">
        <f t="shared" si="104"/>
        <v>221.51</v>
      </c>
      <c r="BH139" s="51">
        <f>ROUND(BE139*BD$8/12,2)</f>
        <v>0</v>
      </c>
      <c r="BI139" s="65">
        <v>0</v>
      </c>
      <c r="BJ139" s="51">
        <f t="shared" si="105"/>
        <v>0</v>
      </c>
      <c r="BK139" s="51">
        <f t="shared" si="119"/>
        <v>33476.149999999907</v>
      </c>
      <c r="BL139" s="51">
        <f t="shared" si="120"/>
        <v>3138.2399999999993</v>
      </c>
      <c r="BM139" s="51">
        <f t="shared" si="106"/>
        <v>0</v>
      </c>
    </row>
    <row r="140" spans="1:65" x14ac:dyDescent="0.25">
      <c r="A140" s="64">
        <v>47604</v>
      </c>
      <c r="B140" s="51">
        <f t="shared" si="85"/>
        <v>1227.4099999999999</v>
      </c>
      <c r="C140" s="51">
        <f>AC140</f>
        <v>0</v>
      </c>
      <c r="D140" s="51">
        <f>AN140</f>
        <v>0</v>
      </c>
      <c r="E140" s="51">
        <f>AY140</f>
        <v>0</v>
      </c>
      <c r="F140" s="51">
        <f>BJ140</f>
        <v>0</v>
      </c>
      <c r="G140" s="51">
        <f t="shared" si="108"/>
        <v>1227.4099999999999</v>
      </c>
      <c r="J140">
        <f t="shared" si="107"/>
        <v>11</v>
      </c>
      <c r="K140" s="64">
        <v>47604</v>
      </c>
      <c r="L140" s="51">
        <f t="shared" si="86"/>
        <v>107503.54999999999</v>
      </c>
      <c r="M140" s="51">
        <f t="shared" si="87"/>
        <v>727.41</v>
      </c>
      <c r="N140" s="51">
        <f t="shared" si="88"/>
        <v>357.41999999999996</v>
      </c>
      <c r="O140" s="51">
        <f t="shared" si="89"/>
        <v>369.99</v>
      </c>
      <c r="P140" s="65">
        <v>500</v>
      </c>
      <c r="Q140" s="51">
        <f t="shared" si="90"/>
        <v>1227.4099999999999</v>
      </c>
      <c r="R140" s="51">
        <f t="shared" si="91"/>
        <v>43353.869999999981</v>
      </c>
      <c r="S140" s="51">
        <f t="shared" si="92"/>
        <v>57672.37999999999</v>
      </c>
      <c r="T140" s="51">
        <f t="shared" si="93"/>
        <v>106646.12999999999</v>
      </c>
      <c r="U140" s="53">
        <f t="shared" si="94"/>
        <v>73353.869999999981</v>
      </c>
      <c r="W140" s="64">
        <v>47604</v>
      </c>
      <c r="X140" s="51">
        <f t="shared" si="121"/>
        <v>0</v>
      </c>
      <c r="Y140" s="51">
        <f t="shared" si="122"/>
        <v>544.78</v>
      </c>
      <c r="Z140" s="51">
        <f t="shared" si="95"/>
        <v>544.78</v>
      </c>
      <c r="AA140" s="51">
        <f>ROUND(X140*W$8/12,2)</f>
        <v>0</v>
      </c>
      <c r="AB140" s="65">
        <v>0</v>
      </c>
      <c r="AC140" s="51">
        <f t="shared" si="96"/>
        <v>0</v>
      </c>
      <c r="AD140" s="51">
        <f t="shared" si="123"/>
        <v>60987.349999999962</v>
      </c>
      <c r="AE140" s="51">
        <f t="shared" si="124"/>
        <v>13912.559999999998</v>
      </c>
      <c r="AF140" s="51">
        <f t="shared" si="97"/>
        <v>0</v>
      </c>
      <c r="AH140" s="64">
        <v>47604</v>
      </c>
      <c r="AI140" s="51">
        <f t="shared" si="109"/>
        <v>0</v>
      </c>
      <c r="AJ140" s="51">
        <f t="shared" si="110"/>
        <v>186.04</v>
      </c>
      <c r="AK140" s="51">
        <f t="shared" si="98"/>
        <v>186.04</v>
      </c>
      <c r="AL140" s="51">
        <f>ROUND(AI140*AH$8/12,2)</f>
        <v>0</v>
      </c>
      <c r="AM140" s="65">
        <v>0</v>
      </c>
      <c r="AN140" s="51">
        <f t="shared" si="99"/>
        <v>0</v>
      </c>
      <c r="AO140" s="51">
        <f t="shared" si="111"/>
        <v>22896.260000000028</v>
      </c>
      <c r="AP140" s="51">
        <f t="shared" si="112"/>
        <v>4889.8199999999988</v>
      </c>
      <c r="AQ140" s="51">
        <f t="shared" si="100"/>
        <v>0</v>
      </c>
      <c r="AS140" s="64">
        <v>47604</v>
      </c>
      <c r="AT140" s="51">
        <f t="shared" si="113"/>
        <v>0</v>
      </c>
      <c r="AU140" s="51">
        <f t="shared" si="114"/>
        <v>204.6</v>
      </c>
      <c r="AV140" s="51">
        <f t="shared" si="101"/>
        <v>204.6</v>
      </c>
      <c r="AW140" s="51">
        <f>ROUND(AT140*AS$8/12,2)</f>
        <v>0</v>
      </c>
      <c r="AX140" s="65">
        <v>0</v>
      </c>
      <c r="AY140" s="51">
        <f t="shared" si="102"/>
        <v>0</v>
      </c>
      <c r="AZ140" s="51">
        <f t="shared" si="115"/>
        <v>27021.529999999937</v>
      </c>
      <c r="BA140" s="51">
        <f t="shared" si="116"/>
        <v>5018.3899999999976</v>
      </c>
      <c r="BB140" s="51">
        <f t="shared" si="103"/>
        <v>0</v>
      </c>
      <c r="BD140" s="64">
        <v>47604</v>
      </c>
      <c r="BE140" s="51">
        <f t="shared" si="117"/>
        <v>0</v>
      </c>
      <c r="BF140" s="51">
        <f t="shared" si="118"/>
        <v>221.51</v>
      </c>
      <c r="BG140" s="51">
        <f t="shared" si="104"/>
        <v>221.51</v>
      </c>
      <c r="BH140" s="51">
        <f>ROUND(BE140*BD$8/12,2)</f>
        <v>0</v>
      </c>
      <c r="BI140" s="65">
        <v>0</v>
      </c>
      <c r="BJ140" s="51">
        <f t="shared" si="105"/>
        <v>0</v>
      </c>
      <c r="BK140" s="51">
        <f t="shared" si="119"/>
        <v>33697.659999999909</v>
      </c>
      <c r="BL140" s="51">
        <f t="shared" si="120"/>
        <v>3138.2399999999993</v>
      </c>
      <c r="BM140" s="51">
        <f t="shared" si="106"/>
        <v>0</v>
      </c>
    </row>
    <row r="141" spans="1:65" x14ac:dyDescent="0.25">
      <c r="C141" s="51">
        <f>AC141</f>
        <v>0</v>
      </c>
      <c r="D141" s="51">
        <f>AN141</f>
        <v>0</v>
      </c>
      <c r="E141" s="51">
        <f>AY141</f>
        <v>0</v>
      </c>
      <c r="F141" s="51">
        <f>BJ141</f>
        <v>0</v>
      </c>
      <c r="J141">
        <f t="shared" si="107"/>
        <v>11</v>
      </c>
      <c r="K141" s="64">
        <v>47635</v>
      </c>
      <c r="L141" s="51">
        <f t="shared" si="86"/>
        <v>106646.12999999999</v>
      </c>
      <c r="M141" s="51">
        <f t="shared" si="87"/>
        <v>727.41</v>
      </c>
      <c r="N141" s="51">
        <f t="shared" si="88"/>
        <v>360.36999999999995</v>
      </c>
      <c r="O141" s="51">
        <f t="shared" si="89"/>
        <v>367.04</v>
      </c>
      <c r="P141" s="65">
        <v>500</v>
      </c>
      <c r="Q141" s="51">
        <f t="shared" si="90"/>
        <v>1227.4099999999999</v>
      </c>
      <c r="R141" s="51">
        <f t="shared" si="91"/>
        <v>44214.239999999983</v>
      </c>
      <c r="S141" s="51">
        <f t="shared" si="92"/>
        <v>58039.419999999991</v>
      </c>
      <c r="T141" s="51">
        <f t="shared" si="93"/>
        <v>105785.76</v>
      </c>
      <c r="U141" s="53">
        <f t="shared" si="94"/>
        <v>74214.239999999991</v>
      </c>
      <c r="W141" s="64">
        <v>47635</v>
      </c>
      <c r="X141" s="51">
        <f t="shared" si="121"/>
        <v>0</v>
      </c>
      <c r="Y141" s="51">
        <f t="shared" si="122"/>
        <v>544.78</v>
      </c>
      <c r="Z141" s="51">
        <f t="shared" si="95"/>
        <v>544.78</v>
      </c>
      <c r="AA141" s="51">
        <f>ROUND(X141*W$8/12,2)</f>
        <v>0</v>
      </c>
      <c r="AB141" s="65">
        <v>0</v>
      </c>
      <c r="AC141" s="51">
        <f t="shared" si="96"/>
        <v>0</v>
      </c>
      <c r="AD141" s="51">
        <f t="shared" si="123"/>
        <v>61532.129999999961</v>
      </c>
      <c r="AE141" s="51">
        <f t="shared" si="124"/>
        <v>13912.559999999998</v>
      </c>
      <c r="AF141" s="51">
        <f t="shared" si="97"/>
        <v>0</v>
      </c>
      <c r="AH141" s="64">
        <v>47635</v>
      </c>
      <c r="AI141" s="51">
        <f t="shared" si="109"/>
        <v>0</v>
      </c>
      <c r="AJ141" s="51">
        <f t="shared" si="110"/>
        <v>186.04</v>
      </c>
      <c r="AK141" s="51">
        <f t="shared" si="98"/>
        <v>186.04</v>
      </c>
      <c r="AL141" s="51">
        <f>ROUND(AI141*AH$8/12,2)</f>
        <v>0</v>
      </c>
      <c r="AM141" s="65">
        <v>0</v>
      </c>
      <c r="AN141" s="51">
        <f t="shared" si="99"/>
        <v>0</v>
      </c>
      <c r="AO141" s="51">
        <f t="shared" si="111"/>
        <v>23082.300000000028</v>
      </c>
      <c r="AP141" s="51">
        <f t="shared" si="112"/>
        <v>4889.8199999999988</v>
      </c>
      <c r="AQ141" s="51">
        <f t="shared" si="100"/>
        <v>0</v>
      </c>
      <c r="AS141" s="64">
        <v>47635</v>
      </c>
      <c r="AT141" s="51">
        <f t="shared" si="113"/>
        <v>0</v>
      </c>
      <c r="AU141" s="51">
        <f t="shared" si="114"/>
        <v>204.6</v>
      </c>
      <c r="AV141" s="51">
        <f t="shared" si="101"/>
        <v>204.6</v>
      </c>
      <c r="AW141" s="51">
        <f>ROUND(AT141*AS$8/12,2)</f>
        <v>0</v>
      </c>
      <c r="AX141" s="65">
        <v>0</v>
      </c>
      <c r="AY141" s="51">
        <f t="shared" si="102"/>
        <v>0</v>
      </c>
      <c r="AZ141" s="51">
        <f t="shared" si="115"/>
        <v>27226.129999999936</v>
      </c>
      <c r="BA141" s="51">
        <f t="shared" si="116"/>
        <v>5018.3899999999976</v>
      </c>
      <c r="BB141" s="51">
        <f t="shared" si="103"/>
        <v>0</v>
      </c>
      <c r="BD141" s="64">
        <v>47635</v>
      </c>
      <c r="BE141" s="51">
        <f t="shared" si="117"/>
        <v>0</v>
      </c>
      <c r="BF141" s="51">
        <f t="shared" si="118"/>
        <v>221.51</v>
      </c>
      <c r="BG141" s="51">
        <f t="shared" si="104"/>
        <v>221.51</v>
      </c>
      <c r="BH141" s="51">
        <f>ROUND(BE141*BD$8/12,2)</f>
        <v>0</v>
      </c>
      <c r="BI141" s="65">
        <v>0</v>
      </c>
      <c r="BJ141" s="51">
        <f t="shared" si="105"/>
        <v>0</v>
      </c>
      <c r="BK141" s="51">
        <f t="shared" si="119"/>
        <v>33919.169999999911</v>
      </c>
      <c r="BL141" s="51">
        <f t="shared" si="120"/>
        <v>3138.2399999999993</v>
      </c>
      <c r="BM141" s="51">
        <f t="shared" si="106"/>
        <v>0</v>
      </c>
    </row>
    <row r="142" spans="1:65" x14ac:dyDescent="0.25">
      <c r="C142" s="51">
        <f>AC142</f>
        <v>0</v>
      </c>
      <c r="D142" s="51">
        <f>AN142</f>
        <v>0</v>
      </c>
      <c r="E142" s="51">
        <f>AY142</f>
        <v>0</v>
      </c>
      <c r="F142" s="51">
        <f>BJ142</f>
        <v>0</v>
      </c>
      <c r="J142">
        <f t="shared" si="107"/>
        <v>11</v>
      </c>
      <c r="K142" s="64">
        <v>47665</v>
      </c>
      <c r="L142" s="51">
        <f t="shared" si="86"/>
        <v>105785.76</v>
      </c>
      <c r="M142" s="51">
        <f t="shared" si="87"/>
        <v>727.41</v>
      </c>
      <c r="N142" s="51">
        <f t="shared" si="88"/>
        <v>363.33</v>
      </c>
      <c r="O142" s="51">
        <f t="shared" si="89"/>
        <v>364.08</v>
      </c>
      <c r="P142" s="65">
        <v>500</v>
      </c>
      <c r="Q142" s="51">
        <f t="shared" si="90"/>
        <v>1227.4099999999999</v>
      </c>
      <c r="R142" s="51">
        <f t="shared" si="91"/>
        <v>45077.569999999985</v>
      </c>
      <c r="S142" s="51">
        <f t="shared" si="92"/>
        <v>58403.499999999993</v>
      </c>
      <c r="T142" s="51">
        <f t="shared" si="93"/>
        <v>104922.43</v>
      </c>
      <c r="U142" s="53">
        <f t="shared" si="94"/>
        <v>75077.569999999978</v>
      </c>
      <c r="W142" s="64">
        <v>47665</v>
      </c>
      <c r="X142" s="51">
        <f t="shared" si="121"/>
        <v>0</v>
      </c>
      <c r="Y142" s="51">
        <f t="shared" si="122"/>
        <v>544.78</v>
      </c>
      <c r="Z142" s="51">
        <f t="shared" si="95"/>
        <v>544.78</v>
      </c>
      <c r="AA142" s="51">
        <f>ROUND(X142*W$8/12,2)</f>
        <v>0</v>
      </c>
      <c r="AB142" s="65">
        <v>0</v>
      </c>
      <c r="AC142" s="51">
        <f t="shared" si="96"/>
        <v>0</v>
      </c>
      <c r="AD142" s="51">
        <f t="shared" si="123"/>
        <v>62076.90999999996</v>
      </c>
      <c r="AE142" s="51">
        <f t="shared" si="124"/>
        <v>13912.559999999998</v>
      </c>
      <c r="AF142" s="51">
        <f t="shared" si="97"/>
        <v>0</v>
      </c>
      <c r="AH142" s="64">
        <v>47665</v>
      </c>
      <c r="AI142" s="51">
        <f t="shared" si="109"/>
        <v>0</v>
      </c>
      <c r="AJ142" s="51">
        <f t="shared" si="110"/>
        <v>186.04</v>
      </c>
      <c r="AK142" s="51">
        <f t="shared" si="98"/>
        <v>186.04</v>
      </c>
      <c r="AL142" s="51">
        <f>ROUND(AI142*AH$8/12,2)</f>
        <v>0</v>
      </c>
      <c r="AM142" s="65">
        <v>0</v>
      </c>
      <c r="AN142" s="51">
        <f t="shared" si="99"/>
        <v>0</v>
      </c>
      <c r="AO142" s="51">
        <f t="shared" si="111"/>
        <v>23268.340000000029</v>
      </c>
      <c r="AP142" s="51">
        <f t="shared" si="112"/>
        <v>4889.8199999999988</v>
      </c>
      <c r="AQ142" s="51">
        <f t="shared" si="100"/>
        <v>0</v>
      </c>
      <c r="AS142" s="64">
        <v>47665</v>
      </c>
      <c r="AT142" s="51">
        <f t="shared" si="113"/>
        <v>0</v>
      </c>
      <c r="AU142" s="51">
        <f t="shared" si="114"/>
        <v>204.6</v>
      </c>
      <c r="AV142" s="51">
        <f t="shared" si="101"/>
        <v>204.6</v>
      </c>
      <c r="AW142" s="51">
        <f>ROUND(AT142*AS$8/12,2)</f>
        <v>0</v>
      </c>
      <c r="AX142" s="65">
        <v>0</v>
      </c>
      <c r="AY142" s="51">
        <f t="shared" si="102"/>
        <v>0</v>
      </c>
      <c r="AZ142" s="51">
        <f t="shared" si="115"/>
        <v>27430.729999999934</v>
      </c>
      <c r="BA142" s="51">
        <f t="shared" si="116"/>
        <v>5018.3899999999976</v>
      </c>
      <c r="BB142" s="51">
        <f t="shared" si="103"/>
        <v>0</v>
      </c>
      <c r="BD142" s="64">
        <v>47665</v>
      </c>
      <c r="BE142" s="51">
        <f t="shared" si="117"/>
        <v>0</v>
      </c>
      <c r="BF142" s="51">
        <f t="shared" si="118"/>
        <v>221.51</v>
      </c>
      <c r="BG142" s="51">
        <f t="shared" si="104"/>
        <v>221.51</v>
      </c>
      <c r="BH142" s="51">
        <f>ROUND(BE142*BD$8/12,2)</f>
        <v>0</v>
      </c>
      <c r="BI142" s="65">
        <v>0</v>
      </c>
      <c r="BJ142" s="51">
        <f t="shared" si="105"/>
        <v>0</v>
      </c>
      <c r="BK142" s="51">
        <f t="shared" si="119"/>
        <v>34140.679999999913</v>
      </c>
      <c r="BL142" s="51">
        <f t="shared" si="120"/>
        <v>3138.2399999999993</v>
      </c>
      <c r="BM142" s="51">
        <f t="shared" si="106"/>
        <v>0</v>
      </c>
    </row>
    <row r="143" spans="1:65" x14ac:dyDescent="0.25">
      <c r="C143" s="51">
        <f>AC143</f>
        <v>0</v>
      </c>
      <c r="D143" s="51">
        <f>AN143</f>
        <v>0</v>
      </c>
      <c r="E143" s="51">
        <f>AY143</f>
        <v>0</v>
      </c>
      <c r="F143" s="51">
        <f>BJ143</f>
        <v>0</v>
      </c>
      <c r="J143">
        <f t="shared" si="107"/>
        <v>11</v>
      </c>
      <c r="K143" s="64">
        <v>47696</v>
      </c>
      <c r="L143" s="51">
        <f t="shared" si="86"/>
        <v>104922.43</v>
      </c>
      <c r="M143" s="51">
        <f t="shared" si="87"/>
        <v>727.41</v>
      </c>
      <c r="N143" s="51">
        <f t="shared" si="88"/>
        <v>366.29999999999995</v>
      </c>
      <c r="O143" s="51">
        <f t="shared" si="89"/>
        <v>361.11</v>
      </c>
      <c r="P143" s="65">
        <v>500</v>
      </c>
      <c r="Q143" s="51">
        <f t="shared" si="90"/>
        <v>1227.4099999999999</v>
      </c>
      <c r="R143" s="51">
        <f t="shared" si="91"/>
        <v>45943.869999999988</v>
      </c>
      <c r="S143" s="51">
        <f t="shared" si="92"/>
        <v>58764.609999999993</v>
      </c>
      <c r="T143" s="51">
        <f t="shared" si="93"/>
        <v>104056.12999999999</v>
      </c>
      <c r="U143" s="53">
        <f t="shared" si="94"/>
        <v>75943.87</v>
      </c>
      <c r="W143" s="64">
        <v>47696</v>
      </c>
      <c r="X143" s="51">
        <f t="shared" si="121"/>
        <v>0</v>
      </c>
      <c r="Y143" s="51">
        <f t="shared" si="122"/>
        <v>544.78</v>
      </c>
      <c r="Z143" s="51">
        <f t="shared" si="95"/>
        <v>544.78</v>
      </c>
      <c r="AA143" s="51">
        <f>ROUND(X143*W$8/12,2)</f>
        <v>0</v>
      </c>
      <c r="AB143" s="65">
        <v>0</v>
      </c>
      <c r="AC143" s="51">
        <f t="shared" si="96"/>
        <v>0</v>
      </c>
      <c r="AD143" s="51">
        <f t="shared" si="123"/>
        <v>62621.689999999959</v>
      </c>
      <c r="AE143" s="51">
        <f t="shared" si="124"/>
        <v>13912.559999999998</v>
      </c>
      <c r="AF143" s="51">
        <f t="shared" si="97"/>
        <v>0</v>
      </c>
      <c r="AH143" s="64">
        <v>47696</v>
      </c>
      <c r="AI143" s="51">
        <f t="shared" si="109"/>
        <v>0</v>
      </c>
      <c r="AJ143" s="51">
        <f t="shared" si="110"/>
        <v>186.04</v>
      </c>
      <c r="AK143" s="51">
        <f t="shared" si="98"/>
        <v>186.04</v>
      </c>
      <c r="AL143" s="51">
        <f>ROUND(AI143*AH$8/12,2)</f>
        <v>0</v>
      </c>
      <c r="AM143" s="65">
        <v>0</v>
      </c>
      <c r="AN143" s="51">
        <f t="shared" si="99"/>
        <v>0</v>
      </c>
      <c r="AO143" s="51">
        <f t="shared" si="111"/>
        <v>23454.38000000003</v>
      </c>
      <c r="AP143" s="51">
        <f t="shared" si="112"/>
        <v>4889.8199999999988</v>
      </c>
      <c r="AQ143" s="51">
        <f t="shared" si="100"/>
        <v>0</v>
      </c>
      <c r="AS143" s="64">
        <v>47696</v>
      </c>
      <c r="AT143" s="51">
        <f t="shared" si="113"/>
        <v>0</v>
      </c>
      <c r="AU143" s="51">
        <f t="shared" si="114"/>
        <v>204.6</v>
      </c>
      <c r="AV143" s="51">
        <f t="shared" si="101"/>
        <v>204.6</v>
      </c>
      <c r="AW143" s="51">
        <f>ROUND(AT143*AS$8/12,2)</f>
        <v>0</v>
      </c>
      <c r="AX143" s="65">
        <v>0</v>
      </c>
      <c r="AY143" s="51">
        <f t="shared" si="102"/>
        <v>0</v>
      </c>
      <c r="AZ143" s="51">
        <f t="shared" si="115"/>
        <v>27635.329999999933</v>
      </c>
      <c r="BA143" s="51">
        <f t="shared" si="116"/>
        <v>5018.3899999999976</v>
      </c>
      <c r="BB143" s="51">
        <f t="shared" si="103"/>
        <v>0</v>
      </c>
      <c r="BD143" s="64">
        <v>47696</v>
      </c>
      <c r="BE143" s="51">
        <f t="shared" si="117"/>
        <v>0</v>
      </c>
      <c r="BF143" s="51">
        <f t="shared" si="118"/>
        <v>221.51</v>
      </c>
      <c r="BG143" s="51">
        <f t="shared" si="104"/>
        <v>221.51</v>
      </c>
      <c r="BH143" s="51">
        <f>ROUND(BE143*BD$8/12,2)</f>
        <v>0</v>
      </c>
      <c r="BI143" s="65">
        <v>0</v>
      </c>
      <c r="BJ143" s="51">
        <f t="shared" si="105"/>
        <v>0</v>
      </c>
      <c r="BK143" s="51">
        <f t="shared" si="119"/>
        <v>34362.189999999915</v>
      </c>
      <c r="BL143" s="51">
        <f t="shared" si="120"/>
        <v>3138.2399999999993</v>
      </c>
      <c r="BM143" s="51">
        <f t="shared" si="106"/>
        <v>0</v>
      </c>
    </row>
    <row r="144" spans="1:65" x14ac:dyDescent="0.25">
      <c r="C144" s="51">
        <f>AC144</f>
        <v>0</v>
      </c>
      <c r="D144" s="51">
        <f>AN144</f>
        <v>0</v>
      </c>
      <c r="E144" s="51">
        <f>AY144</f>
        <v>0</v>
      </c>
      <c r="F144" s="51">
        <f>BJ144</f>
        <v>0</v>
      </c>
      <c r="J144">
        <f t="shared" si="107"/>
        <v>11</v>
      </c>
      <c r="K144" s="64">
        <v>47727</v>
      </c>
      <c r="L144" s="51">
        <f t="shared" si="86"/>
        <v>104056.12999999999</v>
      </c>
      <c r="M144" s="51">
        <f t="shared" si="87"/>
        <v>727.41</v>
      </c>
      <c r="N144" s="51">
        <f t="shared" si="88"/>
        <v>369.28</v>
      </c>
      <c r="O144" s="51">
        <f t="shared" si="89"/>
        <v>358.13</v>
      </c>
      <c r="P144" s="65">
        <v>500</v>
      </c>
      <c r="Q144" s="51">
        <f t="shared" si="90"/>
        <v>1227.4099999999999</v>
      </c>
      <c r="R144" s="51">
        <f t="shared" si="91"/>
        <v>46813.149999999987</v>
      </c>
      <c r="S144" s="51">
        <f t="shared" si="92"/>
        <v>59122.739999999991</v>
      </c>
      <c r="T144" s="51">
        <f t="shared" si="93"/>
        <v>103186.84999999999</v>
      </c>
      <c r="U144" s="53">
        <f t="shared" si="94"/>
        <v>76813.149999999994</v>
      </c>
      <c r="W144" s="64">
        <v>47727</v>
      </c>
      <c r="X144" s="51">
        <f t="shared" si="121"/>
        <v>0</v>
      </c>
      <c r="Y144" s="51">
        <f t="shared" si="122"/>
        <v>544.78</v>
      </c>
      <c r="Z144" s="51">
        <f t="shared" si="95"/>
        <v>544.78</v>
      </c>
      <c r="AA144" s="51">
        <f>ROUND(X144*W$8/12,2)</f>
        <v>0</v>
      </c>
      <c r="AB144" s="65">
        <v>0</v>
      </c>
      <c r="AC144" s="51">
        <f t="shared" si="96"/>
        <v>0</v>
      </c>
      <c r="AD144" s="51">
        <f t="shared" si="123"/>
        <v>63166.469999999958</v>
      </c>
      <c r="AE144" s="51">
        <f t="shared" si="124"/>
        <v>13912.559999999998</v>
      </c>
      <c r="AF144" s="51">
        <f t="shared" si="97"/>
        <v>0</v>
      </c>
      <c r="AH144" s="64">
        <v>47727</v>
      </c>
      <c r="AI144" s="51">
        <f t="shared" si="109"/>
        <v>0</v>
      </c>
      <c r="AJ144" s="51">
        <f t="shared" si="110"/>
        <v>186.04</v>
      </c>
      <c r="AK144" s="51">
        <f t="shared" si="98"/>
        <v>186.04</v>
      </c>
      <c r="AL144" s="51">
        <f>ROUND(AI144*AH$8/12,2)</f>
        <v>0</v>
      </c>
      <c r="AM144" s="65">
        <v>0</v>
      </c>
      <c r="AN144" s="51">
        <f t="shared" si="99"/>
        <v>0</v>
      </c>
      <c r="AO144" s="51">
        <f t="shared" si="111"/>
        <v>23640.420000000031</v>
      </c>
      <c r="AP144" s="51">
        <f t="shared" si="112"/>
        <v>4889.8199999999988</v>
      </c>
      <c r="AQ144" s="51">
        <f t="shared" si="100"/>
        <v>0</v>
      </c>
      <c r="AS144" s="64">
        <v>47727</v>
      </c>
      <c r="AT144" s="51">
        <f t="shared" si="113"/>
        <v>0</v>
      </c>
      <c r="AU144" s="51">
        <f t="shared" si="114"/>
        <v>204.6</v>
      </c>
      <c r="AV144" s="51">
        <f t="shared" si="101"/>
        <v>204.6</v>
      </c>
      <c r="AW144" s="51">
        <f>ROUND(AT144*AS$8/12,2)</f>
        <v>0</v>
      </c>
      <c r="AX144" s="65">
        <v>0</v>
      </c>
      <c r="AY144" s="51">
        <f t="shared" si="102"/>
        <v>0</v>
      </c>
      <c r="AZ144" s="51">
        <f t="shared" si="115"/>
        <v>27839.929999999931</v>
      </c>
      <c r="BA144" s="51">
        <f t="shared" si="116"/>
        <v>5018.3899999999976</v>
      </c>
      <c r="BB144" s="51">
        <f t="shared" si="103"/>
        <v>0</v>
      </c>
      <c r="BD144" s="64">
        <v>47727</v>
      </c>
      <c r="BE144" s="51">
        <f t="shared" si="117"/>
        <v>0</v>
      </c>
      <c r="BF144" s="51">
        <f t="shared" si="118"/>
        <v>221.51</v>
      </c>
      <c r="BG144" s="51">
        <f t="shared" si="104"/>
        <v>221.51</v>
      </c>
      <c r="BH144" s="51">
        <f>ROUND(BE144*BD$8/12,2)</f>
        <v>0</v>
      </c>
      <c r="BI144" s="65">
        <v>0</v>
      </c>
      <c r="BJ144" s="51">
        <f t="shared" si="105"/>
        <v>0</v>
      </c>
      <c r="BK144" s="51">
        <f t="shared" si="119"/>
        <v>34583.699999999917</v>
      </c>
      <c r="BL144" s="51">
        <f t="shared" si="120"/>
        <v>3138.2399999999993</v>
      </c>
      <c r="BM144" s="51">
        <f t="shared" si="106"/>
        <v>0</v>
      </c>
    </row>
    <row r="145" spans="3:65" x14ac:dyDescent="0.25">
      <c r="C145" s="51">
        <f>AC145</f>
        <v>0</v>
      </c>
      <c r="D145" s="51">
        <f>AN145</f>
        <v>0</v>
      </c>
      <c r="E145" s="51">
        <f>AY145</f>
        <v>0</v>
      </c>
      <c r="F145" s="51">
        <f>BJ145</f>
        <v>0</v>
      </c>
      <c r="J145">
        <f t="shared" si="107"/>
        <v>11</v>
      </c>
      <c r="K145" s="64">
        <v>47757</v>
      </c>
      <c r="L145" s="51">
        <f t="shared" si="86"/>
        <v>103186.84999999999</v>
      </c>
      <c r="M145" s="51">
        <f t="shared" si="87"/>
        <v>727.41</v>
      </c>
      <c r="N145" s="51">
        <f t="shared" si="88"/>
        <v>372.28</v>
      </c>
      <c r="O145" s="51">
        <f t="shared" si="89"/>
        <v>355.13</v>
      </c>
      <c r="P145" s="65">
        <v>500</v>
      </c>
      <c r="Q145" s="51">
        <f t="shared" si="90"/>
        <v>1227.4099999999999</v>
      </c>
      <c r="R145" s="51">
        <f t="shared" si="91"/>
        <v>47685.429999999986</v>
      </c>
      <c r="S145" s="51">
        <f t="shared" si="92"/>
        <v>59477.869999999988</v>
      </c>
      <c r="T145" s="51">
        <f t="shared" si="93"/>
        <v>102314.56999999999</v>
      </c>
      <c r="U145" s="53">
        <f t="shared" si="94"/>
        <v>77685.429999999993</v>
      </c>
      <c r="W145" s="64">
        <v>47757</v>
      </c>
      <c r="X145" s="51">
        <f t="shared" si="121"/>
        <v>0</v>
      </c>
      <c r="Y145" s="51">
        <f t="shared" si="122"/>
        <v>544.78</v>
      </c>
      <c r="Z145" s="51">
        <f t="shared" si="95"/>
        <v>544.78</v>
      </c>
      <c r="AA145" s="51">
        <f>ROUND(X145*W$8/12,2)</f>
        <v>0</v>
      </c>
      <c r="AB145" s="65">
        <v>0</v>
      </c>
      <c r="AC145" s="51">
        <f t="shared" si="96"/>
        <v>0</v>
      </c>
      <c r="AD145" s="51">
        <f t="shared" si="123"/>
        <v>63711.249999999956</v>
      </c>
      <c r="AE145" s="51">
        <f t="shared" si="124"/>
        <v>13912.559999999998</v>
      </c>
      <c r="AF145" s="51">
        <f t="shared" si="97"/>
        <v>0</v>
      </c>
      <c r="AH145" s="64">
        <v>47757</v>
      </c>
      <c r="AI145" s="51">
        <f t="shared" si="109"/>
        <v>0</v>
      </c>
      <c r="AJ145" s="51">
        <f t="shared" si="110"/>
        <v>186.04</v>
      </c>
      <c r="AK145" s="51">
        <f t="shared" si="98"/>
        <v>186.04</v>
      </c>
      <c r="AL145" s="51">
        <f>ROUND(AI145*AH$8/12,2)</f>
        <v>0</v>
      </c>
      <c r="AM145" s="65">
        <v>0</v>
      </c>
      <c r="AN145" s="51">
        <f t="shared" si="99"/>
        <v>0</v>
      </c>
      <c r="AO145" s="51">
        <f t="shared" si="111"/>
        <v>23826.460000000032</v>
      </c>
      <c r="AP145" s="51">
        <f t="shared" si="112"/>
        <v>4889.8199999999988</v>
      </c>
      <c r="AQ145" s="51">
        <f t="shared" si="100"/>
        <v>0</v>
      </c>
      <c r="AS145" s="64">
        <v>47757</v>
      </c>
      <c r="AT145" s="51">
        <f t="shared" si="113"/>
        <v>0</v>
      </c>
      <c r="AU145" s="51">
        <f t="shared" si="114"/>
        <v>204.6</v>
      </c>
      <c r="AV145" s="51">
        <f t="shared" si="101"/>
        <v>204.6</v>
      </c>
      <c r="AW145" s="51">
        <f>ROUND(AT145*AS$8/12,2)</f>
        <v>0</v>
      </c>
      <c r="AX145" s="65">
        <v>0</v>
      </c>
      <c r="AY145" s="51">
        <f t="shared" si="102"/>
        <v>0</v>
      </c>
      <c r="AZ145" s="51">
        <f t="shared" si="115"/>
        <v>28044.52999999993</v>
      </c>
      <c r="BA145" s="51">
        <f t="shared" si="116"/>
        <v>5018.3899999999976</v>
      </c>
      <c r="BB145" s="51">
        <f t="shared" si="103"/>
        <v>0</v>
      </c>
      <c r="BD145" s="64">
        <v>47757</v>
      </c>
      <c r="BE145" s="51">
        <f t="shared" si="117"/>
        <v>0</v>
      </c>
      <c r="BF145" s="51">
        <f t="shared" si="118"/>
        <v>221.51</v>
      </c>
      <c r="BG145" s="51">
        <f t="shared" si="104"/>
        <v>221.51</v>
      </c>
      <c r="BH145" s="51">
        <f>ROUND(BE145*BD$8/12,2)</f>
        <v>0</v>
      </c>
      <c r="BI145" s="65">
        <v>0</v>
      </c>
      <c r="BJ145" s="51">
        <f t="shared" si="105"/>
        <v>0</v>
      </c>
      <c r="BK145" s="51">
        <f t="shared" si="119"/>
        <v>34805.209999999919</v>
      </c>
      <c r="BL145" s="51">
        <f t="shared" si="120"/>
        <v>3138.2399999999993</v>
      </c>
      <c r="BM145" s="51">
        <f t="shared" si="106"/>
        <v>0</v>
      </c>
    </row>
    <row r="146" spans="3:65" x14ac:dyDescent="0.25">
      <c r="C146" s="51">
        <f>AC146</f>
        <v>0</v>
      </c>
      <c r="D146" s="51">
        <f>AN146</f>
        <v>0</v>
      </c>
      <c r="E146" s="51">
        <f>AY146</f>
        <v>0</v>
      </c>
      <c r="F146" s="51">
        <f>BJ146</f>
        <v>0</v>
      </c>
      <c r="J146">
        <f t="shared" si="107"/>
        <v>11</v>
      </c>
      <c r="K146" s="64">
        <v>47788</v>
      </c>
      <c r="L146" s="51">
        <f t="shared" ref="L146:L209" si="125">$T145</f>
        <v>102314.56999999999</v>
      </c>
      <c r="M146" s="51">
        <f t="shared" ref="M146:M209" si="126">$K$11</f>
        <v>727.41</v>
      </c>
      <c r="N146" s="51">
        <f t="shared" ref="N146:N209" si="127">M146-O146</f>
        <v>375.28</v>
      </c>
      <c r="O146" s="51">
        <f t="shared" ref="O146:O209" si="128">ROUND($L146*$K$8/12,2)</f>
        <v>352.13</v>
      </c>
      <c r="P146" s="65">
        <v>500</v>
      </c>
      <c r="Q146" s="51">
        <f t="shared" ref="Q146:Q209" si="129">IF(T145&lt;100,0,M146+P146)</f>
        <v>1227.4099999999999</v>
      </c>
      <c r="R146" s="51">
        <f t="shared" ref="R146:R209" si="130">N146+P146+R145</f>
        <v>48560.709999999985</v>
      </c>
      <c r="S146" s="51">
        <f t="shared" ref="S146:S209" si="131">O146+S145</f>
        <v>59829.999999999985</v>
      </c>
      <c r="T146" s="51">
        <f t="shared" ref="T146:T209" si="132">IF(T145&lt;100,0,L146-N146-P146)</f>
        <v>101439.29</v>
      </c>
      <c r="U146" s="53">
        <f t="shared" ref="U146:U209" si="133">IF(U145&gt;=180000,180000,K$6+R146)</f>
        <v>78560.709999999992</v>
      </c>
      <c r="W146" s="64">
        <v>47788</v>
      </c>
      <c r="X146" s="51">
        <f t="shared" si="121"/>
        <v>0</v>
      </c>
      <c r="Y146" s="51">
        <f t="shared" si="122"/>
        <v>544.78</v>
      </c>
      <c r="Z146" s="51">
        <f t="shared" si="95"/>
        <v>544.78</v>
      </c>
      <c r="AA146" s="51">
        <f>ROUND(X146*W$8/12,2)</f>
        <v>0</v>
      </c>
      <c r="AB146" s="65">
        <v>0</v>
      </c>
      <c r="AC146" s="51">
        <f t="shared" si="96"/>
        <v>0</v>
      </c>
      <c r="AD146" s="51">
        <f t="shared" si="123"/>
        <v>64256.029999999955</v>
      </c>
      <c r="AE146" s="51">
        <f t="shared" si="124"/>
        <v>13912.559999999998</v>
      </c>
      <c r="AF146" s="51">
        <f t="shared" si="97"/>
        <v>0</v>
      </c>
      <c r="AH146" s="64">
        <v>47788</v>
      </c>
      <c r="AI146" s="51">
        <f t="shared" si="109"/>
        <v>0</v>
      </c>
      <c r="AJ146" s="51">
        <f t="shared" si="110"/>
        <v>186.04</v>
      </c>
      <c r="AK146" s="51">
        <f t="shared" si="98"/>
        <v>186.04</v>
      </c>
      <c r="AL146" s="51">
        <f>ROUND(AI146*AH$8/12,2)</f>
        <v>0</v>
      </c>
      <c r="AM146" s="65">
        <v>0</v>
      </c>
      <c r="AN146" s="51">
        <f t="shared" si="99"/>
        <v>0</v>
      </c>
      <c r="AO146" s="51">
        <f t="shared" si="111"/>
        <v>24012.500000000033</v>
      </c>
      <c r="AP146" s="51">
        <f t="shared" si="112"/>
        <v>4889.8199999999988</v>
      </c>
      <c r="AQ146" s="51">
        <f t="shared" si="100"/>
        <v>0</v>
      </c>
      <c r="AS146" s="64">
        <v>47788</v>
      </c>
      <c r="AT146" s="51">
        <f t="shared" si="113"/>
        <v>0</v>
      </c>
      <c r="AU146" s="51">
        <f t="shared" si="114"/>
        <v>204.6</v>
      </c>
      <c r="AV146" s="51">
        <f t="shared" si="101"/>
        <v>204.6</v>
      </c>
      <c r="AW146" s="51">
        <f>ROUND(AT146*AS$8/12,2)</f>
        <v>0</v>
      </c>
      <c r="AX146" s="65">
        <v>0</v>
      </c>
      <c r="AY146" s="51">
        <f t="shared" si="102"/>
        <v>0</v>
      </c>
      <c r="AZ146" s="51">
        <f t="shared" si="115"/>
        <v>28249.129999999928</v>
      </c>
      <c r="BA146" s="51">
        <f t="shared" si="116"/>
        <v>5018.3899999999976</v>
      </c>
      <c r="BB146" s="51">
        <f t="shared" si="103"/>
        <v>0</v>
      </c>
      <c r="BD146" s="64">
        <v>47788</v>
      </c>
      <c r="BE146" s="51">
        <f t="shared" si="117"/>
        <v>0</v>
      </c>
      <c r="BF146" s="51">
        <f t="shared" si="118"/>
        <v>221.51</v>
      </c>
      <c r="BG146" s="51">
        <f t="shared" si="104"/>
        <v>221.51</v>
      </c>
      <c r="BH146" s="51">
        <f>ROUND(BE146*BD$8/12,2)</f>
        <v>0</v>
      </c>
      <c r="BI146" s="65">
        <v>0</v>
      </c>
      <c r="BJ146" s="51">
        <f t="shared" si="105"/>
        <v>0</v>
      </c>
      <c r="BK146" s="51">
        <f t="shared" si="119"/>
        <v>35026.719999999921</v>
      </c>
      <c r="BL146" s="51">
        <f t="shared" si="120"/>
        <v>3138.2399999999993</v>
      </c>
      <c r="BM146" s="51">
        <f t="shared" si="106"/>
        <v>0</v>
      </c>
    </row>
    <row r="147" spans="3:65" x14ac:dyDescent="0.25">
      <c r="J147">
        <f t="shared" si="107"/>
        <v>11</v>
      </c>
      <c r="K147" s="64">
        <v>47818</v>
      </c>
      <c r="L147" s="51">
        <f t="shared" si="125"/>
        <v>101439.29</v>
      </c>
      <c r="M147" s="51">
        <f t="shared" si="126"/>
        <v>727.41</v>
      </c>
      <c r="N147" s="51">
        <f t="shared" si="127"/>
        <v>378.28999999999996</v>
      </c>
      <c r="O147" s="51">
        <f t="shared" si="128"/>
        <v>349.12</v>
      </c>
      <c r="P147" s="65">
        <v>500</v>
      </c>
      <c r="Q147" s="51">
        <f t="shared" si="129"/>
        <v>1227.4099999999999</v>
      </c>
      <c r="R147" s="51">
        <f t="shared" si="130"/>
        <v>49438.999999999985</v>
      </c>
      <c r="S147" s="51">
        <f t="shared" si="131"/>
        <v>60179.119999999988</v>
      </c>
      <c r="T147" s="51">
        <f t="shared" si="132"/>
        <v>100561</v>
      </c>
      <c r="U147" s="53">
        <f t="shared" si="133"/>
        <v>79438.999999999985</v>
      </c>
      <c r="W147" s="64">
        <v>47818</v>
      </c>
      <c r="X147" s="51">
        <f t="shared" si="121"/>
        <v>0</v>
      </c>
      <c r="Y147" s="51">
        <f t="shared" si="122"/>
        <v>544.78</v>
      </c>
      <c r="Z147" s="51">
        <f t="shared" si="95"/>
        <v>544.78</v>
      </c>
      <c r="AA147" s="51">
        <f>ROUND(X147*W$8/12,2)</f>
        <v>0</v>
      </c>
      <c r="AB147" s="65">
        <v>0</v>
      </c>
      <c r="AC147" s="51">
        <f t="shared" si="96"/>
        <v>0</v>
      </c>
      <c r="AD147" s="51">
        <f t="shared" si="123"/>
        <v>64800.809999999954</v>
      </c>
      <c r="AE147" s="51">
        <f t="shared" si="124"/>
        <v>13912.559999999998</v>
      </c>
      <c r="AF147" s="51">
        <f t="shared" si="97"/>
        <v>0</v>
      </c>
      <c r="AH147" s="64">
        <v>47818</v>
      </c>
      <c r="AI147" s="51">
        <f t="shared" si="109"/>
        <v>0</v>
      </c>
      <c r="AJ147" s="51">
        <f t="shared" si="110"/>
        <v>186.04</v>
      </c>
      <c r="AK147" s="51">
        <f t="shared" si="98"/>
        <v>186.04</v>
      </c>
      <c r="AL147" s="51">
        <f>ROUND(AI147*AH$8/12,2)</f>
        <v>0</v>
      </c>
      <c r="AM147" s="65">
        <v>0</v>
      </c>
      <c r="AN147" s="51">
        <f t="shared" si="99"/>
        <v>0</v>
      </c>
      <c r="AO147" s="51">
        <f t="shared" si="111"/>
        <v>24198.540000000034</v>
      </c>
      <c r="AP147" s="51">
        <f t="shared" si="112"/>
        <v>4889.8199999999988</v>
      </c>
      <c r="AQ147" s="51">
        <f t="shared" si="100"/>
        <v>0</v>
      </c>
      <c r="AS147" s="64">
        <v>47818</v>
      </c>
      <c r="AT147" s="51">
        <f t="shared" si="113"/>
        <v>0</v>
      </c>
      <c r="AU147" s="51">
        <f t="shared" si="114"/>
        <v>204.6</v>
      </c>
      <c r="AV147" s="51">
        <f t="shared" si="101"/>
        <v>204.6</v>
      </c>
      <c r="AW147" s="51">
        <f>ROUND(AT147*AS$8/12,2)</f>
        <v>0</v>
      </c>
      <c r="AX147" s="65">
        <v>0</v>
      </c>
      <c r="AY147" s="51">
        <f t="shared" si="102"/>
        <v>0</v>
      </c>
      <c r="AZ147" s="51">
        <f t="shared" si="115"/>
        <v>28453.729999999927</v>
      </c>
      <c r="BA147" s="51">
        <f t="shared" si="116"/>
        <v>5018.3899999999976</v>
      </c>
      <c r="BB147" s="51">
        <f t="shared" si="103"/>
        <v>0</v>
      </c>
      <c r="BD147" s="64">
        <v>47818</v>
      </c>
      <c r="BE147" s="51">
        <f t="shared" si="117"/>
        <v>0</v>
      </c>
      <c r="BF147" s="51">
        <f t="shared" si="118"/>
        <v>221.51</v>
      </c>
      <c r="BG147" s="51">
        <f t="shared" si="104"/>
        <v>221.51</v>
      </c>
      <c r="BH147" s="51">
        <f>ROUND(BE147*BD$8/12,2)</f>
        <v>0</v>
      </c>
      <c r="BI147" s="65">
        <v>0</v>
      </c>
      <c r="BJ147" s="51">
        <f t="shared" si="105"/>
        <v>0</v>
      </c>
      <c r="BK147" s="51">
        <f t="shared" si="119"/>
        <v>35248.229999999923</v>
      </c>
      <c r="BL147" s="51">
        <f t="shared" si="120"/>
        <v>3138.2399999999993</v>
      </c>
      <c r="BM147" s="51">
        <f t="shared" si="106"/>
        <v>0</v>
      </c>
    </row>
    <row r="148" spans="3:65" x14ac:dyDescent="0.25">
      <c r="J148">
        <f t="shared" si="107"/>
        <v>12</v>
      </c>
      <c r="K148" s="64">
        <v>47849</v>
      </c>
      <c r="L148" s="51">
        <f t="shared" si="125"/>
        <v>100561</v>
      </c>
      <c r="M148" s="51">
        <f t="shared" si="126"/>
        <v>727.41</v>
      </c>
      <c r="N148" s="51">
        <f t="shared" si="127"/>
        <v>381.30999999999995</v>
      </c>
      <c r="O148" s="51">
        <f t="shared" si="128"/>
        <v>346.1</v>
      </c>
      <c r="P148" s="65">
        <v>500</v>
      </c>
      <c r="Q148" s="51">
        <f t="shared" si="129"/>
        <v>1227.4099999999999</v>
      </c>
      <c r="R148" s="51">
        <f t="shared" si="130"/>
        <v>50320.309999999983</v>
      </c>
      <c r="S148" s="51">
        <f t="shared" si="131"/>
        <v>60525.219999999987</v>
      </c>
      <c r="T148" s="51">
        <f t="shared" si="132"/>
        <v>99679.69</v>
      </c>
      <c r="U148" s="53">
        <f t="shared" si="133"/>
        <v>80320.309999999983</v>
      </c>
      <c r="W148" s="64">
        <v>47849</v>
      </c>
      <c r="X148" s="51">
        <f t="shared" si="121"/>
        <v>0</v>
      </c>
      <c r="Y148" s="51">
        <f t="shared" si="122"/>
        <v>544.78</v>
      </c>
      <c r="Z148" s="51">
        <f t="shared" si="95"/>
        <v>544.78</v>
      </c>
      <c r="AA148" s="51">
        <f>ROUND(X148*W$8/12,2)</f>
        <v>0</v>
      </c>
      <c r="AB148" s="65">
        <v>0</v>
      </c>
      <c r="AC148" s="51">
        <f t="shared" si="96"/>
        <v>0</v>
      </c>
      <c r="AD148" s="51">
        <f t="shared" si="123"/>
        <v>65345.589999999953</v>
      </c>
      <c r="AE148" s="51">
        <f t="shared" si="124"/>
        <v>13912.559999999998</v>
      </c>
      <c r="AF148" s="51">
        <f t="shared" si="97"/>
        <v>0</v>
      </c>
      <c r="AH148" s="64">
        <v>47849</v>
      </c>
      <c r="AI148" s="51">
        <f t="shared" si="109"/>
        <v>0</v>
      </c>
      <c r="AJ148" s="51">
        <f t="shared" si="110"/>
        <v>186.04</v>
      </c>
      <c r="AK148" s="51">
        <f t="shared" si="98"/>
        <v>186.04</v>
      </c>
      <c r="AL148" s="51">
        <f>ROUND(AI148*AH$8/12,2)</f>
        <v>0</v>
      </c>
      <c r="AM148" s="65">
        <v>0</v>
      </c>
      <c r="AN148" s="51">
        <f t="shared" si="99"/>
        <v>0</v>
      </c>
      <c r="AO148" s="51">
        <f t="shared" si="111"/>
        <v>24384.580000000034</v>
      </c>
      <c r="AP148" s="51">
        <f t="shared" si="112"/>
        <v>4889.8199999999988</v>
      </c>
      <c r="AQ148" s="51">
        <f t="shared" si="100"/>
        <v>0</v>
      </c>
      <c r="AS148" s="64">
        <v>47849</v>
      </c>
      <c r="AT148" s="51">
        <f t="shared" si="113"/>
        <v>0</v>
      </c>
      <c r="AU148" s="51">
        <f t="shared" si="114"/>
        <v>204.6</v>
      </c>
      <c r="AV148" s="51">
        <f t="shared" si="101"/>
        <v>204.6</v>
      </c>
      <c r="AW148" s="51">
        <f>ROUND(AT148*AS$8/12,2)</f>
        <v>0</v>
      </c>
      <c r="AX148" s="65">
        <v>0</v>
      </c>
      <c r="AY148" s="51">
        <f t="shared" si="102"/>
        <v>0</v>
      </c>
      <c r="AZ148" s="51">
        <f t="shared" si="115"/>
        <v>28658.329999999925</v>
      </c>
      <c r="BA148" s="51">
        <f t="shared" si="116"/>
        <v>5018.3899999999976</v>
      </c>
      <c r="BB148" s="51">
        <f t="shared" si="103"/>
        <v>0</v>
      </c>
      <c r="BD148" s="64">
        <v>47849</v>
      </c>
      <c r="BE148" s="51">
        <f t="shared" si="117"/>
        <v>0</v>
      </c>
      <c r="BF148" s="51">
        <f t="shared" si="118"/>
        <v>221.51</v>
      </c>
      <c r="BG148" s="51">
        <f t="shared" si="104"/>
        <v>221.51</v>
      </c>
      <c r="BH148" s="51">
        <f>ROUND(BE148*BD$8/12,2)</f>
        <v>0</v>
      </c>
      <c r="BI148" s="65">
        <v>0</v>
      </c>
      <c r="BJ148" s="51">
        <f t="shared" si="105"/>
        <v>0</v>
      </c>
      <c r="BK148" s="51">
        <f t="shared" si="119"/>
        <v>35469.739999999925</v>
      </c>
      <c r="BL148" s="51">
        <f t="shared" si="120"/>
        <v>3138.2399999999993</v>
      </c>
      <c r="BM148" s="51">
        <f t="shared" si="106"/>
        <v>0</v>
      </c>
    </row>
    <row r="149" spans="3:65" x14ac:dyDescent="0.25">
      <c r="J149">
        <f t="shared" si="107"/>
        <v>12</v>
      </c>
      <c r="K149" s="64">
        <v>47880</v>
      </c>
      <c r="L149" s="51">
        <f t="shared" si="125"/>
        <v>99679.69</v>
      </c>
      <c r="M149" s="51">
        <f t="shared" si="126"/>
        <v>727.41</v>
      </c>
      <c r="N149" s="51">
        <f t="shared" si="127"/>
        <v>384.34999999999997</v>
      </c>
      <c r="O149" s="51">
        <f t="shared" si="128"/>
        <v>343.06</v>
      </c>
      <c r="P149" s="65">
        <v>500</v>
      </c>
      <c r="Q149" s="51">
        <f t="shared" si="129"/>
        <v>1227.4099999999999</v>
      </c>
      <c r="R149" s="51">
        <f t="shared" si="130"/>
        <v>51204.659999999982</v>
      </c>
      <c r="S149" s="51">
        <f t="shared" si="131"/>
        <v>60868.279999999984</v>
      </c>
      <c r="T149" s="51">
        <f t="shared" si="132"/>
        <v>98795.34</v>
      </c>
      <c r="U149" s="53">
        <f t="shared" si="133"/>
        <v>81204.659999999974</v>
      </c>
    </row>
    <row r="150" spans="3:65" x14ac:dyDescent="0.25">
      <c r="J150">
        <f t="shared" si="107"/>
        <v>12</v>
      </c>
      <c r="K150" s="64">
        <v>47908</v>
      </c>
      <c r="L150" s="51">
        <f t="shared" si="125"/>
        <v>98795.34</v>
      </c>
      <c r="M150" s="51">
        <f t="shared" si="126"/>
        <v>727.41</v>
      </c>
      <c r="N150" s="51">
        <f t="shared" si="127"/>
        <v>387.39</v>
      </c>
      <c r="O150" s="51">
        <f t="shared" si="128"/>
        <v>340.02</v>
      </c>
      <c r="P150" s="65">
        <v>500</v>
      </c>
      <c r="Q150" s="51">
        <f t="shared" si="129"/>
        <v>1227.4099999999999</v>
      </c>
      <c r="R150" s="51">
        <f t="shared" si="130"/>
        <v>52092.049999999981</v>
      </c>
      <c r="S150" s="51">
        <f t="shared" si="131"/>
        <v>61208.299999999981</v>
      </c>
      <c r="T150" s="51">
        <f t="shared" si="132"/>
        <v>97907.95</v>
      </c>
      <c r="U150" s="53">
        <f t="shared" si="133"/>
        <v>82092.049999999988</v>
      </c>
    </row>
    <row r="151" spans="3:65" x14ac:dyDescent="0.25">
      <c r="J151">
        <f t="shared" si="107"/>
        <v>12</v>
      </c>
      <c r="K151" s="64">
        <v>47939</v>
      </c>
      <c r="L151" s="51">
        <f t="shared" si="125"/>
        <v>97907.95</v>
      </c>
      <c r="M151" s="51">
        <f t="shared" si="126"/>
        <v>727.41</v>
      </c>
      <c r="N151" s="51">
        <f t="shared" si="127"/>
        <v>390.43999999999994</v>
      </c>
      <c r="O151" s="51">
        <f t="shared" si="128"/>
        <v>336.97</v>
      </c>
      <c r="P151" s="65">
        <v>500</v>
      </c>
      <c r="Q151" s="51">
        <f t="shared" si="129"/>
        <v>1227.4099999999999</v>
      </c>
      <c r="R151" s="51">
        <f t="shared" si="130"/>
        <v>52982.489999999983</v>
      </c>
      <c r="S151" s="51">
        <f t="shared" si="131"/>
        <v>61545.269999999982</v>
      </c>
      <c r="T151" s="51">
        <f t="shared" si="132"/>
        <v>97017.51</v>
      </c>
      <c r="U151" s="53">
        <f t="shared" si="133"/>
        <v>82982.489999999991</v>
      </c>
    </row>
    <row r="152" spans="3:65" x14ac:dyDescent="0.25">
      <c r="J152">
        <f t="shared" si="107"/>
        <v>12</v>
      </c>
      <c r="K152" s="64">
        <v>47969</v>
      </c>
      <c r="L152" s="51">
        <f t="shared" si="125"/>
        <v>97017.51</v>
      </c>
      <c r="M152" s="51">
        <f t="shared" si="126"/>
        <v>727.41</v>
      </c>
      <c r="N152" s="51">
        <f t="shared" si="127"/>
        <v>393.51</v>
      </c>
      <c r="O152" s="51">
        <f t="shared" si="128"/>
        <v>333.9</v>
      </c>
      <c r="P152" s="65">
        <v>500</v>
      </c>
      <c r="Q152" s="51">
        <f t="shared" si="129"/>
        <v>1227.4099999999999</v>
      </c>
      <c r="R152" s="51">
        <f t="shared" si="130"/>
        <v>53875.999999999985</v>
      </c>
      <c r="S152" s="51">
        <f t="shared" si="131"/>
        <v>61879.169999999984</v>
      </c>
      <c r="T152" s="51">
        <f t="shared" si="132"/>
        <v>96124</v>
      </c>
      <c r="U152" s="53">
        <f t="shared" si="133"/>
        <v>83875.999999999985</v>
      </c>
    </row>
    <row r="153" spans="3:65" x14ac:dyDescent="0.25">
      <c r="J153">
        <f t="shared" si="107"/>
        <v>12</v>
      </c>
      <c r="K153" s="64">
        <v>48000</v>
      </c>
      <c r="L153" s="51">
        <f t="shared" si="125"/>
        <v>96124</v>
      </c>
      <c r="M153" s="51">
        <f t="shared" si="126"/>
        <v>727.41</v>
      </c>
      <c r="N153" s="51">
        <f t="shared" si="127"/>
        <v>396.58</v>
      </c>
      <c r="O153" s="51">
        <f t="shared" si="128"/>
        <v>330.83</v>
      </c>
      <c r="P153" s="65">
        <v>500</v>
      </c>
      <c r="Q153" s="51">
        <f t="shared" si="129"/>
        <v>1227.4099999999999</v>
      </c>
      <c r="R153" s="51">
        <f t="shared" si="130"/>
        <v>54772.579999999987</v>
      </c>
      <c r="S153" s="51">
        <f t="shared" si="131"/>
        <v>62209.999999999985</v>
      </c>
      <c r="T153" s="51">
        <f t="shared" si="132"/>
        <v>95227.42</v>
      </c>
      <c r="U153" s="53">
        <f t="shared" si="133"/>
        <v>84772.579999999987</v>
      </c>
    </row>
    <row r="154" spans="3:65" x14ac:dyDescent="0.25">
      <c r="J154">
        <f t="shared" si="107"/>
        <v>12</v>
      </c>
      <c r="K154" s="64">
        <v>48030</v>
      </c>
      <c r="L154" s="51">
        <f t="shared" si="125"/>
        <v>95227.42</v>
      </c>
      <c r="M154" s="51">
        <f t="shared" si="126"/>
        <v>727.41</v>
      </c>
      <c r="N154" s="51">
        <f t="shared" si="127"/>
        <v>399.66999999999996</v>
      </c>
      <c r="O154" s="51">
        <f t="shared" si="128"/>
        <v>327.74</v>
      </c>
      <c r="P154" s="65">
        <v>500</v>
      </c>
      <c r="Q154" s="51">
        <f t="shared" si="129"/>
        <v>1227.4099999999999</v>
      </c>
      <c r="R154" s="51">
        <f t="shared" si="130"/>
        <v>55672.249999999985</v>
      </c>
      <c r="S154" s="51">
        <f t="shared" si="131"/>
        <v>62537.739999999983</v>
      </c>
      <c r="T154" s="51">
        <f t="shared" si="132"/>
        <v>94327.75</v>
      </c>
      <c r="U154" s="53">
        <f t="shared" si="133"/>
        <v>85672.249999999985</v>
      </c>
    </row>
    <row r="155" spans="3:65" x14ac:dyDescent="0.25">
      <c r="J155">
        <f t="shared" si="107"/>
        <v>12</v>
      </c>
      <c r="K155" s="64">
        <v>48061</v>
      </c>
      <c r="L155" s="51">
        <f t="shared" si="125"/>
        <v>94327.75</v>
      </c>
      <c r="M155" s="51">
        <f t="shared" si="126"/>
        <v>727.41</v>
      </c>
      <c r="N155" s="51">
        <f t="shared" si="127"/>
        <v>402.77</v>
      </c>
      <c r="O155" s="51">
        <f t="shared" si="128"/>
        <v>324.64</v>
      </c>
      <c r="P155" s="65">
        <v>500</v>
      </c>
      <c r="Q155" s="51">
        <f t="shared" si="129"/>
        <v>1227.4099999999999</v>
      </c>
      <c r="R155" s="51">
        <f t="shared" si="130"/>
        <v>56575.019999999982</v>
      </c>
      <c r="S155" s="51">
        <f t="shared" si="131"/>
        <v>62862.379999999983</v>
      </c>
      <c r="T155" s="51">
        <f t="shared" si="132"/>
        <v>93424.98</v>
      </c>
      <c r="U155" s="53">
        <f t="shared" si="133"/>
        <v>86575.01999999999</v>
      </c>
    </row>
    <row r="156" spans="3:65" x14ac:dyDescent="0.25">
      <c r="J156">
        <f t="shared" si="107"/>
        <v>12</v>
      </c>
      <c r="K156" s="64">
        <v>48092</v>
      </c>
      <c r="L156" s="51">
        <f t="shared" si="125"/>
        <v>93424.98</v>
      </c>
      <c r="M156" s="51">
        <f t="shared" si="126"/>
        <v>727.41</v>
      </c>
      <c r="N156" s="51">
        <f t="shared" si="127"/>
        <v>405.86999999999995</v>
      </c>
      <c r="O156" s="51">
        <f t="shared" si="128"/>
        <v>321.54000000000002</v>
      </c>
      <c r="P156" s="65">
        <v>500</v>
      </c>
      <c r="Q156" s="51">
        <f t="shared" si="129"/>
        <v>1227.4099999999999</v>
      </c>
      <c r="R156" s="51">
        <f t="shared" si="130"/>
        <v>57480.889999999985</v>
      </c>
      <c r="S156" s="51">
        <f t="shared" si="131"/>
        <v>63183.919999999984</v>
      </c>
      <c r="T156" s="51">
        <f t="shared" si="132"/>
        <v>92519.11</v>
      </c>
      <c r="U156" s="53">
        <f t="shared" si="133"/>
        <v>87480.889999999985</v>
      </c>
    </row>
    <row r="157" spans="3:65" x14ac:dyDescent="0.25">
      <c r="J157">
        <f t="shared" ref="J157:J220" si="134">J145+1</f>
        <v>12</v>
      </c>
      <c r="K157" s="64">
        <v>48122</v>
      </c>
      <c r="L157" s="51">
        <f t="shared" si="125"/>
        <v>92519.11</v>
      </c>
      <c r="M157" s="51">
        <f t="shared" si="126"/>
        <v>727.41</v>
      </c>
      <c r="N157" s="51">
        <f t="shared" si="127"/>
        <v>408.98999999999995</v>
      </c>
      <c r="O157" s="51">
        <f t="shared" si="128"/>
        <v>318.42</v>
      </c>
      <c r="P157" s="65">
        <v>500</v>
      </c>
      <c r="Q157" s="51">
        <f t="shared" si="129"/>
        <v>1227.4099999999999</v>
      </c>
      <c r="R157" s="51">
        <f t="shared" si="130"/>
        <v>58389.879999999983</v>
      </c>
      <c r="S157" s="51">
        <f t="shared" si="131"/>
        <v>63502.339999999982</v>
      </c>
      <c r="T157" s="51">
        <f t="shared" si="132"/>
        <v>91610.12</v>
      </c>
      <c r="U157" s="53">
        <f t="shared" si="133"/>
        <v>88389.879999999976</v>
      </c>
    </row>
    <row r="158" spans="3:65" x14ac:dyDescent="0.25">
      <c r="J158">
        <f t="shared" si="134"/>
        <v>12</v>
      </c>
      <c r="K158" s="64">
        <v>48153</v>
      </c>
      <c r="L158" s="51">
        <f t="shared" si="125"/>
        <v>91610.12</v>
      </c>
      <c r="M158" s="51">
        <f t="shared" si="126"/>
        <v>727.41</v>
      </c>
      <c r="N158" s="51">
        <f t="shared" si="127"/>
        <v>412.11999999999995</v>
      </c>
      <c r="O158" s="51">
        <f t="shared" si="128"/>
        <v>315.29000000000002</v>
      </c>
      <c r="P158" s="65">
        <v>500</v>
      </c>
      <c r="Q158" s="51">
        <f t="shared" si="129"/>
        <v>1227.4099999999999</v>
      </c>
      <c r="R158" s="51">
        <f t="shared" si="130"/>
        <v>59301.999999999985</v>
      </c>
      <c r="S158" s="51">
        <f t="shared" si="131"/>
        <v>63817.629999999983</v>
      </c>
      <c r="T158" s="51">
        <f t="shared" si="132"/>
        <v>90698</v>
      </c>
      <c r="U158" s="53">
        <f t="shared" si="133"/>
        <v>89301.999999999985</v>
      </c>
    </row>
    <row r="159" spans="3:65" x14ac:dyDescent="0.25">
      <c r="J159">
        <f t="shared" si="134"/>
        <v>12</v>
      </c>
      <c r="K159" s="64">
        <v>48183</v>
      </c>
      <c r="L159" s="51">
        <f t="shared" si="125"/>
        <v>90698</v>
      </c>
      <c r="M159" s="51">
        <f t="shared" si="126"/>
        <v>727.41</v>
      </c>
      <c r="N159" s="51">
        <f t="shared" si="127"/>
        <v>415.26</v>
      </c>
      <c r="O159" s="51">
        <f t="shared" si="128"/>
        <v>312.14999999999998</v>
      </c>
      <c r="P159" s="65">
        <v>500</v>
      </c>
      <c r="Q159" s="51">
        <f t="shared" si="129"/>
        <v>1227.4099999999999</v>
      </c>
      <c r="R159" s="51">
        <f t="shared" si="130"/>
        <v>60217.259999999987</v>
      </c>
      <c r="S159" s="51">
        <f t="shared" si="131"/>
        <v>64129.779999999984</v>
      </c>
      <c r="T159" s="51">
        <f t="shared" si="132"/>
        <v>89782.74</v>
      </c>
      <c r="U159" s="53">
        <f t="shared" si="133"/>
        <v>90217.25999999998</v>
      </c>
    </row>
    <row r="160" spans="3:65" x14ac:dyDescent="0.25">
      <c r="J160">
        <f t="shared" si="134"/>
        <v>13</v>
      </c>
      <c r="K160" s="64">
        <v>48214</v>
      </c>
      <c r="L160" s="51">
        <f t="shared" si="125"/>
        <v>89782.74</v>
      </c>
      <c r="M160" s="51">
        <f t="shared" si="126"/>
        <v>727.41</v>
      </c>
      <c r="N160" s="51">
        <f t="shared" si="127"/>
        <v>418.40999999999997</v>
      </c>
      <c r="O160" s="51">
        <f t="shared" si="128"/>
        <v>309</v>
      </c>
      <c r="P160" s="65">
        <v>500</v>
      </c>
      <c r="Q160" s="51">
        <f t="shared" si="129"/>
        <v>1227.4099999999999</v>
      </c>
      <c r="R160" s="51">
        <f t="shared" si="130"/>
        <v>61135.669999999991</v>
      </c>
      <c r="S160" s="51">
        <f t="shared" si="131"/>
        <v>64438.779999999984</v>
      </c>
      <c r="T160" s="51">
        <f t="shared" si="132"/>
        <v>88864.33</v>
      </c>
      <c r="U160" s="53">
        <f t="shared" si="133"/>
        <v>91135.669999999984</v>
      </c>
    </row>
    <row r="161" spans="10:21" x14ac:dyDescent="0.25">
      <c r="J161">
        <f t="shared" si="134"/>
        <v>13</v>
      </c>
      <c r="K161" s="64">
        <v>48245</v>
      </c>
      <c r="L161" s="51">
        <f t="shared" si="125"/>
        <v>88864.33</v>
      </c>
      <c r="M161" s="51">
        <f t="shared" si="126"/>
        <v>727.41</v>
      </c>
      <c r="N161" s="51">
        <f t="shared" si="127"/>
        <v>421.57</v>
      </c>
      <c r="O161" s="51">
        <f t="shared" si="128"/>
        <v>305.83999999999997</v>
      </c>
      <c r="P161" s="65">
        <v>500</v>
      </c>
      <c r="Q161" s="51">
        <f t="shared" si="129"/>
        <v>1227.4099999999999</v>
      </c>
      <c r="R161" s="51">
        <f t="shared" si="130"/>
        <v>62057.239999999991</v>
      </c>
      <c r="S161" s="51">
        <f t="shared" si="131"/>
        <v>64744.619999999981</v>
      </c>
      <c r="T161" s="51">
        <f t="shared" si="132"/>
        <v>87942.76</v>
      </c>
      <c r="U161" s="53">
        <f t="shared" si="133"/>
        <v>92057.239999999991</v>
      </c>
    </row>
    <row r="162" spans="10:21" x14ac:dyDescent="0.25">
      <c r="J162">
        <f t="shared" si="134"/>
        <v>13</v>
      </c>
      <c r="K162" s="64">
        <v>48274</v>
      </c>
      <c r="L162" s="51">
        <f t="shared" si="125"/>
        <v>87942.76</v>
      </c>
      <c r="M162" s="51">
        <f t="shared" si="126"/>
        <v>727.41</v>
      </c>
      <c r="N162" s="51">
        <f t="shared" si="127"/>
        <v>424.73999999999995</v>
      </c>
      <c r="O162" s="51">
        <f t="shared" si="128"/>
        <v>302.67</v>
      </c>
      <c r="P162" s="65">
        <v>500</v>
      </c>
      <c r="Q162" s="51">
        <f t="shared" si="129"/>
        <v>1227.4099999999999</v>
      </c>
      <c r="R162" s="51">
        <f t="shared" si="130"/>
        <v>62981.979999999989</v>
      </c>
      <c r="S162" s="51">
        <f t="shared" si="131"/>
        <v>65047.289999999979</v>
      </c>
      <c r="T162" s="51">
        <f t="shared" si="132"/>
        <v>87018.01999999999</v>
      </c>
      <c r="U162" s="53">
        <f t="shared" si="133"/>
        <v>92981.979999999981</v>
      </c>
    </row>
    <row r="163" spans="10:21" x14ac:dyDescent="0.25">
      <c r="J163">
        <f t="shared" si="134"/>
        <v>13</v>
      </c>
      <c r="K163" s="64">
        <v>48305</v>
      </c>
      <c r="L163" s="51">
        <f t="shared" si="125"/>
        <v>87018.01999999999</v>
      </c>
      <c r="M163" s="51">
        <f t="shared" si="126"/>
        <v>727.41</v>
      </c>
      <c r="N163" s="51">
        <f t="shared" si="127"/>
        <v>427.91999999999996</v>
      </c>
      <c r="O163" s="51">
        <f t="shared" si="128"/>
        <v>299.49</v>
      </c>
      <c r="P163" s="65">
        <v>500</v>
      </c>
      <c r="Q163" s="51">
        <f t="shared" si="129"/>
        <v>1227.4099999999999</v>
      </c>
      <c r="R163" s="51">
        <f t="shared" si="130"/>
        <v>63909.899999999987</v>
      </c>
      <c r="S163" s="51">
        <f t="shared" si="131"/>
        <v>65346.779999999977</v>
      </c>
      <c r="T163" s="51">
        <f t="shared" si="132"/>
        <v>86090.099999999991</v>
      </c>
      <c r="U163" s="53">
        <f t="shared" si="133"/>
        <v>93909.9</v>
      </c>
    </row>
    <row r="164" spans="10:21" x14ac:dyDescent="0.25">
      <c r="J164">
        <f t="shared" si="134"/>
        <v>13</v>
      </c>
      <c r="K164" s="64">
        <v>48335</v>
      </c>
      <c r="L164" s="51">
        <f t="shared" si="125"/>
        <v>86090.099999999991</v>
      </c>
      <c r="M164" s="51">
        <f t="shared" si="126"/>
        <v>727.41</v>
      </c>
      <c r="N164" s="51">
        <f t="shared" si="127"/>
        <v>431.11999999999995</v>
      </c>
      <c r="O164" s="51">
        <f t="shared" si="128"/>
        <v>296.29000000000002</v>
      </c>
      <c r="P164" s="65">
        <v>500</v>
      </c>
      <c r="Q164" s="51">
        <f t="shared" si="129"/>
        <v>1227.4099999999999</v>
      </c>
      <c r="R164" s="51">
        <f t="shared" si="130"/>
        <v>64841.01999999999</v>
      </c>
      <c r="S164" s="51">
        <f t="shared" si="131"/>
        <v>65643.069999999978</v>
      </c>
      <c r="T164" s="51">
        <f t="shared" si="132"/>
        <v>85158.98</v>
      </c>
      <c r="U164" s="53">
        <f t="shared" si="133"/>
        <v>94841.01999999999</v>
      </c>
    </row>
    <row r="165" spans="10:21" x14ac:dyDescent="0.25">
      <c r="J165">
        <f t="shared" si="134"/>
        <v>13</v>
      </c>
      <c r="K165" s="64">
        <v>48366</v>
      </c>
      <c r="L165" s="51">
        <f t="shared" si="125"/>
        <v>85158.98</v>
      </c>
      <c r="M165" s="51">
        <f t="shared" si="126"/>
        <v>727.41</v>
      </c>
      <c r="N165" s="51">
        <f t="shared" si="127"/>
        <v>434.32</v>
      </c>
      <c r="O165" s="51">
        <f t="shared" si="128"/>
        <v>293.08999999999997</v>
      </c>
      <c r="P165" s="65">
        <v>500</v>
      </c>
      <c r="Q165" s="51">
        <f t="shared" si="129"/>
        <v>1227.4099999999999</v>
      </c>
      <c r="R165" s="51">
        <f t="shared" si="130"/>
        <v>65775.34</v>
      </c>
      <c r="S165" s="51">
        <f t="shared" si="131"/>
        <v>65936.159999999974</v>
      </c>
      <c r="T165" s="51">
        <f t="shared" si="132"/>
        <v>84224.659999999989</v>
      </c>
      <c r="U165" s="53">
        <f t="shared" si="133"/>
        <v>95775.34</v>
      </c>
    </row>
    <row r="166" spans="10:21" x14ac:dyDescent="0.25">
      <c r="J166">
        <f t="shared" si="134"/>
        <v>13</v>
      </c>
      <c r="K166" s="64">
        <v>48396</v>
      </c>
      <c r="L166" s="51">
        <f t="shared" si="125"/>
        <v>84224.659999999989</v>
      </c>
      <c r="M166" s="51">
        <f t="shared" si="126"/>
        <v>727.41</v>
      </c>
      <c r="N166" s="51">
        <f t="shared" si="127"/>
        <v>437.53999999999996</v>
      </c>
      <c r="O166" s="51">
        <f t="shared" si="128"/>
        <v>289.87</v>
      </c>
      <c r="P166" s="65">
        <v>500</v>
      </c>
      <c r="Q166" s="51">
        <f t="shared" si="129"/>
        <v>1227.4099999999999</v>
      </c>
      <c r="R166" s="51">
        <f t="shared" si="130"/>
        <v>66712.87999999999</v>
      </c>
      <c r="S166" s="51">
        <f t="shared" si="131"/>
        <v>66226.02999999997</v>
      </c>
      <c r="T166" s="51">
        <f t="shared" si="132"/>
        <v>83287.12</v>
      </c>
      <c r="U166" s="53">
        <f t="shared" si="133"/>
        <v>96712.87999999999</v>
      </c>
    </row>
    <row r="167" spans="10:21" x14ac:dyDescent="0.25">
      <c r="J167">
        <f t="shared" si="134"/>
        <v>13</v>
      </c>
      <c r="K167" s="64">
        <v>48427</v>
      </c>
      <c r="L167" s="51">
        <f t="shared" si="125"/>
        <v>83287.12</v>
      </c>
      <c r="M167" s="51">
        <f t="shared" si="126"/>
        <v>727.41</v>
      </c>
      <c r="N167" s="51">
        <f t="shared" si="127"/>
        <v>440.76</v>
      </c>
      <c r="O167" s="51">
        <f t="shared" si="128"/>
        <v>286.64999999999998</v>
      </c>
      <c r="P167" s="65">
        <v>500</v>
      </c>
      <c r="Q167" s="51">
        <f t="shared" si="129"/>
        <v>1227.4099999999999</v>
      </c>
      <c r="R167" s="51">
        <f t="shared" si="130"/>
        <v>67653.639999999985</v>
      </c>
      <c r="S167" s="51">
        <f t="shared" si="131"/>
        <v>66512.679999999964</v>
      </c>
      <c r="T167" s="51">
        <f t="shared" si="132"/>
        <v>82346.36</v>
      </c>
      <c r="U167" s="53">
        <f t="shared" si="133"/>
        <v>97653.639999999985</v>
      </c>
    </row>
    <row r="168" spans="10:21" x14ac:dyDescent="0.25">
      <c r="J168">
        <f t="shared" si="134"/>
        <v>13</v>
      </c>
      <c r="K168" s="64">
        <v>48458</v>
      </c>
      <c r="L168" s="51">
        <f t="shared" si="125"/>
        <v>82346.36</v>
      </c>
      <c r="M168" s="51">
        <f t="shared" si="126"/>
        <v>727.41</v>
      </c>
      <c r="N168" s="51">
        <f t="shared" si="127"/>
        <v>443.99999999999994</v>
      </c>
      <c r="O168" s="51">
        <f t="shared" si="128"/>
        <v>283.41000000000003</v>
      </c>
      <c r="P168" s="65">
        <v>500</v>
      </c>
      <c r="Q168" s="51">
        <f t="shared" si="129"/>
        <v>1227.4099999999999</v>
      </c>
      <c r="R168" s="51">
        <f t="shared" si="130"/>
        <v>68597.639999999985</v>
      </c>
      <c r="S168" s="51">
        <f t="shared" si="131"/>
        <v>66796.089999999967</v>
      </c>
      <c r="T168" s="51">
        <f t="shared" si="132"/>
        <v>81402.36</v>
      </c>
      <c r="U168" s="53">
        <f t="shared" si="133"/>
        <v>98597.639999999985</v>
      </c>
    </row>
    <row r="169" spans="10:21" x14ac:dyDescent="0.25">
      <c r="J169">
        <f t="shared" si="134"/>
        <v>13</v>
      </c>
      <c r="K169" s="64">
        <v>48488</v>
      </c>
      <c r="L169" s="51">
        <f t="shared" si="125"/>
        <v>81402.36</v>
      </c>
      <c r="M169" s="51">
        <f t="shared" si="126"/>
        <v>727.41</v>
      </c>
      <c r="N169" s="51">
        <f t="shared" si="127"/>
        <v>447.24999999999994</v>
      </c>
      <c r="O169" s="51">
        <f t="shared" si="128"/>
        <v>280.16000000000003</v>
      </c>
      <c r="P169" s="65">
        <v>500</v>
      </c>
      <c r="Q169" s="51">
        <f t="shared" si="129"/>
        <v>1227.4099999999999</v>
      </c>
      <c r="R169" s="51">
        <f t="shared" si="130"/>
        <v>69544.889999999985</v>
      </c>
      <c r="S169" s="51">
        <f t="shared" si="131"/>
        <v>67076.249999999971</v>
      </c>
      <c r="T169" s="51">
        <f t="shared" si="132"/>
        <v>80455.11</v>
      </c>
      <c r="U169" s="53">
        <f t="shared" si="133"/>
        <v>99544.889999999985</v>
      </c>
    </row>
    <row r="170" spans="10:21" x14ac:dyDescent="0.25">
      <c r="J170">
        <f t="shared" si="134"/>
        <v>13</v>
      </c>
      <c r="K170" s="64">
        <v>48519</v>
      </c>
      <c r="L170" s="51">
        <f t="shared" si="125"/>
        <v>80455.11</v>
      </c>
      <c r="M170" s="51">
        <f t="shared" si="126"/>
        <v>727.41</v>
      </c>
      <c r="N170" s="51">
        <f t="shared" si="127"/>
        <v>450.51</v>
      </c>
      <c r="O170" s="51">
        <f t="shared" si="128"/>
        <v>276.89999999999998</v>
      </c>
      <c r="P170" s="65">
        <v>500</v>
      </c>
      <c r="Q170" s="51">
        <f t="shared" si="129"/>
        <v>1227.4099999999999</v>
      </c>
      <c r="R170" s="51">
        <f t="shared" si="130"/>
        <v>70495.39999999998</v>
      </c>
      <c r="S170" s="51">
        <f t="shared" si="131"/>
        <v>67353.149999999965</v>
      </c>
      <c r="T170" s="51">
        <f t="shared" si="132"/>
        <v>79504.600000000006</v>
      </c>
      <c r="U170" s="53">
        <f t="shared" si="133"/>
        <v>100495.39999999998</v>
      </c>
    </row>
    <row r="171" spans="10:21" x14ac:dyDescent="0.25">
      <c r="J171">
        <f t="shared" si="134"/>
        <v>13</v>
      </c>
      <c r="K171" s="64">
        <v>48549</v>
      </c>
      <c r="L171" s="51">
        <f t="shared" si="125"/>
        <v>79504.600000000006</v>
      </c>
      <c r="M171" s="51">
        <f t="shared" si="126"/>
        <v>727.41</v>
      </c>
      <c r="N171" s="51">
        <f t="shared" si="127"/>
        <v>453.78</v>
      </c>
      <c r="O171" s="51">
        <f t="shared" si="128"/>
        <v>273.63</v>
      </c>
      <c r="P171" s="65">
        <v>500</v>
      </c>
      <c r="Q171" s="51">
        <f t="shared" si="129"/>
        <v>1227.4099999999999</v>
      </c>
      <c r="R171" s="51">
        <f t="shared" si="130"/>
        <v>71449.179999999978</v>
      </c>
      <c r="S171" s="51">
        <f t="shared" si="131"/>
        <v>67626.77999999997</v>
      </c>
      <c r="T171" s="51">
        <f t="shared" si="132"/>
        <v>78550.820000000007</v>
      </c>
      <c r="U171" s="53">
        <f t="shared" si="133"/>
        <v>101449.17999999998</v>
      </c>
    </row>
    <row r="172" spans="10:21" x14ac:dyDescent="0.25">
      <c r="J172">
        <f t="shared" si="134"/>
        <v>14</v>
      </c>
      <c r="K172" s="64">
        <v>48580</v>
      </c>
      <c r="L172" s="51">
        <f t="shared" si="125"/>
        <v>78550.820000000007</v>
      </c>
      <c r="M172" s="51">
        <f t="shared" si="126"/>
        <v>727.41</v>
      </c>
      <c r="N172" s="51">
        <f t="shared" si="127"/>
        <v>457.05999999999995</v>
      </c>
      <c r="O172" s="51">
        <f t="shared" si="128"/>
        <v>270.35000000000002</v>
      </c>
      <c r="P172" s="65">
        <v>500</v>
      </c>
      <c r="Q172" s="51">
        <f t="shared" si="129"/>
        <v>1227.4099999999999</v>
      </c>
      <c r="R172" s="51">
        <f t="shared" si="130"/>
        <v>72406.239999999976</v>
      </c>
      <c r="S172" s="51">
        <f t="shared" si="131"/>
        <v>67897.129999999976</v>
      </c>
      <c r="T172" s="51">
        <f t="shared" si="132"/>
        <v>77593.760000000009</v>
      </c>
      <c r="U172" s="53">
        <f t="shared" si="133"/>
        <v>102406.23999999998</v>
      </c>
    </row>
    <row r="173" spans="10:21" x14ac:dyDescent="0.25">
      <c r="J173">
        <f t="shared" si="134"/>
        <v>14</v>
      </c>
      <c r="K173" s="64">
        <v>48611</v>
      </c>
      <c r="L173" s="51">
        <f t="shared" si="125"/>
        <v>77593.760000000009</v>
      </c>
      <c r="M173" s="51">
        <f t="shared" si="126"/>
        <v>727.41</v>
      </c>
      <c r="N173" s="51">
        <f t="shared" si="127"/>
        <v>460.35999999999996</v>
      </c>
      <c r="O173" s="51">
        <f t="shared" si="128"/>
        <v>267.05</v>
      </c>
      <c r="P173" s="65">
        <v>500</v>
      </c>
      <c r="Q173" s="51">
        <f t="shared" si="129"/>
        <v>1227.4099999999999</v>
      </c>
      <c r="R173" s="51">
        <f t="shared" si="130"/>
        <v>73366.599999999977</v>
      </c>
      <c r="S173" s="51">
        <f t="shared" si="131"/>
        <v>68164.179999999978</v>
      </c>
      <c r="T173" s="51">
        <f t="shared" si="132"/>
        <v>76633.400000000009</v>
      </c>
      <c r="U173" s="53">
        <f t="shared" si="133"/>
        <v>103366.59999999998</v>
      </c>
    </row>
    <row r="174" spans="10:21" x14ac:dyDescent="0.25">
      <c r="J174">
        <f t="shared" si="134"/>
        <v>14</v>
      </c>
      <c r="K174" s="64">
        <v>48639</v>
      </c>
      <c r="L174" s="51">
        <f t="shared" si="125"/>
        <v>76633.400000000009</v>
      </c>
      <c r="M174" s="51">
        <f t="shared" si="126"/>
        <v>727.41</v>
      </c>
      <c r="N174" s="51">
        <f t="shared" si="127"/>
        <v>463.65999999999997</v>
      </c>
      <c r="O174" s="51">
        <f t="shared" si="128"/>
        <v>263.75</v>
      </c>
      <c r="P174" s="65">
        <v>500</v>
      </c>
      <c r="Q174" s="51">
        <f t="shared" si="129"/>
        <v>1227.4099999999999</v>
      </c>
      <c r="R174" s="51">
        <f t="shared" si="130"/>
        <v>74330.25999999998</v>
      </c>
      <c r="S174" s="51">
        <f t="shared" si="131"/>
        <v>68427.929999999978</v>
      </c>
      <c r="T174" s="51">
        <f t="shared" si="132"/>
        <v>75669.740000000005</v>
      </c>
      <c r="U174" s="53">
        <f t="shared" si="133"/>
        <v>104330.25999999998</v>
      </c>
    </row>
    <row r="175" spans="10:21" x14ac:dyDescent="0.25">
      <c r="J175">
        <f t="shared" si="134"/>
        <v>14</v>
      </c>
      <c r="K175" s="64">
        <v>48670</v>
      </c>
      <c r="L175" s="51">
        <f t="shared" si="125"/>
        <v>75669.740000000005</v>
      </c>
      <c r="M175" s="51">
        <f t="shared" si="126"/>
        <v>727.41</v>
      </c>
      <c r="N175" s="51">
        <f t="shared" si="127"/>
        <v>466.97999999999996</v>
      </c>
      <c r="O175" s="51">
        <f t="shared" si="128"/>
        <v>260.43</v>
      </c>
      <c r="P175" s="65">
        <v>500</v>
      </c>
      <c r="Q175" s="51">
        <f t="shared" si="129"/>
        <v>1227.4099999999999</v>
      </c>
      <c r="R175" s="51">
        <f t="shared" si="130"/>
        <v>75297.239999999976</v>
      </c>
      <c r="S175" s="51">
        <f t="shared" si="131"/>
        <v>68688.359999999971</v>
      </c>
      <c r="T175" s="51">
        <f t="shared" si="132"/>
        <v>74702.760000000009</v>
      </c>
      <c r="U175" s="53">
        <f t="shared" si="133"/>
        <v>105297.23999999998</v>
      </c>
    </row>
    <row r="176" spans="10:21" x14ac:dyDescent="0.25">
      <c r="J176">
        <f t="shared" si="134"/>
        <v>14</v>
      </c>
      <c r="K176" s="64">
        <v>48700</v>
      </c>
      <c r="L176" s="51">
        <f t="shared" si="125"/>
        <v>74702.760000000009</v>
      </c>
      <c r="M176" s="51">
        <f t="shared" si="126"/>
        <v>727.41</v>
      </c>
      <c r="N176" s="51">
        <f t="shared" si="127"/>
        <v>470.30999999999995</v>
      </c>
      <c r="O176" s="51">
        <f t="shared" si="128"/>
        <v>257.10000000000002</v>
      </c>
      <c r="P176" s="65">
        <v>500</v>
      </c>
      <c r="Q176" s="51">
        <f t="shared" si="129"/>
        <v>1227.4099999999999</v>
      </c>
      <c r="R176" s="51">
        <f t="shared" si="130"/>
        <v>76267.549999999974</v>
      </c>
      <c r="S176" s="51">
        <f t="shared" si="131"/>
        <v>68945.459999999977</v>
      </c>
      <c r="T176" s="51">
        <f t="shared" si="132"/>
        <v>73732.450000000012</v>
      </c>
      <c r="U176" s="53">
        <f t="shared" si="133"/>
        <v>106267.54999999997</v>
      </c>
    </row>
    <row r="177" spans="10:21" x14ac:dyDescent="0.25">
      <c r="J177">
        <f t="shared" si="134"/>
        <v>14</v>
      </c>
      <c r="K177" s="64">
        <v>48731</v>
      </c>
      <c r="L177" s="51">
        <f t="shared" si="125"/>
        <v>73732.450000000012</v>
      </c>
      <c r="M177" s="51">
        <f t="shared" si="126"/>
        <v>727.41</v>
      </c>
      <c r="N177" s="51">
        <f t="shared" si="127"/>
        <v>473.65</v>
      </c>
      <c r="O177" s="51">
        <f t="shared" si="128"/>
        <v>253.76</v>
      </c>
      <c r="P177" s="65">
        <v>500</v>
      </c>
      <c r="Q177" s="51">
        <f t="shared" si="129"/>
        <v>1227.4099999999999</v>
      </c>
      <c r="R177" s="51">
        <f t="shared" si="130"/>
        <v>77241.199999999968</v>
      </c>
      <c r="S177" s="51">
        <f t="shared" si="131"/>
        <v>69199.219999999972</v>
      </c>
      <c r="T177" s="51">
        <f t="shared" si="132"/>
        <v>72758.800000000017</v>
      </c>
      <c r="U177" s="53">
        <f t="shared" si="133"/>
        <v>107241.19999999997</v>
      </c>
    </row>
    <row r="178" spans="10:21" x14ac:dyDescent="0.25">
      <c r="J178">
        <f t="shared" si="134"/>
        <v>14</v>
      </c>
      <c r="K178" s="64">
        <v>48761</v>
      </c>
      <c r="L178" s="51">
        <f t="shared" si="125"/>
        <v>72758.800000000017</v>
      </c>
      <c r="M178" s="51">
        <f t="shared" si="126"/>
        <v>727.41</v>
      </c>
      <c r="N178" s="51">
        <f t="shared" si="127"/>
        <v>477</v>
      </c>
      <c r="O178" s="51">
        <f t="shared" si="128"/>
        <v>250.41</v>
      </c>
      <c r="P178" s="65">
        <v>500</v>
      </c>
      <c r="Q178" s="51">
        <f t="shared" si="129"/>
        <v>1227.4099999999999</v>
      </c>
      <c r="R178" s="51">
        <f t="shared" si="130"/>
        <v>78218.199999999968</v>
      </c>
      <c r="S178" s="51">
        <f t="shared" si="131"/>
        <v>69449.629999999976</v>
      </c>
      <c r="T178" s="51">
        <f t="shared" si="132"/>
        <v>71781.800000000017</v>
      </c>
      <c r="U178" s="53">
        <f t="shared" si="133"/>
        <v>108218.19999999997</v>
      </c>
    </row>
    <row r="179" spans="10:21" x14ac:dyDescent="0.25">
      <c r="J179">
        <f t="shared" si="134"/>
        <v>14</v>
      </c>
      <c r="K179" s="64">
        <v>48792</v>
      </c>
      <c r="L179" s="51">
        <f t="shared" si="125"/>
        <v>71781.800000000017</v>
      </c>
      <c r="M179" s="51">
        <f t="shared" si="126"/>
        <v>727.41</v>
      </c>
      <c r="N179" s="51">
        <f t="shared" si="127"/>
        <v>480.35999999999996</v>
      </c>
      <c r="O179" s="51">
        <f t="shared" si="128"/>
        <v>247.05</v>
      </c>
      <c r="P179" s="65">
        <v>500</v>
      </c>
      <c r="Q179" s="51">
        <f t="shared" si="129"/>
        <v>1227.4099999999999</v>
      </c>
      <c r="R179" s="51">
        <f t="shared" si="130"/>
        <v>79198.559999999969</v>
      </c>
      <c r="S179" s="51">
        <f t="shared" si="131"/>
        <v>69696.679999999978</v>
      </c>
      <c r="T179" s="51">
        <f t="shared" si="132"/>
        <v>70801.440000000017</v>
      </c>
      <c r="U179" s="53">
        <f t="shared" si="133"/>
        <v>109198.55999999997</v>
      </c>
    </row>
    <row r="180" spans="10:21" x14ac:dyDescent="0.25">
      <c r="J180">
        <f t="shared" si="134"/>
        <v>14</v>
      </c>
      <c r="K180" s="64">
        <v>48823</v>
      </c>
      <c r="L180" s="51">
        <f t="shared" si="125"/>
        <v>70801.440000000017</v>
      </c>
      <c r="M180" s="51">
        <f t="shared" si="126"/>
        <v>727.41</v>
      </c>
      <c r="N180" s="51">
        <f t="shared" si="127"/>
        <v>483.74</v>
      </c>
      <c r="O180" s="51">
        <f t="shared" si="128"/>
        <v>243.67</v>
      </c>
      <c r="P180" s="65">
        <v>500</v>
      </c>
      <c r="Q180" s="51">
        <f t="shared" si="129"/>
        <v>1227.4099999999999</v>
      </c>
      <c r="R180" s="51">
        <f t="shared" si="130"/>
        <v>80182.299999999974</v>
      </c>
      <c r="S180" s="51">
        <f t="shared" si="131"/>
        <v>69940.349999999977</v>
      </c>
      <c r="T180" s="51">
        <f t="shared" si="132"/>
        <v>69817.700000000012</v>
      </c>
      <c r="U180" s="53">
        <f t="shared" si="133"/>
        <v>110182.29999999997</v>
      </c>
    </row>
    <row r="181" spans="10:21" x14ac:dyDescent="0.25">
      <c r="J181">
        <f t="shared" si="134"/>
        <v>14</v>
      </c>
      <c r="K181" s="64">
        <v>48853</v>
      </c>
      <c r="L181" s="51">
        <f t="shared" si="125"/>
        <v>69817.700000000012</v>
      </c>
      <c r="M181" s="51">
        <f t="shared" si="126"/>
        <v>727.41</v>
      </c>
      <c r="N181" s="51">
        <f t="shared" si="127"/>
        <v>487.12</v>
      </c>
      <c r="O181" s="51">
        <f t="shared" si="128"/>
        <v>240.29</v>
      </c>
      <c r="P181" s="65">
        <v>500</v>
      </c>
      <c r="Q181" s="51">
        <f t="shared" si="129"/>
        <v>1227.4099999999999</v>
      </c>
      <c r="R181" s="51">
        <f t="shared" si="130"/>
        <v>81169.419999999969</v>
      </c>
      <c r="S181" s="51">
        <f t="shared" si="131"/>
        <v>70180.63999999997</v>
      </c>
      <c r="T181" s="51">
        <f t="shared" si="132"/>
        <v>68830.580000000016</v>
      </c>
      <c r="U181" s="53">
        <f t="shared" si="133"/>
        <v>111169.41999999997</v>
      </c>
    </row>
    <row r="182" spans="10:21" x14ac:dyDescent="0.25">
      <c r="J182">
        <f t="shared" si="134"/>
        <v>14</v>
      </c>
      <c r="K182" s="64">
        <v>48884</v>
      </c>
      <c r="L182" s="51">
        <f t="shared" si="125"/>
        <v>68830.580000000016</v>
      </c>
      <c r="M182" s="51">
        <f t="shared" si="126"/>
        <v>727.41</v>
      </c>
      <c r="N182" s="51">
        <f t="shared" si="127"/>
        <v>490.52</v>
      </c>
      <c r="O182" s="51">
        <f t="shared" si="128"/>
        <v>236.89</v>
      </c>
      <c r="P182" s="65">
        <v>500</v>
      </c>
      <c r="Q182" s="51">
        <f t="shared" si="129"/>
        <v>1227.4099999999999</v>
      </c>
      <c r="R182" s="51">
        <f t="shared" si="130"/>
        <v>82159.939999999973</v>
      </c>
      <c r="S182" s="51">
        <f t="shared" si="131"/>
        <v>70417.52999999997</v>
      </c>
      <c r="T182" s="51">
        <f t="shared" si="132"/>
        <v>67840.060000000012</v>
      </c>
      <c r="U182" s="53">
        <f t="shared" si="133"/>
        <v>112159.93999999997</v>
      </c>
    </row>
    <row r="183" spans="10:21" x14ac:dyDescent="0.25">
      <c r="J183">
        <f t="shared" si="134"/>
        <v>14</v>
      </c>
      <c r="K183" s="64">
        <v>48914</v>
      </c>
      <c r="L183" s="51">
        <f t="shared" si="125"/>
        <v>67840.060000000012</v>
      </c>
      <c r="M183" s="51">
        <f t="shared" si="126"/>
        <v>727.41</v>
      </c>
      <c r="N183" s="51">
        <f t="shared" si="127"/>
        <v>493.92999999999995</v>
      </c>
      <c r="O183" s="51">
        <f t="shared" si="128"/>
        <v>233.48</v>
      </c>
      <c r="P183" s="65">
        <v>500</v>
      </c>
      <c r="Q183" s="51">
        <f t="shared" si="129"/>
        <v>1227.4099999999999</v>
      </c>
      <c r="R183" s="51">
        <f t="shared" si="130"/>
        <v>83153.869999999966</v>
      </c>
      <c r="S183" s="51">
        <f t="shared" si="131"/>
        <v>70651.009999999966</v>
      </c>
      <c r="T183" s="51">
        <f t="shared" si="132"/>
        <v>66846.130000000019</v>
      </c>
      <c r="U183" s="53">
        <f t="shared" si="133"/>
        <v>113153.86999999997</v>
      </c>
    </row>
    <row r="184" spans="10:21" x14ac:dyDescent="0.25">
      <c r="J184">
        <f t="shared" si="134"/>
        <v>15</v>
      </c>
      <c r="K184" s="64">
        <v>48945</v>
      </c>
      <c r="L184" s="51">
        <f t="shared" si="125"/>
        <v>66846.130000000019</v>
      </c>
      <c r="M184" s="51">
        <f t="shared" si="126"/>
        <v>727.41</v>
      </c>
      <c r="N184" s="51">
        <f t="shared" si="127"/>
        <v>497.34999999999997</v>
      </c>
      <c r="O184" s="51">
        <f t="shared" si="128"/>
        <v>230.06</v>
      </c>
      <c r="P184" s="65">
        <v>500</v>
      </c>
      <c r="Q184" s="51">
        <f t="shared" si="129"/>
        <v>1227.4099999999999</v>
      </c>
      <c r="R184" s="51">
        <f t="shared" si="130"/>
        <v>84151.219999999972</v>
      </c>
      <c r="S184" s="51">
        <f t="shared" si="131"/>
        <v>70881.069999999963</v>
      </c>
      <c r="T184" s="51">
        <f t="shared" si="132"/>
        <v>65848.780000000013</v>
      </c>
      <c r="U184" s="53">
        <f t="shared" si="133"/>
        <v>114151.21999999997</v>
      </c>
    </row>
    <row r="185" spans="10:21" x14ac:dyDescent="0.25">
      <c r="J185">
        <f t="shared" si="134"/>
        <v>15</v>
      </c>
      <c r="K185" s="64">
        <v>48976</v>
      </c>
      <c r="L185" s="51">
        <f t="shared" si="125"/>
        <v>65848.780000000013</v>
      </c>
      <c r="M185" s="51">
        <f t="shared" si="126"/>
        <v>727.41</v>
      </c>
      <c r="N185" s="51">
        <f t="shared" si="127"/>
        <v>500.78</v>
      </c>
      <c r="O185" s="51">
        <f t="shared" si="128"/>
        <v>226.63</v>
      </c>
      <c r="P185" s="65">
        <v>500</v>
      </c>
      <c r="Q185" s="51">
        <f t="shared" si="129"/>
        <v>1227.4099999999999</v>
      </c>
      <c r="R185" s="51">
        <f t="shared" si="130"/>
        <v>85151.999999999971</v>
      </c>
      <c r="S185" s="51">
        <f t="shared" si="131"/>
        <v>71107.699999999968</v>
      </c>
      <c r="T185" s="51">
        <f t="shared" si="132"/>
        <v>64848.000000000015</v>
      </c>
      <c r="U185" s="53">
        <f t="shared" si="133"/>
        <v>115151.99999999997</v>
      </c>
    </row>
    <row r="186" spans="10:21" x14ac:dyDescent="0.25">
      <c r="J186">
        <f t="shared" si="134"/>
        <v>15</v>
      </c>
      <c r="K186" s="64">
        <v>49004</v>
      </c>
      <c r="L186" s="51">
        <f t="shared" si="125"/>
        <v>64848.000000000015</v>
      </c>
      <c r="M186" s="51">
        <f t="shared" si="126"/>
        <v>727.41</v>
      </c>
      <c r="N186" s="51">
        <f t="shared" si="127"/>
        <v>504.21999999999997</v>
      </c>
      <c r="O186" s="51">
        <f t="shared" si="128"/>
        <v>223.19</v>
      </c>
      <c r="P186" s="65">
        <v>500</v>
      </c>
      <c r="Q186" s="51">
        <f t="shared" si="129"/>
        <v>1227.4099999999999</v>
      </c>
      <c r="R186" s="51">
        <f t="shared" si="130"/>
        <v>86156.219999999972</v>
      </c>
      <c r="S186" s="51">
        <f t="shared" si="131"/>
        <v>71330.88999999997</v>
      </c>
      <c r="T186" s="51">
        <f t="shared" si="132"/>
        <v>63843.780000000013</v>
      </c>
      <c r="U186" s="53">
        <f t="shared" si="133"/>
        <v>116156.21999999997</v>
      </c>
    </row>
    <row r="187" spans="10:21" x14ac:dyDescent="0.25">
      <c r="J187">
        <f t="shared" si="134"/>
        <v>15</v>
      </c>
      <c r="K187" s="64">
        <v>49035</v>
      </c>
      <c r="L187" s="51">
        <f t="shared" si="125"/>
        <v>63843.780000000013</v>
      </c>
      <c r="M187" s="51">
        <f t="shared" si="126"/>
        <v>727.41</v>
      </c>
      <c r="N187" s="51">
        <f t="shared" si="127"/>
        <v>507.67999999999995</v>
      </c>
      <c r="O187" s="51">
        <f t="shared" si="128"/>
        <v>219.73</v>
      </c>
      <c r="P187" s="65">
        <v>500</v>
      </c>
      <c r="Q187" s="51">
        <f t="shared" si="129"/>
        <v>1227.4099999999999</v>
      </c>
      <c r="R187" s="51">
        <f t="shared" si="130"/>
        <v>87163.899999999965</v>
      </c>
      <c r="S187" s="51">
        <f t="shared" si="131"/>
        <v>71550.619999999966</v>
      </c>
      <c r="T187" s="51">
        <f t="shared" si="132"/>
        <v>62836.100000000013</v>
      </c>
      <c r="U187" s="53">
        <f t="shared" si="133"/>
        <v>117163.89999999997</v>
      </c>
    </row>
    <row r="188" spans="10:21" x14ac:dyDescent="0.25">
      <c r="J188">
        <f t="shared" si="134"/>
        <v>15</v>
      </c>
      <c r="K188" s="64">
        <v>49065</v>
      </c>
      <c r="L188" s="51">
        <f t="shared" si="125"/>
        <v>62836.100000000013</v>
      </c>
      <c r="M188" s="51">
        <f t="shared" si="126"/>
        <v>727.41</v>
      </c>
      <c r="N188" s="51">
        <f t="shared" si="127"/>
        <v>511.15</v>
      </c>
      <c r="O188" s="51">
        <f t="shared" si="128"/>
        <v>216.26</v>
      </c>
      <c r="P188" s="65">
        <v>500</v>
      </c>
      <c r="Q188" s="51">
        <f t="shared" si="129"/>
        <v>1227.4099999999999</v>
      </c>
      <c r="R188" s="51">
        <f t="shared" si="130"/>
        <v>88175.049999999959</v>
      </c>
      <c r="S188" s="51">
        <f t="shared" si="131"/>
        <v>71766.879999999961</v>
      </c>
      <c r="T188" s="51">
        <f t="shared" si="132"/>
        <v>61824.950000000012</v>
      </c>
      <c r="U188" s="53">
        <f t="shared" si="133"/>
        <v>118175.04999999996</v>
      </c>
    </row>
    <row r="189" spans="10:21" x14ac:dyDescent="0.25">
      <c r="J189">
        <f t="shared" si="134"/>
        <v>15</v>
      </c>
      <c r="K189" s="64">
        <v>49096</v>
      </c>
      <c r="L189" s="51">
        <f t="shared" si="125"/>
        <v>61824.950000000012</v>
      </c>
      <c r="M189" s="51">
        <f t="shared" si="126"/>
        <v>727.41</v>
      </c>
      <c r="N189" s="51">
        <f t="shared" si="127"/>
        <v>514.63</v>
      </c>
      <c r="O189" s="51">
        <f t="shared" si="128"/>
        <v>212.78</v>
      </c>
      <c r="P189" s="65">
        <v>500</v>
      </c>
      <c r="Q189" s="51">
        <f t="shared" si="129"/>
        <v>1227.4099999999999</v>
      </c>
      <c r="R189" s="51">
        <f t="shared" si="130"/>
        <v>89189.679999999964</v>
      </c>
      <c r="S189" s="51">
        <f t="shared" si="131"/>
        <v>71979.65999999996</v>
      </c>
      <c r="T189" s="51">
        <f t="shared" si="132"/>
        <v>60810.320000000014</v>
      </c>
      <c r="U189" s="53">
        <f t="shared" si="133"/>
        <v>119189.67999999996</v>
      </c>
    </row>
    <row r="190" spans="10:21" x14ac:dyDescent="0.25">
      <c r="J190">
        <f t="shared" si="134"/>
        <v>15</v>
      </c>
      <c r="K190" s="64">
        <v>49126</v>
      </c>
      <c r="L190" s="51">
        <f t="shared" si="125"/>
        <v>60810.320000000014</v>
      </c>
      <c r="M190" s="51">
        <f t="shared" si="126"/>
        <v>727.41</v>
      </c>
      <c r="N190" s="51">
        <f t="shared" si="127"/>
        <v>518.12</v>
      </c>
      <c r="O190" s="51">
        <f t="shared" si="128"/>
        <v>209.29</v>
      </c>
      <c r="P190" s="65">
        <v>500</v>
      </c>
      <c r="Q190" s="51">
        <f t="shared" si="129"/>
        <v>1227.4099999999999</v>
      </c>
      <c r="R190" s="51">
        <f t="shared" si="130"/>
        <v>90207.799999999959</v>
      </c>
      <c r="S190" s="51">
        <f t="shared" si="131"/>
        <v>72188.949999999953</v>
      </c>
      <c r="T190" s="51">
        <f t="shared" si="132"/>
        <v>59792.200000000012</v>
      </c>
      <c r="U190" s="53">
        <f t="shared" si="133"/>
        <v>120207.79999999996</v>
      </c>
    </row>
    <row r="191" spans="10:21" x14ac:dyDescent="0.25">
      <c r="J191">
        <f t="shared" si="134"/>
        <v>15</v>
      </c>
      <c r="K191" s="64">
        <v>49157</v>
      </c>
      <c r="L191" s="51">
        <f t="shared" si="125"/>
        <v>59792.200000000012</v>
      </c>
      <c r="M191" s="51">
        <f t="shared" si="126"/>
        <v>727.41</v>
      </c>
      <c r="N191" s="51">
        <f t="shared" si="127"/>
        <v>521.63</v>
      </c>
      <c r="O191" s="51">
        <f t="shared" si="128"/>
        <v>205.78</v>
      </c>
      <c r="P191" s="65">
        <v>500</v>
      </c>
      <c r="Q191" s="51">
        <f t="shared" si="129"/>
        <v>1227.4099999999999</v>
      </c>
      <c r="R191" s="51">
        <f t="shared" si="130"/>
        <v>91229.429999999964</v>
      </c>
      <c r="S191" s="51">
        <f t="shared" si="131"/>
        <v>72394.729999999952</v>
      </c>
      <c r="T191" s="51">
        <f t="shared" si="132"/>
        <v>58770.570000000014</v>
      </c>
      <c r="U191" s="53">
        <f t="shared" si="133"/>
        <v>121229.42999999996</v>
      </c>
    </row>
    <row r="192" spans="10:21" x14ac:dyDescent="0.25">
      <c r="J192">
        <f t="shared" si="134"/>
        <v>15</v>
      </c>
      <c r="K192" s="64">
        <v>49188</v>
      </c>
      <c r="L192" s="51">
        <f t="shared" si="125"/>
        <v>58770.570000000014</v>
      </c>
      <c r="M192" s="51">
        <f t="shared" si="126"/>
        <v>727.41</v>
      </c>
      <c r="N192" s="51">
        <f t="shared" si="127"/>
        <v>525.14</v>
      </c>
      <c r="O192" s="51">
        <f t="shared" si="128"/>
        <v>202.27</v>
      </c>
      <c r="P192" s="65">
        <v>500</v>
      </c>
      <c r="Q192" s="51">
        <f t="shared" si="129"/>
        <v>1227.4099999999999</v>
      </c>
      <c r="R192" s="51">
        <f t="shared" si="130"/>
        <v>92254.569999999963</v>
      </c>
      <c r="S192" s="51">
        <f t="shared" si="131"/>
        <v>72596.999999999956</v>
      </c>
      <c r="T192" s="51">
        <f t="shared" si="132"/>
        <v>57745.430000000015</v>
      </c>
      <c r="U192" s="53">
        <f t="shared" si="133"/>
        <v>122254.56999999996</v>
      </c>
    </row>
    <row r="193" spans="10:21" x14ac:dyDescent="0.25">
      <c r="J193">
        <f t="shared" si="134"/>
        <v>15</v>
      </c>
      <c r="K193" s="64">
        <v>49218</v>
      </c>
      <c r="L193" s="51">
        <f t="shared" si="125"/>
        <v>57745.430000000015</v>
      </c>
      <c r="M193" s="51">
        <f t="shared" si="126"/>
        <v>727.41</v>
      </c>
      <c r="N193" s="51">
        <f t="shared" si="127"/>
        <v>528.66999999999996</v>
      </c>
      <c r="O193" s="51">
        <f t="shared" si="128"/>
        <v>198.74</v>
      </c>
      <c r="P193" s="65">
        <v>500</v>
      </c>
      <c r="Q193" s="51">
        <f t="shared" si="129"/>
        <v>1227.4099999999999</v>
      </c>
      <c r="R193" s="51">
        <f t="shared" si="130"/>
        <v>93283.239999999962</v>
      </c>
      <c r="S193" s="51">
        <f t="shared" si="131"/>
        <v>72795.739999999962</v>
      </c>
      <c r="T193" s="51">
        <f t="shared" si="132"/>
        <v>56716.760000000017</v>
      </c>
      <c r="U193" s="53">
        <f t="shared" si="133"/>
        <v>123283.23999999996</v>
      </c>
    </row>
    <row r="194" spans="10:21" x14ac:dyDescent="0.25">
      <c r="J194">
        <f t="shared" si="134"/>
        <v>15</v>
      </c>
      <c r="K194" s="64">
        <v>49249</v>
      </c>
      <c r="L194" s="51">
        <f t="shared" si="125"/>
        <v>56716.760000000017</v>
      </c>
      <c r="M194" s="51">
        <f t="shared" si="126"/>
        <v>727.41</v>
      </c>
      <c r="N194" s="51">
        <f t="shared" si="127"/>
        <v>532.21</v>
      </c>
      <c r="O194" s="51">
        <f t="shared" si="128"/>
        <v>195.2</v>
      </c>
      <c r="P194" s="65">
        <v>500</v>
      </c>
      <c r="Q194" s="51">
        <f t="shared" si="129"/>
        <v>1227.4099999999999</v>
      </c>
      <c r="R194" s="51">
        <f t="shared" si="130"/>
        <v>94315.449999999968</v>
      </c>
      <c r="S194" s="51">
        <f t="shared" si="131"/>
        <v>72990.939999999959</v>
      </c>
      <c r="T194" s="51">
        <f t="shared" si="132"/>
        <v>55684.550000000017</v>
      </c>
      <c r="U194" s="53">
        <f t="shared" si="133"/>
        <v>124315.44999999997</v>
      </c>
    </row>
    <row r="195" spans="10:21" x14ac:dyDescent="0.25">
      <c r="J195">
        <f t="shared" si="134"/>
        <v>15</v>
      </c>
      <c r="K195" s="64">
        <v>49279</v>
      </c>
      <c r="L195" s="51">
        <f t="shared" si="125"/>
        <v>55684.550000000017</v>
      </c>
      <c r="M195" s="51">
        <f t="shared" si="126"/>
        <v>727.41</v>
      </c>
      <c r="N195" s="51">
        <f t="shared" si="127"/>
        <v>535.76</v>
      </c>
      <c r="O195" s="51">
        <f t="shared" si="128"/>
        <v>191.65</v>
      </c>
      <c r="P195" s="65">
        <v>500</v>
      </c>
      <c r="Q195" s="51">
        <f t="shared" si="129"/>
        <v>1227.4099999999999</v>
      </c>
      <c r="R195" s="51">
        <f t="shared" si="130"/>
        <v>95351.209999999963</v>
      </c>
      <c r="S195" s="51">
        <f t="shared" si="131"/>
        <v>73182.589999999953</v>
      </c>
      <c r="T195" s="51">
        <f t="shared" si="132"/>
        <v>54648.790000000015</v>
      </c>
      <c r="U195" s="53">
        <f t="shared" si="133"/>
        <v>125351.20999999996</v>
      </c>
    </row>
    <row r="196" spans="10:21" x14ac:dyDescent="0.25">
      <c r="J196">
        <f t="shared" si="134"/>
        <v>16</v>
      </c>
      <c r="K196" s="64">
        <v>49310</v>
      </c>
      <c r="L196" s="51">
        <f t="shared" si="125"/>
        <v>54648.790000000015</v>
      </c>
      <c r="M196" s="51">
        <f t="shared" si="126"/>
        <v>727.41</v>
      </c>
      <c r="N196" s="51">
        <f t="shared" si="127"/>
        <v>539.32999999999993</v>
      </c>
      <c r="O196" s="51">
        <f t="shared" si="128"/>
        <v>188.08</v>
      </c>
      <c r="P196" s="65">
        <v>500</v>
      </c>
      <c r="Q196" s="51">
        <f t="shared" si="129"/>
        <v>1227.4099999999999</v>
      </c>
      <c r="R196" s="51">
        <f t="shared" si="130"/>
        <v>96390.539999999964</v>
      </c>
      <c r="S196" s="51">
        <f t="shared" si="131"/>
        <v>73370.669999999955</v>
      </c>
      <c r="T196" s="51">
        <f t="shared" si="132"/>
        <v>53609.460000000014</v>
      </c>
      <c r="U196" s="53">
        <f t="shared" si="133"/>
        <v>126390.53999999996</v>
      </c>
    </row>
    <row r="197" spans="10:21" x14ac:dyDescent="0.25">
      <c r="J197">
        <f t="shared" si="134"/>
        <v>16</v>
      </c>
      <c r="K197" s="64">
        <v>49341</v>
      </c>
      <c r="L197" s="51">
        <f t="shared" si="125"/>
        <v>53609.460000000014</v>
      </c>
      <c r="M197" s="51">
        <f t="shared" si="126"/>
        <v>727.41</v>
      </c>
      <c r="N197" s="51">
        <f t="shared" si="127"/>
        <v>542.9</v>
      </c>
      <c r="O197" s="51">
        <f t="shared" si="128"/>
        <v>184.51</v>
      </c>
      <c r="P197" s="65">
        <v>500</v>
      </c>
      <c r="Q197" s="51">
        <f t="shared" si="129"/>
        <v>1227.4099999999999</v>
      </c>
      <c r="R197" s="51">
        <f t="shared" si="130"/>
        <v>97433.439999999959</v>
      </c>
      <c r="S197" s="51">
        <f t="shared" si="131"/>
        <v>73555.179999999949</v>
      </c>
      <c r="T197" s="51">
        <f t="shared" si="132"/>
        <v>52566.560000000012</v>
      </c>
      <c r="U197" s="53">
        <f t="shared" si="133"/>
        <v>127433.43999999996</v>
      </c>
    </row>
    <row r="198" spans="10:21" x14ac:dyDescent="0.25">
      <c r="J198">
        <f t="shared" si="134"/>
        <v>16</v>
      </c>
      <c r="K198" s="64">
        <v>49369</v>
      </c>
      <c r="L198" s="51">
        <f t="shared" si="125"/>
        <v>52566.560000000012</v>
      </c>
      <c r="M198" s="51">
        <f t="shared" si="126"/>
        <v>727.41</v>
      </c>
      <c r="N198" s="51">
        <f t="shared" si="127"/>
        <v>546.49</v>
      </c>
      <c r="O198" s="51">
        <f t="shared" si="128"/>
        <v>180.92</v>
      </c>
      <c r="P198" s="65">
        <v>500</v>
      </c>
      <c r="Q198" s="51">
        <f t="shared" si="129"/>
        <v>1227.4099999999999</v>
      </c>
      <c r="R198" s="51">
        <f t="shared" si="130"/>
        <v>98479.929999999964</v>
      </c>
      <c r="S198" s="51">
        <f t="shared" si="131"/>
        <v>73736.099999999948</v>
      </c>
      <c r="T198" s="51">
        <f t="shared" si="132"/>
        <v>51520.070000000014</v>
      </c>
      <c r="U198" s="53">
        <f t="shared" si="133"/>
        <v>128479.92999999996</v>
      </c>
    </row>
    <row r="199" spans="10:21" x14ac:dyDescent="0.25">
      <c r="J199">
        <f t="shared" si="134"/>
        <v>16</v>
      </c>
      <c r="K199" s="64">
        <v>49400</v>
      </c>
      <c r="L199" s="51">
        <f t="shared" si="125"/>
        <v>51520.070000000014</v>
      </c>
      <c r="M199" s="51">
        <f t="shared" si="126"/>
        <v>727.41</v>
      </c>
      <c r="N199" s="51">
        <f t="shared" si="127"/>
        <v>550.09999999999991</v>
      </c>
      <c r="O199" s="51">
        <f t="shared" si="128"/>
        <v>177.31</v>
      </c>
      <c r="P199" s="65">
        <v>500</v>
      </c>
      <c r="Q199" s="51">
        <f t="shared" si="129"/>
        <v>1227.4099999999999</v>
      </c>
      <c r="R199" s="51">
        <f t="shared" si="130"/>
        <v>99530.02999999997</v>
      </c>
      <c r="S199" s="51">
        <f t="shared" si="131"/>
        <v>73913.409999999945</v>
      </c>
      <c r="T199" s="51">
        <f t="shared" si="132"/>
        <v>50469.970000000016</v>
      </c>
      <c r="U199" s="53">
        <f t="shared" si="133"/>
        <v>129530.02999999997</v>
      </c>
    </row>
    <row r="200" spans="10:21" x14ac:dyDescent="0.25">
      <c r="J200">
        <f t="shared" si="134"/>
        <v>16</v>
      </c>
      <c r="K200" s="64">
        <v>49430</v>
      </c>
      <c r="L200" s="51">
        <f t="shared" si="125"/>
        <v>50469.970000000016</v>
      </c>
      <c r="M200" s="51">
        <f t="shared" si="126"/>
        <v>727.41</v>
      </c>
      <c r="N200" s="51">
        <f t="shared" si="127"/>
        <v>553.71</v>
      </c>
      <c r="O200" s="51">
        <f t="shared" si="128"/>
        <v>173.7</v>
      </c>
      <c r="P200" s="65">
        <v>500</v>
      </c>
      <c r="Q200" s="51">
        <f t="shared" si="129"/>
        <v>1227.4099999999999</v>
      </c>
      <c r="R200" s="51">
        <f t="shared" si="130"/>
        <v>100583.73999999998</v>
      </c>
      <c r="S200" s="51">
        <f t="shared" si="131"/>
        <v>74087.109999999942</v>
      </c>
      <c r="T200" s="51">
        <f t="shared" si="132"/>
        <v>49416.260000000017</v>
      </c>
      <c r="U200" s="53">
        <f t="shared" si="133"/>
        <v>130583.73999999998</v>
      </c>
    </row>
    <row r="201" spans="10:21" x14ac:dyDescent="0.25">
      <c r="J201">
        <f t="shared" si="134"/>
        <v>16</v>
      </c>
      <c r="K201" s="64">
        <v>49461</v>
      </c>
      <c r="L201" s="51">
        <f t="shared" si="125"/>
        <v>49416.260000000017</v>
      </c>
      <c r="M201" s="51">
        <f t="shared" si="126"/>
        <v>727.41</v>
      </c>
      <c r="N201" s="51">
        <f t="shared" si="127"/>
        <v>557.33999999999992</v>
      </c>
      <c r="O201" s="51">
        <f t="shared" si="128"/>
        <v>170.07</v>
      </c>
      <c r="P201" s="65">
        <v>500</v>
      </c>
      <c r="Q201" s="51">
        <f t="shared" si="129"/>
        <v>1227.4099999999999</v>
      </c>
      <c r="R201" s="51">
        <f t="shared" si="130"/>
        <v>101641.07999999997</v>
      </c>
      <c r="S201" s="51">
        <f t="shared" si="131"/>
        <v>74257.179999999949</v>
      </c>
      <c r="T201" s="51">
        <f t="shared" si="132"/>
        <v>48358.92000000002</v>
      </c>
      <c r="U201" s="53">
        <f t="shared" si="133"/>
        <v>131641.07999999996</v>
      </c>
    </row>
    <row r="202" spans="10:21" x14ac:dyDescent="0.25">
      <c r="J202">
        <f t="shared" si="134"/>
        <v>16</v>
      </c>
      <c r="K202" s="64">
        <v>49491</v>
      </c>
      <c r="L202" s="51">
        <f t="shared" si="125"/>
        <v>48358.92000000002</v>
      </c>
      <c r="M202" s="51">
        <f t="shared" si="126"/>
        <v>727.41</v>
      </c>
      <c r="N202" s="51">
        <f t="shared" si="127"/>
        <v>560.97</v>
      </c>
      <c r="O202" s="51">
        <f t="shared" si="128"/>
        <v>166.44</v>
      </c>
      <c r="P202" s="65">
        <v>500</v>
      </c>
      <c r="Q202" s="51">
        <f t="shared" si="129"/>
        <v>1227.4099999999999</v>
      </c>
      <c r="R202" s="51">
        <f t="shared" si="130"/>
        <v>102702.04999999997</v>
      </c>
      <c r="S202" s="51">
        <f t="shared" si="131"/>
        <v>74423.619999999952</v>
      </c>
      <c r="T202" s="51">
        <f t="shared" si="132"/>
        <v>47297.950000000019</v>
      </c>
      <c r="U202" s="53">
        <f t="shared" si="133"/>
        <v>132702.04999999999</v>
      </c>
    </row>
    <row r="203" spans="10:21" x14ac:dyDescent="0.25">
      <c r="J203">
        <f t="shared" si="134"/>
        <v>16</v>
      </c>
      <c r="K203" s="64">
        <v>49522</v>
      </c>
      <c r="L203" s="51">
        <f t="shared" si="125"/>
        <v>47297.950000000019</v>
      </c>
      <c r="M203" s="51">
        <f t="shared" si="126"/>
        <v>727.41</v>
      </c>
      <c r="N203" s="51">
        <f t="shared" si="127"/>
        <v>564.63</v>
      </c>
      <c r="O203" s="51">
        <f t="shared" si="128"/>
        <v>162.78</v>
      </c>
      <c r="P203" s="65">
        <v>500</v>
      </c>
      <c r="Q203" s="51">
        <f t="shared" si="129"/>
        <v>1227.4099999999999</v>
      </c>
      <c r="R203" s="51">
        <f t="shared" si="130"/>
        <v>103766.67999999998</v>
      </c>
      <c r="S203" s="51">
        <f t="shared" si="131"/>
        <v>74586.399999999951</v>
      </c>
      <c r="T203" s="51">
        <f t="shared" si="132"/>
        <v>46233.320000000022</v>
      </c>
      <c r="U203" s="53">
        <f t="shared" si="133"/>
        <v>133766.68</v>
      </c>
    </row>
    <row r="204" spans="10:21" x14ac:dyDescent="0.25">
      <c r="J204">
        <f t="shared" si="134"/>
        <v>16</v>
      </c>
      <c r="K204" s="64">
        <v>49553</v>
      </c>
      <c r="L204" s="51">
        <f t="shared" si="125"/>
        <v>46233.320000000022</v>
      </c>
      <c r="M204" s="51">
        <f t="shared" si="126"/>
        <v>727.41</v>
      </c>
      <c r="N204" s="51">
        <f t="shared" si="127"/>
        <v>568.29</v>
      </c>
      <c r="O204" s="51">
        <f t="shared" si="128"/>
        <v>159.12</v>
      </c>
      <c r="P204" s="65">
        <v>500</v>
      </c>
      <c r="Q204" s="51">
        <f t="shared" si="129"/>
        <v>1227.4099999999999</v>
      </c>
      <c r="R204" s="51">
        <f t="shared" si="130"/>
        <v>104834.96999999997</v>
      </c>
      <c r="S204" s="51">
        <f t="shared" si="131"/>
        <v>74745.519999999946</v>
      </c>
      <c r="T204" s="51">
        <f t="shared" si="132"/>
        <v>45165.030000000021</v>
      </c>
      <c r="U204" s="53">
        <f t="shared" si="133"/>
        <v>134834.96999999997</v>
      </c>
    </row>
    <row r="205" spans="10:21" x14ac:dyDescent="0.25">
      <c r="J205">
        <f t="shared" si="134"/>
        <v>16</v>
      </c>
      <c r="K205" s="64">
        <v>49583</v>
      </c>
      <c r="L205" s="51">
        <f t="shared" si="125"/>
        <v>45165.030000000021</v>
      </c>
      <c r="M205" s="51">
        <f t="shared" si="126"/>
        <v>727.41</v>
      </c>
      <c r="N205" s="51">
        <f t="shared" si="127"/>
        <v>571.97</v>
      </c>
      <c r="O205" s="51">
        <f t="shared" si="128"/>
        <v>155.44</v>
      </c>
      <c r="P205" s="65">
        <v>500</v>
      </c>
      <c r="Q205" s="51">
        <f t="shared" si="129"/>
        <v>1227.4099999999999</v>
      </c>
      <c r="R205" s="51">
        <f t="shared" si="130"/>
        <v>105906.93999999997</v>
      </c>
      <c r="S205" s="51">
        <f t="shared" si="131"/>
        <v>74900.959999999948</v>
      </c>
      <c r="T205" s="51">
        <f t="shared" si="132"/>
        <v>44093.060000000019</v>
      </c>
      <c r="U205" s="53">
        <f t="shared" si="133"/>
        <v>135906.93999999997</v>
      </c>
    </row>
    <row r="206" spans="10:21" x14ac:dyDescent="0.25">
      <c r="J206">
        <f t="shared" si="134"/>
        <v>16</v>
      </c>
      <c r="K206" s="64">
        <v>49614</v>
      </c>
      <c r="L206" s="51">
        <f t="shared" si="125"/>
        <v>44093.060000000019</v>
      </c>
      <c r="M206" s="51">
        <f t="shared" si="126"/>
        <v>727.41</v>
      </c>
      <c r="N206" s="51">
        <f t="shared" si="127"/>
        <v>575.66</v>
      </c>
      <c r="O206" s="51">
        <f t="shared" si="128"/>
        <v>151.75</v>
      </c>
      <c r="P206" s="65">
        <v>500</v>
      </c>
      <c r="Q206" s="51">
        <f t="shared" si="129"/>
        <v>1227.4099999999999</v>
      </c>
      <c r="R206" s="51">
        <f t="shared" si="130"/>
        <v>106982.59999999998</v>
      </c>
      <c r="S206" s="51">
        <f t="shared" si="131"/>
        <v>75052.709999999948</v>
      </c>
      <c r="T206" s="51">
        <f t="shared" si="132"/>
        <v>43017.400000000016</v>
      </c>
      <c r="U206" s="53">
        <f t="shared" si="133"/>
        <v>136982.59999999998</v>
      </c>
    </row>
    <row r="207" spans="10:21" x14ac:dyDescent="0.25">
      <c r="J207">
        <f t="shared" si="134"/>
        <v>16</v>
      </c>
      <c r="K207" s="64">
        <v>49644</v>
      </c>
      <c r="L207" s="51">
        <f t="shared" si="125"/>
        <v>43017.400000000016</v>
      </c>
      <c r="M207" s="51">
        <f t="shared" si="126"/>
        <v>727.41</v>
      </c>
      <c r="N207" s="51">
        <f t="shared" si="127"/>
        <v>579.3599999999999</v>
      </c>
      <c r="O207" s="51">
        <f t="shared" si="128"/>
        <v>148.05000000000001</v>
      </c>
      <c r="P207" s="65">
        <v>500</v>
      </c>
      <c r="Q207" s="51">
        <f t="shared" si="129"/>
        <v>1227.4099999999999</v>
      </c>
      <c r="R207" s="51">
        <f t="shared" si="130"/>
        <v>108061.95999999998</v>
      </c>
      <c r="S207" s="51">
        <f t="shared" si="131"/>
        <v>75200.759999999951</v>
      </c>
      <c r="T207" s="51">
        <f t="shared" si="132"/>
        <v>41938.040000000015</v>
      </c>
      <c r="U207" s="53">
        <f t="shared" si="133"/>
        <v>138061.95999999996</v>
      </c>
    </row>
    <row r="208" spans="10:21" x14ac:dyDescent="0.25">
      <c r="J208">
        <f t="shared" si="134"/>
        <v>17</v>
      </c>
      <c r="K208" s="64">
        <v>49675</v>
      </c>
      <c r="L208" s="51">
        <f t="shared" si="125"/>
        <v>41938.040000000015</v>
      </c>
      <c r="M208" s="51">
        <f t="shared" si="126"/>
        <v>727.41</v>
      </c>
      <c r="N208" s="51">
        <f t="shared" si="127"/>
        <v>583.06999999999994</v>
      </c>
      <c r="O208" s="51">
        <f t="shared" si="128"/>
        <v>144.34</v>
      </c>
      <c r="P208" s="65">
        <v>500</v>
      </c>
      <c r="Q208" s="51">
        <f t="shared" si="129"/>
        <v>1227.4099999999999</v>
      </c>
      <c r="R208" s="51">
        <f t="shared" si="130"/>
        <v>109145.02999999998</v>
      </c>
      <c r="S208" s="51">
        <f t="shared" si="131"/>
        <v>75345.099999999948</v>
      </c>
      <c r="T208" s="51">
        <f t="shared" si="132"/>
        <v>40854.970000000016</v>
      </c>
      <c r="U208" s="53">
        <f t="shared" si="133"/>
        <v>139145.02999999997</v>
      </c>
    </row>
    <row r="209" spans="10:21" x14ac:dyDescent="0.25">
      <c r="J209">
        <f t="shared" si="134"/>
        <v>17</v>
      </c>
      <c r="K209" s="64">
        <v>49706</v>
      </c>
      <c r="L209" s="51">
        <f t="shared" si="125"/>
        <v>40854.970000000016</v>
      </c>
      <c r="M209" s="51">
        <f t="shared" si="126"/>
        <v>727.41</v>
      </c>
      <c r="N209" s="51">
        <f t="shared" si="127"/>
        <v>586.79999999999995</v>
      </c>
      <c r="O209" s="51">
        <f t="shared" si="128"/>
        <v>140.61000000000001</v>
      </c>
      <c r="P209" s="65">
        <v>500</v>
      </c>
      <c r="Q209" s="51">
        <f t="shared" si="129"/>
        <v>1227.4099999999999</v>
      </c>
      <c r="R209" s="51">
        <f t="shared" si="130"/>
        <v>110231.82999999999</v>
      </c>
      <c r="S209" s="51">
        <f t="shared" si="131"/>
        <v>75485.709999999948</v>
      </c>
      <c r="T209" s="51">
        <f t="shared" si="132"/>
        <v>39768.170000000013</v>
      </c>
      <c r="U209" s="53">
        <f t="shared" si="133"/>
        <v>140231.82999999999</v>
      </c>
    </row>
    <row r="210" spans="10:21" x14ac:dyDescent="0.25">
      <c r="J210">
        <f t="shared" si="134"/>
        <v>17</v>
      </c>
      <c r="K210" s="64">
        <v>49735</v>
      </c>
      <c r="L210" s="51">
        <f t="shared" ref="L210:L273" si="135">$T209</f>
        <v>39768.170000000013</v>
      </c>
      <c r="M210" s="51">
        <f t="shared" ref="M210:M273" si="136">$K$11</f>
        <v>727.41</v>
      </c>
      <c r="N210" s="51">
        <f t="shared" ref="N210:N273" si="137">M210-O210</f>
        <v>590.54</v>
      </c>
      <c r="O210" s="51">
        <f t="shared" ref="O210:O273" si="138">ROUND($L210*$K$8/12,2)</f>
        <v>136.87</v>
      </c>
      <c r="P210" s="65">
        <v>500</v>
      </c>
      <c r="Q210" s="51">
        <f t="shared" ref="Q210:Q273" si="139">IF(T209&lt;100,0,M210+P210)</f>
        <v>1227.4099999999999</v>
      </c>
      <c r="R210" s="51">
        <f t="shared" ref="R210:R273" si="140">N210+P210+R209</f>
        <v>111322.36999999998</v>
      </c>
      <c r="S210" s="51">
        <f t="shared" ref="S210:S273" si="141">O210+S209</f>
        <v>75622.579999999944</v>
      </c>
      <c r="T210" s="51">
        <f t="shared" ref="T210:T273" si="142">IF(T209&lt;100,0,L210-N210-P210)</f>
        <v>38677.630000000012</v>
      </c>
      <c r="U210" s="53">
        <f t="shared" ref="U210:U273" si="143">IF(U209&gt;=180000,180000,K$6+R210)</f>
        <v>141322.37</v>
      </c>
    </row>
    <row r="211" spans="10:21" x14ac:dyDescent="0.25">
      <c r="J211">
        <f t="shared" si="134"/>
        <v>17</v>
      </c>
      <c r="K211" s="64">
        <v>49766</v>
      </c>
      <c r="L211" s="51">
        <f t="shared" si="135"/>
        <v>38677.630000000012</v>
      </c>
      <c r="M211" s="51">
        <f t="shared" si="136"/>
        <v>727.41</v>
      </c>
      <c r="N211" s="51">
        <f t="shared" si="137"/>
        <v>594.29</v>
      </c>
      <c r="O211" s="51">
        <f t="shared" si="138"/>
        <v>133.12</v>
      </c>
      <c r="P211" s="65">
        <v>500</v>
      </c>
      <c r="Q211" s="51">
        <f t="shared" si="139"/>
        <v>1227.4099999999999</v>
      </c>
      <c r="R211" s="51">
        <f t="shared" si="140"/>
        <v>112416.65999999997</v>
      </c>
      <c r="S211" s="51">
        <f t="shared" si="141"/>
        <v>75755.699999999939</v>
      </c>
      <c r="T211" s="51">
        <f t="shared" si="142"/>
        <v>37583.340000000011</v>
      </c>
      <c r="U211" s="53">
        <f t="shared" si="143"/>
        <v>142416.65999999997</v>
      </c>
    </row>
    <row r="212" spans="10:21" x14ac:dyDescent="0.25">
      <c r="J212">
        <f t="shared" si="134"/>
        <v>17</v>
      </c>
      <c r="K212" s="64">
        <v>49796</v>
      </c>
      <c r="L212" s="51">
        <f t="shared" si="135"/>
        <v>37583.340000000011</v>
      </c>
      <c r="M212" s="51">
        <f t="shared" si="136"/>
        <v>727.41</v>
      </c>
      <c r="N212" s="51">
        <f t="shared" si="137"/>
        <v>598.05999999999995</v>
      </c>
      <c r="O212" s="51">
        <f t="shared" si="138"/>
        <v>129.35</v>
      </c>
      <c r="P212" s="65">
        <v>500</v>
      </c>
      <c r="Q212" s="51">
        <f t="shared" si="139"/>
        <v>1227.4099999999999</v>
      </c>
      <c r="R212" s="51">
        <f t="shared" si="140"/>
        <v>113514.71999999997</v>
      </c>
      <c r="S212" s="51">
        <f t="shared" si="141"/>
        <v>75885.049999999945</v>
      </c>
      <c r="T212" s="51">
        <f t="shared" si="142"/>
        <v>36485.280000000013</v>
      </c>
      <c r="U212" s="53">
        <f t="shared" si="143"/>
        <v>143514.71999999997</v>
      </c>
    </row>
    <row r="213" spans="10:21" x14ac:dyDescent="0.25">
      <c r="J213">
        <f t="shared" si="134"/>
        <v>17</v>
      </c>
      <c r="K213" s="64">
        <v>49827</v>
      </c>
      <c r="L213" s="51">
        <f t="shared" si="135"/>
        <v>36485.280000000013</v>
      </c>
      <c r="M213" s="51">
        <f t="shared" si="136"/>
        <v>727.41</v>
      </c>
      <c r="N213" s="51">
        <f t="shared" si="137"/>
        <v>601.83999999999992</v>
      </c>
      <c r="O213" s="51">
        <f t="shared" si="138"/>
        <v>125.57</v>
      </c>
      <c r="P213" s="65">
        <v>500</v>
      </c>
      <c r="Q213" s="51">
        <f t="shared" si="139"/>
        <v>1227.4099999999999</v>
      </c>
      <c r="R213" s="51">
        <f t="shared" si="140"/>
        <v>114616.55999999997</v>
      </c>
      <c r="S213" s="51">
        <f t="shared" si="141"/>
        <v>76010.619999999952</v>
      </c>
      <c r="T213" s="51">
        <f t="shared" si="142"/>
        <v>35383.440000000017</v>
      </c>
      <c r="U213" s="53">
        <f t="shared" si="143"/>
        <v>144616.55999999997</v>
      </c>
    </row>
    <row r="214" spans="10:21" x14ac:dyDescent="0.25">
      <c r="J214">
        <f t="shared" si="134"/>
        <v>17</v>
      </c>
      <c r="K214" s="64">
        <v>49857</v>
      </c>
      <c r="L214" s="51">
        <f t="shared" si="135"/>
        <v>35383.440000000017</v>
      </c>
      <c r="M214" s="51">
        <f t="shared" si="136"/>
        <v>727.41</v>
      </c>
      <c r="N214" s="51">
        <f t="shared" si="137"/>
        <v>605.63</v>
      </c>
      <c r="O214" s="51">
        <f t="shared" si="138"/>
        <v>121.78</v>
      </c>
      <c r="P214" s="65">
        <v>500</v>
      </c>
      <c r="Q214" s="51">
        <f t="shared" si="139"/>
        <v>1227.4099999999999</v>
      </c>
      <c r="R214" s="51">
        <f t="shared" si="140"/>
        <v>115722.18999999997</v>
      </c>
      <c r="S214" s="51">
        <f t="shared" si="141"/>
        <v>76132.399999999951</v>
      </c>
      <c r="T214" s="51">
        <f t="shared" si="142"/>
        <v>34277.810000000019</v>
      </c>
      <c r="U214" s="53">
        <f t="shared" si="143"/>
        <v>145722.18999999997</v>
      </c>
    </row>
    <row r="215" spans="10:21" x14ac:dyDescent="0.25">
      <c r="J215">
        <f t="shared" si="134"/>
        <v>17</v>
      </c>
      <c r="K215" s="64">
        <v>49888</v>
      </c>
      <c r="L215" s="51">
        <f t="shared" si="135"/>
        <v>34277.810000000019</v>
      </c>
      <c r="M215" s="51">
        <f t="shared" si="136"/>
        <v>727.41</v>
      </c>
      <c r="N215" s="51">
        <f t="shared" si="137"/>
        <v>609.43999999999994</v>
      </c>
      <c r="O215" s="51">
        <f t="shared" si="138"/>
        <v>117.97</v>
      </c>
      <c r="P215" s="65">
        <v>500</v>
      </c>
      <c r="Q215" s="51">
        <f t="shared" si="139"/>
        <v>1227.4099999999999</v>
      </c>
      <c r="R215" s="51">
        <f t="shared" si="140"/>
        <v>116831.62999999998</v>
      </c>
      <c r="S215" s="51">
        <f t="shared" si="141"/>
        <v>76250.369999999952</v>
      </c>
      <c r="T215" s="51">
        <f t="shared" si="142"/>
        <v>33168.370000000017</v>
      </c>
      <c r="U215" s="53">
        <f t="shared" si="143"/>
        <v>146831.62999999998</v>
      </c>
    </row>
    <row r="216" spans="10:21" x14ac:dyDescent="0.25">
      <c r="J216">
        <f t="shared" si="134"/>
        <v>17</v>
      </c>
      <c r="K216" s="64">
        <v>49919</v>
      </c>
      <c r="L216" s="51">
        <f t="shared" si="135"/>
        <v>33168.370000000017</v>
      </c>
      <c r="M216" s="51">
        <f t="shared" si="136"/>
        <v>727.41</v>
      </c>
      <c r="N216" s="51">
        <f t="shared" si="137"/>
        <v>613.26</v>
      </c>
      <c r="O216" s="51">
        <f t="shared" si="138"/>
        <v>114.15</v>
      </c>
      <c r="P216" s="65">
        <v>500</v>
      </c>
      <c r="Q216" s="51">
        <f t="shared" si="139"/>
        <v>1227.4099999999999</v>
      </c>
      <c r="R216" s="51">
        <f t="shared" si="140"/>
        <v>117944.88999999997</v>
      </c>
      <c r="S216" s="51">
        <f t="shared" si="141"/>
        <v>76364.519999999946</v>
      </c>
      <c r="T216" s="51">
        <f t="shared" si="142"/>
        <v>32055.110000000019</v>
      </c>
      <c r="U216" s="53">
        <f t="shared" si="143"/>
        <v>147944.88999999996</v>
      </c>
    </row>
    <row r="217" spans="10:21" x14ac:dyDescent="0.25">
      <c r="J217">
        <f t="shared" si="134"/>
        <v>17</v>
      </c>
      <c r="K217" s="64">
        <v>49949</v>
      </c>
      <c r="L217" s="51">
        <f t="shared" si="135"/>
        <v>32055.110000000019</v>
      </c>
      <c r="M217" s="51">
        <f t="shared" si="136"/>
        <v>727.41</v>
      </c>
      <c r="N217" s="51">
        <f t="shared" si="137"/>
        <v>617.08999999999992</v>
      </c>
      <c r="O217" s="51">
        <f t="shared" si="138"/>
        <v>110.32</v>
      </c>
      <c r="P217" s="65">
        <v>500</v>
      </c>
      <c r="Q217" s="51">
        <f t="shared" si="139"/>
        <v>1227.4099999999999</v>
      </c>
      <c r="R217" s="51">
        <f t="shared" si="140"/>
        <v>119061.97999999997</v>
      </c>
      <c r="S217" s="51">
        <f t="shared" si="141"/>
        <v>76474.839999999953</v>
      </c>
      <c r="T217" s="51">
        <f t="shared" si="142"/>
        <v>30938.020000000019</v>
      </c>
      <c r="U217" s="53">
        <f t="shared" si="143"/>
        <v>149061.97999999998</v>
      </c>
    </row>
    <row r="218" spans="10:21" x14ac:dyDescent="0.25">
      <c r="J218">
        <f t="shared" si="134"/>
        <v>17</v>
      </c>
      <c r="K218" s="64">
        <v>49980</v>
      </c>
      <c r="L218" s="51">
        <f t="shared" si="135"/>
        <v>30938.020000000019</v>
      </c>
      <c r="M218" s="51">
        <f t="shared" si="136"/>
        <v>727.41</v>
      </c>
      <c r="N218" s="51">
        <f t="shared" si="137"/>
        <v>620.92999999999995</v>
      </c>
      <c r="O218" s="51">
        <f t="shared" si="138"/>
        <v>106.48</v>
      </c>
      <c r="P218" s="65">
        <v>500</v>
      </c>
      <c r="Q218" s="51">
        <f t="shared" si="139"/>
        <v>1227.4099999999999</v>
      </c>
      <c r="R218" s="51">
        <f t="shared" si="140"/>
        <v>120182.90999999996</v>
      </c>
      <c r="S218" s="51">
        <f t="shared" si="141"/>
        <v>76581.319999999949</v>
      </c>
      <c r="T218" s="51">
        <f t="shared" si="142"/>
        <v>29817.090000000018</v>
      </c>
      <c r="U218" s="53">
        <f t="shared" si="143"/>
        <v>150182.90999999997</v>
      </c>
    </row>
    <row r="219" spans="10:21" x14ac:dyDescent="0.25">
      <c r="J219">
        <f t="shared" si="134"/>
        <v>17</v>
      </c>
      <c r="K219" s="64">
        <v>50010</v>
      </c>
      <c r="L219" s="51">
        <f t="shared" si="135"/>
        <v>29817.090000000018</v>
      </c>
      <c r="M219" s="51">
        <f t="shared" si="136"/>
        <v>727.41</v>
      </c>
      <c r="N219" s="51">
        <f t="shared" si="137"/>
        <v>624.79</v>
      </c>
      <c r="O219" s="51">
        <f t="shared" si="138"/>
        <v>102.62</v>
      </c>
      <c r="P219" s="65">
        <v>500</v>
      </c>
      <c r="Q219" s="51">
        <f t="shared" si="139"/>
        <v>1227.4099999999999</v>
      </c>
      <c r="R219" s="51">
        <f t="shared" si="140"/>
        <v>121307.69999999995</v>
      </c>
      <c r="S219" s="51">
        <f t="shared" si="141"/>
        <v>76683.939999999944</v>
      </c>
      <c r="T219" s="51">
        <f t="shared" si="142"/>
        <v>28692.300000000017</v>
      </c>
      <c r="U219" s="53">
        <f t="shared" si="143"/>
        <v>151307.69999999995</v>
      </c>
    </row>
    <row r="220" spans="10:21" x14ac:dyDescent="0.25">
      <c r="J220">
        <f t="shared" si="134"/>
        <v>18</v>
      </c>
      <c r="K220" s="64">
        <v>50041</v>
      </c>
      <c r="L220" s="51">
        <f t="shared" si="135"/>
        <v>28692.300000000017</v>
      </c>
      <c r="M220" s="51">
        <f t="shared" si="136"/>
        <v>727.41</v>
      </c>
      <c r="N220" s="51">
        <f t="shared" si="137"/>
        <v>628.66</v>
      </c>
      <c r="O220" s="51">
        <f t="shared" si="138"/>
        <v>98.75</v>
      </c>
      <c r="P220" s="65">
        <v>500</v>
      </c>
      <c r="Q220" s="51">
        <f t="shared" si="139"/>
        <v>1227.4099999999999</v>
      </c>
      <c r="R220" s="51">
        <f t="shared" si="140"/>
        <v>122436.35999999996</v>
      </c>
      <c r="S220" s="51">
        <f t="shared" si="141"/>
        <v>76782.689999999944</v>
      </c>
      <c r="T220" s="51">
        <f t="shared" si="142"/>
        <v>27563.640000000018</v>
      </c>
      <c r="U220" s="53">
        <f t="shared" si="143"/>
        <v>152436.35999999996</v>
      </c>
    </row>
    <row r="221" spans="10:21" x14ac:dyDescent="0.25">
      <c r="J221">
        <f t="shared" ref="J221:J284" si="144">J209+1</f>
        <v>18</v>
      </c>
      <c r="K221" s="64">
        <v>50072</v>
      </c>
      <c r="L221" s="51">
        <f t="shared" si="135"/>
        <v>27563.640000000018</v>
      </c>
      <c r="M221" s="51">
        <f t="shared" si="136"/>
        <v>727.41</v>
      </c>
      <c r="N221" s="51">
        <f t="shared" si="137"/>
        <v>632.54999999999995</v>
      </c>
      <c r="O221" s="51">
        <f t="shared" si="138"/>
        <v>94.86</v>
      </c>
      <c r="P221" s="65">
        <v>500</v>
      </c>
      <c r="Q221" s="51">
        <f t="shared" si="139"/>
        <v>1227.4099999999999</v>
      </c>
      <c r="R221" s="51">
        <f t="shared" si="140"/>
        <v>123568.90999999996</v>
      </c>
      <c r="S221" s="51">
        <f t="shared" si="141"/>
        <v>76877.549999999945</v>
      </c>
      <c r="T221" s="51">
        <f t="shared" si="142"/>
        <v>26431.090000000018</v>
      </c>
      <c r="U221" s="53">
        <f t="shared" si="143"/>
        <v>153568.90999999997</v>
      </c>
    </row>
    <row r="222" spans="10:21" x14ac:dyDescent="0.25">
      <c r="J222">
        <f t="shared" si="144"/>
        <v>18</v>
      </c>
      <c r="K222" s="64">
        <v>50100</v>
      </c>
      <c r="L222" s="51">
        <f t="shared" si="135"/>
        <v>26431.090000000018</v>
      </c>
      <c r="M222" s="51">
        <f t="shared" si="136"/>
        <v>727.41</v>
      </c>
      <c r="N222" s="51">
        <f t="shared" si="137"/>
        <v>636.43999999999994</v>
      </c>
      <c r="O222" s="51">
        <f t="shared" si="138"/>
        <v>90.97</v>
      </c>
      <c r="P222" s="65">
        <v>500</v>
      </c>
      <c r="Q222" s="51">
        <f t="shared" si="139"/>
        <v>1227.4099999999999</v>
      </c>
      <c r="R222" s="51">
        <f t="shared" si="140"/>
        <v>124705.34999999996</v>
      </c>
      <c r="S222" s="51">
        <f t="shared" si="141"/>
        <v>76968.519999999946</v>
      </c>
      <c r="T222" s="51">
        <f t="shared" si="142"/>
        <v>25294.65000000002</v>
      </c>
      <c r="U222" s="53">
        <f t="shared" si="143"/>
        <v>154705.34999999998</v>
      </c>
    </row>
    <row r="223" spans="10:21" x14ac:dyDescent="0.25">
      <c r="J223">
        <f t="shared" si="144"/>
        <v>18</v>
      </c>
      <c r="K223" s="64">
        <v>50131</v>
      </c>
      <c r="L223" s="51">
        <f t="shared" si="135"/>
        <v>25294.65000000002</v>
      </c>
      <c r="M223" s="51">
        <f t="shared" si="136"/>
        <v>727.41</v>
      </c>
      <c r="N223" s="51">
        <f t="shared" si="137"/>
        <v>640.34999999999991</v>
      </c>
      <c r="O223" s="51">
        <f t="shared" si="138"/>
        <v>87.06</v>
      </c>
      <c r="P223" s="65">
        <v>500</v>
      </c>
      <c r="Q223" s="51">
        <f t="shared" si="139"/>
        <v>1227.4099999999999</v>
      </c>
      <c r="R223" s="51">
        <f t="shared" si="140"/>
        <v>125845.69999999997</v>
      </c>
      <c r="S223" s="51">
        <f t="shared" si="141"/>
        <v>77055.579999999944</v>
      </c>
      <c r="T223" s="51">
        <f t="shared" si="142"/>
        <v>24154.300000000021</v>
      </c>
      <c r="U223" s="53">
        <f t="shared" si="143"/>
        <v>155845.69999999995</v>
      </c>
    </row>
    <row r="224" spans="10:21" x14ac:dyDescent="0.25">
      <c r="J224">
        <f t="shared" si="144"/>
        <v>18</v>
      </c>
      <c r="K224" s="64">
        <v>50161</v>
      </c>
      <c r="L224" s="51">
        <f t="shared" si="135"/>
        <v>24154.300000000021</v>
      </c>
      <c r="M224" s="51">
        <f t="shared" si="136"/>
        <v>727.41</v>
      </c>
      <c r="N224" s="51">
        <f t="shared" si="137"/>
        <v>644.28</v>
      </c>
      <c r="O224" s="51">
        <f t="shared" si="138"/>
        <v>83.13</v>
      </c>
      <c r="P224" s="65">
        <v>500</v>
      </c>
      <c r="Q224" s="51">
        <f t="shared" si="139"/>
        <v>1227.4099999999999</v>
      </c>
      <c r="R224" s="51">
        <f t="shared" si="140"/>
        <v>126989.97999999997</v>
      </c>
      <c r="S224" s="51">
        <f t="shared" si="141"/>
        <v>77138.709999999948</v>
      </c>
      <c r="T224" s="51">
        <f t="shared" si="142"/>
        <v>23010.020000000022</v>
      </c>
      <c r="U224" s="53">
        <f t="shared" si="143"/>
        <v>156989.97999999998</v>
      </c>
    </row>
    <row r="225" spans="10:21" x14ac:dyDescent="0.25">
      <c r="J225">
        <f t="shared" si="144"/>
        <v>18</v>
      </c>
      <c r="K225" s="64">
        <v>50192</v>
      </c>
      <c r="L225" s="51">
        <f t="shared" si="135"/>
        <v>23010.020000000022</v>
      </c>
      <c r="M225" s="51">
        <f t="shared" si="136"/>
        <v>727.41</v>
      </c>
      <c r="N225" s="51">
        <f t="shared" si="137"/>
        <v>648.22</v>
      </c>
      <c r="O225" s="51">
        <f t="shared" si="138"/>
        <v>79.19</v>
      </c>
      <c r="P225" s="65">
        <v>500</v>
      </c>
      <c r="Q225" s="51">
        <f t="shared" si="139"/>
        <v>1227.4099999999999</v>
      </c>
      <c r="R225" s="51">
        <f t="shared" si="140"/>
        <v>128138.19999999997</v>
      </c>
      <c r="S225" s="51">
        <f t="shared" si="141"/>
        <v>77217.899999999951</v>
      </c>
      <c r="T225" s="51">
        <f t="shared" si="142"/>
        <v>21861.800000000021</v>
      </c>
      <c r="U225" s="53">
        <f t="shared" si="143"/>
        <v>158138.19999999995</v>
      </c>
    </row>
    <row r="226" spans="10:21" x14ac:dyDescent="0.25">
      <c r="J226">
        <f t="shared" si="144"/>
        <v>18</v>
      </c>
      <c r="K226" s="64">
        <v>50222</v>
      </c>
      <c r="L226" s="51">
        <f t="shared" si="135"/>
        <v>21861.800000000021</v>
      </c>
      <c r="M226" s="51">
        <f t="shared" si="136"/>
        <v>727.41</v>
      </c>
      <c r="N226" s="51">
        <f t="shared" si="137"/>
        <v>652.16999999999996</v>
      </c>
      <c r="O226" s="51">
        <f t="shared" si="138"/>
        <v>75.239999999999995</v>
      </c>
      <c r="P226" s="65">
        <v>500</v>
      </c>
      <c r="Q226" s="51">
        <f t="shared" si="139"/>
        <v>1227.4099999999999</v>
      </c>
      <c r="R226" s="51">
        <f t="shared" si="140"/>
        <v>129290.36999999997</v>
      </c>
      <c r="S226" s="51">
        <f t="shared" si="141"/>
        <v>77293.139999999956</v>
      </c>
      <c r="T226" s="51">
        <f t="shared" si="142"/>
        <v>20709.630000000023</v>
      </c>
      <c r="U226" s="53">
        <f t="shared" si="143"/>
        <v>159290.36999999997</v>
      </c>
    </row>
    <row r="227" spans="10:21" x14ac:dyDescent="0.25">
      <c r="J227">
        <f t="shared" si="144"/>
        <v>18</v>
      </c>
      <c r="K227" s="64">
        <v>50253</v>
      </c>
      <c r="L227" s="51">
        <f t="shared" si="135"/>
        <v>20709.630000000023</v>
      </c>
      <c r="M227" s="51">
        <f t="shared" si="136"/>
        <v>727.41</v>
      </c>
      <c r="N227" s="51">
        <f t="shared" si="137"/>
        <v>656.13</v>
      </c>
      <c r="O227" s="51">
        <f t="shared" si="138"/>
        <v>71.28</v>
      </c>
      <c r="P227" s="65">
        <v>500</v>
      </c>
      <c r="Q227" s="51">
        <f t="shared" si="139"/>
        <v>1227.4099999999999</v>
      </c>
      <c r="R227" s="51">
        <f t="shared" si="140"/>
        <v>130446.49999999997</v>
      </c>
      <c r="S227" s="51">
        <f t="shared" si="141"/>
        <v>77364.419999999955</v>
      </c>
      <c r="T227" s="51">
        <f t="shared" si="142"/>
        <v>19553.500000000022</v>
      </c>
      <c r="U227" s="53">
        <f t="shared" si="143"/>
        <v>160446.49999999997</v>
      </c>
    </row>
    <row r="228" spans="10:21" x14ac:dyDescent="0.25">
      <c r="J228">
        <f t="shared" si="144"/>
        <v>18</v>
      </c>
      <c r="K228" s="64">
        <v>50284</v>
      </c>
      <c r="L228" s="51">
        <f t="shared" si="135"/>
        <v>19553.500000000022</v>
      </c>
      <c r="M228" s="51">
        <f t="shared" si="136"/>
        <v>727.41</v>
      </c>
      <c r="N228" s="51">
        <f t="shared" si="137"/>
        <v>660.11</v>
      </c>
      <c r="O228" s="51">
        <f t="shared" si="138"/>
        <v>67.3</v>
      </c>
      <c r="P228" s="65">
        <v>500</v>
      </c>
      <c r="Q228" s="51">
        <f t="shared" si="139"/>
        <v>1227.4099999999999</v>
      </c>
      <c r="R228" s="51">
        <f t="shared" si="140"/>
        <v>131606.60999999996</v>
      </c>
      <c r="S228" s="51">
        <f t="shared" si="141"/>
        <v>77431.719999999958</v>
      </c>
      <c r="T228" s="51">
        <f t="shared" si="142"/>
        <v>18393.390000000021</v>
      </c>
      <c r="U228" s="53">
        <f t="shared" si="143"/>
        <v>161606.60999999996</v>
      </c>
    </row>
    <row r="229" spans="10:21" x14ac:dyDescent="0.25">
      <c r="J229">
        <f t="shared" si="144"/>
        <v>18</v>
      </c>
      <c r="K229" s="64">
        <v>50314</v>
      </c>
      <c r="L229" s="51">
        <f t="shared" si="135"/>
        <v>18393.390000000021</v>
      </c>
      <c r="M229" s="51">
        <f t="shared" si="136"/>
        <v>727.41</v>
      </c>
      <c r="N229" s="51">
        <f t="shared" si="137"/>
        <v>664.11</v>
      </c>
      <c r="O229" s="51">
        <f t="shared" si="138"/>
        <v>63.3</v>
      </c>
      <c r="P229" s="65">
        <v>500</v>
      </c>
      <c r="Q229" s="51">
        <f t="shared" si="139"/>
        <v>1227.4099999999999</v>
      </c>
      <c r="R229" s="51">
        <f t="shared" si="140"/>
        <v>132770.71999999994</v>
      </c>
      <c r="S229" s="51">
        <f t="shared" si="141"/>
        <v>77495.01999999996</v>
      </c>
      <c r="T229" s="51">
        <f t="shared" si="142"/>
        <v>17229.280000000021</v>
      </c>
      <c r="U229" s="53">
        <f t="shared" si="143"/>
        <v>162770.71999999994</v>
      </c>
    </row>
    <row r="230" spans="10:21" x14ac:dyDescent="0.25">
      <c r="J230">
        <f t="shared" si="144"/>
        <v>18</v>
      </c>
      <c r="K230" s="64">
        <v>50345</v>
      </c>
      <c r="L230" s="51">
        <f t="shared" si="135"/>
        <v>17229.280000000021</v>
      </c>
      <c r="M230" s="51">
        <f t="shared" si="136"/>
        <v>727.41</v>
      </c>
      <c r="N230" s="51">
        <f t="shared" si="137"/>
        <v>668.11</v>
      </c>
      <c r="O230" s="51">
        <f t="shared" si="138"/>
        <v>59.3</v>
      </c>
      <c r="P230" s="65">
        <v>500</v>
      </c>
      <c r="Q230" s="51">
        <f t="shared" si="139"/>
        <v>1227.4099999999999</v>
      </c>
      <c r="R230" s="51">
        <f t="shared" si="140"/>
        <v>133938.82999999993</v>
      </c>
      <c r="S230" s="51">
        <f t="shared" si="141"/>
        <v>77554.319999999963</v>
      </c>
      <c r="T230" s="51">
        <f t="shared" si="142"/>
        <v>16061.17000000002</v>
      </c>
      <c r="U230" s="53">
        <f t="shared" si="143"/>
        <v>163938.82999999993</v>
      </c>
    </row>
    <row r="231" spans="10:21" x14ac:dyDescent="0.25">
      <c r="J231">
        <f t="shared" si="144"/>
        <v>18</v>
      </c>
      <c r="K231" s="64">
        <v>50375</v>
      </c>
      <c r="L231" s="51">
        <f t="shared" si="135"/>
        <v>16061.17000000002</v>
      </c>
      <c r="M231" s="51">
        <f t="shared" si="136"/>
        <v>727.41</v>
      </c>
      <c r="N231" s="51">
        <f t="shared" si="137"/>
        <v>672.13</v>
      </c>
      <c r="O231" s="51">
        <f t="shared" si="138"/>
        <v>55.28</v>
      </c>
      <c r="P231" s="65">
        <v>500</v>
      </c>
      <c r="Q231" s="51">
        <f t="shared" si="139"/>
        <v>1227.4099999999999</v>
      </c>
      <c r="R231" s="51">
        <f t="shared" si="140"/>
        <v>135110.95999999993</v>
      </c>
      <c r="S231" s="51">
        <f t="shared" si="141"/>
        <v>77609.599999999962</v>
      </c>
      <c r="T231" s="51">
        <f t="shared" si="142"/>
        <v>14889.040000000021</v>
      </c>
      <c r="U231" s="53">
        <f t="shared" si="143"/>
        <v>165110.95999999993</v>
      </c>
    </row>
    <row r="232" spans="10:21" x14ac:dyDescent="0.25">
      <c r="J232">
        <f t="shared" si="144"/>
        <v>19</v>
      </c>
      <c r="K232" s="64">
        <v>50406</v>
      </c>
      <c r="L232" s="51">
        <f t="shared" si="135"/>
        <v>14889.040000000021</v>
      </c>
      <c r="M232" s="51">
        <f t="shared" si="136"/>
        <v>727.41</v>
      </c>
      <c r="N232" s="51">
        <f t="shared" si="137"/>
        <v>676.17</v>
      </c>
      <c r="O232" s="51">
        <f t="shared" si="138"/>
        <v>51.24</v>
      </c>
      <c r="P232" s="65">
        <v>500</v>
      </c>
      <c r="Q232" s="51">
        <f t="shared" si="139"/>
        <v>1227.4099999999999</v>
      </c>
      <c r="R232" s="51">
        <f t="shared" si="140"/>
        <v>136287.12999999995</v>
      </c>
      <c r="S232" s="51">
        <f t="shared" si="141"/>
        <v>77660.839999999967</v>
      </c>
      <c r="T232" s="51">
        <f t="shared" si="142"/>
        <v>13712.870000000021</v>
      </c>
      <c r="U232" s="53">
        <f t="shared" si="143"/>
        <v>166287.12999999995</v>
      </c>
    </row>
    <row r="233" spans="10:21" x14ac:dyDescent="0.25">
      <c r="J233">
        <f t="shared" si="144"/>
        <v>19</v>
      </c>
      <c r="K233" s="64">
        <v>50437</v>
      </c>
      <c r="L233" s="51">
        <f t="shared" si="135"/>
        <v>13712.870000000021</v>
      </c>
      <c r="M233" s="51">
        <f t="shared" si="136"/>
        <v>727.41</v>
      </c>
      <c r="N233" s="51">
        <f t="shared" si="137"/>
        <v>680.20999999999992</v>
      </c>
      <c r="O233" s="51">
        <f t="shared" si="138"/>
        <v>47.2</v>
      </c>
      <c r="P233" s="65">
        <v>500</v>
      </c>
      <c r="Q233" s="51">
        <f t="shared" si="139"/>
        <v>1227.4099999999999</v>
      </c>
      <c r="R233" s="51">
        <f t="shared" si="140"/>
        <v>137467.33999999994</v>
      </c>
      <c r="S233" s="51">
        <f t="shared" si="141"/>
        <v>77708.039999999964</v>
      </c>
      <c r="T233" s="51">
        <f t="shared" si="142"/>
        <v>12532.660000000022</v>
      </c>
      <c r="U233" s="53">
        <f t="shared" si="143"/>
        <v>167467.33999999994</v>
      </c>
    </row>
    <row r="234" spans="10:21" x14ac:dyDescent="0.25">
      <c r="J234">
        <f t="shared" si="144"/>
        <v>19</v>
      </c>
      <c r="K234" s="64">
        <v>50465</v>
      </c>
      <c r="L234" s="51">
        <f t="shared" si="135"/>
        <v>12532.660000000022</v>
      </c>
      <c r="M234" s="51">
        <f t="shared" si="136"/>
        <v>727.41</v>
      </c>
      <c r="N234" s="51">
        <f t="shared" si="137"/>
        <v>684.28</v>
      </c>
      <c r="O234" s="51">
        <f t="shared" si="138"/>
        <v>43.13</v>
      </c>
      <c r="P234" s="65">
        <v>500</v>
      </c>
      <c r="Q234" s="51">
        <f t="shared" si="139"/>
        <v>1227.4099999999999</v>
      </c>
      <c r="R234" s="51">
        <f t="shared" si="140"/>
        <v>138651.61999999994</v>
      </c>
      <c r="S234" s="51">
        <f t="shared" si="141"/>
        <v>77751.169999999969</v>
      </c>
      <c r="T234" s="51">
        <f t="shared" si="142"/>
        <v>11348.380000000021</v>
      </c>
      <c r="U234" s="53">
        <f t="shared" si="143"/>
        <v>168651.61999999994</v>
      </c>
    </row>
    <row r="235" spans="10:21" x14ac:dyDescent="0.25">
      <c r="J235">
        <f t="shared" si="144"/>
        <v>19</v>
      </c>
      <c r="K235" s="64">
        <v>50496</v>
      </c>
      <c r="L235" s="51">
        <f t="shared" si="135"/>
        <v>11348.380000000021</v>
      </c>
      <c r="M235" s="51">
        <f t="shared" si="136"/>
        <v>727.41</v>
      </c>
      <c r="N235" s="51">
        <f t="shared" si="137"/>
        <v>688.34999999999991</v>
      </c>
      <c r="O235" s="51">
        <f t="shared" si="138"/>
        <v>39.06</v>
      </c>
      <c r="P235" s="65">
        <v>500</v>
      </c>
      <c r="Q235" s="51">
        <f t="shared" si="139"/>
        <v>1227.4099999999999</v>
      </c>
      <c r="R235" s="51">
        <f t="shared" si="140"/>
        <v>139839.96999999994</v>
      </c>
      <c r="S235" s="51">
        <f t="shared" si="141"/>
        <v>77790.229999999967</v>
      </c>
      <c r="T235" s="51">
        <f t="shared" si="142"/>
        <v>10160.030000000021</v>
      </c>
      <c r="U235" s="53">
        <f t="shared" si="143"/>
        <v>169839.96999999994</v>
      </c>
    </row>
    <row r="236" spans="10:21" x14ac:dyDescent="0.25">
      <c r="J236">
        <f t="shared" si="144"/>
        <v>19</v>
      </c>
      <c r="K236" s="64">
        <v>50526</v>
      </c>
      <c r="L236" s="51">
        <f t="shared" si="135"/>
        <v>10160.030000000021</v>
      </c>
      <c r="M236" s="51">
        <f t="shared" si="136"/>
        <v>727.41</v>
      </c>
      <c r="N236" s="51">
        <f t="shared" si="137"/>
        <v>692.43999999999994</v>
      </c>
      <c r="O236" s="51">
        <f t="shared" si="138"/>
        <v>34.97</v>
      </c>
      <c r="P236" s="65">
        <v>500</v>
      </c>
      <c r="Q236" s="51">
        <f t="shared" si="139"/>
        <v>1227.4099999999999</v>
      </c>
      <c r="R236" s="51">
        <f t="shared" si="140"/>
        <v>141032.40999999995</v>
      </c>
      <c r="S236" s="51">
        <f t="shared" si="141"/>
        <v>77825.199999999968</v>
      </c>
      <c r="T236" s="51">
        <f t="shared" si="142"/>
        <v>8967.5900000000202</v>
      </c>
      <c r="U236" s="53">
        <f t="shared" si="143"/>
        <v>171032.40999999995</v>
      </c>
    </row>
    <row r="237" spans="10:21" x14ac:dyDescent="0.25">
      <c r="J237">
        <f t="shared" si="144"/>
        <v>19</v>
      </c>
      <c r="K237" s="64">
        <v>50557</v>
      </c>
      <c r="L237" s="51">
        <f t="shared" si="135"/>
        <v>8967.5900000000202</v>
      </c>
      <c r="M237" s="51">
        <f t="shared" si="136"/>
        <v>727.41</v>
      </c>
      <c r="N237" s="51">
        <f t="shared" si="137"/>
        <v>696.55</v>
      </c>
      <c r="O237" s="51">
        <f t="shared" si="138"/>
        <v>30.86</v>
      </c>
      <c r="P237" s="65">
        <v>500</v>
      </c>
      <c r="Q237" s="51">
        <f t="shared" si="139"/>
        <v>1227.4099999999999</v>
      </c>
      <c r="R237" s="51">
        <f t="shared" si="140"/>
        <v>142228.95999999993</v>
      </c>
      <c r="S237" s="51">
        <f t="shared" si="141"/>
        <v>77856.059999999969</v>
      </c>
      <c r="T237" s="51">
        <f t="shared" si="142"/>
        <v>7771.0400000000209</v>
      </c>
      <c r="U237" s="53">
        <f t="shared" si="143"/>
        <v>172228.95999999993</v>
      </c>
    </row>
    <row r="238" spans="10:21" x14ac:dyDescent="0.25">
      <c r="J238">
        <f t="shared" si="144"/>
        <v>19</v>
      </c>
      <c r="K238" s="64">
        <v>50587</v>
      </c>
      <c r="L238" s="51">
        <f t="shared" si="135"/>
        <v>7771.0400000000209</v>
      </c>
      <c r="M238" s="51">
        <f t="shared" si="136"/>
        <v>727.41</v>
      </c>
      <c r="N238" s="51">
        <f t="shared" si="137"/>
        <v>700.66</v>
      </c>
      <c r="O238" s="51">
        <f t="shared" si="138"/>
        <v>26.75</v>
      </c>
      <c r="P238" s="65">
        <v>500</v>
      </c>
      <c r="Q238" s="51">
        <f t="shared" si="139"/>
        <v>1227.4099999999999</v>
      </c>
      <c r="R238" s="51">
        <f t="shared" si="140"/>
        <v>143429.61999999994</v>
      </c>
      <c r="S238" s="51">
        <f t="shared" si="141"/>
        <v>77882.809999999969</v>
      </c>
      <c r="T238" s="51">
        <f t="shared" si="142"/>
        <v>6570.380000000021</v>
      </c>
      <c r="U238" s="53">
        <f t="shared" si="143"/>
        <v>173429.61999999994</v>
      </c>
    </row>
    <row r="239" spans="10:21" x14ac:dyDescent="0.25">
      <c r="J239">
        <f t="shared" si="144"/>
        <v>19</v>
      </c>
      <c r="K239" s="64">
        <v>50618</v>
      </c>
      <c r="L239" s="51">
        <f t="shared" si="135"/>
        <v>6570.380000000021</v>
      </c>
      <c r="M239" s="51">
        <f t="shared" si="136"/>
        <v>727.41</v>
      </c>
      <c r="N239" s="51">
        <f t="shared" si="137"/>
        <v>704.8</v>
      </c>
      <c r="O239" s="51">
        <f t="shared" si="138"/>
        <v>22.61</v>
      </c>
      <c r="P239" s="65">
        <v>500</v>
      </c>
      <c r="Q239" s="51">
        <f t="shared" si="139"/>
        <v>1227.4099999999999</v>
      </c>
      <c r="R239" s="51">
        <f t="shared" si="140"/>
        <v>144634.41999999993</v>
      </c>
      <c r="S239" s="51">
        <f t="shared" si="141"/>
        <v>77905.419999999969</v>
      </c>
      <c r="T239" s="51">
        <f t="shared" si="142"/>
        <v>5365.5800000000208</v>
      </c>
      <c r="U239" s="53">
        <f t="shared" si="143"/>
        <v>174634.41999999993</v>
      </c>
    </row>
    <row r="240" spans="10:21" x14ac:dyDescent="0.25">
      <c r="J240">
        <f t="shared" si="144"/>
        <v>19</v>
      </c>
      <c r="K240" s="64">
        <v>50649</v>
      </c>
      <c r="L240" s="51">
        <f t="shared" si="135"/>
        <v>5365.5800000000208</v>
      </c>
      <c r="M240" s="51">
        <f t="shared" si="136"/>
        <v>727.41</v>
      </c>
      <c r="N240" s="51">
        <f t="shared" si="137"/>
        <v>708.93999999999994</v>
      </c>
      <c r="O240" s="51">
        <f t="shared" si="138"/>
        <v>18.47</v>
      </c>
      <c r="P240" s="65">
        <v>500</v>
      </c>
      <c r="Q240" s="51">
        <f t="shared" si="139"/>
        <v>1227.4099999999999</v>
      </c>
      <c r="R240" s="51">
        <f t="shared" si="140"/>
        <v>145843.35999999993</v>
      </c>
      <c r="S240" s="51">
        <f t="shared" si="141"/>
        <v>77923.88999999997</v>
      </c>
      <c r="T240" s="51">
        <f t="shared" si="142"/>
        <v>4156.6400000000212</v>
      </c>
      <c r="U240" s="53">
        <f t="shared" si="143"/>
        <v>175843.35999999993</v>
      </c>
    </row>
    <row r="241" spans="10:21" x14ac:dyDescent="0.25">
      <c r="J241">
        <f t="shared" si="144"/>
        <v>19</v>
      </c>
      <c r="K241" s="64">
        <v>50679</v>
      </c>
      <c r="L241" s="51">
        <f t="shared" si="135"/>
        <v>4156.6400000000212</v>
      </c>
      <c r="M241" s="51">
        <f t="shared" si="136"/>
        <v>727.41</v>
      </c>
      <c r="N241" s="51">
        <f t="shared" si="137"/>
        <v>713.1</v>
      </c>
      <c r="O241" s="51">
        <f t="shared" si="138"/>
        <v>14.31</v>
      </c>
      <c r="P241" s="65">
        <v>500</v>
      </c>
      <c r="Q241" s="51">
        <f t="shared" si="139"/>
        <v>1227.4099999999999</v>
      </c>
      <c r="R241" s="51">
        <f t="shared" si="140"/>
        <v>147056.45999999993</v>
      </c>
      <c r="S241" s="51">
        <f t="shared" si="141"/>
        <v>77938.199999999968</v>
      </c>
      <c r="T241" s="51">
        <f t="shared" si="142"/>
        <v>2943.5400000000213</v>
      </c>
      <c r="U241" s="53">
        <f t="shared" si="143"/>
        <v>177056.45999999993</v>
      </c>
    </row>
    <row r="242" spans="10:21" x14ac:dyDescent="0.25">
      <c r="J242">
        <f t="shared" si="144"/>
        <v>19</v>
      </c>
      <c r="K242" s="64">
        <v>50710</v>
      </c>
      <c r="L242" s="51">
        <f t="shared" si="135"/>
        <v>2943.5400000000213</v>
      </c>
      <c r="M242" s="51">
        <f t="shared" si="136"/>
        <v>727.41</v>
      </c>
      <c r="N242" s="51">
        <f t="shared" si="137"/>
        <v>717.28</v>
      </c>
      <c r="O242" s="51">
        <f t="shared" si="138"/>
        <v>10.130000000000001</v>
      </c>
      <c r="P242" s="65">
        <v>500</v>
      </c>
      <c r="Q242" s="51">
        <f t="shared" si="139"/>
        <v>1227.4099999999999</v>
      </c>
      <c r="R242" s="51">
        <f t="shared" si="140"/>
        <v>148273.73999999993</v>
      </c>
      <c r="S242" s="51">
        <f t="shared" si="141"/>
        <v>77948.329999999973</v>
      </c>
      <c r="T242" s="51">
        <f t="shared" si="142"/>
        <v>1726.2600000000211</v>
      </c>
      <c r="U242" s="53">
        <f t="shared" si="143"/>
        <v>178273.73999999993</v>
      </c>
    </row>
    <row r="243" spans="10:21" x14ac:dyDescent="0.25">
      <c r="J243">
        <f t="shared" si="144"/>
        <v>19</v>
      </c>
      <c r="K243" s="64">
        <v>50740</v>
      </c>
      <c r="L243" s="51">
        <f t="shared" si="135"/>
        <v>1726.2600000000211</v>
      </c>
      <c r="M243" s="51">
        <f t="shared" si="136"/>
        <v>727.41</v>
      </c>
      <c r="N243" s="51">
        <f t="shared" si="137"/>
        <v>721.46999999999991</v>
      </c>
      <c r="O243" s="51">
        <f t="shared" si="138"/>
        <v>5.94</v>
      </c>
      <c r="P243" s="65">
        <v>279.87</v>
      </c>
      <c r="Q243" s="51">
        <f t="shared" si="139"/>
        <v>1007.28</v>
      </c>
      <c r="R243" s="51">
        <f t="shared" si="140"/>
        <v>149275.07999999993</v>
      </c>
      <c r="S243" s="51">
        <f t="shared" si="141"/>
        <v>77954.269999999975</v>
      </c>
      <c r="T243" s="51">
        <f t="shared" si="142"/>
        <v>724.92000000002122</v>
      </c>
      <c r="U243" s="53">
        <f t="shared" si="143"/>
        <v>179275.07999999993</v>
      </c>
    </row>
    <row r="244" spans="10:21" x14ac:dyDescent="0.25">
      <c r="J244">
        <f t="shared" si="144"/>
        <v>20</v>
      </c>
      <c r="K244" s="64">
        <v>50771</v>
      </c>
      <c r="L244" s="51">
        <f t="shared" si="135"/>
        <v>724.92000000002122</v>
      </c>
      <c r="M244" s="51">
        <f t="shared" si="136"/>
        <v>727.41</v>
      </c>
      <c r="N244" s="51">
        <f t="shared" si="137"/>
        <v>724.92</v>
      </c>
      <c r="O244" s="51">
        <f t="shared" si="138"/>
        <v>2.4900000000000002</v>
      </c>
      <c r="P244" s="65">
        <v>0</v>
      </c>
      <c r="Q244" s="51">
        <f t="shared" si="139"/>
        <v>727.41</v>
      </c>
      <c r="R244" s="51">
        <f t="shared" si="140"/>
        <v>149999.99999999994</v>
      </c>
      <c r="S244" s="51">
        <f t="shared" si="141"/>
        <v>77956.75999999998</v>
      </c>
      <c r="T244" s="51">
        <f t="shared" si="142"/>
        <v>2.1259438653942198E-11</v>
      </c>
      <c r="U244" s="53">
        <f t="shared" si="143"/>
        <v>179999.99999999994</v>
      </c>
    </row>
    <row r="245" spans="10:21" x14ac:dyDescent="0.25">
      <c r="J245">
        <f t="shared" si="144"/>
        <v>20</v>
      </c>
      <c r="K245" s="64">
        <v>50802</v>
      </c>
      <c r="L245" s="51">
        <f t="shared" si="135"/>
        <v>2.1259438653942198E-11</v>
      </c>
      <c r="M245" s="51">
        <f t="shared" si="136"/>
        <v>727.41</v>
      </c>
      <c r="N245" s="51">
        <f t="shared" si="137"/>
        <v>727.41</v>
      </c>
      <c r="O245" s="51">
        <f t="shared" si="138"/>
        <v>0</v>
      </c>
      <c r="P245" s="65">
        <v>0</v>
      </c>
      <c r="Q245" s="51">
        <f t="shared" si="139"/>
        <v>0</v>
      </c>
      <c r="R245" s="51">
        <f t="shared" si="140"/>
        <v>150727.40999999995</v>
      </c>
      <c r="S245" s="51">
        <f t="shared" si="141"/>
        <v>77956.75999999998</v>
      </c>
      <c r="T245" s="51">
        <f t="shared" si="142"/>
        <v>0</v>
      </c>
      <c r="U245" s="53">
        <f t="shared" si="143"/>
        <v>180000</v>
      </c>
    </row>
    <row r="246" spans="10:21" x14ac:dyDescent="0.25">
      <c r="J246">
        <f t="shared" si="144"/>
        <v>20</v>
      </c>
      <c r="K246" s="64">
        <v>50830</v>
      </c>
      <c r="L246" s="51">
        <f t="shared" si="135"/>
        <v>0</v>
      </c>
      <c r="M246" s="51">
        <f t="shared" si="136"/>
        <v>727.41</v>
      </c>
      <c r="N246" s="51">
        <f t="shared" si="137"/>
        <v>727.41</v>
      </c>
      <c r="O246" s="51">
        <f t="shared" si="138"/>
        <v>0</v>
      </c>
      <c r="P246" s="65">
        <v>0</v>
      </c>
      <c r="Q246" s="51">
        <f t="shared" si="139"/>
        <v>0</v>
      </c>
      <c r="R246" s="51">
        <f t="shared" si="140"/>
        <v>151454.81999999995</v>
      </c>
      <c r="S246" s="51">
        <f t="shared" si="141"/>
        <v>77956.75999999998</v>
      </c>
      <c r="T246" s="51">
        <f t="shared" si="142"/>
        <v>0</v>
      </c>
      <c r="U246" s="53">
        <f t="shared" si="143"/>
        <v>180000</v>
      </c>
    </row>
    <row r="247" spans="10:21" x14ac:dyDescent="0.25">
      <c r="J247">
        <f t="shared" si="144"/>
        <v>20</v>
      </c>
      <c r="K247" s="64">
        <v>50861</v>
      </c>
      <c r="L247" s="51">
        <f t="shared" si="135"/>
        <v>0</v>
      </c>
      <c r="M247" s="51">
        <f t="shared" si="136"/>
        <v>727.41</v>
      </c>
      <c r="N247" s="51">
        <f t="shared" si="137"/>
        <v>727.41</v>
      </c>
      <c r="O247" s="51">
        <f t="shared" si="138"/>
        <v>0</v>
      </c>
      <c r="P247" s="65">
        <v>0</v>
      </c>
      <c r="Q247" s="51">
        <f t="shared" si="139"/>
        <v>0</v>
      </c>
      <c r="R247" s="51">
        <f t="shared" si="140"/>
        <v>152182.22999999995</v>
      </c>
      <c r="S247" s="51">
        <f t="shared" si="141"/>
        <v>77956.75999999998</v>
      </c>
      <c r="T247" s="51">
        <f t="shared" si="142"/>
        <v>0</v>
      </c>
      <c r="U247" s="53">
        <f t="shared" si="143"/>
        <v>180000</v>
      </c>
    </row>
    <row r="248" spans="10:21" x14ac:dyDescent="0.25">
      <c r="J248">
        <f t="shared" si="144"/>
        <v>20</v>
      </c>
      <c r="K248" s="64">
        <v>50891</v>
      </c>
      <c r="L248" s="51">
        <f t="shared" si="135"/>
        <v>0</v>
      </c>
      <c r="M248" s="51">
        <f t="shared" si="136"/>
        <v>727.41</v>
      </c>
      <c r="N248" s="51">
        <f t="shared" si="137"/>
        <v>727.41</v>
      </c>
      <c r="O248" s="51">
        <f t="shared" si="138"/>
        <v>0</v>
      </c>
      <c r="P248" s="65">
        <v>0</v>
      </c>
      <c r="Q248" s="51">
        <f t="shared" si="139"/>
        <v>0</v>
      </c>
      <c r="R248" s="51">
        <f t="shared" si="140"/>
        <v>152909.63999999996</v>
      </c>
      <c r="S248" s="51">
        <f t="shared" si="141"/>
        <v>77956.75999999998</v>
      </c>
      <c r="T248" s="51">
        <f t="shared" si="142"/>
        <v>0</v>
      </c>
      <c r="U248" s="53">
        <f t="shared" si="143"/>
        <v>180000</v>
      </c>
    </row>
    <row r="249" spans="10:21" x14ac:dyDescent="0.25">
      <c r="J249">
        <f t="shared" si="144"/>
        <v>20</v>
      </c>
      <c r="K249" s="64">
        <v>50922</v>
      </c>
      <c r="L249" s="51">
        <f t="shared" si="135"/>
        <v>0</v>
      </c>
      <c r="M249" s="51">
        <f t="shared" si="136"/>
        <v>727.41</v>
      </c>
      <c r="N249" s="51">
        <f t="shared" si="137"/>
        <v>727.41</v>
      </c>
      <c r="O249" s="51">
        <f t="shared" si="138"/>
        <v>0</v>
      </c>
      <c r="P249" s="65">
        <v>0</v>
      </c>
      <c r="Q249" s="51">
        <f t="shared" si="139"/>
        <v>0</v>
      </c>
      <c r="R249" s="51">
        <f t="shared" si="140"/>
        <v>153637.04999999996</v>
      </c>
      <c r="S249" s="51">
        <f t="shared" si="141"/>
        <v>77956.75999999998</v>
      </c>
      <c r="T249" s="51">
        <f t="shared" si="142"/>
        <v>0</v>
      </c>
      <c r="U249" s="53">
        <f t="shared" si="143"/>
        <v>180000</v>
      </c>
    </row>
    <row r="250" spans="10:21" x14ac:dyDescent="0.25">
      <c r="J250">
        <f t="shared" si="144"/>
        <v>20</v>
      </c>
      <c r="K250" s="64">
        <v>50952</v>
      </c>
      <c r="L250" s="51">
        <f t="shared" si="135"/>
        <v>0</v>
      </c>
      <c r="M250" s="51">
        <f t="shared" si="136"/>
        <v>727.41</v>
      </c>
      <c r="N250" s="51">
        <f t="shared" si="137"/>
        <v>727.41</v>
      </c>
      <c r="O250" s="51">
        <f t="shared" si="138"/>
        <v>0</v>
      </c>
      <c r="P250" s="65">
        <v>0</v>
      </c>
      <c r="Q250" s="51">
        <f t="shared" si="139"/>
        <v>0</v>
      </c>
      <c r="R250" s="51">
        <f t="shared" si="140"/>
        <v>154364.45999999996</v>
      </c>
      <c r="S250" s="51">
        <f t="shared" si="141"/>
        <v>77956.75999999998</v>
      </c>
      <c r="T250" s="51">
        <f t="shared" si="142"/>
        <v>0</v>
      </c>
      <c r="U250" s="53">
        <f t="shared" si="143"/>
        <v>180000</v>
      </c>
    </row>
    <row r="251" spans="10:21" x14ac:dyDescent="0.25">
      <c r="J251">
        <f t="shared" si="144"/>
        <v>20</v>
      </c>
      <c r="K251" s="64">
        <v>50983</v>
      </c>
      <c r="L251" s="51">
        <f t="shared" si="135"/>
        <v>0</v>
      </c>
      <c r="M251" s="51">
        <f t="shared" si="136"/>
        <v>727.41</v>
      </c>
      <c r="N251" s="51">
        <f t="shared" si="137"/>
        <v>727.41</v>
      </c>
      <c r="O251" s="51">
        <f t="shared" si="138"/>
        <v>0</v>
      </c>
      <c r="P251" s="65">
        <v>0</v>
      </c>
      <c r="Q251" s="51">
        <f t="shared" si="139"/>
        <v>0</v>
      </c>
      <c r="R251" s="51">
        <f t="shared" si="140"/>
        <v>155091.86999999997</v>
      </c>
      <c r="S251" s="51">
        <f t="shared" si="141"/>
        <v>77956.75999999998</v>
      </c>
      <c r="T251" s="51">
        <f t="shared" si="142"/>
        <v>0</v>
      </c>
      <c r="U251" s="53">
        <f t="shared" si="143"/>
        <v>180000</v>
      </c>
    </row>
    <row r="252" spans="10:21" x14ac:dyDescent="0.25">
      <c r="J252">
        <f t="shared" si="144"/>
        <v>20</v>
      </c>
      <c r="K252" s="64">
        <v>51014</v>
      </c>
      <c r="L252" s="51">
        <f t="shared" si="135"/>
        <v>0</v>
      </c>
      <c r="M252" s="51">
        <f t="shared" si="136"/>
        <v>727.41</v>
      </c>
      <c r="N252" s="51">
        <f t="shared" si="137"/>
        <v>727.41</v>
      </c>
      <c r="O252" s="51">
        <f t="shared" si="138"/>
        <v>0</v>
      </c>
      <c r="P252" s="65">
        <v>0</v>
      </c>
      <c r="Q252" s="51">
        <f t="shared" si="139"/>
        <v>0</v>
      </c>
      <c r="R252" s="51">
        <f t="shared" si="140"/>
        <v>155819.27999999997</v>
      </c>
      <c r="S252" s="51">
        <f t="shared" si="141"/>
        <v>77956.75999999998</v>
      </c>
      <c r="T252" s="51">
        <f t="shared" si="142"/>
        <v>0</v>
      </c>
      <c r="U252" s="53">
        <f t="shared" si="143"/>
        <v>180000</v>
      </c>
    </row>
    <row r="253" spans="10:21" x14ac:dyDescent="0.25">
      <c r="J253">
        <f t="shared" si="144"/>
        <v>20</v>
      </c>
      <c r="K253" s="64">
        <v>51044</v>
      </c>
      <c r="L253" s="51">
        <f t="shared" si="135"/>
        <v>0</v>
      </c>
      <c r="M253" s="51">
        <f t="shared" si="136"/>
        <v>727.41</v>
      </c>
      <c r="N253" s="51">
        <f t="shared" si="137"/>
        <v>727.41</v>
      </c>
      <c r="O253" s="51">
        <f t="shared" si="138"/>
        <v>0</v>
      </c>
      <c r="P253" s="65">
        <v>0</v>
      </c>
      <c r="Q253" s="51">
        <f t="shared" si="139"/>
        <v>0</v>
      </c>
      <c r="R253" s="51">
        <f t="shared" si="140"/>
        <v>156546.68999999997</v>
      </c>
      <c r="S253" s="51">
        <f t="shared" si="141"/>
        <v>77956.75999999998</v>
      </c>
      <c r="T253" s="51">
        <f t="shared" si="142"/>
        <v>0</v>
      </c>
      <c r="U253" s="53">
        <f t="shared" si="143"/>
        <v>180000</v>
      </c>
    </row>
    <row r="254" spans="10:21" x14ac:dyDescent="0.25">
      <c r="J254">
        <f t="shared" si="144"/>
        <v>20</v>
      </c>
      <c r="K254" s="64">
        <v>51075</v>
      </c>
      <c r="L254" s="51">
        <f t="shared" si="135"/>
        <v>0</v>
      </c>
      <c r="M254" s="51">
        <f t="shared" si="136"/>
        <v>727.41</v>
      </c>
      <c r="N254" s="51">
        <f t="shared" si="137"/>
        <v>727.41</v>
      </c>
      <c r="O254" s="51">
        <f t="shared" si="138"/>
        <v>0</v>
      </c>
      <c r="P254" s="65">
        <v>0</v>
      </c>
      <c r="Q254" s="51">
        <f t="shared" si="139"/>
        <v>0</v>
      </c>
      <c r="R254" s="51">
        <f t="shared" si="140"/>
        <v>157274.09999999998</v>
      </c>
      <c r="S254" s="51">
        <f t="shared" si="141"/>
        <v>77956.75999999998</v>
      </c>
      <c r="T254" s="51">
        <f t="shared" si="142"/>
        <v>0</v>
      </c>
      <c r="U254" s="53">
        <f t="shared" si="143"/>
        <v>180000</v>
      </c>
    </row>
    <row r="255" spans="10:21" x14ac:dyDescent="0.25">
      <c r="J255">
        <f t="shared" si="144"/>
        <v>20</v>
      </c>
      <c r="K255" s="64">
        <v>51105</v>
      </c>
      <c r="L255" s="51">
        <f t="shared" si="135"/>
        <v>0</v>
      </c>
      <c r="M255" s="51">
        <f t="shared" si="136"/>
        <v>727.41</v>
      </c>
      <c r="N255" s="51">
        <f t="shared" si="137"/>
        <v>727.41</v>
      </c>
      <c r="O255" s="51">
        <f t="shared" si="138"/>
        <v>0</v>
      </c>
      <c r="P255" s="65">
        <v>0</v>
      </c>
      <c r="Q255" s="51">
        <f t="shared" si="139"/>
        <v>0</v>
      </c>
      <c r="R255" s="51">
        <f t="shared" si="140"/>
        <v>158001.50999999998</v>
      </c>
      <c r="S255" s="51">
        <f t="shared" si="141"/>
        <v>77956.75999999998</v>
      </c>
      <c r="T255" s="51">
        <f t="shared" si="142"/>
        <v>0</v>
      </c>
      <c r="U255" s="53">
        <f t="shared" si="143"/>
        <v>180000</v>
      </c>
    </row>
    <row r="256" spans="10:21" x14ac:dyDescent="0.25">
      <c r="J256">
        <f t="shared" si="144"/>
        <v>21</v>
      </c>
      <c r="K256" s="64">
        <v>51136</v>
      </c>
      <c r="L256" s="51">
        <f t="shared" si="135"/>
        <v>0</v>
      </c>
      <c r="M256" s="51">
        <f t="shared" si="136"/>
        <v>727.41</v>
      </c>
      <c r="N256" s="51">
        <f t="shared" si="137"/>
        <v>727.41</v>
      </c>
      <c r="O256" s="51">
        <f t="shared" si="138"/>
        <v>0</v>
      </c>
      <c r="P256" s="65">
        <v>0</v>
      </c>
      <c r="Q256" s="51">
        <f t="shared" si="139"/>
        <v>0</v>
      </c>
      <c r="R256" s="51">
        <f t="shared" si="140"/>
        <v>158728.91999999998</v>
      </c>
      <c r="S256" s="51">
        <f t="shared" si="141"/>
        <v>77956.75999999998</v>
      </c>
      <c r="T256" s="51">
        <f t="shared" si="142"/>
        <v>0</v>
      </c>
      <c r="U256" s="53">
        <f t="shared" si="143"/>
        <v>180000</v>
      </c>
    </row>
    <row r="257" spans="10:21" x14ac:dyDescent="0.25">
      <c r="J257">
        <f t="shared" si="144"/>
        <v>21</v>
      </c>
      <c r="K257" s="64">
        <v>51167</v>
      </c>
      <c r="L257" s="51">
        <f t="shared" si="135"/>
        <v>0</v>
      </c>
      <c r="M257" s="51">
        <f t="shared" si="136"/>
        <v>727.41</v>
      </c>
      <c r="N257" s="51">
        <f t="shared" si="137"/>
        <v>727.41</v>
      </c>
      <c r="O257" s="51">
        <f t="shared" si="138"/>
        <v>0</v>
      </c>
      <c r="P257" s="65">
        <v>0</v>
      </c>
      <c r="Q257" s="51">
        <f t="shared" si="139"/>
        <v>0</v>
      </c>
      <c r="R257" s="51">
        <f t="shared" si="140"/>
        <v>159456.32999999999</v>
      </c>
      <c r="S257" s="51">
        <f t="shared" si="141"/>
        <v>77956.75999999998</v>
      </c>
      <c r="T257" s="51">
        <f t="shared" si="142"/>
        <v>0</v>
      </c>
      <c r="U257" s="53">
        <f t="shared" si="143"/>
        <v>180000</v>
      </c>
    </row>
    <row r="258" spans="10:21" x14ac:dyDescent="0.25">
      <c r="J258">
        <f t="shared" si="144"/>
        <v>21</v>
      </c>
      <c r="K258" s="64">
        <v>51196</v>
      </c>
      <c r="L258" s="51">
        <f t="shared" si="135"/>
        <v>0</v>
      </c>
      <c r="M258" s="51">
        <f t="shared" si="136"/>
        <v>727.41</v>
      </c>
      <c r="N258" s="51">
        <f t="shared" si="137"/>
        <v>727.41</v>
      </c>
      <c r="O258" s="51">
        <f t="shared" si="138"/>
        <v>0</v>
      </c>
      <c r="P258" s="65">
        <v>0</v>
      </c>
      <c r="Q258" s="51">
        <f t="shared" si="139"/>
        <v>0</v>
      </c>
      <c r="R258" s="51">
        <f t="shared" si="140"/>
        <v>160183.74</v>
      </c>
      <c r="S258" s="51">
        <f t="shared" si="141"/>
        <v>77956.75999999998</v>
      </c>
      <c r="T258" s="51">
        <f t="shared" si="142"/>
        <v>0</v>
      </c>
      <c r="U258" s="53">
        <f t="shared" si="143"/>
        <v>180000</v>
      </c>
    </row>
    <row r="259" spans="10:21" x14ac:dyDescent="0.25">
      <c r="J259">
        <f t="shared" si="144"/>
        <v>21</v>
      </c>
      <c r="K259" s="64">
        <v>51227</v>
      </c>
      <c r="L259" s="51">
        <f t="shared" si="135"/>
        <v>0</v>
      </c>
      <c r="M259" s="51">
        <f t="shared" si="136"/>
        <v>727.41</v>
      </c>
      <c r="N259" s="51">
        <f t="shared" si="137"/>
        <v>727.41</v>
      </c>
      <c r="O259" s="51">
        <f t="shared" si="138"/>
        <v>0</v>
      </c>
      <c r="P259" s="65">
        <v>0</v>
      </c>
      <c r="Q259" s="51">
        <f t="shared" si="139"/>
        <v>0</v>
      </c>
      <c r="R259" s="51">
        <f t="shared" si="140"/>
        <v>160911.15</v>
      </c>
      <c r="S259" s="51">
        <f t="shared" si="141"/>
        <v>77956.75999999998</v>
      </c>
      <c r="T259" s="51">
        <f t="shared" si="142"/>
        <v>0</v>
      </c>
      <c r="U259" s="53">
        <f t="shared" si="143"/>
        <v>180000</v>
      </c>
    </row>
    <row r="260" spans="10:21" x14ac:dyDescent="0.25">
      <c r="J260">
        <f t="shared" si="144"/>
        <v>21</v>
      </c>
      <c r="K260" s="64">
        <v>51257</v>
      </c>
      <c r="L260" s="51">
        <f t="shared" si="135"/>
        <v>0</v>
      </c>
      <c r="M260" s="51">
        <f t="shared" si="136"/>
        <v>727.41</v>
      </c>
      <c r="N260" s="51">
        <f t="shared" si="137"/>
        <v>727.41</v>
      </c>
      <c r="O260" s="51">
        <f t="shared" si="138"/>
        <v>0</v>
      </c>
      <c r="P260" s="65">
        <v>0</v>
      </c>
      <c r="Q260" s="51">
        <f t="shared" si="139"/>
        <v>0</v>
      </c>
      <c r="R260" s="51">
        <f t="shared" si="140"/>
        <v>161638.56</v>
      </c>
      <c r="S260" s="51">
        <f t="shared" si="141"/>
        <v>77956.75999999998</v>
      </c>
      <c r="T260" s="51">
        <f t="shared" si="142"/>
        <v>0</v>
      </c>
      <c r="U260" s="53">
        <f t="shared" si="143"/>
        <v>180000</v>
      </c>
    </row>
    <row r="261" spans="10:21" x14ac:dyDescent="0.25">
      <c r="J261">
        <f t="shared" si="144"/>
        <v>21</v>
      </c>
      <c r="K261" s="64">
        <v>51288</v>
      </c>
      <c r="L261" s="51">
        <f t="shared" si="135"/>
        <v>0</v>
      </c>
      <c r="M261" s="51">
        <f t="shared" si="136"/>
        <v>727.41</v>
      </c>
      <c r="N261" s="51">
        <f t="shared" si="137"/>
        <v>727.41</v>
      </c>
      <c r="O261" s="51">
        <f t="shared" si="138"/>
        <v>0</v>
      </c>
      <c r="P261" s="65">
        <v>0</v>
      </c>
      <c r="Q261" s="51">
        <f t="shared" si="139"/>
        <v>0</v>
      </c>
      <c r="R261" s="51">
        <f t="shared" si="140"/>
        <v>162365.97</v>
      </c>
      <c r="S261" s="51">
        <f t="shared" si="141"/>
        <v>77956.75999999998</v>
      </c>
      <c r="T261" s="51">
        <f t="shared" si="142"/>
        <v>0</v>
      </c>
      <c r="U261" s="53">
        <f t="shared" si="143"/>
        <v>180000</v>
      </c>
    </row>
    <row r="262" spans="10:21" x14ac:dyDescent="0.25">
      <c r="J262">
        <f t="shared" si="144"/>
        <v>21</v>
      </c>
      <c r="K262" s="64">
        <v>51318</v>
      </c>
      <c r="L262" s="51">
        <f t="shared" si="135"/>
        <v>0</v>
      </c>
      <c r="M262" s="51">
        <f t="shared" si="136"/>
        <v>727.41</v>
      </c>
      <c r="N262" s="51">
        <f t="shared" si="137"/>
        <v>727.41</v>
      </c>
      <c r="O262" s="51">
        <f t="shared" si="138"/>
        <v>0</v>
      </c>
      <c r="P262" s="65">
        <v>0</v>
      </c>
      <c r="Q262" s="51">
        <f t="shared" si="139"/>
        <v>0</v>
      </c>
      <c r="R262" s="51">
        <f t="shared" si="140"/>
        <v>163093.38</v>
      </c>
      <c r="S262" s="51">
        <f t="shared" si="141"/>
        <v>77956.75999999998</v>
      </c>
      <c r="T262" s="51">
        <f t="shared" si="142"/>
        <v>0</v>
      </c>
      <c r="U262" s="53">
        <f t="shared" si="143"/>
        <v>180000</v>
      </c>
    </row>
    <row r="263" spans="10:21" x14ac:dyDescent="0.25">
      <c r="J263">
        <f t="shared" si="144"/>
        <v>21</v>
      </c>
      <c r="K263" s="64">
        <v>51349</v>
      </c>
      <c r="L263" s="51">
        <f t="shared" si="135"/>
        <v>0</v>
      </c>
      <c r="M263" s="51">
        <f t="shared" si="136"/>
        <v>727.41</v>
      </c>
      <c r="N263" s="51">
        <f t="shared" si="137"/>
        <v>727.41</v>
      </c>
      <c r="O263" s="51">
        <f t="shared" si="138"/>
        <v>0</v>
      </c>
      <c r="P263" s="65">
        <v>0</v>
      </c>
      <c r="Q263" s="51">
        <f t="shared" si="139"/>
        <v>0</v>
      </c>
      <c r="R263" s="51">
        <f t="shared" si="140"/>
        <v>163820.79</v>
      </c>
      <c r="S263" s="51">
        <f t="shared" si="141"/>
        <v>77956.75999999998</v>
      </c>
      <c r="T263" s="51">
        <f t="shared" si="142"/>
        <v>0</v>
      </c>
      <c r="U263" s="53">
        <f t="shared" si="143"/>
        <v>180000</v>
      </c>
    </row>
    <row r="264" spans="10:21" x14ac:dyDescent="0.25">
      <c r="J264">
        <f t="shared" si="144"/>
        <v>21</v>
      </c>
      <c r="K264" s="64">
        <v>51380</v>
      </c>
      <c r="L264" s="51">
        <f t="shared" si="135"/>
        <v>0</v>
      </c>
      <c r="M264" s="51">
        <f t="shared" si="136"/>
        <v>727.41</v>
      </c>
      <c r="N264" s="51">
        <f t="shared" si="137"/>
        <v>727.41</v>
      </c>
      <c r="O264" s="51">
        <f t="shared" si="138"/>
        <v>0</v>
      </c>
      <c r="P264" s="65">
        <v>0</v>
      </c>
      <c r="Q264" s="51">
        <f t="shared" si="139"/>
        <v>0</v>
      </c>
      <c r="R264" s="51">
        <f t="shared" si="140"/>
        <v>164548.20000000001</v>
      </c>
      <c r="S264" s="51">
        <f t="shared" si="141"/>
        <v>77956.75999999998</v>
      </c>
      <c r="T264" s="51">
        <f t="shared" si="142"/>
        <v>0</v>
      </c>
      <c r="U264" s="53">
        <f t="shared" si="143"/>
        <v>180000</v>
      </c>
    </row>
    <row r="265" spans="10:21" x14ac:dyDescent="0.25">
      <c r="J265">
        <f t="shared" si="144"/>
        <v>21</v>
      </c>
      <c r="K265" s="64">
        <v>51410</v>
      </c>
      <c r="L265" s="51">
        <f t="shared" si="135"/>
        <v>0</v>
      </c>
      <c r="M265" s="51">
        <f t="shared" si="136"/>
        <v>727.41</v>
      </c>
      <c r="N265" s="51">
        <f t="shared" si="137"/>
        <v>727.41</v>
      </c>
      <c r="O265" s="51">
        <f t="shared" si="138"/>
        <v>0</v>
      </c>
      <c r="P265" s="65">
        <v>0</v>
      </c>
      <c r="Q265" s="51">
        <f t="shared" si="139"/>
        <v>0</v>
      </c>
      <c r="R265" s="51">
        <f t="shared" si="140"/>
        <v>165275.61000000002</v>
      </c>
      <c r="S265" s="51">
        <f t="shared" si="141"/>
        <v>77956.75999999998</v>
      </c>
      <c r="T265" s="51">
        <f t="shared" si="142"/>
        <v>0</v>
      </c>
      <c r="U265" s="53">
        <f t="shared" si="143"/>
        <v>180000</v>
      </c>
    </row>
    <row r="266" spans="10:21" x14ac:dyDescent="0.25">
      <c r="J266">
        <f t="shared" si="144"/>
        <v>21</v>
      </c>
      <c r="K266" s="64">
        <v>51441</v>
      </c>
      <c r="L266" s="51">
        <f t="shared" si="135"/>
        <v>0</v>
      </c>
      <c r="M266" s="51">
        <f t="shared" si="136"/>
        <v>727.41</v>
      </c>
      <c r="N266" s="51">
        <f t="shared" si="137"/>
        <v>727.41</v>
      </c>
      <c r="O266" s="51">
        <f t="shared" si="138"/>
        <v>0</v>
      </c>
      <c r="P266" s="65">
        <v>0</v>
      </c>
      <c r="Q266" s="51">
        <f t="shared" si="139"/>
        <v>0</v>
      </c>
      <c r="R266" s="51">
        <f t="shared" si="140"/>
        <v>166003.02000000002</v>
      </c>
      <c r="S266" s="51">
        <f t="shared" si="141"/>
        <v>77956.75999999998</v>
      </c>
      <c r="T266" s="51">
        <f t="shared" si="142"/>
        <v>0</v>
      </c>
      <c r="U266" s="53">
        <f t="shared" si="143"/>
        <v>180000</v>
      </c>
    </row>
    <row r="267" spans="10:21" x14ac:dyDescent="0.25">
      <c r="J267">
        <f t="shared" si="144"/>
        <v>21</v>
      </c>
      <c r="K267" s="64">
        <v>51471</v>
      </c>
      <c r="L267" s="51">
        <f t="shared" si="135"/>
        <v>0</v>
      </c>
      <c r="M267" s="51">
        <f t="shared" si="136"/>
        <v>727.41</v>
      </c>
      <c r="N267" s="51">
        <f t="shared" si="137"/>
        <v>727.41</v>
      </c>
      <c r="O267" s="51">
        <f t="shared" si="138"/>
        <v>0</v>
      </c>
      <c r="P267" s="65">
        <v>0</v>
      </c>
      <c r="Q267" s="51">
        <f t="shared" si="139"/>
        <v>0</v>
      </c>
      <c r="R267" s="51">
        <f t="shared" si="140"/>
        <v>166730.43000000002</v>
      </c>
      <c r="S267" s="51">
        <f t="shared" si="141"/>
        <v>77956.75999999998</v>
      </c>
      <c r="T267" s="51">
        <f t="shared" si="142"/>
        <v>0</v>
      </c>
      <c r="U267" s="53">
        <f t="shared" si="143"/>
        <v>180000</v>
      </c>
    </row>
    <row r="268" spans="10:21" x14ac:dyDescent="0.25">
      <c r="J268">
        <f t="shared" si="144"/>
        <v>22</v>
      </c>
      <c r="K268" s="64">
        <v>51502</v>
      </c>
      <c r="L268" s="51">
        <f t="shared" si="135"/>
        <v>0</v>
      </c>
      <c r="M268" s="51">
        <f t="shared" si="136"/>
        <v>727.41</v>
      </c>
      <c r="N268" s="51">
        <f t="shared" si="137"/>
        <v>727.41</v>
      </c>
      <c r="O268" s="51">
        <f t="shared" si="138"/>
        <v>0</v>
      </c>
      <c r="P268" s="65">
        <v>0</v>
      </c>
      <c r="Q268" s="51">
        <f t="shared" si="139"/>
        <v>0</v>
      </c>
      <c r="R268" s="51">
        <f t="shared" si="140"/>
        <v>167457.84000000003</v>
      </c>
      <c r="S268" s="51">
        <f t="shared" si="141"/>
        <v>77956.75999999998</v>
      </c>
      <c r="T268" s="51">
        <f t="shared" si="142"/>
        <v>0</v>
      </c>
      <c r="U268" s="53">
        <f t="shared" si="143"/>
        <v>180000</v>
      </c>
    </row>
    <row r="269" spans="10:21" x14ac:dyDescent="0.25">
      <c r="J269">
        <f t="shared" si="144"/>
        <v>22</v>
      </c>
      <c r="K269" s="64">
        <v>51533</v>
      </c>
      <c r="L269" s="51">
        <f t="shared" si="135"/>
        <v>0</v>
      </c>
      <c r="M269" s="51">
        <f t="shared" si="136"/>
        <v>727.41</v>
      </c>
      <c r="N269" s="51">
        <f t="shared" si="137"/>
        <v>727.41</v>
      </c>
      <c r="O269" s="51">
        <f t="shared" si="138"/>
        <v>0</v>
      </c>
      <c r="P269" s="65">
        <v>0</v>
      </c>
      <c r="Q269" s="51">
        <f t="shared" si="139"/>
        <v>0</v>
      </c>
      <c r="R269" s="51">
        <f t="shared" si="140"/>
        <v>168185.25000000003</v>
      </c>
      <c r="S269" s="51">
        <f t="shared" si="141"/>
        <v>77956.75999999998</v>
      </c>
      <c r="T269" s="51">
        <f t="shared" si="142"/>
        <v>0</v>
      </c>
      <c r="U269" s="53">
        <f t="shared" si="143"/>
        <v>180000</v>
      </c>
    </row>
    <row r="270" spans="10:21" x14ac:dyDescent="0.25">
      <c r="J270">
        <f t="shared" si="144"/>
        <v>22</v>
      </c>
      <c r="K270" s="64">
        <v>51561</v>
      </c>
      <c r="L270" s="51">
        <f t="shared" si="135"/>
        <v>0</v>
      </c>
      <c r="M270" s="51">
        <f t="shared" si="136"/>
        <v>727.41</v>
      </c>
      <c r="N270" s="51">
        <f t="shared" si="137"/>
        <v>727.41</v>
      </c>
      <c r="O270" s="51">
        <f t="shared" si="138"/>
        <v>0</v>
      </c>
      <c r="P270" s="65">
        <v>0</v>
      </c>
      <c r="Q270" s="51">
        <f t="shared" si="139"/>
        <v>0</v>
      </c>
      <c r="R270" s="51">
        <f t="shared" si="140"/>
        <v>168912.66000000003</v>
      </c>
      <c r="S270" s="51">
        <f t="shared" si="141"/>
        <v>77956.75999999998</v>
      </c>
      <c r="T270" s="51">
        <f t="shared" si="142"/>
        <v>0</v>
      </c>
      <c r="U270" s="53">
        <f t="shared" si="143"/>
        <v>180000</v>
      </c>
    </row>
    <row r="271" spans="10:21" x14ac:dyDescent="0.25">
      <c r="J271">
        <f t="shared" si="144"/>
        <v>22</v>
      </c>
      <c r="K271" s="64">
        <v>51592</v>
      </c>
      <c r="L271" s="51">
        <f t="shared" si="135"/>
        <v>0</v>
      </c>
      <c r="M271" s="51">
        <f t="shared" si="136"/>
        <v>727.41</v>
      </c>
      <c r="N271" s="51">
        <f t="shared" si="137"/>
        <v>727.41</v>
      </c>
      <c r="O271" s="51">
        <f t="shared" si="138"/>
        <v>0</v>
      </c>
      <c r="P271" s="65">
        <v>0</v>
      </c>
      <c r="Q271" s="51">
        <f t="shared" si="139"/>
        <v>0</v>
      </c>
      <c r="R271" s="51">
        <f t="shared" si="140"/>
        <v>169640.07000000004</v>
      </c>
      <c r="S271" s="51">
        <f t="shared" si="141"/>
        <v>77956.75999999998</v>
      </c>
      <c r="T271" s="51">
        <f t="shared" si="142"/>
        <v>0</v>
      </c>
      <c r="U271" s="53">
        <f t="shared" si="143"/>
        <v>180000</v>
      </c>
    </row>
    <row r="272" spans="10:21" x14ac:dyDescent="0.25">
      <c r="J272">
        <f t="shared" si="144"/>
        <v>22</v>
      </c>
      <c r="K272" s="64">
        <v>51622</v>
      </c>
      <c r="L272" s="51">
        <f t="shared" si="135"/>
        <v>0</v>
      </c>
      <c r="M272" s="51">
        <f t="shared" si="136"/>
        <v>727.41</v>
      </c>
      <c r="N272" s="51">
        <f t="shared" si="137"/>
        <v>727.41</v>
      </c>
      <c r="O272" s="51">
        <f t="shared" si="138"/>
        <v>0</v>
      </c>
      <c r="P272" s="65">
        <v>0</v>
      </c>
      <c r="Q272" s="51">
        <f t="shared" si="139"/>
        <v>0</v>
      </c>
      <c r="R272" s="51">
        <f t="shared" si="140"/>
        <v>170367.48000000004</v>
      </c>
      <c r="S272" s="51">
        <f t="shared" si="141"/>
        <v>77956.75999999998</v>
      </c>
      <c r="T272" s="51">
        <f t="shared" si="142"/>
        <v>0</v>
      </c>
      <c r="U272" s="53">
        <f t="shared" si="143"/>
        <v>180000</v>
      </c>
    </row>
    <row r="273" spans="10:21" x14ac:dyDescent="0.25">
      <c r="J273">
        <f t="shared" si="144"/>
        <v>22</v>
      </c>
      <c r="K273" s="64">
        <v>51653</v>
      </c>
      <c r="L273" s="51">
        <f t="shared" si="135"/>
        <v>0</v>
      </c>
      <c r="M273" s="51">
        <f t="shared" si="136"/>
        <v>727.41</v>
      </c>
      <c r="N273" s="51">
        <f t="shared" si="137"/>
        <v>727.41</v>
      </c>
      <c r="O273" s="51">
        <f t="shared" si="138"/>
        <v>0</v>
      </c>
      <c r="P273" s="65">
        <v>0</v>
      </c>
      <c r="Q273" s="51">
        <f t="shared" si="139"/>
        <v>0</v>
      </c>
      <c r="R273" s="51">
        <f t="shared" si="140"/>
        <v>171094.89000000004</v>
      </c>
      <c r="S273" s="51">
        <f t="shared" si="141"/>
        <v>77956.75999999998</v>
      </c>
      <c r="T273" s="51">
        <f t="shared" si="142"/>
        <v>0</v>
      </c>
      <c r="U273" s="53">
        <f t="shared" si="143"/>
        <v>180000</v>
      </c>
    </row>
    <row r="274" spans="10:21" x14ac:dyDescent="0.25">
      <c r="J274">
        <f t="shared" si="144"/>
        <v>22</v>
      </c>
      <c r="K274" s="64">
        <v>51683</v>
      </c>
      <c r="L274" s="51">
        <f t="shared" ref="L274:L337" si="145">$T273</f>
        <v>0</v>
      </c>
      <c r="M274" s="51">
        <f t="shared" ref="M274:M337" si="146">$K$11</f>
        <v>727.41</v>
      </c>
      <c r="N274" s="51">
        <f t="shared" ref="N274:N337" si="147">M274-O274</f>
        <v>727.41</v>
      </c>
      <c r="O274" s="51">
        <f t="shared" ref="O274:O337" si="148">ROUND($L274*$K$8/12,2)</f>
        <v>0</v>
      </c>
      <c r="P274" s="65">
        <v>0</v>
      </c>
      <c r="Q274" s="51">
        <f t="shared" ref="Q274:Q337" si="149">IF(T273&lt;100,0,M274+P274)</f>
        <v>0</v>
      </c>
      <c r="R274" s="51">
        <f t="shared" ref="R274:R337" si="150">N274+P274+R273</f>
        <v>171822.30000000005</v>
      </c>
      <c r="S274" s="51">
        <f t="shared" ref="S274:S337" si="151">O274+S273</f>
        <v>77956.75999999998</v>
      </c>
      <c r="T274" s="51">
        <f t="shared" ref="T274:T337" si="152">IF(T273&lt;100,0,L274-N274-P274)</f>
        <v>0</v>
      </c>
      <c r="U274" s="53">
        <f t="shared" ref="U274:U337" si="153">IF(U273&gt;=180000,180000,K$6+R274)</f>
        <v>180000</v>
      </c>
    </row>
    <row r="275" spans="10:21" x14ac:dyDescent="0.25">
      <c r="J275">
        <f t="shared" si="144"/>
        <v>22</v>
      </c>
      <c r="K275" s="64">
        <v>51714</v>
      </c>
      <c r="L275" s="51">
        <f t="shared" si="145"/>
        <v>0</v>
      </c>
      <c r="M275" s="51">
        <f t="shared" si="146"/>
        <v>727.41</v>
      </c>
      <c r="N275" s="51">
        <f t="shared" si="147"/>
        <v>727.41</v>
      </c>
      <c r="O275" s="51">
        <f t="shared" si="148"/>
        <v>0</v>
      </c>
      <c r="P275" s="65">
        <v>0</v>
      </c>
      <c r="Q275" s="51">
        <f t="shared" si="149"/>
        <v>0</v>
      </c>
      <c r="R275" s="51">
        <f t="shared" si="150"/>
        <v>172549.71000000005</v>
      </c>
      <c r="S275" s="51">
        <f t="shared" si="151"/>
        <v>77956.75999999998</v>
      </c>
      <c r="T275" s="51">
        <f t="shared" si="152"/>
        <v>0</v>
      </c>
      <c r="U275" s="53">
        <f t="shared" si="153"/>
        <v>180000</v>
      </c>
    </row>
    <row r="276" spans="10:21" x14ac:dyDescent="0.25">
      <c r="J276">
        <f t="shared" si="144"/>
        <v>22</v>
      </c>
      <c r="K276" s="64">
        <v>51745</v>
      </c>
      <c r="L276" s="51">
        <f t="shared" si="145"/>
        <v>0</v>
      </c>
      <c r="M276" s="51">
        <f t="shared" si="146"/>
        <v>727.41</v>
      </c>
      <c r="N276" s="51">
        <f t="shared" si="147"/>
        <v>727.41</v>
      </c>
      <c r="O276" s="51">
        <f t="shared" si="148"/>
        <v>0</v>
      </c>
      <c r="P276" s="65">
        <v>0</v>
      </c>
      <c r="Q276" s="51">
        <f t="shared" si="149"/>
        <v>0</v>
      </c>
      <c r="R276" s="51">
        <f t="shared" si="150"/>
        <v>173277.12000000005</v>
      </c>
      <c r="S276" s="51">
        <f t="shared" si="151"/>
        <v>77956.75999999998</v>
      </c>
      <c r="T276" s="51">
        <f t="shared" si="152"/>
        <v>0</v>
      </c>
      <c r="U276" s="53">
        <f t="shared" si="153"/>
        <v>180000</v>
      </c>
    </row>
    <row r="277" spans="10:21" x14ac:dyDescent="0.25">
      <c r="J277">
        <f t="shared" si="144"/>
        <v>22</v>
      </c>
      <c r="K277" s="64">
        <v>51775</v>
      </c>
      <c r="L277" s="51">
        <f t="shared" si="145"/>
        <v>0</v>
      </c>
      <c r="M277" s="51">
        <f t="shared" si="146"/>
        <v>727.41</v>
      </c>
      <c r="N277" s="51">
        <f t="shared" si="147"/>
        <v>727.41</v>
      </c>
      <c r="O277" s="51">
        <f t="shared" si="148"/>
        <v>0</v>
      </c>
      <c r="P277" s="65">
        <v>0</v>
      </c>
      <c r="Q277" s="51">
        <f t="shared" si="149"/>
        <v>0</v>
      </c>
      <c r="R277" s="51">
        <f t="shared" si="150"/>
        <v>174004.53000000006</v>
      </c>
      <c r="S277" s="51">
        <f t="shared" si="151"/>
        <v>77956.75999999998</v>
      </c>
      <c r="T277" s="51">
        <f t="shared" si="152"/>
        <v>0</v>
      </c>
      <c r="U277" s="53">
        <f t="shared" si="153"/>
        <v>180000</v>
      </c>
    </row>
    <row r="278" spans="10:21" x14ac:dyDescent="0.25">
      <c r="J278">
        <f t="shared" si="144"/>
        <v>22</v>
      </c>
      <c r="K278" s="64">
        <v>51806</v>
      </c>
      <c r="L278" s="51">
        <f t="shared" si="145"/>
        <v>0</v>
      </c>
      <c r="M278" s="51">
        <f t="shared" si="146"/>
        <v>727.41</v>
      </c>
      <c r="N278" s="51">
        <f t="shared" si="147"/>
        <v>727.41</v>
      </c>
      <c r="O278" s="51">
        <f t="shared" si="148"/>
        <v>0</v>
      </c>
      <c r="P278" s="65">
        <v>0</v>
      </c>
      <c r="Q278" s="51">
        <f t="shared" si="149"/>
        <v>0</v>
      </c>
      <c r="R278" s="51">
        <f t="shared" si="150"/>
        <v>174731.94000000006</v>
      </c>
      <c r="S278" s="51">
        <f t="shared" si="151"/>
        <v>77956.75999999998</v>
      </c>
      <c r="T278" s="51">
        <f t="shared" si="152"/>
        <v>0</v>
      </c>
      <c r="U278" s="53">
        <f t="shared" si="153"/>
        <v>180000</v>
      </c>
    </row>
    <row r="279" spans="10:21" x14ac:dyDescent="0.25">
      <c r="J279">
        <f t="shared" si="144"/>
        <v>22</v>
      </c>
      <c r="K279" s="64">
        <v>51836</v>
      </c>
      <c r="L279" s="51">
        <f t="shared" si="145"/>
        <v>0</v>
      </c>
      <c r="M279" s="51">
        <f t="shared" si="146"/>
        <v>727.41</v>
      </c>
      <c r="N279" s="51">
        <f t="shared" si="147"/>
        <v>727.41</v>
      </c>
      <c r="O279" s="51">
        <f t="shared" si="148"/>
        <v>0</v>
      </c>
      <c r="P279" s="65">
        <v>0</v>
      </c>
      <c r="Q279" s="51">
        <f t="shared" si="149"/>
        <v>0</v>
      </c>
      <c r="R279" s="51">
        <f t="shared" si="150"/>
        <v>175459.35000000006</v>
      </c>
      <c r="S279" s="51">
        <f t="shared" si="151"/>
        <v>77956.75999999998</v>
      </c>
      <c r="T279" s="51">
        <f t="shared" si="152"/>
        <v>0</v>
      </c>
      <c r="U279" s="53">
        <f t="shared" si="153"/>
        <v>180000</v>
      </c>
    </row>
    <row r="280" spans="10:21" x14ac:dyDescent="0.25">
      <c r="J280">
        <f t="shared" si="144"/>
        <v>23</v>
      </c>
      <c r="K280" s="64">
        <v>51867</v>
      </c>
      <c r="L280" s="51">
        <f t="shared" si="145"/>
        <v>0</v>
      </c>
      <c r="M280" s="51">
        <f t="shared" si="146"/>
        <v>727.41</v>
      </c>
      <c r="N280" s="51">
        <f t="shared" si="147"/>
        <v>727.41</v>
      </c>
      <c r="O280" s="51">
        <f t="shared" si="148"/>
        <v>0</v>
      </c>
      <c r="P280" s="65">
        <v>0</v>
      </c>
      <c r="Q280" s="51">
        <f t="shared" si="149"/>
        <v>0</v>
      </c>
      <c r="R280" s="51">
        <f t="shared" si="150"/>
        <v>176186.76000000007</v>
      </c>
      <c r="S280" s="51">
        <f t="shared" si="151"/>
        <v>77956.75999999998</v>
      </c>
      <c r="T280" s="51">
        <f t="shared" si="152"/>
        <v>0</v>
      </c>
      <c r="U280" s="53">
        <f t="shared" si="153"/>
        <v>180000</v>
      </c>
    </row>
    <row r="281" spans="10:21" x14ac:dyDescent="0.25">
      <c r="J281">
        <f t="shared" si="144"/>
        <v>23</v>
      </c>
      <c r="K281" s="64">
        <v>51898</v>
      </c>
      <c r="L281" s="51">
        <f t="shared" si="145"/>
        <v>0</v>
      </c>
      <c r="M281" s="51">
        <f t="shared" si="146"/>
        <v>727.41</v>
      </c>
      <c r="N281" s="51">
        <f t="shared" si="147"/>
        <v>727.41</v>
      </c>
      <c r="O281" s="51">
        <f t="shared" si="148"/>
        <v>0</v>
      </c>
      <c r="P281" s="65">
        <v>0</v>
      </c>
      <c r="Q281" s="51">
        <f t="shared" si="149"/>
        <v>0</v>
      </c>
      <c r="R281" s="51">
        <f t="shared" si="150"/>
        <v>176914.17000000007</v>
      </c>
      <c r="S281" s="51">
        <f t="shared" si="151"/>
        <v>77956.75999999998</v>
      </c>
      <c r="T281" s="51">
        <f t="shared" si="152"/>
        <v>0</v>
      </c>
      <c r="U281" s="53">
        <f t="shared" si="153"/>
        <v>180000</v>
      </c>
    </row>
    <row r="282" spans="10:21" x14ac:dyDescent="0.25">
      <c r="J282">
        <f t="shared" si="144"/>
        <v>23</v>
      </c>
      <c r="K282" s="64">
        <v>51926</v>
      </c>
      <c r="L282" s="51">
        <f t="shared" si="145"/>
        <v>0</v>
      </c>
      <c r="M282" s="51">
        <f t="shared" si="146"/>
        <v>727.41</v>
      </c>
      <c r="N282" s="51">
        <f t="shared" si="147"/>
        <v>727.41</v>
      </c>
      <c r="O282" s="51">
        <f t="shared" si="148"/>
        <v>0</v>
      </c>
      <c r="P282" s="65">
        <v>0</v>
      </c>
      <c r="Q282" s="51">
        <f t="shared" si="149"/>
        <v>0</v>
      </c>
      <c r="R282" s="51">
        <f t="shared" si="150"/>
        <v>177641.58000000007</v>
      </c>
      <c r="S282" s="51">
        <f t="shared" si="151"/>
        <v>77956.75999999998</v>
      </c>
      <c r="T282" s="51">
        <f t="shared" si="152"/>
        <v>0</v>
      </c>
      <c r="U282" s="53">
        <f t="shared" si="153"/>
        <v>180000</v>
      </c>
    </row>
    <row r="283" spans="10:21" x14ac:dyDescent="0.25">
      <c r="J283">
        <f t="shared" si="144"/>
        <v>23</v>
      </c>
      <c r="K283" s="64">
        <v>51957</v>
      </c>
      <c r="L283" s="51">
        <f t="shared" si="145"/>
        <v>0</v>
      </c>
      <c r="M283" s="51">
        <f t="shared" si="146"/>
        <v>727.41</v>
      </c>
      <c r="N283" s="51">
        <f t="shared" si="147"/>
        <v>727.41</v>
      </c>
      <c r="O283" s="51">
        <f t="shared" si="148"/>
        <v>0</v>
      </c>
      <c r="P283" s="65">
        <v>0</v>
      </c>
      <c r="Q283" s="51">
        <f t="shared" si="149"/>
        <v>0</v>
      </c>
      <c r="R283" s="51">
        <f t="shared" si="150"/>
        <v>178368.99000000008</v>
      </c>
      <c r="S283" s="51">
        <f t="shared" si="151"/>
        <v>77956.75999999998</v>
      </c>
      <c r="T283" s="51">
        <f t="shared" si="152"/>
        <v>0</v>
      </c>
      <c r="U283" s="53">
        <f t="shared" si="153"/>
        <v>180000</v>
      </c>
    </row>
    <row r="284" spans="10:21" x14ac:dyDescent="0.25">
      <c r="J284">
        <f t="shared" si="144"/>
        <v>23</v>
      </c>
      <c r="K284" s="64">
        <v>51987</v>
      </c>
      <c r="L284" s="51">
        <f t="shared" si="145"/>
        <v>0</v>
      </c>
      <c r="M284" s="51">
        <f t="shared" si="146"/>
        <v>727.41</v>
      </c>
      <c r="N284" s="51">
        <f t="shared" si="147"/>
        <v>727.41</v>
      </c>
      <c r="O284" s="51">
        <f t="shared" si="148"/>
        <v>0</v>
      </c>
      <c r="P284" s="65">
        <v>0</v>
      </c>
      <c r="Q284" s="51">
        <f t="shared" si="149"/>
        <v>0</v>
      </c>
      <c r="R284" s="51">
        <f t="shared" si="150"/>
        <v>179096.40000000008</v>
      </c>
      <c r="S284" s="51">
        <f t="shared" si="151"/>
        <v>77956.75999999998</v>
      </c>
      <c r="T284" s="51">
        <f t="shared" si="152"/>
        <v>0</v>
      </c>
      <c r="U284" s="53">
        <f t="shared" si="153"/>
        <v>180000</v>
      </c>
    </row>
    <row r="285" spans="10:21" x14ac:dyDescent="0.25">
      <c r="J285">
        <f t="shared" ref="J285:J348" si="154">J273+1</f>
        <v>23</v>
      </c>
      <c r="K285" s="64">
        <v>52018</v>
      </c>
      <c r="L285" s="51">
        <f t="shared" si="145"/>
        <v>0</v>
      </c>
      <c r="M285" s="51">
        <f t="shared" si="146"/>
        <v>727.41</v>
      </c>
      <c r="N285" s="51">
        <f t="shared" si="147"/>
        <v>727.41</v>
      </c>
      <c r="O285" s="51">
        <f t="shared" si="148"/>
        <v>0</v>
      </c>
      <c r="P285" s="65">
        <v>0</v>
      </c>
      <c r="Q285" s="51">
        <f t="shared" si="149"/>
        <v>0</v>
      </c>
      <c r="R285" s="51">
        <f t="shared" si="150"/>
        <v>179823.81000000008</v>
      </c>
      <c r="S285" s="51">
        <f t="shared" si="151"/>
        <v>77956.75999999998</v>
      </c>
      <c r="T285" s="51">
        <f t="shared" si="152"/>
        <v>0</v>
      </c>
      <c r="U285" s="53">
        <f t="shared" si="153"/>
        <v>180000</v>
      </c>
    </row>
    <row r="286" spans="10:21" x14ac:dyDescent="0.25">
      <c r="J286">
        <f t="shared" si="154"/>
        <v>23</v>
      </c>
      <c r="K286" s="64">
        <v>52048</v>
      </c>
      <c r="L286" s="51">
        <f t="shared" si="145"/>
        <v>0</v>
      </c>
      <c r="M286" s="51">
        <f t="shared" si="146"/>
        <v>727.41</v>
      </c>
      <c r="N286" s="51">
        <f t="shared" si="147"/>
        <v>727.41</v>
      </c>
      <c r="O286" s="51">
        <f t="shared" si="148"/>
        <v>0</v>
      </c>
      <c r="P286" s="65">
        <v>0</v>
      </c>
      <c r="Q286" s="51">
        <f t="shared" si="149"/>
        <v>0</v>
      </c>
      <c r="R286" s="51">
        <f t="shared" si="150"/>
        <v>180551.22000000009</v>
      </c>
      <c r="S286" s="51">
        <f t="shared" si="151"/>
        <v>77956.75999999998</v>
      </c>
      <c r="T286" s="51">
        <f t="shared" si="152"/>
        <v>0</v>
      </c>
      <c r="U286" s="53">
        <f t="shared" si="153"/>
        <v>180000</v>
      </c>
    </row>
    <row r="287" spans="10:21" x14ac:dyDescent="0.25">
      <c r="J287">
        <f t="shared" si="154"/>
        <v>23</v>
      </c>
      <c r="K287" s="64">
        <v>52079</v>
      </c>
      <c r="L287" s="51">
        <f t="shared" si="145"/>
        <v>0</v>
      </c>
      <c r="M287" s="51">
        <f t="shared" si="146"/>
        <v>727.41</v>
      </c>
      <c r="N287" s="51">
        <f t="shared" si="147"/>
        <v>727.41</v>
      </c>
      <c r="O287" s="51">
        <f t="shared" si="148"/>
        <v>0</v>
      </c>
      <c r="P287" s="65">
        <v>0</v>
      </c>
      <c r="Q287" s="51">
        <f t="shared" si="149"/>
        <v>0</v>
      </c>
      <c r="R287" s="51">
        <f t="shared" si="150"/>
        <v>181278.63000000009</v>
      </c>
      <c r="S287" s="51">
        <f t="shared" si="151"/>
        <v>77956.75999999998</v>
      </c>
      <c r="T287" s="51">
        <f t="shared" si="152"/>
        <v>0</v>
      </c>
      <c r="U287" s="53">
        <f t="shared" si="153"/>
        <v>180000</v>
      </c>
    </row>
    <row r="288" spans="10:21" x14ac:dyDescent="0.25">
      <c r="J288">
        <f t="shared" si="154"/>
        <v>23</v>
      </c>
      <c r="K288" s="64">
        <v>52110</v>
      </c>
      <c r="L288" s="51">
        <f t="shared" si="145"/>
        <v>0</v>
      </c>
      <c r="M288" s="51">
        <f t="shared" si="146"/>
        <v>727.41</v>
      </c>
      <c r="N288" s="51">
        <f t="shared" si="147"/>
        <v>727.41</v>
      </c>
      <c r="O288" s="51">
        <f t="shared" si="148"/>
        <v>0</v>
      </c>
      <c r="P288" s="65">
        <v>0</v>
      </c>
      <c r="Q288" s="51">
        <f t="shared" si="149"/>
        <v>0</v>
      </c>
      <c r="R288" s="51">
        <f t="shared" si="150"/>
        <v>182006.0400000001</v>
      </c>
      <c r="S288" s="51">
        <f t="shared" si="151"/>
        <v>77956.75999999998</v>
      </c>
      <c r="T288" s="51">
        <f t="shared" si="152"/>
        <v>0</v>
      </c>
      <c r="U288" s="53">
        <f t="shared" si="153"/>
        <v>180000</v>
      </c>
    </row>
    <row r="289" spans="10:21" x14ac:dyDescent="0.25">
      <c r="J289">
        <f t="shared" si="154"/>
        <v>23</v>
      </c>
      <c r="K289" s="64">
        <v>52140</v>
      </c>
      <c r="L289" s="51">
        <f t="shared" si="145"/>
        <v>0</v>
      </c>
      <c r="M289" s="51">
        <f t="shared" si="146"/>
        <v>727.41</v>
      </c>
      <c r="N289" s="51">
        <f t="shared" si="147"/>
        <v>727.41</v>
      </c>
      <c r="O289" s="51">
        <f t="shared" si="148"/>
        <v>0</v>
      </c>
      <c r="P289" s="65">
        <v>0</v>
      </c>
      <c r="Q289" s="51">
        <f t="shared" si="149"/>
        <v>0</v>
      </c>
      <c r="R289" s="51">
        <f t="shared" si="150"/>
        <v>182733.4500000001</v>
      </c>
      <c r="S289" s="51">
        <f t="shared" si="151"/>
        <v>77956.75999999998</v>
      </c>
      <c r="T289" s="51">
        <f t="shared" si="152"/>
        <v>0</v>
      </c>
      <c r="U289" s="53">
        <f t="shared" si="153"/>
        <v>180000</v>
      </c>
    </row>
    <row r="290" spans="10:21" x14ac:dyDescent="0.25">
      <c r="J290">
        <f t="shared" si="154"/>
        <v>23</v>
      </c>
      <c r="K290" s="64">
        <v>52171</v>
      </c>
      <c r="L290" s="51">
        <f t="shared" si="145"/>
        <v>0</v>
      </c>
      <c r="M290" s="51">
        <f t="shared" si="146"/>
        <v>727.41</v>
      </c>
      <c r="N290" s="51">
        <f t="shared" si="147"/>
        <v>727.41</v>
      </c>
      <c r="O290" s="51">
        <f t="shared" si="148"/>
        <v>0</v>
      </c>
      <c r="P290" s="65">
        <v>0</v>
      </c>
      <c r="Q290" s="51">
        <f t="shared" si="149"/>
        <v>0</v>
      </c>
      <c r="R290" s="51">
        <f t="shared" si="150"/>
        <v>183460.8600000001</v>
      </c>
      <c r="S290" s="51">
        <f t="shared" si="151"/>
        <v>77956.75999999998</v>
      </c>
      <c r="T290" s="51">
        <f t="shared" si="152"/>
        <v>0</v>
      </c>
      <c r="U290" s="53">
        <f t="shared" si="153"/>
        <v>180000</v>
      </c>
    </row>
    <row r="291" spans="10:21" x14ac:dyDescent="0.25">
      <c r="J291">
        <f t="shared" si="154"/>
        <v>23</v>
      </c>
      <c r="K291" s="64">
        <v>52201</v>
      </c>
      <c r="L291" s="51">
        <f t="shared" si="145"/>
        <v>0</v>
      </c>
      <c r="M291" s="51">
        <f t="shared" si="146"/>
        <v>727.41</v>
      </c>
      <c r="N291" s="51">
        <f t="shared" si="147"/>
        <v>727.41</v>
      </c>
      <c r="O291" s="51">
        <f t="shared" si="148"/>
        <v>0</v>
      </c>
      <c r="P291" s="65">
        <v>0</v>
      </c>
      <c r="Q291" s="51">
        <f t="shared" si="149"/>
        <v>0</v>
      </c>
      <c r="R291" s="51">
        <f t="shared" si="150"/>
        <v>184188.27000000011</v>
      </c>
      <c r="S291" s="51">
        <f t="shared" si="151"/>
        <v>77956.75999999998</v>
      </c>
      <c r="T291" s="51">
        <f t="shared" si="152"/>
        <v>0</v>
      </c>
      <c r="U291" s="53">
        <f t="shared" si="153"/>
        <v>180000</v>
      </c>
    </row>
    <row r="292" spans="10:21" x14ac:dyDescent="0.25">
      <c r="J292">
        <f t="shared" si="154"/>
        <v>24</v>
      </c>
      <c r="K292" s="64">
        <v>52232</v>
      </c>
      <c r="L292" s="51">
        <f t="shared" si="145"/>
        <v>0</v>
      </c>
      <c r="M292" s="51">
        <f t="shared" si="146"/>
        <v>727.41</v>
      </c>
      <c r="N292" s="51">
        <f t="shared" si="147"/>
        <v>727.41</v>
      </c>
      <c r="O292" s="51">
        <f t="shared" si="148"/>
        <v>0</v>
      </c>
      <c r="P292" s="65">
        <v>0</v>
      </c>
      <c r="Q292" s="51">
        <f t="shared" si="149"/>
        <v>0</v>
      </c>
      <c r="R292" s="51">
        <f t="shared" si="150"/>
        <v>184915.68000000011</v>
      </c>
      <c r="S292" s="51">
        <f t="shared" si="151"/>
        <v>77956.75999999998</v>
      </c>
      <c r="T292" s="51">
        <f t="shared" si="152"/>
        <v>0</v>
      </c>
      <c r="U292" s="53">
        <f t="shared" si="153"/>
        <v>180000</v>
      </c>
    </row>
    <row r="293" spans="10:21" x14ac:dyDescent="0.25">
      <c r="J293">
        <f t="shared" si="154"/>
        <v>24</v>
      </c>
      <c r="K293" s="64">
        <v>52263</v>
      </c>
      <c r="L293" s="51">
        <f t="shared" si="145"/>
        <v>0</v>
      </c>
      <c r="M293" s="51">
        <f t="shared" si="146"/>
        <v>727.41</v>
      </c>
      <c r="N293" s="51">
        <f t="shared" si="147"/>
        <v>727.41</v>
      </c>
      <c r="O293" s="51">
        <f t="shared" si="148"/>
        <v>0</v>
      </c>
      <c r="P293" s="65">
        <v>0</v>
      </c>
      <c r="Q293" s="51">
        <f t="shared" si="149"/>
        <v>0</v>
      </c>
      <c r="R293" s="51">
        <f t="shared" si="150"/>
        <v>185643.09000000011</v>
      </c>
      <c r="S293" s="51">
        <f t="shared" si="151"/>
        <v>77956.75999999998</v>
      </c>
      <c r="T293" s="51">
        <f t="shared" si="152"/>
        <v>0</v>
      </c>
      <c r="U293" s="53">
        <f t="shared" si="153"/>
        <v>180000</v>
      </c>
    </row>
    <row r="294" spans="10:21" x14ac:dyDescent="0.25">
      <c r="J294">
        <f t="shared" si="154"/>
        <v>24</v>
      </c>
      <c r="K294" s="64">
        <v>52291</v>
      </c>
      <c r="L294" s="51">
        <f t="shared" si="145"/>
        <v>0</v>
      </c>
      <c r="M294" s="51">
        <f t="shared" si="146"/>
        <v>727.41</v>
      </c>
      <c r="N294" s="51">
        <f t="shared" si="147"/>
        <v>727.41</v>
      </c>
      <c r="O294" s="51">
        <f t="shared" si="148"/>
        <v>0</v>
      </c>
      <c r="P294" s="65">
        <v>0</v>
      </c>
      <c r="Q294" s="51">
        <f t="shared" si="149"/>
        <v>0</v>
      </c>
      <c r="R294" s="51">
        <f t="shared" si="150"/>
        <v>186370.50000000012</v>
      </c>
      <c r="S294" s="51">
        <f t="shared" si="151"/>
        <v>77956.75999999998</v>
      </c>
      <c r="T294" s="51">
        <f t="shared" si="152"/>
        <v>0</v>
      </c>
      <c r="U294" s="53">
        <f t="shared" si="153"/>
        <v>180000</v>
      </c>
    </row>
    <row r="295" spans="10:21" x14ac:dyDescent="0.25">
      <c r="J295">
        <f t="shared" si="154"/>
        <v>24</v>
      </c>
      <c r="K295" s="64">
        <v>52322</v>
      </c>
      <c r="L295" s="51">
        <f t="shared" si="145"/>
        <v>0</v>
      </c>
      <c r="M295" s="51">
        <f t="shared" si="146"/>
        <v>727.41</v>
      </c>
      <c r="N295" s="51">
        <f t="shared" si="147"/>
        <v>727.41</v>
      </c>
      <c r="O295" s="51">
        <f t="shared" si="148"/>
        <v>0</v>
      </c>
      <c r="P295" s="65">
        <v>0</v>
      </c>
      <c r="Q295" s="51">
        <f t="shared" si="149"/>
        <v>0</v>
      </c>
      <c r="R295" s="51">
        <f t="shared" si="150"/>
        <v>187097.91000000012</v>
      </c>
      <c r="S295" s="51">
        <f t="shared" si="151"/>
        <v>77956.75999999998</v>
      </c>
      <c r="T295" s="51">
        <f t="shared" si="152"/>
        <v>0</v>
      </c>
      <c r="U295" s="53">
        <f t="shared" si="153"/>
        <v>180000</v>
      </c>
    </row>
    <row r="296" spans="10:21" x14ac:dyDescent="0.25">
      <c r="J296">
        <f t="shared" si="154"/>
        <v>24</v>
      </c>
      <c r="K296" s="64">
        <v>52352</v>
      </c>
      <c r="L296" s="51">
        <f t="shared" si="145"/>
        <v>0</v>
      </c>
      <c r="M296" s="51">
        <f t="shared" si="146"/>
        <v>727.41</v>
      </c>
      <c r="N296" s="51">
        <f t="shared" si="147"/>
        <v>727.41</v>
      </c>
      <c r="O296" s="51">
        <f t="shared" si="148"/>
        <v>0</v>
      </c>
      <c r="P296" s="65">
        <v>0</v>
      </c>
      <c r="Q296" s="51">
        <f t="shared" si="149"/>
        <v>0</v>
      </c>
      <c r="R296" s="51">
        <f t="shared" si="150"/>
        <v>187825.32000000012</v>
      </c>
      <c r="S296" s="51">
        <f t="shared" si="151"/>
        <v>77956.75999999998</v>
      </c>
      <c r="T296" s="51">
        <f t="shared" si="152"/>
        <v>0</v>
      </c>
      <c r="U296" s="53">
        <f t="shared" si="153"/>
        <v>180000</v>
      </c>
    </row>
    <row r="297" spans="10:21" x14ac:dyDescent="0.25">
      <c r="J297">
        <f t="shared" si="154"/>
        <v>24</v>
      </c>
      <c r="K297" s="64">
        <v>52383</v>
      </c>
      <c r="L297" s="51">
        <f t="shared" si="145"/>
        <v>0</v>
      </c>
      <c r="M297" s="51">
        <f t="shared" si="146"/>
        <v>727.41</v>
      </c>
      <c r="N297" s="51">
        <f t="shared" si="147"/>
        <v>727.41</v>
      </c>
      <c r="O297" s="51">
        <f t="shared" si="148"/>
        <v>0</v>
      </c>
      <c r="P297" s="65">
        <v>0</v>
      </c>
      <c r="Q297" s="51">
        <f t="shared" si="149"/>
        <v>0</v>
      </c>
      <c r="R297" s="51">
        <f t="shared" si="150"/>
        <v>188552.73000000013</v>
      </c>
      <c r="S297" s="51">
        <f t="shared" si="151"/>
        <v>77956.75999999998</v>
      </c>
      <c r="T297" s="51">
        <f t="shared" si="152"/>
        <v>0</v>
      </c>
      <c r="U297" s="53">
        <f t="shared" si="153"/>
        <v>180000</v>
      </c>
    </row>
    <row r="298" spans="10:21" x14ac:dyDescent="0.25">
      <c r="J298">
        <f t="shared" si="154"/>
        <v>24</v>
      </c>
      <c r="K298" s="64">
        <v>52413</v>
      </c>
      <c r="L298" s="51">
        <f t="shared" si="145"/>
        <v>0</v>
      </c>
      <c r="M298" s="51">
        <f t="shared" si="146"/>
        <v>727.41</v>
      </c>
      <c r="N298" s="51">
        <f t="shared" si="147"/>
        <v>727.41</v>
      </c>
      <c r="O298" s="51">
        <f t="shared" si="148"/>
        <v>0</v>
      </c>
      <c r="P298" s="65">
        <v>0</v>
      </c>
      <c r="Q298" s="51">
        <f t="shared" si="149"/>
        <v>0</v>
      </c>
      <c r="R298" s="51">
        <f t="shared" si="150"/>
        <v>189280.14000000013</v>
      </c>
      <c r="S298" s="51">
        <f t="shared" si="151"/>
        <v>77956.75999999998</v>
      </c>
      <c r="T298" s="51">
        <f t="shared" si="152"/>
        <v>0</v>
      </c>
      <c r="U298" s="53">
        <f t="shared" si="153"/>
        <v>180000</v>
      </c>
    </row>
    <row r="299" spans="10:21" x14ac:dyDescent="0.25">
      <c r="J299">
        <f t="shared" si="154"/>
        <v>24</v>
      </c>
      <c r="K299" s="64">
        <v>52444</v>
      </c>
      <c r="L299" s="51">
        <f t="shared" si="145"/>
        <v>0</v>
      </c>
      <c r="M299" s="51">
        <f t="shared" si="146"/>
        <v>727.41</v>
      </c>
      <c r="N299" s="51">
        <f t="shared" si="147"/>
        <v>727.41</v>
      </c>
      <c r="O299" s="51">
        <f t="shared" si="148"/>
        <v>0</v>
      </c>
      <c r="P299" s="65">
        <v>0</v>
      </c>
      <c r="Q299" s="51">
        <f t="shared" si="149"/>
        <v>0</v>
      </c>
      <c r="R299" s="51">
        <f t="shared" si="150"/>
        <v>190007.55000000013</v>
      </c>
      <c r="S299" s="51">
        <f t="shared" si="151"/>
        <v>77956.75999999998</v>
      </c>
      <c r="T299" s="51">
        <f t="shared" si="152"/>
        <v>0</v>
      </c>
      <c r="U299" s="53">
        <f t="shared" si="153"/>
        <v>180000</v>
      </c>
    </row>
    <row r="300" spans="10:21" x14ac:dyDescent="0.25">
      <c r="J300">
        <f t="shared" si="154"/>
        <v>24</v>
      </c>
      <c r="K300" s="64">
        <v>52475</v>
      </c>
      <c r="L300" s="51">
        <f t="shared" si="145"/>
        <v>0</v>
      </c>
      <c r="M300" s="51">
        <f t="shared" si="146"/>
        <v>727.41</v>
      </c>
      <c r="N300" s="51">
        <f t="shared" si="147"/>
        <v>727.41</v>
      </c>
      <c r="O300" s="51">
        <f t="shared" si="148"/>
        <v>0</v>
      </c>
      <c r="P300" s="65">
        <v>0</v>
      </c>
      <c r="Q300" s="51">
        <f t="shared" si="149"/>
        <v>0</v>
      </c>
      <c r="R300" s="51">
        <f t="shared" si="150"/>
        <v>190734.96000000014</v>
      </c>
      <c r="S300" s="51">
        <f t="shared" si="151"/>
        <v>77956.75999999998</v>
      </c>
      <c r="T300" s="51">
        <f t="shared" si="152"/>
        <v>0</v>
      </c>
      <c r="U300" s="53">
        <f t="shared" si="153"/>
        <v>180000</v>
      </c>
    </row>
    <row r="301" spans="10:21" x14ac:dyDescent="0.25">
      <c r="J301">
        <f t="shared" si="154"/>
        <v>24</v>
      </c>
      <c r="K301" s="64">
        <v>52505</v>
      </c>
      <c r="L301" s="51">
        <f t="shared" si="145"/>
        <v>0</v>
      </c>
      <c r="M301" s="51">
        <f t="shared" si="146"/>
        <v>727.41</v>
      </c>
      <c r="N301" s="51">
        <f t="shared" si="147"/>
        <v>727.41</v>
      </c>
      <c r="O301" s="51">
        <f t="shared" si="148"/>
        <v>0</v>
      </c>
      <c r="P301" s="65">
        <v>0</v>
      </c>
      <c r="Q301" s="51">
        <f t="shared" si="149"/>
        <v>0</v>
      </c>
      <c r="R301" s="51">
        <f t="shared" si="150"/>
        <v>191462.37000000014</v>
      </c>
      <c r="S301" s="51">
        <f t="shared" si="151"/>
        <v>77956.75999999998</v>
      </c>
      <c r="T301" s="51">
        <f t="shared" si="152"/>
        <v>0</v>
      </c>
      <c r="U301" s="53">
        <f t="shared" si="153"/>
        <v>180000</v>
      </c>
    </row>
    <row r="302" spans="10:21" x14ac:dyDescent="0.25">
      <c r="J302">
        <f t="shared" si="154"/>
        <v>24</v>
      </c>
      <c r="K302" s="64">
        <v>52536</v>
      </c>
      <c r="L302" s="51">
        <f t="shared" si="145"/>
        <v>0</v>
      </c>
      <c r="M302" s="51">
        <f t="shared" si="146"/>
        <v>727.41</v>
      </c>
      <c r="N302" s="51">
        <f t="shared" si="147"/>
        <v>727.41</v>
      </c>
      <c r="O302" s="51">
        <f t="shared" si="148"/>
        <v>0</v>
      </c>
      <c r="P302" s="65">
        <v>0</v>
      </c>
      <c r="Q302" s="51">
        <f t="shared" si="149"/>
        <v>0</v>
      </c>
      <c r="R302" s="51">
        <f t="shared" si="150"/>
        <v>192189.78000000014</v>
      </c>
      <c r="S302" s="51">
        <f t="shared" si="151"/>
        <v>77956.75999999998</v>
      </c>
      <c r="T302" s="51">
        <f t="shared" si="152"/>
        <v>0</v>
      </c>
      <c r="U302" s="53">
        <f t="shared" si="153"/>
        <v>180000</v>
      </c>
    </row>
    <row r="303" spans="10:21" x14ac:dyDescent="0.25">
      <c r="J303">
        <f t="shared" si="154"/>
        <v>24</v>
      </c>
      <c r="K303" s="64">
        <v>52566</v>
      </c>
      <c r="L303" s="51">
        <f t="shared" si="145"/>
        <v>0</v>
      </c>
      <c r="M303" s="51">
        <f t="shared" si="146"/>
        <v>727.41</v>
      </c>
      <c r="N303" s="51">
        <f t="shared" si="147"/>
        <v>727.41</v>
      </c>
      <c r="O303" s="51">
        <f t="shared" si="148"/>
        <v>0</v>
      </c>
      <c r="P303" s="65">
        <v>0</v>
      </c>
      <c r="Q303" s="51">
        <f t="shared" si="149"/>
        <v>0</v>
      </c>
      <c r="R303" s="51">
        <f t="shared" si="150"/>
        <v>192917.19000000015</v>
      </c>
      <c r="S303" s="51">
        <f t="shared" si="151"/>
        <v>77956.75999999998</v>
      </c>
      <c r="T303" s="51">
        <f t="shared" si="152"/>
        <v>0</v>
      </c>
      <c r="U303" s="53">
        <f t="shared" si="153"/>
        <v>180000</v>
      </c>
    </row>
    <row r="304" spans="10:21" x14ac:dyDescent="0.25">
      <c r="J304">
        <f t="shared" si="154"/>
        <v>25</v>
      </c>
      <c r="K304" s="64">
        <v>52597</v>
      </c>
      <c r="L304" s="51">
        <f t="shared" si="145"/>
        <v>0</v>
      </c>
      <c r="M304" s="51">
        <f t="shared" si="146"/>
        <v>727.41</v>
      </c>
      <c r="N304" s="51">
        <f t="shared" si="147"/>
        <v>727.41</v>
      </c>
      <c r="O304" s="51">
        <f t="shared" si="148"/>
        <v>0</v>
      </c>
      <c r="P304" s="65">
        <v>0</v>
      </c>
      <c r="Q304" s="51">
        <f t="shared" si="149"/>
        <v>0</v>
      </c>
      <c r="R304" s="51">
        <f t="shared" si="150"/>
        <v>193644.60000000015</v>
      </c>
      <c r="S304" s="51">
        <f t="shared" si="151"/>
        <v>77956.75999999998</v>
      </c>
      <c r="T304" s="51">
        <f t="shared" si="152"/>
        <v>0</v>
      </c>
      <c r="U304" s="53">
        <f t="shared" si="153"/>
        <v>180000</v>
      </c>
    </row>
    <row r="305" spans="10:21" x14ac:dyDescent="0.25">
      <c r="J305">
        <f t="shared" si="154"/>
        <v>25</v>
      </c>
      <c r="K305" s="64">
        <v>52628</v>
      </c>
      <c r="L305" s="51">
        <f t="shared" si="145"/>
        <v>0</v>
      </c>
      <c r="M305" s="51">
        <f t="shared" si="146"/>
        <v>727.41</v>
      </c>
      <c r="N305" s="51">
        <f t="shared" si="147"/>
        <v>727.41</v>
      </c>
      <c r="O305" s="51">
        <f t="shared" si="148"/>
        <v>0</v>
      </c>
      <c r="P305" s="65">
        <v>0</v>
      </c>
      <c r="Q305" s="51">
        <f t="shared" si="149"/>
        <v>0</v>
      </c>
      <c r="R305" s="51">
        <f t="shared" si="150"/>
        <v>194372.01000000015</v>
      </c>
      <c r="S305" s="51">
        <f t="shared" si="151"/>
        <v>77956.75999999998</v>
      </c>
      <c r="T305" s="51">
        <f t="shared" si="152"/>
        <v>0</v>
      </c>
      <c r="U305" s="53">
        <f t="shared" si="153"/>
        <v>180000</v>
      </c>
    </row>
    <row r="306" spans="10:21" x14ac:dyDescent="0.25">
      <c r="J306">
        <f t="shared" si="154"/>
        <v>25</v>
      </c>
      <c r="K306" s="64">
        <v>52657</v>
      </c>
      <c r="L306" s="51">
        <f t="shared" si="145"/>
        <v>0</v>
      </c>
      <c r="M306" s="51">
        <f t="shared" si="146"/>
        <v>727.41</v>
      </c>
      <c r="N306" s="51">
        <f t="shared" si="147"/>
        <v>727.41</v>
      </c>
      <c r="O306" s="51">
        <f t="shared" si="148"/>
        <v>0</v>
      </c>
      <c r="P306" s="65">
        <v>0</v>
      </c>
      <c r="Q306" s="51">
        <f t="shared" si="149"/>
        <v>0</v>
      </c>
      <c r="R306" s="51">
        <f t="shared" si="150"/>
        <v>195099.42000000016</v>
      </c>
      <c r="S306" s="51">
        <f t="shared" si="151"/>
        <v>77956.75999999998</v>
      </c>
      <c r="T306" s="51">
        <f t="shared" si="152"/>
        <v>0</v>
      </c>
      <c r="U306" s="53">
        <f t="shared" si="153"/>
        <v>180000</v>
      </c>
    </row>
    <row r="307" spans="10:21" x14ac:dyDescent="0.25">
      <c r="J307">
        <f t="shared" si="154"/>
        <v>25</v>
      </c>
      <c r="K307" s="64">
        <v>52688</v>
      </c>
      <c r="L307" s="51">
        <f t="shared" si="145"/>
        <v>0</v>
      </c>
      <c r="M307" s="51">
        <f t="shared" si="146"/>
        <v>727.41</v>
      </c>
      <c r="N307" s="51">
        <f t="shared" si="147"/>
        <v>727.41</v>
      </c>
      <c r="O307" s="51">
        <f t="shared" si="148"/>
        <v>0</v>
      </c>
      <c r="P307" s="65">
        <v>0</v>
      </c>
      <c r="Q307" s="51">
        <f t="shared" si="149"/>
        <v>0</v>
      </c>
      <c r="R307" s="51">
        <f t="shared" si="150"/>
        <v>195826.83000000016</v>
      </c>
      <c r="S307" s="51">
        <f t="shared" si="151"/>
        <v>77956.75999999998</v>
      </c>
      <c r="T307" s="51">
        <f t="shared" si="152"/>
        <v>0</v>
      </c>
      <c r="U307" s="53">
        <f t="shared" si="153"/>
        <v>180000</v>
      </c>
    </row>
    <row r="308" spans="10:21" x14ac:dyDescent="0.25">
      <c r="J308">
        <f t="shared" si="154"/>
        <v>25</v>
      </c>
      <c r="K308" s="64">
        <v>52718</v>
      </c>
      <c r="L308" s="51">
        <f t="shared" si="145"/>
        <v>0</v>
      </c>
      <c r="M308" s="51">
        <f t="shared" si="146"/>
        <v>727.41</v>
      </c>
      <c r="N308" s="51">
        <f t="shared" si="147"/>
        <v>727.41</v>
      </c>
      <c r="O308" s="51">
        <f t="shared" si="148"/>
        <v>0</v>
      </c>
      <c r="P308" s="65">
        <v>0</v>
      </c>
      <c r="Q308" s="51">
        <f t="shared" si="149"/>
        <v>0</v>
      </c>
      <c r="R308" s="51">
        <f t="shared" si="150"/>
        <v>196554.24000000017</v>
      </c>
      <c r="S308" s="51">
        <f t="shared" si="151"/>
        <v>77956.75999999998</v>
      </c>
      <c r="T308" s="51">
        <f t="shared" si="152"/>
        <v>0</v>
      </c>
      <c r="U308" s="53">
        <f t="shared" si="153"/>
        <v>180000</v>
      </c>
    </row>
    <row r="309" spans="10:21" x14ac:dyDescent="0.25">
      <c r="J309">
        <f t="shared" si="154"/>
        <v>25</v>
      </c>
      <c r="K309" s="64">
        <v>52749</v>
      </c>
      <c r="L309" s="51">
        <f t="shared" si="145"/>
        <v>0</v>
      </c>
      <c r="M309" s="51">
        <f t="shared" si="146"/>
        <v>727.41</v>
      </c>
      <c r="N309" s="51">
        <f t="shared" si="147"/>
        <v>727.41</v>
      </c>
      <c r="O309" s="51">
        <f t="shared" si="148"/>
        <v>0</v>
      </c>
      <c r="P309" s="65">
        <v>0</v>
      </c>
      <c r="Q309" s="51">
        <f t="shared" si="149"/>
        <v>0</v>
      </c>
      <c r="R309" s="51">
        <f t="shared" si="150"/>
        <v>197281.65000000017</v>
      </c>
      <c r="S309" s="51">
        <f t="shared" si="151"/>
        <v>77956.75999999998</v>
      </c>
      <c r="T309" s="51">
        <f t="shared" si="152"/>
        <v>0</v>
      </c>
      <c r="U309" s="53">
        <f t="shared" si="153"/>
        <v>180000</v>
      </c>
    </row>
    <row r="310" spans="10:21" x14ac:dyDescent="0.25">
      <c r="J310">
        <f t="shared" si="154"/>
        <v>25</v>
      </c>
      <c r="K310" s="64">
        <v>52779</v>
      </c>
      <c r="L310" s="51">
        <f t="shared" si="145"/>
        <v>0</v>
      </c>
      <c r="M310" s="51">
        <f t="shared" si="146"/>
        <v>727.41</v>
      </c>
      <c r="N310" s="51">
        <f t="shared" si="147"/>
        <v>727.41</v>
      </c>
      <c r="O310" s="51">
        <f t="shared" si="148"/>
        <v>0</v>
      </c>
      <c r="P310" s="65">
        <v>0</v>
      </c>
      <c r="Q310" s="51">
        <f t="shared" si="149"/>
        <v>0</v>
      </c>
      <c r="R310" s="51">
        <f t="shared" si="150"/>
        <v>198009.06000000017</v>
      </c>
      <c r="S310" s="51">
        <f t="shared" si="151"/>
        <v>77956.75999999998</v>
      </c>
      <c r="T310" s="51">
        <f t="shared" si="152"/>
        <v>0</v>
      </c>
      <c r="U310" s="53">
        <f t="shared" si="153"/>
        <v>180000</v>
      </c>
    </row>
    <row r="311" spans="10:21" x14ac:dyDescent="0.25">
      <c r="J311">
        <f t="shared" si="154"/>
        <v>25</v>
      </c>
      <c r="K311" s="64">
        <v>52810</v>
      </c>
      <c r="L311" s="51">
        <f t="shared" si="145"/>
        <v>0</v>
      </c>
      <c r="M311" s="51">
        <f t="shared" si="146"/>
        <v>727.41</v>
      </c>
      <c r="N311" s="51">
        <f t="shared" si="147"/>
        <v>727.41</v>
      </c>
      <c r="O311" s="51">
        <f t="shared" si="148"/>
        <v>0</v>
      </c>
      <c r="P311" s="65">
        <v>0</v>
      </c>
      <c r="Q311" s="51">
        <f t="shared" si="149"/>
        <v>0</v>
      </c>
      <c r="R311" s="51">
        <f t="shared" si="150"/>
        <v>198736.47000000018</v>
      </c>
      <c r="S311" s="51">
        <f t="shared" si="151"/>
        <v>77956.75999999998</v>
      </c>
      <c r="T311" s="51">
        <f t="shared" si="152"/>
        <v>0</v>
      </c>
      <c r="U311" s="53">
        <f t="shared" si="153"/>
        <v>180000</v>
      </c>
    </row>
    <row r="312" spans="10:21" x14ac:dyDescent="0.25">
      <c r="J312">
        <f t="shared" si="154"/>
        <v>25</v>
      </c>
      <c r="K312" s="64">
        <v>52841</v>
      </c>
      <c r="L312" s="51">
        <f t="shared" si="145"/>
        <v>0</v>
      </c>
      <c r="M312" s="51">
        <f t="shared" si="146"/>
        <v>727.41</v>
      </c>
      <c r="N312" s="51">
        <f t="shared" si="147"/>
        <v>727.41</v>
      </c>
      <c r="O312" s="51">
        <f t="shared" si="148"/>
        <v>0</v>
      </c>
      <c r="P312" s="65">
        <v>0</v>
      </c>
      <c r="Q312" s="51">
        <f t="shared" si="149"/>
        <v>0</v>
      </c>
      <c r="R312" s="51">
        <f t="shared" si="150"/>
        <v>199463.88000000018</v>
      </c>
      <c r="S312" s="51">
        <f t="shared" si="151"/>
        <v>77956.75999999998</v>
      </c>
      <c r="T312" s="51">
        <f t="shared" si="152"/>
        <v>0</v>
      </c>
      <c r="U312" s="53">
        <f t="shared" si="153"/>
        <v>180000</v>
      </c>
    </row>
    <row r="313" spans="10:21" x14ac:dyDescent="0.25">
      <c r="J313">
        <f t="shared" si="154"/>
        <v>25</v>
      </c>
      <c r="K313" s="64">
        <v>52871</v>
      </c>
      <c r="L313" s="51">
        <f t="shared" si="145"/>
        <v>0</v>
      </c>
      <c r="M313" s="51">
        <f t="shared" si="146"/>
        <v>727.41</v>
      </c>
      <c r="N313" s="51">
        <f t="shared" si="147"/>
        <v>727.41</v>
      </c>
      <c r="O313" s="51">
        <f t="shared" si="148"/>
        <v>0</v>
      </c>
      <c r="P313" s="65">
        <v>0</v>
      </c>
      <c r="Q313" s="51">
        <f t="shared" si="149"/>
        <v>0</v>
      </c>
      <c r="R313" s="51">
        <f t="shared" si="150"/>
        <v>200191.29000000018</v>
      </c>
      <c r="S313" s="51">
        <f t="shared" si="151"/>
        <v>77956.75999999998</v>
      </c>
      <c r="T313" s="51">
        <f t="shared" si="152"/>
        <v>0</v>
      </c>
      <c r="U313" s="53">
        <f t="shared" si="153"/>
        <v>180000</v>
      </c>
    </row>
    <row r="314" spans="10:21" x14ac:dyDescent="0.25">
      <c r="J314">
        <f t="shared" si="154"/>
        <v>25</v>
      </c>
      <c r="K314" s="64">
        <v>52902</v>
      </c>
      <c r="L314" s="51">
        <f t="shared" si="145"/>
        <v>0</v>
      </c>
      <c r="M314" s="51">
        <f t="shared" si="146"/>
        <v>727.41</v>
      </c>
      <c r="N314" s="51">
        <f t="shared" si="147"/>
        <v>727.41</v>
      </c>
      <c r="O314" s="51">
        <f t="shared" si="148"/>
        <v>0</v>
      </c>
      <c r="P314" s="65">
        <v>0</v>
      </c>
      <c r="Q314" s="51">
        <f t="shared" si="149"/>
        <v>0</v>
      </c>
      <c r="R314" s="51">
        <f t="shared" si="150"/>
        <v>200918.70000000019</v>
      </c>
      <c r="S314" s="51">
        <f t="shared" si="151"/>
        <v>77956.75999999998</v>
      </c>
      <c r="T314" s="51">
        <f t="shared" si="152"/>
        <v>0</v>
      </c>
      <c r="U314" s="53">
        <f t="shared" si="153"/>
        <v>180000</v>
      </c>
    </row>
    <row r="315" spans="10:21" x14ac:dyDescent="0.25">
      <c r="J315">
        <f t="shared" si="154"/>
        <v>25</v>
      </c>
      <c r="K315" s="64">
        <v>52932</v>
      </c>
      <c r="L315" s="51">
        <f t="shared" si="145"/>
        <v>0</v>
      </c>
      <c r="M315" s="51">
        <f t="shared" si="146"/>
        <v>727.41</v>
      </c>
      <c r="N315" s="51">
        <f t="shared" si="147"/>
        <v>727.41</v>
      </c>
      <c r="O315" s="51">
        <f t="shared" si="148"/>
        <v>0</v>
      </c>
      <c r="P315" s="65">
        <v>0</v>
      </c>
      <c r="Q315" s="51">
        <f t="shared" si="149"/>
        <v>0</v>
      </c>
      <c r="R315" s="51">
        <f t="shared" si="150"/>
        <v>201646.11000000019</v>
      </c>
      <c r="S315" s="51">
        <f t="shared" si="151"/>
        <v>77956.75999999998</v>
      </c>
      <c r="T315" s="51">
        <f t="shared" si="152"/>
        <v>0</v>
      </c>
      <c r="U315" s="53">
        <f t="shared" si="153"/>
        <v>180000</v>
      </c>
    </row>
    <row r="316" spans="10:21" x14ac:dyDescent="0.25">
      <c r="J316">
        <f t="shared" si="154"/>
        <v>26</v>
      </c>
      <c r="K316" s="64">
        <v>52963</v>
      </c>
      <c r="L316" s="51">
        <f t="shared" si="145"/>
        <v>0</v>
      </c>
      <c r="M316" s="51">
        <f t="shared" si="146"/>
        <v>727.41</v>
      </c>
      <c r="N316" s="51">
        <f t="shared" si="147"/>
        <v>727.41</v>
      </c>
      <c r="O316" s="51">
        <f t="shared" si="148"/>
        <v>0</v>
      </c>
      <c r="P316" s="65">
        <v>0</v>
      </c>
      <c r="Q316" s="51">
        <f t="shared" si="149"/>
        <v>0</v>
      </c>
      <c r="R316" s="51">
        <f t="shared" si="150"/>
        <v>202373.52000000019</v>
      </c>
      <c r="S316" s="51">
        <f t="shared" si="151"/>
        <v>77956.75999999998</v>
      </c>
      <c r="T316" s="51">
        <f t="shared" si="152"/>
        <v>0</v>
      </c>
      <c r="U316" s="53">
        <f t="shared" si="153"/>
        <v>180000</v>
      </c>
    </row>
    <row r="317" spans="10:21" x14ac:dyDescent="0.25">
      <c r="J317">
        <f t="shared" si="154"/>
        <v>26</v>
      </c>
      <c r="K317" s="64">
        <v>52994</v>
      </c>
      <c r="L317" s="51">
        <f t="shared" si="145"/>
        <v>0</v>
      </c>
      <c r="M317" s="51">
        <f t="shared" si="146"/>
        <v>727.41</v>
      </c>
      <c r="N317" s="51">
        <f t="shared" si="147"/>
        <v>727.41</v>
      </c>
      <c r="O317" s="51">
        <f t="shared" si="148"/>
        <v>0</v>
      </c>
      <c r="P317" s="65">
        <v>0</v>
      </c>
      <c r="Q317" s="51">
        <f t="shared" si="149"/>
        <v>0</v>
      </c>
      <c r="R317" s="51">
        <f t="shared" si="150"/>
        <v>203100.9300000002</v>
      </c>
      <c r="S317" s="51">
        <f t="shared" si="151"/>
        <v>77956.75999999998</v>
      </c>
      <c r="T317" s="51">
        <f t="shared" si="152"/>
        <v>0</v>
      </c>
      <c r="U317" s="53">
        <f t="shared" si="153"/>
        <v>180000</v>
      </c>
    </row>
    <row r="318" spans="10:21" x14ac:dyDescent="0.25">
      <c r="J318">
        <f t="shared" si="154"/>
        <v>26</v>
      </c>
      <c r="K318" s="64">
        <v>53022</v>
      </c>
      <c r="L318" s="51">
        <f t="shared" si="145"/>
        <v>0</v>
      </c>
      <c r="M318" s="51">
        <f t="shared" si="146"/>
        <v>727.41</v>
      </c>
      <c r="N318" s="51">
        <f t="shared" si="147"/>
        <v>727.41</v>
      </c>
      <c r="O318" s="51">
        <f t="shared" si="148"/>
        <v>0</v>
      </c>
      <c r="P318" s="65">
        <v>0</v>
      </c>
      <c r="Q318" s="51">
        <f t="shared" si="149"/>
        <v>0</v>
      </c>
      <c r="R318" s="51">
        <f t="shared" si="150"/>
        <v>203828.3400000002</v>
      </c>
      <c r="S318" s="51">
        <f t="shared" si="151"/>
        <v>77956.75999999998</v>
      </c>
      <c r="T318" s="51">
        <f t="shared" si="152"/>
        <v>0</v>
      </c>
      <c r="U318" s="53">
        <f t="shared" si="153"/>
        <v>180000</v>
      </c>
    </row>
    <row r="319" spans="10:21" x14ac:dyDescent="0.25">
      <c r="J319">
        <f t="shared" si="154"/>
        <v>26</v>
      </c>
      <c r="K319" s="64">
        <v>53053</v>
      </c>
      <c r="L319" s="51">
        <f t="shared" si="145"/>
        <v>0</v>
      </c>
      <c r="M319" s="51">
        <f t="shared" si="146"/>
        <v>727.41</v>
      </c>
      <c r="N319" s="51">
        <f t="shared" si="147"/>
        <v>727.41</v>
      </c>
      <c r="O319" s="51">
        <f t="shared" si="148"/>
        <v>0</v>
      </c>
      <c r="P319" s="65">
        <v>0</v>
      </c>
      <c r="Q319" s="51">
        <f t="shared" si="149"/>
        <v>0</v>
      </c>
      <c r="R319" s="51">
        <f t="shared" si="150"/>
        <v>204555.7500000002</v>
      </c>
      <c r="S319" s="51">
        <f t="shared" si="151"/>
        <v>77956.75999999998</v>
      </c>
      <c r="T319" s="51">
        <f t="shared" si="152"/>
        <v>0</v>
      </c>
      <c r="U319" s="53">
        <f t="shared" si="153"/>
        <v>180000</v>
      </c>
    </row>
    <row r="320" spans="10:21" x14ac:dyDescent="0.25">
      <c r="J320">
        <f t="shared" si="154"/>
        <v>26</v>
      </c>
      <c r="K320" s="64">
        <v>53083</v>
      </c>
      <c r="L320" s="51">
        <f t="shared" si="145"/>
        <v>0</v>
      </c>
      <c r="M320" s="51">
        <f t="shared" si="146"/>
        <v>727.41</v>
      </c>
      <c r="N320" s="51">
        <f t="shared" si="147"/>
        <v>727.41</v>
      </c>
      <c r="O320" s="51">
        <f t="shared" si="148"/>
        <v>0</v>
      </c>
      <c r="P320" s="65">
        <v>0</v>
      </c>
      <c r="Q320" s="51">
        <f t="shared" si="149"/>
        <v>0</v>
      </c>
      <c r="R320" s="51">
        <f t="shared" si="150"/>
        <v>205283.16000000021</v>
      </c>
      <c r="S320" s="51">
        <f t="shared" si="151"/>
        <v>77956.75999999998</v>
      </c>
      <c r="T320" s="51">
        <f t="shared" si="152"/>
        <v>0</v>
      </c>
      <c r="U320" s="53">
        <f t="shared" si="153"/>
        <v>180000</v>
      </c>
    </row>
    <row r="321" spans="10:21" x14ac:dyDescent="0.25">
      <c r="J321">
        <f t="shared" si="154"/>
        <v>26</v>
      </c>
      <c r="K321" s="64">
        <v>53114</v>
      </c>
      <c r="L321" s="51">
        <f t="shared" si="145"/>
        <v>0</v>
      </c>
      <c r="M321" s="51">
        <f t="shared" si="146"/>
        <v>727.41</v>
      </c>
      <c r="N321" s="51">
        <f t="shared" si="147"/>
        <v>727.41</v>
      </c>
      <c r="O321" s="51">
        <f t="shared" si="148"/>
        <v>0</v>
      </c>
      <c r="P321" s="65">
        <v>0</v>
      </c>
      <c r="Q321" s="51">
        <f t="shared" si="149"/>
        <v>0</v>
      </c>
      <c r="R321" s="51">
        <f t="shared" si="150"/>
        <v>206010.57000000021</v>
      </c>
      <c r="S321" s="51">
        <f t="shared" si="151"/>
        <v>77956.75999999998</v>
      </c>
      <c r="T321" s="51">
        <f t="shared" si="152"/>
        <v>0</v>
      </c>
      <c r="U321" s="53">
        <f t="shared" si="153"/>
        <v>180000</v>
      </c>
    </row>
    <row r="322" spans="10:21" x14ac:dyDescent="0.25">
      <c r="J322">
        <f t="shared" si="154"/>
        <v>26</v>
      </c>
      <c r="K322" s="64">
        <v>53144</v>
      </c>
      <c r="L322" s="51">
        <f t="shared" si="145"/>
        <v>0</v>
      </c>
      <c r="M322" s="51">
        <f t="shared" si="146"/>
        <v>727.41</v>
      </c>
      <c r="N322" s="51">
        <f t="shared" si="147"/>
        <v>727.41</v>
      </c>
      <c r="O322" s="51">
        <f t="shared" si="148"/>
        <v>0</v>
      </c>
      <c r="P322" s="65">
        <v>0</v>
      </c>
      <c r="Q322" s="51">
        <f t="shared" si="149"/>
        <v>0</v>
      </c>
      <c r="R322" s="51">
        <f t="shared" si="150"/>
        <v>206737.98000000021</v>
      </c>
      <c r="S322" s="51">
        <f t="shared" si="151"/>
        <v>77956.75999999998</v>
      </c>
      <c r="T322" s="51">
        <f t="shared" si="152"/>
        <v>0</v>
      </c>
      <c r="U322" s="53">
        <f t="shared" si="153"/>
        <v>180000</v>
      </c>
    </row>
    <row r="323" spans="10:21" x14ac:dyDescent="0.25">
      <c r="J323">
        <f t="shared" si="154"/>
        <v>26</v>
      </c>
      <c r="K323" s="64">
        <v>53175</v>
      </c>
      <c r="L323" s="51">
        <f t="shared" si="145"/>
        <v>0</v>
      </c>
      <c r="M323" s="51">
        <f t="shared" si="146"/>
        <v>727.41</v>
      </c>
      <c r="N323" s="51">
        <f t="shared" si="147"/>
        <v>727.41</v>
      </c>
      <c r="O323" s="51">
        <f t="shared" si="148"/>
        <v>0</v>
      </c>
      <c r="P323" s="65">
        <v>0</v>
      </c>
      <c r="Q323" s="51">
        <f t="shared" si="149"/>
        <v>0</v>
      </c>
      <c r="R323" s="51">
        <f t="shared" si="150"/>
        <v>207465.39000000022</v>
      </c>
      <c r="S323" s="51">
        <f t="shared" si="151"/>
        <v>77956.75999999998</v>
      </c>
      <c r="T323" s="51">
        <f t="shared" si="152"/>
        <v>0</v>
      </c>
      <c r="U323" s="53">
        <f t="shared" si="153"/>
        <v>180000</v>
      </c>
    </row>
    <row r="324" spans="10:21" x14ac:dyDescent="0.25">
      <c r="J324">
        <f t="shared" si="154"/>
        <v>26</v>
      </c>
      <c r="K324" s="64">
        <v>53206</v>
      </c>
      <c r="L324" s="51">
        <f t="shared" si="145"/>
        <v>0</v>
      </c>
      <c r="M324" s="51">
        <f t="shared" si="146"/>
        <v>727.41</v>
      </c>
      <c r="N324" s="51">
        <f t="shared" si="147"/>
        <v>727.41</v>
      </c>
      <c r="O324" s="51">
        <f t="shared" si="148"/>
        <v>0</v>
      </c>
      <c r="P324" s="65">
        <v>0</v>
      </c>
      <c r="Q324" s="51">
        <f t="shared" si="149"/>
        <v>0</v>
      </c>
      <c r="R324" s="51">
        <f t="shared" si="150"/>
        <v>208192.80000000022</v>
      </c>
      <c r="S324" s="51">
        <f t="shared" si="151"/>
        <v>77956.75999999998</v>
      </c>
      <c r="T324" s="51">
        <f t="shared" si="152"/>
        <v>0</v>
      </c>
      <c r="U324" s="53">
        <f t="shared" si="153"/>
        <v>180000</v>
      </c>
    </row>
    <row r="325" spans="10:21" x14ac:dyDescent="0.25">
      <c r="J325">
        <f t="shared" si="154"/>
        <v>26</v>
      </c>
      <c r="K325" s="64">
        <v>53236</v>
      </c>
      <c r="L325" s="51">
        <f t="shared" si="145"/>
        <v>0</v>
      </c>
      <c r="M325" s="51">
        <f t="shared" si="146"/>
        <v>727.41</v>
      </c>
      <c r="N325" s="51">
        <f t="shared" si="147"/>
        <v>727.41</v>
      </c>
      <c r="O325" s="51">
        <f t="shared" si="148"/>
        <v>0</v>
      </c>
      <c r="P325" s="65">
        <v>0</v>
      </c>
      <c r="Q325" s="51">
        <f t="shared" si="149"/>
        <v>0</v>
      </c>
      <c r="R325" s="51">
        <f t="shared" si="150"/>
        <v>208920.21000000022</v>
      </c>
      <c r="S325" s="51">
        <f t="shared" si="151"/>
        <v>77956.75999999998</v>
      </c>
      <c r="T325" s="51">
        <f t="shared" si="152"/>
        <v>0</v>
      </c>
      <c r="U325" s="53">
        <f t="shared" si="153"/>
        <v>180000</v>
      </c>
    </row>
    <row r="326" spans="10:21" x14ac:dyDescent="0.25">
      <c r="J326">
        <f t="shared" si="154"/>
        <v>26</v>
      </c>
      <c r="K326" s="64">
        <v>53267</v>
      </c>
      <c r="L326" s="51">
        <f t="shared" si="145"/>
        <v>0</v>
      </c>
      <c r="M326" s="51">
        <f t="shared" si="146"/>
        <v>727.41</v>
      </c>
      <c r="N326" s="51">
        <f t="shared" si="147"/>
        <v>727.41</v>
      </c>
      <c r="O326" s="51">
        <f t="shared" si="148"/>
        <v>0</v>
      </c>
      <c r="P326" s="65">
        <v>0</v>
      </c>
      <c r="Q326" s="51">
        <f t="shared" si="149"/>
        <v>0</v>
      </c>
      <c r="R326" s="51">
        <f t="shared" si="150"/>
        <v>209647.62000000023</v>
      </c>
      <c r="S326" s="51">
        <f t="shared" si="151"/>
        <v>77956.75999999998</v>
      </c>
      <c r="T326" s="51">
        <f t="shared" si="152"/>
        <v>0</v>
      </c>
      <c r="U326" s="53">
        <f t="shared" si="153"/>
        <v>180000</v>
      </c>
    </row>
    <row r="327" spans="10:21" x14ac:dyDescent="0.25">
      <c r="J327">
        <f t="shared" si="154"/>
        <v>26</v>
      </c>
      <c r="K327" s="64">
        <v>53297</v>
      </c>
      <c r="L327" s="51">
        <f t="shared" si="145"/>
        <v>0</v>
      </c>
      <c r="M327" s="51">
        <f t="shared" si="146"/>
        <v>727.41</v>
      </c>
      <c r="N327" s="51">
        <f t="shared" si="147"/>
        <v>727.41</v>
      </c>
      <c r="O327" s="51">
        <f t="shared" si="148"/>
        <v>0</v>
      </c>
      <c r="P327" s="65">
        <v>0</v>
      </c>
      <c r="Q327" s="51">
        <f t="shared" si="149"/>
        <v>0</v>
      </c>
      <c r="R327" s="51">
        <f t="shared" si="150"/>
        <v>210375.03000000023</v>
      </c>
      <c r="S327" s="51">
        <f t="shared" si="151"/>
        <v>77956.75999999998</v>
      </c>
      <c r="T327" s="51">
        <f t="shared" si="152"/>
        <v>0</v>
      </c>
      <c r="U327" s="53">
        <f t="shared" si="153"/>
        <v>180000</v>
      </c>
    </row>
    <row r="328" spans="10:21" x14ac:dyDescent="0.25">
      <c r="J328">
        <f t="shared" si="154"/>
        <v>27</v>
      </c>
      <c r="K328" s="64">
        <v>53328</v>
      </c>
      <c r="L328" s="51">
        <f t="shared" si="145"/>
        <v>0</v>
      </c>
      <c r="M328" s="51">
        <f t="shared" si="146"/>
        <v>727.41</v>
      </c>
      <c r="N328" s="51">
        <f t="shared" si="147"/>
        <v>727.41</v>
      </c>
      <c r="O328" s="51">
        <f t="shared" si="148"/>
        <v>0</v>
      </c>
      <c r="P328" s="65">
        <v>0</v>
      </c>
      <c r="Q328" s="51">
        <f t="shared" si="149"/>
        <v>0</v>
      </c>
      <c r="R328" s="51">
        <f t="shared" si="150"/>
        <v>211102.44000000024</v>
      </c>
      <c r="S328" s="51">
        <f t="shared" si="151"/>
        <v>77956.75999999998</v>
      </c>
      <c r="T328" s="51">
        <f t="shared" si="152"/>
        <v>0</v>
      </c>
      <c r="U328" s="53">
        <f t="shared" si="153"/>
        <v>180000</v>
      </c>
    </row>
    <row r="329" spans="10:21" x14ac:dyDescent="0.25">
      <c r="J329">
        <f t="shared" si="154"/>
        <v>27</v>
      </c>
      <c r="K329" s="64">
        <v>53359</v>
      </c>
      <c r="L329" s="51">
        <f t="shared" si="145"/>
        <v>0</v>
      </c>
      <c r="M329" s="51">
        <f t="shared" si="146"/>
        <v>727.41</v>
      </c>
      <c r="N329" s="51">
        <f t="shared" si="147"/>
        <v>727.41</v>
      </c>
      <c r="O329" s="51">
        <f t="shared" si="148"/>
        <v>0</v>
      </c>
      <c r="P329" s="65">
        <v>0</v>
      </c>
      <c r="Q329" s="51">
        <f t="shared" si="149"/>
        <v>0</v>
      </c>
      <c r="R329" s="51">
        <f t="shared" si="150"/>
        <v>211829.85000000024</v>
      </c>
      <c r="S329" s="51">
        <f t="shared" si="151"/>
        <v>77956.75999999998</v>
      </c>
      <c r="T329" s="51">
        <f t="shared" si="152"/>
        <v>0</v>
      </c>
      <c r="U329" s="53">
        <f t="shared" si="153"/>
        <v>180000</v>
      </c>
    </row>
    <row r="330" spans="10:21" x14ac:dyDescent="0.25">
      <c r="J330">
        <f t="shared" si="154"/>
        <v>27</v>
      </c>
      <c r="K330" s="64">
        <v>53387</v>
      </c>
      <c r="L330" s="51">
        <f t="shared" si="145"/>
        <v>0</v>
      </c>
      <c r="M330" s="51">
        <f t="shared" si="146"/>
        <v>727.41</v>
      </c>
      <c r="N330" s="51">
        <f t="shared" si="147"/>
        <v>727.41</v>
      </c>
      <c r="O330" s="51">
        <f t="shared" si="148"/>
        <v>0</v>
      </c>
      <c r="P330" s="65">
        <v>0</v>
      </c>
      <c r="Q330" s="51">
        <f t="shared" si="149"/>
        <v>0</v>
      </c>
      <c r="R330" s="51">
        <f t="shared" si="150"/>
        <v>212557.26000000024</v>
      </c>
      <c r="S330" s="51">
        <f t="shared" si="151"/>
        <v>77956.75999999998</v>
      </c>
      <c r="T330" s="51">
        <f t="shared" si="152"/>
        <v>0</v>
      </c>
      <c r="U330" s="53">
        <f t="shared" si="153"/>
        <v>180000</v>
      </c>
    </row>
    <row r="331" spans="10:21" x14ac:dyDescent="0.25">
      <c r="J331">
        <f t="shared" si="154"/>
        <v>27</v>
      </c>
      <c r="K331" s="64">
        <v>53418</v>
      </c>
      <c r="L331" s="51">
        <f t="shared" si="145"/>
        <v>0</v>
      </c>
      <c r="M331" s="51">
        <f t="shared" si="146"/>
        <v>727.41</v>
      </c>
      <c r="N331" s="51">
        <f t="shared" si="147"/>
        <v>727.41</v>
      </c>
      <c r="O331" s="51">
        <f t="shared" si="148"/>
        <v>0</v>
      </c>
      <c r="P331" s="65">
        <v>0</v>
      </c>
      <c r="Q331" s="51">
        <f t="shared" si="149"/>
        <v>0</v>
      </c>
      <c r="R331" s="51">
        <f t="shared" si="150"/>
        <v>213284.67000000025</v>
      </c>
      <c r="S331" s="51">
        <f t="shared" si="151"/>
        <v>77956.75999999998</v>
      </c>
      <c r="T331" s="51">
        <f t="shared" si="152"/>
        <v>0</v>
      </c>
      <c r="U331" s="53">
        <f t="shared" si="153"/>
        <v>180000</v>
      </c>
    </row>
    <row r="332" spans="10:21" x14ac:dyDescent="0.25">
      <c r="J332">
        <f t="shared" si="154"/>
        <v>27</v>
      </c>
      <c r="K332" s="64">
        <v>53448</v>
      </c>
      <c r="L332" s="51">
        <f t="shared" si="145"/>
        <v>0</v>
      </c>
      <c r="M332" s="51">
        <f t="shared" si="146"/>
        <v>727.41</v>
      </c>
      <c r="N332" s="51">
        <f t="shared" si="147"/>
        <v>727.41</v>
      </c>
      <c r="O332" s="51">
        <f t="shared" si="148"/>
        <v>0</v>
      </c>
      <c r="P332" s="65">
        <v>0</v>
      </c>
      <c r="Q332" s="51">
        <f t="shared" si="149"/>
        <v>0</v>
      </c>
      <c r="R332" s="51">
        <f t="shared" si="150"/>
        <v>214012.08000000025</v>
      </c>
      <c r="S332" s="51">
        <f t="shared" si="151"/>
        <v>77956.75999999998</v>
      </c>
      <c r="T332" s="51">
        <f t="shared" si="152"/>
        <v>0</v>
      </c>
      <c r="U332" s="53">
        <f t="shared" si="153"/>
        <v>180000</v>
      </c>
    </row>
    <row r="333" spans="10:21" x14ac:dyDescent="0.25">
      <c r="J333">
        <f t="shared" si="154"/>
        <v>27</v>
      </c>
      <c r="K333" s="64">
        <v>53479</v>
      </c>
      <c r="L333" s="51">
        <f t="shared" si="145"/>
        <v>0</v>
      </c>
      <c r="M333" s="51">
        <f t="shared" si="146"/>
        <v>727.41</v>
      </c>
      <c r="N333" s="51">
        <f t="shared" si="147"/>
        <v>727.41</v>
      </c>
      <c r="O333" s="51">
        <f t="shared" si="148"/>
        <v>0</v>
      </c>
      <c r="P333" s="65">
        <v>0</v>
      </c>
      <c r="Q333" s="51">
        <f t="shared" si="149"/>
        <v>0</v>
      </c>
      <c r="R333" s="51">
        <f t="shared" si="150"/>
        <v>214739.49000000025</v>
      </c>
      <c r="S333" s="51">
        <f t="shared" si="151"/>
        <v>77956.75999999998</v>
      </c>
      <c r="T333" s="51">
        <f t="shared" si="152"/>
        <v>0</v>
      </c>
      <c r="U333" s="53">
        <f t="shared" si="153"/>
        <v>180000</v>
      </c>
    </row>
    <row r="334" spans="10:21" x14ac:dyDescent="0.25">
      <c r="J334">
        <f t="shared" si="154"/>
        <v>27</v>
      </c>
      <c r="K334" s="64">
        <v>53509</v>
      </c>
      <c r="L334" s="51">
        <f t="shared" si="145"/>
        <v>0</v>
      </c>
      <c r="M334" s="51">
        <f t="shared" si="146"/>
        <v>727.41</v>
      </c>
      <c r="N334" s="51">
        <f t="shared" si="147"/>
        <v>727.41</v>
      </c>
      <c r="O334" s="51">
        <f t="shared" si="148"/>
        <v>0</v>
      </c>
      <c r="P334" s="65">
        <v>0</v>
      </c>
      <c r="Q334" s="51">
        <f t="shared" si="149"/>
        <v>0</v>
      </c>
      <c r="R334" s="51">
        <f t="shared" si="150"/>
        <v>215466.90000000026</v>
      </c>
      <c r="S334" s="51">
        <f t="shared" si="151"/>
        <v>77956.75999999998</v>
      </c>
      <c r="T334" s="51">
        <f t="shared" si="152"/>
        <v>0</v>
      </c>
      <c r="U334" s="53">
        <f t="shared" si="153"/>
        <v>180000</v>
      </c>
    </row>
    <row r="335" spans="10:21" x14ac:dyDescent="0.25">
      <c r="J335">
        <f t="shared" si="154"/>
        <v>27</v>
      </c>
      <c r="K335" s="64">
        <v>53540</v>
      </c>
      <c r="L335" s="51">
        <f t="shared" si="145"/>
        <v>0</v>
      </c>
      <c r="M335" s="51">
        <f t="shared" si="146"/>
        <v>727.41</v>
      </c>
      <c r="N335" s="51">
        <f t="shared" si="147"/>
        <v>727.41</v>
      </c>
      <c r="O335" s="51">
        <f t="shared" si="148"/>
        <v>0</v>
      </c>
      <c r="P335" s="65">
        <v>0</v>
      </c>
      <c r="Q335" s="51">
        <f t="shared" si="149"/>
        <v>0</v>
      </c>
      <c r="R335" s="51">
        <f t="shared" si="150"/>
        <v>216194.31000000026</v>
      </c>
      <c r="S335" s="51">
        <f t="shared" si="151"/>
        <v>77956.75999999998</v>
      </c>
      <c r="T335" s="51">
        <f t="shared" si="152"/>
        <v>0</v>
      </c>
      <c r="U335" s="53">
        <f t="shared" si="153"/>
        <v>180000</v>
      </c>
    </row>
    <row r="336" spans="10:21" x14ac:dyDescent="0.25">
      <c r="J336">
        <f t="shared" si="154"/>
        <v>27</v>
      </c>
      <c r="K336" s="64">
        <v>53571</v>
      </c>
      <c r="L336" s="51">
        <f t="shared" si="145"/>
        <v>0</v>
      </c>
      <c r="M336" s="51">
        <f t="shared" si="146"/>
        <v>727.41</v>
      </c>
      <c r="N336" s="51">
        <f t="shared" si="147"/>
        <v>727.41</v>
      </c>
      <c r="O336" s="51">
        <f t="shared" si="148"/>
        <v>0</v>
      </c>
      <c r="P336" s="65">
        <v>0</v>
      </c>
      <c r="Q336" s="51">
        <f t="shared" si="149"/>
        <v>0</v>
      </c>
      <c r="R336" s="51">
        <f t="shared" si="150"/>
        <v>216921.72000000026</v>
      </c>
      <c r="S336" s="51">
        <f t="shared" si="151"/>
        <v>77956.75999999998</v>
      </c>
      <c r="T336" s="51">
        <f t="shared" si="152"/>
        <v>0</v>
      </c>
      <c r="U336" s="53">
        <f t="shared" si="153"/>
        <v>180000</v>
      </c>
    </row>
    <row r="337" spans="10:21" x14ac:dyDescent="0.25">
      <c r="J337">
        <f t="shared" si="154"/>
        <v>27</v>
      </c>
      <c r="K337" s="64">
        <v>53601</v>
      </c>
      <c r="L337" s="51">
        <f t="shared" si="145"/>
        <v>0</v>
      </c>
      <c r="M337" s="51">
        <f t="shared" si="146"/>
        <v>727.41</v>
      </c>
      <c r="N337" s="51">
        <f t="shared" si="147"/>
        <v>727.41</v>
      </c>
      <c r="O337" s="51">
        <f t="shared" si="148"/>
        <v>0</v>
      </c>
      <c r="P337" s="65">
        <v>0</v>
      </c>
      <c r="Q337" s="51">
        <f t="shared" si="149"/>
        <v>0</v>
      </c>
      <c r="R337" s="51">
        <f t="shared" si="150"/>
        <v>217649.13000000027</v>
      </c>
      <c r="S337" s="51">
        <f t="shared" si="151"/>
        <v>77956.75999999998</v>
      </c>
      <c r="T337" s="51">
        <f t="shared" si="152"/>
        <v>0</v>
      </c>
      <c r="U337" s="53">
        <f t="shared" si="153"/>
        <v>180000</v>
      </c>
    </row>
    <row r="338" spans="10:21" x14ac:dyDescent="0.25">
      <c r="J338">
        <f t="shared" si="154"/>
        <v>27</v>
      </c>
      <c r="K338" s="64">
        <v>53632</v>
      </c>
      <c r="L338" s="51">
        <f t="shared" ref="L338:L380" si="155">$T337</f>
        <v>0</v>
      </c>
      <c r="M338" s="51">
        <f t="shared" ref="M338:M380" si="156">$K$11</f>
        <v>727.41</v>
      </c>
      <c r="N338" s="51">
        <f t="shared" ref="N338:N375" si="157">M338-O338</f>
        <v>727.41</v>
      </c>
      <c r="O338" s="51">
        <f t="shared" ref="O338:O380" si="158">ROUND($L338*$K$8/12,2)</f>
        <v>0</v>
      </c>
      <c r="P338" s="65">
        <v>0</v>
      </c>
      <c r="Q338" s="51">
        <f t="shared" ref="Q338:Q375" si="159">IF(T337&lt;100,0,M338+P338)</f>
        <v>0</v>
      </c>
      <c r="R338" s="51">
        <f t="shared" ref="R338:R375" si="160">N338+P338+R337</f>
        <v>218376.54000000027</v>
      </c>
      <c r="S338" s="51">
        <f t="shared" ref="S338:S375" si="161">O338+S337</f>
        <v>77956.75999999998</v>
      </c>
      <c r="T338" s="51">
        <f t="shared" ref="T338:T375" si="162">IF(T337&lt;100,0,L338-N338-P338)</f>
        <v>0</v>
      </c>
      <c r="U338" s="53">
        <f t="shared" ref="U338:U380" si="163">IF(U337&gt;=180000,180000,K$6+R338)</f>
        <v>180000</v>
      </c>
    </row>
    <row r="339" spans="10:21" x14ac:dyDescent="0.25">
      <c r="J339">
        <f t="shared" si="154"/>
        <v>27</v>
      </c>
      <c r="K339" s="64">
        <v>53662</v>
      </c>
      <c r="L339" s="51">
        <f t="shared" si="155"/>
        <v>0</v>
      </c>
      <c r="M339" s="51">
        <f t="shared" si="156"/>
        <v>727.41</v>
      </c>
      <c r="N339" s="51">
        <f t="shared" si="157"/>
        <v>727.41</v>
      </c>
      <c r="O339" s="51">
        <f t="shared" si="158"/>
        <v>0</v>
      </c>
      <c r="P339" s="65">
        <v>0</v>
      </c>
      <c r="Q339" s="51">
        <f t="shared" si="159"/>
        <v>0</v>
      </c>
      <c r="R339" s="51">
        <f t="shared" si="160"/>
        <v>219103.95000000027</v>
      </c>
      <c r="S339" s="51">
        <f t="shared" si="161"/>
        <v>77956.75999999998</v>
      </c>
      <c r="T339" s="51">
        <f t="shared" si="162"/>
        <v>0</v>
      </c>
      <c r="U339" s="53">
        <f t="shared" si="163"/>
        <v>180000</v>
      </c>
    </row>
    <row r="340" spans="10:21" x14ac:dyDescent="0.25">
      <c r="J340">
        <f t="shared" si="154"/>
        <v>28</v>
      </c>
      <c r="K340" s="64">
        <v>53693</v>
      </c>
      <c r="L340" s="51">
        <f t="shared" si="155"/>
        <v>0</v>
      </c>
      <c r="M340" s="51">
        <f t="shared" si="156"/>
        <v>727.41</v>
      </c>
      <c r="N340" s="51">
        <f t="shared" si="157"/>
        <v>727.41</v>
      </c>
      <c r="O340" s="51">
        <f t="shared" si="158"/>
        <v>0</v>
      </c>
      <c r="P340" s="65">
        <v>0</v>
      </c>
      <c r="Q340" s="51">
        <f t="shared" si="159"/>
        <v>0</v>
      </c>
      <c r="R340" s="51">
        <f t="shared" si="160"/>
        <v>219831.36000000028</v>
      </c>
      <c r="S340" s="51">
        <f t="shared" si="161"/>
        <v>77956.75999999998</v>
      </c>
      <c r="T340" s="51">
        <f t="shared" si="162"/>
        <v>0</v>
      </c>
      <c r="U340" s="53">
        <f t="shared" si="163"/>
        <v>180000</v>
      </c>
    </row>
    <row r="341" spans="10:21" x14ac:dyDescent="0.25">
      <c r="J341">
        <f t="shared" si="154"/>
        <v>28</v>
      </c>
      <c r="K341" s="64">
        <v>53724</v>
      </c>
      <c r="L341" s="51">
        <f t="shared" si="155"/>
        <v>0</v>
      </c>
      <c r="M341" s="51">
        <f t="shared" si="156"/>
        <v>727.41</v>
      </c>
      <c r="N341" s="51">
        <f t="shared" si="157"/>
        <v>727.41</v>
      </c>
      <c r="O341" s="51">
        <f t="shared" si="158"/>
        <v>0</v>
      </c>
      <c r="P341" s="65">
        <v>0</v>
      </c>
      <c r="Q341" s="51">
        <f t="shared" si="159"/>
        <v>0</v>
      </c>
      <c r="R341" s="51">
        <f t="shared" si="160"/>
        <v>220558.77000000028</v>
      </c>
      <c r="S341" s="51">
        <f t="shared" si="161"/>
        <v>77956.75999999998</v>
      </c>
      <c r="T341" s="51">
        <f t="shared" si="162"/>
        <v>0</v>
      </c>
      <c r="U341" s="53">
        <f t="shared" si="163"/>
        <v>180000</v>
      </c>
    </row>
    <row r="342" spans="10:21" x14ac:dyDescent="0.25">
      <c r="J342">
        <f t="shared" si="154"/>
        <v>28</v>
      </c>
      <c r="K342" s="64">
        <v>53752</v>
      </c>
      <c r="L342" s="51">
        <f t="shared" si="155"/>
        <v>0</v>
      </c>
      <c r="M342" s="51">
        <f t="shared" si="156"/>
        <v>727.41</v>
      </c>
      <c r="N342" s="51">
        <f t="shared" si="157"/>
        <v>727.41</v>
      </c>
      <c r="O342" s="51">
        <f t="shared" si="158"/>
        <v>0</v>
      </c>
      <c r="P342" s="65">
        <v>0</v>
      </c>
      <c r="Q342" s="51">
        <f t="shared" si="159"/>
        <v>0</v>
      </c>
      <c r="R342" s="51">
        <f t="shared" si="160"/>
        <v>221286.18000000028</v>
      </c>
      <c r="S342" s="51">
        <f t="shared" si="161"/>
        <v>77956.75999999998</v>
      </c>
      <c r="T342" s="51">
        <f t="shared" si="162"/>
        <v>0</v>
      </c>
      <c r="U342" s="53">
        <f t="shared" si="163"/>
        <v>180000</v>
      </c>
    </row>
    <row r="343" spans="10:21" x14ac:dyDescent="0.25">
      <c r="J343">
        <f t="shared" si="154"/>
        <v>28</v>
      </c>
      <c r="K343" s="64">
        <v>53783</v>
      </c>
      <c r="L343" s="51">
        <f t="shared" si="155"/>
        <v>0</v>
      </c>
      <c r="M343" s="51">
        <f t="shared" si="156"/>
        <v>727.41</v>
      </c>
      <c r="N343" s="51">
        <f t="shared" si="157"/>
        <v>727.41</v>
      </c>
      <c r="O343" s="51">
        <f t="shared" si="158"/>
        <v>0</v>
      </c>
      <c r="P343" s="65">
        <v>0</v>
      </c>
      <c r="Q343" s="51">
        <f t="shared" si="159"/>
        <v>0</v>
      </c>
      <c r="R343" s="51">
        <f t="shared" si="160"/>
        <v>222013.59000000029</v>
      </c>
      <c r="S343" s="51">
        <f t="shared" si="161"/>
        <v>77956.75999999998</v>
      </c>
      <c r="T343" s="51">
        <f t="shared" si="162"/>
        <v>0</v>
      </c>
      <c r="U343" s="53">
        <f t="shared" si="163"/>
        <v>180000</v>
      </c>
    </row>
    <row r="344" spans="10:21" x14ac:dyDescent="0.25">
      <c r="J344">
        <f t="shared" si="154"/>
        <v>28</v>
      </c>
      <c r="K344" s="64">
        <v>53813</v>
      </c>
      <c r="L344" s="51">
        <f t="shared" si="155"/>
        <v>0</v>
      </c>
      <c r="M344" s="51">
        <f t="shared" si="156"/>
        <v>727.41</v>
      </c>
      <c r="N344" s="51">
        <f t="shared" si="157"/>
        <v>727.41</v>
      </c>
      <c r="O344" s="51">
        <f t="shared" si="158"/>
        <v>0</v>
      </c>
      <c r="P344" s="65">
        <v>0</v>
      </c>
      <c r="Q344" s="51">
        <f t="shared" si="159"/>
        <v>0</v>
      </c>
      <c r="R344" s="51">
        <f t="shared" si="160"/>
        <v>222741.00000000029</v>
      </c>
      <c r="S344" s="51">
        <f t="shared" si="161"/>
        <v>77956.75999999998</v>
      </c>
      <c r="T344" s="51">
        <f t="shared" si="162"/>
        <v>0</v>
      </c>
      <c r="U344" s="53">
        <f t="shared" si="163"/>
        <v>180000</v>
      </c>
    </row>
    <row r="345" spans="10:21" x14ac:dyDescent="0.25">
      <c r="J345">
        <f t="shared" si="154"/>
        <v>28</v>
      </c>
      <c r="K345" s="64">
        <v>53844</v>
      </c>
      <c r="L345" s="51">
        <f t="shared" si="155"/>
        <v>0</v>
      </c>
      <c r="M345" s="51">
        <f t="shared" si="156"/>
        <v>727.41</v>
      </c>
      <c r="N345" s="51">
        <f t="shared" si="157"/>
        <v>727.41</v>
      </c>
      <c r="O345" s="51">
        <f t="shared" si="158"/>
        <v>0</v>
      </c>
      <c r="P345" s="65">
        <v>0</v>
      </c>
      <c r="Q345" s="51">
        <f t="shared" si="159"/>
        <v>0</v>
      </c>
      <c r="R345" s="51">
        <f t="shared" si="160"/>
        <v>223468.41000000029</v>
      </c>
      <c r="S345" s="51">
        <f t="shared" si="161"/>
        <v>77956.75999999998</v>
      </c>
      <c r="T345" s="51">
        <f t="shared" si="162"/>
        <v>0</v>
      </c>
      <c r="U345" s="53">
        <f t="shared" si="163"/>
        <v>180000</v>
      </c>
    </row>
    <row r="346" spans="10:21" x14ac:dyDescent="0.25">
      <c r="J346">
        <f t="shared" si="154"/>
        <v>28</v>
      </c>
      <c r="K346" s="64">
        <v>53874</v>
      </c>
      <c r="L346" s="51">
        <f t="shared" si="155"/>
        <v>0</v>
      </c>
      <c r="M346" s="51">
        <f t="shared" si="156"/>
        <v>727.41</v>
      </c>
      <c r="N346" s="51">
        <f t="shared" si="157"/>
        <v>727.41</v>
      </c>
      <c r="O346" s="51">
        <f t="shared" si="158"/>
        <v>0</v>
      </c>
      <c r="P346" s="65">
        <v>0</v>
      </c>
      <c r="Q346" s="51">
        <f t="shared" si="159"/>
        <v>0</v>
      </c>
      <c r="R346" s="51">
        <f t="shared" si="160"/>
        <v>224195.8200000003</v>
      </c>
      <c r="S346" s="51">
        <f t="shared" si="161"/>
        <v>77956.75999999998</v>
      </c>
      <c r="T346" s="51">
        <f t="shared" si="162"/>
        <v>0</v>
      </c>
      <c r="U346" s="53">
        <f t="shared" si="163"/>
        <v>180000</v>
      </c>
    </row>
    <row r="347" spans="10:21" x14ac:dyDescent="0.25">
      <c r="J347">
        <f t="shared" si="154"/>
        <v>28</v>
      </c>
      <c r="K347" s="64">
        <v>53905</v>
      </c>
      <c r="L347" s="51">
        <f t="shared" si="155"/>
        <v>0</v>
      </c>
      <c r="M347" s="51">
        <f t="shared" si="156"/>
        <v>727.41</v>
      </c>
      <c r="N347" s="51">
        <f t="shared" si="157"/>
        <v>727.41</v>
      </c>
      <c r="O347" s="51">
        <f t="shared" si="158"/>
        <v>0</v>
      </c>
      <c r="P347" s="65">
        <v>0</v>
      </c>
      <c r="Q347" s="51">
        <f t="shared" si="159"/>
        <v>0</v>
      </c>
      <c r="R347" s="51">
        <f t="shared" si="160"/>
        <v>224923.2300000003</v>
      </c>
      <c r="S347" s="51">
        <f t="shared" si="161"/>
        <v>77956.75999999998</v>
      </c>
      <c r="T347" s="51">
        <f t="shared" si="162"/>
        <v>0</v>
      </c>
      <c r="U347" s="53">
        <f t="shared" si="163"/>
        <v>180000</v>
      </c>
    </row>
    <row r="348" spans="10:21" x14ac:dyDescent="0.25">
      <c r="J348">
        <f t="shared" si="154"/>
        <v>28</v>
      </c>
      <c r="K348" s="64">
        <v>53936</v>
      </c>
      <c r="L348" s="51">
        <f t="shared" si="155"/>
        <v>0</v>
      </c>
      <c r="M348" s="51">
        <f t="shared" si="156"/>
        <v>727.41</v>
      </c>
      <c r="N348" s="51">
        <f t="shared" si="157"/>
        <v>727.41</v>
      </c>
      <c r="O348" s="51">
        <f t="shared" si="158"/>
        <v>0</v>
      </c>
      <c r="P348" s="65">
        <v>0</v>
      </c>
      <c r="Q348" s="51">
        <f t="shared" si="159"/>
        <v>0</v>
      </c>
      <c r="R348" s="51">
        <f t="shared" si="160"/>
        <v>225650.64000000031</v>
      </c>
      <c r="S348" s="51">
        <f t="shared" si="161"/>
        <v>77956.75999999998</v>
      </c>
      <c r="T348" s="51">
        <f t="shared" si="162"/>
        <v>0</v>
      </c>
      <c r="U348" s="53">
        <f t="shared" si="163"/>
        <v>180000</v>
      </c>
    </row>
    <row r="349" spans="10:21" x14ac:dyDescent="0.25">
      <c r="J349">
        <f t="shared" ref="J349:J375" si="164">J337+1</f>
        <v>28</v>
      </c>
      <c r="K349" s="64">
        <v>53966</v>
      </c>
      <c r="L349" s="51">
        <f t="shared" si="155"/>
        <v>0</v>
      </c>
      <c r="M349" s="51">
        <f t="shared" si="156"/>
        <v>727.41</v>
      </c>
      <c r="N349" s="51">
        <f t="shared" si="157"/>
        <v>727.41</v>
      </c>
      <c r="O349" s="51">
        <f t="shared" si="158"/>
        <v>0</v>
      </c>
      <c r="P349" s="65">
        <v>0</v>
      </c>
      <c r="Q349" s="51">
        <f t="shared" si="159"/>
        <v>0</v>
      </c>
      <c r="R349" s="51">
        <f t="shared" si="160"/>
        <v>226378.05000000031</v>
      </c>
      <c r="S349" s="51">
        <f t="shared" si="161"/>
        <v>77956.75999999998</v>
      </c>
      <c r="T349" s="51">
        <f t="shared" si="162"/>
        <v>0</v>
      </c>
      <c r="U349" s="53">
        <f t="shared" si="163"/>
        <v>180000</v>
      </c>
    </row>
    <row r="350" spans="10:21" x14ac:dyDescent="0.25">
      <c r="J350">
        <f t="shared" si="164"/>
        <v>28</v>
      </c>
      <c r="K350" s="64">
        <v>53997</v>
      </c>
      <c r="L350" s="51">
        <f t="shared" si="155"/>
        <v>0</v>
      </c>
      <c r="M350" s="51">
        <f t="shared" si="156"/>
        <v>727.41</v>
      </c>
      <c r="N350" s="51">
        <f t="shared" si="157"/>
        <v>727.41</v>
      </c>
      <c r="O350" s="51">
        <f t="shared" si="158"/>
        <v>0</v>
      </c>
      <c r="P350" s="65">
        <v>0</v>
      </c>
      <c r="Q350" s="51">
        <f t="shared" si="159"/>
        <v>0</v>
      </c>
      <c r="R350" s="51">
        <f t="shared" si="160"/>
        <v>227105.46000000031</v>
      </c>
      <c r="S350" s="51">
        <f t="shared" si="161"/>
        <v>77956.75999999998</v>
      </c>
      <c r="T350" s="51">
        <f t="shared" si="162"/>
        <v>0</v>
      </c>
      <c r="U350" s="53">
        <f t="shared" si="163"/>
        <v>180000</v>
      </c>
    </row>
    <row r="351" spans="10:21" x14ac:dyDescent="0.25">
      <c r="J351">
        <f t="shared" si="164"/>
        <v>28</v>
      </c>
      <c r="K351" s="64">
        <v>54027</v>
      </c>
      <c r="L351" s="51">
        <f t="shared" si="155"/>
        <v>0</v>
      </c>
      <c r="M351" s="51">
        <f t="shared" si="156"/>
        <v>727.41</v>
      </c>
      <c r="N351" s="51">
        <f t="shared" si="157"/>
        <v>727.41</v>
      </c>
      <c r="O351" s="51">
        <f t="shared" si="158"/>
        <v>0</v>
      </c>
      <c r="P351" s="65">
        <v>0</v>
      </c>
      <c r="Q351" s="51">
        <f t="shared" si="159"/>
        <v>0</v>
      </c>
      <c r="R351" s="51">
        <f t="shared" si="160"/>
        <v>227832.87000000032</v>
      </c>
      <c r="S351" s="51">
        <f t="shared" si="161"/>
        <v>77956.75999999998</v>
      </c>
      <c r="T351" s="51">
        <f t="shared" si="162"/>
        <v>0</v>
      </c>
      <c r="U351" s="53">
        <f t="shared" si="163"/>
        <v>180000</v>
      </c>
    </row>
    <row r="352" spans="10:21" x14ac:dyDescent="0.25">
      <c r="J352">
        <f t="shared" si="164"/>
        <v>29</v>
      </c>
      <c r="K352" s="64">
        <v>54058</v>
      </c>
      <c r="L352" s="51">
        <f t="shared" si="155"/>
        <v>0</v>
      </c>
      <c r="M352" s="51">
        <f t="shared" si="156"/>
        <v>727.41</v>
      </c>
      <c r="N352" s="51">
        <f t="shared" si="157"/>
        <v>727.41</v>
      </c>
      <c r="O352" s="51">
        <f t="shared" si="158"/>
        <v>0</v>
      </c>
      <c r="P352" s="65">
        <v>0</v>
      </c>
      <c r="Q352" s="51">
        <f t="shared" si="159"/>
        <v>0</v>
      </c>
      <c r="R352" s="51">
        <f t="shared" si="160"/>
        <v>228560.28000000032</v>
      </c>
      <c r="S352" s="51">
        <f t="shared" si="161"/>
        <v>77956.75999999998</v>
      </c>
      <c r="T352" s="51">
        <f t="shared" si="162"/>
        <v>0</v>
      </c>
      <c r="U352" s="53">
        <f t="shared" si="163"/>
        <v>180000</v>
      </c>
    </row>
    <row r="353" spans="10:21" x14ac:dyDescent="0.25">
      <c r="J353">
        <f t="shared" si="164"/>
        <v>29</v>
      </c>
      <c r="K353" s="64">
        <v>54089</v>
      </c>
      <c r="L353" s="51">
        <f t="shared" si="155"/>
        <v>0</v>
      </c>
      <c r="M353" s="51">
        <f t="shared" si="156"/>
        <v>727.41</v>
      </c>
      <c r="N353" s="51">
        <f t="shared" si="157"/>
        <v>727.41</v>
      </c>
      <c r="O353" s="51">
        <f t="shared" si="158"/>
        <v>0</v>
      </c>
      <c r="P353" s="65">
        <v>0</v>
      </c>
      <c r="Q353" s="51">
        <f t="shared" si="159"/>
        <v>0</v>
      </c>
      <c r="R353" s="51">
        <f t="shared" si="160"/>
        <v>229287.69000000032</v>
      </c>
      <c r="S353" s="51">
        <f t="shared" si="161"/>
        <v>77956.75999999998</v>
      </c>
      <c r="T353" s="51">
        <f t="shared" si="162"/>
        <v>0</v>
      </c>
      <c r="U353" s="53">
        <f t="shared" si="163"/>
        <v>180000</v>
      </c>
    </row>
    <row r="354" spans="10:21" x14ac:dyDescent="0.25">
      <c r="J354">
        <f t="shared" si="164"/>
        <v>29</v>
      </c>
      <c r="K354" s="64">
        <v>54118</v>
      </c>
      <c r="L354" s="51">
        <f t="shared" si="155"/>
        <v>0</v>
      </c>
      <c r="M354" s="51">
        <f t="shared" si="156"/>
        <v>727.41</v>
      </c>
      <c r="N354" s="51">
        <f t="shared" si="157"/>
        <v>727.41</v>
      </c>
      <c r="O354" s="51">
        <f t="shared" si="158"/>
        <v>0</v>
      </c>
      <c r="P354" s="65">
        <v>0</v>
      </c>
      <c r="Q354" s="51">
        <f t="shared" si="159"/>
        <v>0</v>
      </c>
      <c r="R354" s="51">
        <f t="shared" si="160"/>
        <v>230015.10000000033</v>
      </c>
      <c r="S354" s="51">
        <f t="shared" si="161"/>
        <v>77956.75999999998</v>
      </c>
      <c r="T354" s="51">
        <f t="shared" si="162"/>
        <v>0</v>
      </c>
      <c r="U354" s="53">
        <f t="shared" si="163"/>
        <v>180000</v>
      </c>
    </row>
    <row r="355" spans="10:21" x14ac:dyDescent="0.25">
      <c r="J355">
        <f t="shared" si="164"/>
        <v>29</v>
      </c>
      <c r="K355" s="64">
        <v>54149</v>
      </c>
      <c r="L355" s="51">
        <f t="shared" si="155"/>
        <v>0</v>
      </c>
      <c r="M355" s="51">
        <f t="shared" si="156"/>
        <v>727.41</v>
      </c>
      <c r="N355" s="51">
        <f t="shared" si="157"/>
        <v>727.41</v>
      </c>
      <c r="O355" s="51">
        <f t="shared" si="158"/>
        <v>0</v>
      </c>
      <c r="P355" s="65">
        <v>0</v>
      </c>
      <c r="Q355" s="51">
        <f t="shared" si="159"/>
        <v>0</v>
      </c>
      <c r="R355" s="51">
        <f t="shared" si="160"/>
        <v>230742.51000000033</v>
      </c>
      <c r="S355" s="51">
        <f t="shared" si="161"/>
        <v>77956.75999999998</v>
      </c>
      <c r="T355" s="51">
        <f t="shared" si="162"/>
        <v>0</v>
      </c>
      <c r="U355" s="53">
        <f t="shared" si="163"/>
        <v>180000</v>
      </c>
    </row>
    <row r="356" spans="10:21" x14ac:dyDescent="0.25">
      <c r="J356">
        <f t="shared" si="164"/>
        <v>29</v>
      </c>
      <c r="K356" s="64">
        <v>54179</v>
      </c>
      <c r="L356" s="51">
        <f t="shared" si="155"/>
        <v>0</v>
      </c>
      <c r="M356" s="51">
        <f t="shared" si="156"/>
        <v>727.41</v>
      </c>
      <c r="N356" s="51">
        <f t="shared" si="157"/>
        <v>727.41</v>
      </c>
      <c r="O356" s="51">
        <f t="shared" si="158"/>
        <v>0</v>
      </c>
      <c r="P356" s="65">
        <v>0</v>
      </c>
      <c r="Q356" s="51">
        <f t="shared" si="159"/>
        <v>0</v>
      </c>
      <c r="R356" s="51">
        <f t="shared" si="160"/>
        <v>231469.92000000033</v>
      </c>
      <c r="S356" s="51">
        <f t="shared" si="161"/>
        <v>77956.75999999998</v>
      </c>
      <c r="T356" s="51">
        <f t="shared" si="162"/>
        <v>0</v>
      </c>
      <c r="U356" s="53">
        <f t="shared" si="163"/>
        <v>180000</v>
      </c>
    </row>
    <row r="357" spans="10:21" x14ac:dyDescent="0.25">
      <c r="J357">
        <f t="shared" si="164"/>
        <v>29</v>
      </c>
      <c r="K357" s="64">
        <v>54210</v>
      </c>
      <c r="L357" s="51">
        <f t="shared" si="155"/>
        <v>0</v>
      </c>
      <c r="M357" s="51">
        <f t="shared" si="156"/>
        <v>727.41</v>
      </c>
      <c r="N357" s="51">
        <f t="shared" si="157"/>
        <v>727.41</v>
      </c>
      <c r="O357" s="51">
        <f t="shared" si="158"/>
        <v>0</v>
      </c>
      <c r="P357" s="65">
        <v>0</v>
      </c>
      <c r="Q357" s="51">
        <f t="shared" si="159"/>
        <v>0</v>
      </c>
      <c r="R357" s="51">
        <f t="shared" si="160"/>
        <v>232197.33000000034</v>
      </c>
      <c r="S357" s="51">
        <f t="shared" si="161"/>
        <v>77956.75999999998</v>
      </c>
      <c r="T357" s="51">
        <f t="shared" si="162"/>
        <v>0</v>
      </c>
      <c r="U357" s="53">
        <f t="shared" si="163"/>
        <v>180000</v>
      </c>
    </row>
    <row r="358" spans="10:21" x14ac:dyDescent="0.25">
      <c r="J358">
        <f t="shared" si="164"/>
        <v>29</v>
      </c>
      <c r="K358" s="64">
        <v>54240</v>
      </c>
      <c r="L358" s="51">
        <f t="shared" si="155"/>
        <v>0</v>
      </c>
      <c r="M358" s="51">
        <f t="shared" si="156"/>
        <v>727.41</v>
      </c>
      <c r="N358" s="51">
        <f t="shared" si="157"/>
        <v>727.41</v>
      </c>
      <c r="O358" s="51">
        <f t="shared" si="158"/>
        <v>0</v>
      </c>
      <c r="P358" s="65">
        <v>0</v>
      </c>
      <c r="Q358" s="51">
        <f t="shared" si="159"/>
        <v>0</v>
      </c>
      <c r="R358" s="51">
        <f t="shared" si="160"/>
        <v>232924.74000000034</v>
      </c>
      <c r="S358" s="51">
        <f t="shared" si="161"/>
        <v>77956.75999999998</v>
      </c>
      <c r="T358" s="51">
        <f t="shared" si="162"/>
        <v>0</v>
      </c>
      <c r="U358" s="53">
        <f t="shared" si="163"/>
        <v>180000</v>
      </c>
    </row>
    <row r="359" spans="10:21" x14ac:dyDescent="0.25">
      <c r="J359">
        <f t="shared" si="164"/>
        <v>29</v>
      </c>
      <c r="K359" s="64">
        <v>54271</v>
      </c>
      <c r="L359" s="51">
        <f t="shared" si="155"/>
        <v>0</v>
      </c>
      <c r="M359" s="51">
        <f t="shared" si="156"/>
        <v>727.41</v>
      </c>
      <c r="N359" s="51">
        <f t="shared" si="157"/>
        <v>727.41</v>
      </c>
      <c r="O359" s="51">
        <f t="shared" si="158"/>
        <v>0</v>
      </c>
      <c r="P359" s="65">
        <v>0</v>
      </c>
      <c r="Q359" s="51">
        <f t="shared" si="159"/>
        <v>0</v>
      </c>
      <c r="R359" s="51">
        <f t="shared" si="160"/>
        <v>233652.15000000034</v>
      </c>
      <c r="S359" s="51">
        <f t="shared" si="161"/>
        <v>77956.75999999998</v>
      </c>
      <c r="T359" s="51">
        <f t="shared" si="162"/>
        <v>0</v>
      </c>
      <c r="U359" s="53">
        <f t="shared" si="163"/>
        <v>180000</v>
      </c>
    </row>
    <row r="360" spans="10:21" x14ac:dyDescent="0.25">
      <c r="J360">
        <f t="shared" si="164"/>
        <v>29</v>
      </c>
      <c r="K360" s="64">
        <v>54302</v>
      </c>
      <c r="L360" s="51">
        <f t="shared" si="155"/>
        <v>0</v>
      </c>
      <c r="M360" s="51">
        <f t="shared" si="156"/>
        <v>727.41</v>
      </c>
      <c r="N360" s="51">
        <f t="shared" si="157"/>
        <v>727.41</v>
      </c>
      <c r="O360" s="51">
        <f t="shared" si="158"/>
        <v>0</v>
      </c>
      <c r="P360" s="65">
        <v>0</v>
      </c>
      <c r="Q360" s="51">
        <f t="shared" si="159"/>
        <v>0</v>
      </c>
      <c r="R360" s="51">
        <f t="shared" si="160"/>
        <v>234379.56000000035</v>
      </c>
      <c r="S360" s="51">
        <f t="shared" si="161"/>
        <v>77956.75999999998</v>
      </c>
      <c r="T360" s="51">
        <f t="shared" si="162"/>
        <v>0</v>
      </c>
      <c r="U360" s="53">
        <f t="shared" si="163"/>
        <v>180000</v>
      </c>
    </row>
    <row r="361" spans="10:21" x14ac:dyDescent="0.25">
      <c r="J361">
        <f t="shared" si="164"/>
        <v>29</v>
      </c>
      <c r="K361" s="64">
        <v>54332</v>
      </c>
      <c r="L361" s="51">
        <f t="shared" si="155"/>
        <v>0</v>
      </c>
      <c r="M361" s="51">
        <f t="shared" si="156"/>
        <v>727.41</v>
      </c>
      <c r="N361" s="51">
        <f t="shared" si="157"/>
        <v>727.41</v>
      </c>
      <c r="O361" s="51">
        <f t="shared" si="158"/>
        <v>0</v>
      </c>
      <c r="P361" s="65">
        <v>0</v>
      </c>
      <c r="Q361" s="51">
        <f t="shared" si="159"/>
        <v>0</v>
      </c>
      <c r="R361" s="51">
        <f t="shared" si="160"/>
        <v>235106.97000000035</v>
      </c>
      <c r="S361" s="51">
        <f t="shared" si="161"/>
        <v>77956.75999999998</v>
      </c>
      <c r="T361" s="51">
        <f t="shared" si="162"/>
        <v>0</v>
      </c>
      <c r="U361" s="53">
        <f t="shared" si="163"/>
        <v>180000</v>
      </c>
    </row>
    <row r="362" spans="10:21" x14ac:dyDescent="0.25">
      <c r="J362">
        <f t="shared" si="164"/>
        <v>29</v>
      </c>
      <c r="K362" s="64">
        <v>54363</v>
      </c>
      <c r="L362" s="51">
        <f t="shared" si="155"/>
        <v>0</v>
      </c>
      <c r="M362" s="51">
        <f t="shared" si="156"/>
        <v>727.41</v>
      </c>
      <c r="N362" s="51">
        <f t="shared" si="157"/>
        <v>727.41</v>
      </c>
      <c r="O362" s="51">
        <f t="shared" si="158"/>
        <v>0</v>
      </c>
      <c r="P362" s="65">
        <v>0</v>
      </c>
      <c r="Q362" s="51">
        <f t="shared" si="159"/>
        <v>0</v>
      </c>
      <c r="R362" s="51">
        <f t="shared" si="160"/>
        <v>235834.38000000035</v>
      </c>
      <c r="S362" s="51">
        <f t="shared" si="161"/>
        <v>77956.75999999998</v>
      </c>
      <c r="T362" s="51">
        <f t="shared" si="162"/>
        <v>0</v>
      </c>
      <c r="U362" s="53">
        <f t="shared" si="163"/>
        <v>180000</v>
      </c>
    </row>
    <row r="363" spans="10:21" x14ac:dyDescent="0.25">
      <c r="J363">
        <f t="shared" si="164"/>
        <v>29</v>
      </c>
      <c r="K363" s="64">
        <v>54393</v>
      </c>
      <c r="L363" s="51">
        <f t="shared" si="155"/>
        <v>0</v>
      </c>
      <c r="M363" s="51">
        <f t="shared" si="156"/>
        <v>727.41</v>
      </c>
      <c r="N363" s="51">
        <f t="shared" si="157"/>
        <v>727.41</v>
      </c>
      <c r="O363" s="51">
        <f t="shared" si="158"/>
        <v>0</v>
      </c>
      <c r="P363" s="65">
        <v>0</v>
      </c>
      <c r="Q363" s="51">
        <f t="shared" si="159"/>
        <v>0</v>
      </c>
      <c r="R363" s="51">
        <f t="shared" si="160"/>
        <v>236561.79000000036</v>
      </c>
      <c r="S363" s="51">
        <f t="shared" si="161"/>
        <v>77956.75999999998</v>
      </c>
      <c r="T363" s="51">
        <f t="shared" si="162"/>
        <v>0</v>
      </c>
      <c r="U363" s="53">
        <f t="shared" si="163"/>
        <v>180000</v>
      </c>
    </row>
    <row r="364" spans="10:21" x14ac:dyDescent="0.25">
      <c r="J364">
        <f t="shared" si="164"/>
        <v>30</v>
      </c>
      <c r="K364" s="64">
        <v>54424</v>
      </c>
      <c r="L364" s="51">
        <f t="shared" si="155"/>
        <v>0</v>
      </c>
      <c r="M364" s="51">
        <f t="shared" si="156"/>
        <v>727.41</v>
      </c>
      <c r="N364" s="51">
        <f t="shared" si="157"/>
        <v>727.41</v>
      </c>
      <c r="O364" s="51">
        <f t="shared" si="158"/>
        <v>0</v>
      </c>
      <c r="P364" s="65">
        <v>0</v>
      </c>
      <c r="Q364" s="51">
        <f t="shared" si="159"/>
        <v>0</v>
      </c>
      <c r="R364" s="51">
        <f t="shared" si="160"/>
        <v>237289.20000000036</v>
      </c>
      <c r="S364" s="51">
        <f t="shared" si="161"/>
        <v>77956.75999999998</v>
      </c>
      <c r="T364" s="51">
        <f t="shared" si="162"/>
        <v>0</v>
      </c>
      <c r="U364" s="53">
        <f t="shared" si="163"/>
        <v>180000</v>
      </c>
    </row>
    <row r="365" spans="10:21" x14ac:dyDescent="0.25">
      <c r="J365">
        <f t="shared" si="164"/>
        <v>30</v>
      </c>
      <c r="K365" s="64">
        <v>54455</v>
      </c>
      <c r="L365" s="51">
        <f t="shared" si="155"/>
        <v>0</v>
      </c>
      <c r="M365" s="51">
        <f t="shared" si="156"/>
        <v>727.41</v>
      </c>
      <c r="N365" s="51">
        <f t="shared" si="157"/>
        <v>727.41</v>
      </c>
      <c r="O365" s="51">
        <f t="shared" si="158"/>
        <v>0</v>
      </c>
      <c r="P365" s="65">
        <v>0</v>
      </c>
      <c r="Q365" s="51">
        <f t="shared" si="159"/>
        <v>0</v>
      </c>
      <c r="R365" s="51">
        <f t="shared" si="160"/>
        <v>238016.61000000036</v>
      </c>
      <c r="S365" s="51">
        <f t="shared" si="161"/>
        <v>77956.75999999998</v>
      </c>
      <c r="T365" s="51">
        <f t="shared" si="162"/>
        <v>0</v>
      </c>
      <c r="U365" s="53">
        <f t="shared" si="163"/>
        <v>180000</v>
      </c>
    </row>
    <row r="366" spans="10:21" x14ac:dyDescent="0.25">
      <c r="J366">
        <f t="shared" si="164"/>
        <v>30</v>
      </c>
      <c r="K366" s="64">
        <v>54483</v>
      </c>
      <c r="L366" s="51">
        <f t="shared" si="155"/>
        <v>0</v>
      </c>
      <c r="M366" s="51">
        <f t="shared" si="156"/>
        <v>727.41</v>
      </c>
      <c r="N366" s="51">
        <f t="shared" si="157"/>
        <v>727.41</v>
      </c>
      <c r="O366" s="51">
        <f t="shared" si="158"/>
        <v>0</v>
      </c>
      <c r="P366" s="65">
        <v>0</v>
      </c>
      <c r="Q366" s="51">
        <f t="shared" si="159"/>
        <v>0</v>
      </c>
      <c r="R366" s="51">
        <f t="shared" si="160"/>
        <v>238744.02000000037</v>
      </c>
      <c r="S366" s="51">
        <f t="shared" si="161"/>
        <v>77956.75999999998</v>
      </c>
      <c r="T366" s="51">
        <f t="shared" si="162"/>
        <v>0</v>
      </c>
      <c r="U366" s="53">
        <f t="shared" si="163"/>
        <v>180000</v>
      </c>
    </row>
    <row r="367" spans="10:21" x14ac:dyDescent="0.25">
      <c r="J367">
        <f t="shared" si="164"/>
        <v>30</v>
      </c>
      <c r="K367" s="64">
        <v>54514</v>
      </c>
      <c r="L367" s="51">
        <f t="shared" si="155"/>
        <v>0</v>
      </c>
      <c r="M367" s="51">
        <f t="shared" si="156"/>
        <v>727.41</v>
      </c>
      <c r="N367" s="51">
        <f t="shared" si="157"/>
        <v>727.41</v>
      </c>
      <c r="O367" s="51">
        <f t="shared" si="158"/>
        <v>0</v>
      </c>
      <c r="P367" s="65">
        <v>0</v>
      </c>
      <c r="Q367" s="51">
        <f t="shared" si="159"/>
        <v>0</v>
      </c>
      <c r="R367" s="51">
        <f t="shared" si="160"/>
        <v>239471.43000000037</v>
      </c>
      <c r="S367" s="51">
        <f t="shared" si="161"/>
        <v>77956.75999999998</v>
      </c>
      <c r="T367" s="51">
        <f t="shared" si="162"/>
        <v>0</v>
      </c>
      <c r="U367" s="53">
        <f t="shared" si="163"/>
        <v>180000</v>
      </c>
    </row>
    <row r="368" spans="10:21" x14ac:dyDescent="0.25">
      <c r="J368">
        <f t="shared" si="164"/>
        <v>30</v>
      </c>
      <c r="K368" s="64">
        <v>54544</v>
      </c>
      <c r="L368" s="51">
        <f t="shared" si="155"/>
        <v>0</v>
      </c>
      <c r="M368" s="51">
        <f t="shared" si="156"/>
        <v>727.41</v>
      </c>
      <c r="N368" s="51">
        <f t="shared" si="157"/>
        <v>727.41</v>
      </c>
      <c r="O368" s="51">
        <f t="shared" si="158"/>
        <v>0</v>
      </c>
      <c r="P368" s="65">
        <v>0</v>
      </c>
      <c r="Q368" s="51">
        <f t="shared" si="159"/>
        <v>0</v>
      </c>
      <c r="R368" s="51">
        <f t="shared" si="160"/>
        <v>240198.84000000037</v>
      </c>
      <c r="S368" s="51">
        <f t="shared" si="161"/>
        <v>77956.75999999998</v>
      </c>
      <c r="T368" s="51">
        <f t="shared" si="162"/>
        <v>0</v>
      </c>
      <c r="U368" s="53">
        <f t="shared" si="163"/>
        <v>180000</v>
      </c>
    </row>
    <row r="369" spans="10:21" x14ac:dyDescent="0.25">
      <c r="J369">
        <f t="shared" si="164"/>
        <v>30</v>
      </c>
      <c r="K369" s="64">
        <v>54575</v>
      </c>
      <c r="L369" s="51">
        <f t="shared" si="155"/>
        <v>0</v>
      </c>
      <c r="M369" s="51">
        <f t="shared" si="156"/>
        <v>727.41</v>
      </c>
      <c r="N369" s="51">
        <f t="shared" si="157"/>
        <v>727.41</v>
      </c>
      <c r="O369" s="51">
        <f t="shared" si="158"/>
        <v>0</v>
      </c>
      <c r="P369" s="65">
        <v>0</v>
      </c>
      <c r="Q369" s="51">
        <f t="shared" si="159"/>
        <v>0</v>
      </c>
      <c r="R369" s="51">
        <f t="shared" si="160"/>
        <v>240926.25000000038</v>
      </c>
      <c r="S369" s="51">
        <f t="shared" si="161"/>
        <v>77956.75999999998</v>
      </c>
      <c r="T369" s="51">
        <f t="shared" si="162"/>
        <v>0</v>
      </c>
      <c r="U369" s="53">
        <f t="shared" si="163"/>
        <v>180000</v>
      </c>
    </row>
    <row r="370" spans="10:21" x14ac:dyDescent="0.25">
      <c r="J370">
        <f t="shared" si="164"/>
        <v>30</v>
      </c>
      <c r="K370" s="64">
        <v>54605</v>
      </c>
      <c r="L370" s="51">
        <f t="shared" si="155"/>
        <v>0</v>
      </c>
      <c r="M370" s="51">
        <f t="shared" si="156"/>
        <v>727.41</v>
      </c>
      <c r="N370" s="51">
        <f t="shared" si="157"/>
        <v>727.41</v>
      </c>
      <c r="O370" s="51">
        <f t="shared" si="158"/>
        <v>0</v>
      </c>
      <c r="P370" s="65">
        <v>0</v>
      </c>
      <c r="Q370" s="51">
        <f t="shared" si="159"/>
        <v>0</v>
      </c>
      <c r="R370" s="51">
        <f t="shared" si="160"/>
        <v>241653.66000000038</v>
      </c>
      <c r="S370" s="51">
        <f t="shared" si="161"/>
        <v>77956.75999999998</v>
      </c>
      <c r="T370" s="51">
        <f t="shared" si="162"/>
        <v>0</v>
      </c>
      <c r="U370" s="53">
        <f t="shared" si="163"/>
        <v>180000</v>
      </c>
    </row>
    <row r="371" spans="10:21" x14ac:dyDescent="0.25">
      <c r="J371">
        <f t="shared" si="164"/>
        <v>30</v>
      </c>
      <c r="K371" s="64">
        <v>54636</v>
      </c>
      <c r="L371" s="51">
        <f t="shared" si="155"/>
        <v>0</v>
      </c>
      <c r="M371" s="51">
        <f t="shared" si="156"/>
        <v>727.41</v>
      </c>
      <c r="N371" s="51">
        <f t="shared" si="157"/>
        <v>727.41</v>
      </c>
      <c r="O371" s="51">
        <f t="shared" si="158"/>
        <v>0</v>
      </c>
      <c r="P371" s="65">
        <v>0</v>
      </c>
      <c r="Q371" s="51">
        <f t="shared" si="159"/>
        <v>0</v>
      </c>
      <c r="R371" s="51">
        <f t="shared" si="160"/>
        <v>242381.07000000039</v>
      </c>
      <c r="S371" s="51">
        <f t="shared" si="161"/>
        <v>77956.75999999998</v>
      </c>
      <c r="T371" s="51">
        <f t="shared" si="162"/>
        <v>0</v>
      </c>
      <c r="U371" s="53">
        <f t="shared" si="163"/>
        <v>180000</v>
      </c>
    </row>
    <row r="372" spans="10:21" x14ac:dyDescent="0.25">
      <c r="J372">
        <f t="shared" si="164"/>
        <v>30</v>
      </c>
      <c r="K372" s="64">
        <v>54667</v>
      </c>
      <c r="L372" s="51">
        <f t="shared" si="155"/>
        <v>0</v>
      </c>
      <c r="M372" s="51">
        <f t="shared" si="156"/>
        <v>727.41</v>
      </c>
      <c r="N372" s="51">
        <f t="shared" si="157"/>
        <v>727.41</v>
      </c>
      <c r="O372" s="51">
        <f t="shared" si="158"/>
        <v>0</v>
      </c>
      <c r="P372" s="65">
        <v>0</v>
      </c>
      <c r="Q372" s="51">
        <f t="shared" si="159"/>
        <v>0</v>
      </c>
      <c r="R372" s="51">
        <f t="shared" si="160"/>
        <v>243108.48000000039</v>
      </c>
      <c r="S372" s="51">
        <f t="shared" si="161"/>
        <v>77956.75999999998</v>
      </c>
      <c r="T372" s="51">
        <f t="shared" si="162"/>
        <v>0</v>
      </c>
      <c r="U372" s="53">
        <f t="shared" si="163"/>
        <v>180000</v>
      </c>
    </row>
    <row r="373" spans="10:21" x14ac:dyDescent="0.25">
      <c r="J373">
        <f t="shared" si="164"/>
        <v>30</v>
      </c>
      <c r="K373" s="64">
        <v>54697</v>
      </c>
      <c r="L373" s="51">
        <f t="shared" si="155"/>
        <v>0</v>
      </c>
      <c r="M373" s="51">
        <f t="shared" si="156"/>
        <v>727.41</v>
      </c>
      <c r="N373" s="51">
        <f t="shared" si="157"/>
        <v>727.41</v>
      </c>
      <c r="O373" s="51">
        <f t="shared" si="158"/>
        <v>0</v>
      </c>
      <c r="P373" s="65">
        <v>0</v>
      </c>
      <c r="Q373" s="51">
        <f t="shared" si="159"/>
        <v>0</v>
      </c>
      <c r="R373" s="51">
        <f t="shared" si="160"/>
        <v>243835.89000000039</v>
      </c>
      <c r="S373" s="51">
        <f t="shared" si="161"/>
        <v>77956.75999999998</v>
      </c>
      <c r="T373" s="51">
        <f t="shared" si="162"/>
        <v>0</v>
      </c>
      <c r="U373" s="53">
        <f t="shared" si="163"/>
        <v>180000</v>
      </c>
    </row>
    <row r="374" spans="10:21" x14ac:dyDescent="0.25">
      <c r="J374">
        <f t="shared" si="164"/>
        <v>30</v>
      </c>
      <c r="K374" s="64">
        <v>54728</v>
      </c>
      <c r="L374" s="51">
        <f t="shared" si="155"/>
        <v>0</v>
      </c>
      <c r="M374" s="51">
        <f t="shared" si="156"/>
        <v>727.41</v>
      </c>
      <c r="N374" s="51">
        <f t="shared" si="157"/>
        <v>727.41</v>
      </c>
      <c r="O374" s="51">
        <f t="shared" si="158"/>
        <v>0</v>
      </c>
      <c r="P374" s="65">
        <v>0</v>
      </c>
      <c r="Q374" s="51">
        <f t="shared" si="159"/>
        <v>0</v>
      </c>
      <c r="R374" s="51">
        <f t="shared" si="160"/>
        <v>244563.3000000004</v>
      </c>
      <c r="S374" s="51">
        <f t="shared" si="161"/>
        <v>77956.75999999998</v>
      </c>
      <c r="T374" s="51">
        <f t="shared" si="162"/>
        <v>0</v>
      </c>
      <c r="U374" s="53">
        <f t="shared" si="163"/>
        <v>180000</v>
      </c>
    </row>
    <row r="375" spans="10:21" x14ac:dyDescent="0.25">
      <c r="J375">
        <f t="shared" si="164"/>
        <v>30</v>
      </c>
      <c r="K375" s="64">
        <v>54758</v>
      </c>
      <c r="L375" s="51">
        <f t="shared" si="155"/>
        <v>0</v>
      </c>
      <c r="M375" s="51">
        <f t="shared" si="156"/>
        <v>727.41</v>
      </c>
      <c r="N375" s="51">
        <f t="shared" si="157"/>
        <v>727.41</v>
      </c>
      <c r="O375" s="51">
        <f t="shared" si="158"/>
        <v>0</v>
      </c>
      <c r="P375" s="65">
        <v>0</v>
      </c>
      <c r="Q375" s="51">
        <f t="shared" si="159"/>
        <v>0</v>
      </c>
      <c r="R375" s="51">
        <f t="shared" si="160"/>
        <v>245290.7100000004</v>
      </c>
      <c r="S375" s="51">
        <f t="shared" si="161"/>
        <v>77956.75999999998</v>
      </c>
      <c r="T375" s="51">
        <f t="shared" si="162"/>
        <v>0</v>
      </c>
      <c r="U375" s="53">
        <f t="shared" si="163"/>
        <v>180000</v>
      </c>
    </row>
    <row r="376" spans="10:21" x14ac:dyDescent="0.25">
      <c r="K376" s="64">
        <v>54789</v>
      </c>
      <c r="L376" s="51">
        <f t="shared" si="155"/>
        <v>0</v>
      </c>
      <c r="M376" s="51">
        <f t="shared" si="156"/>
        <v>727.41</v>
      </c>
      <c r="N376" s="51">
        <f t="shared" ref="N376:N380" si="165">M376-O376</f>
        <v>727.41</v>
      </c>
      <c r="O376" s="51">
        <f t="shared" si="158"/>
        <v>0</v>
      </c>
      <c r="P376" s="65">
        <v>0</v>
      </c>
      <c r="Q376" s="51">
        <f t="shared" ref="Q376:Q380" si="166">IF(T375&lt;100,0,M376+P376)</f>
        <v>0</v>
      </c>
      <c r="R376" s="51">
        <f t="shared" ref="R376:R380" si="167">N376+P376+R375</f>
        <v>246018.1200000004</v>
      </c>
      <c r="S376" s="51">
        <f t="shared" ref="S376:S380" si="168">O376+S375</f>
        <v>77956.75999999998</v>
      </c>
      <c r="T376" s="51">
        <f t="shared" ref="T376:T380" si="169">IF(T375&lt;100,0,L376-N376-P376)</f>
        <v>0</v>
      </c>
      <c r="U376" s="53">
        <f t="shared" si="163"/>
        <v>180000</v>
      </c>
    </row>
    <row r="377" spans="10:21" x14ac:dyDescent="0.25">
      <c r="K377" s="64">
        <v>54820</v>
      </c>
      <c r="L377" s="51">
        <f t="shared" si="155"/>
        <v>0</v>
      </c>
      <c r="M377" s="51">
        <f t="shared" si="156"/>
        <v>727.41</v>
      </c>
      <c r="N377" s="51">
        <f t="shared" si="165"/>
        <v>727.41</v>
      </c>
      <c r="O377" s="51">
        <f t="shared" si="158"/>
        <v>0</v>
      </c>
      <c r="P377" s="65">
        <v>0</v>
      </c>
      <c r="Q377" s="51">
        <f t="shared" si="166"/>
        <v>0</v>
      </c>
      <c r="R377" s="51">
        <f t="shared" si="167"/>
        <v>246745.53000000041</v>
      </c>
      <c r="S377" s="51">
        <f t="shared" si="168"/>
        <v>77956.75999999998</v>
      </c>
      <c r="T377" s="51">
        <f t="shared" si="169"/>
        <v>0</v>
      </c>
      <c r="U377" s="53">
        <f t="shared" si="163"/>
        <v>180000</v>
      </c>
    </row>
    <row r="378" spans="10:21" x14ac:dyDescent="0.25">
      <c r="K378" s="64">
        <v>54848</v>
      </c>
      <c r="L378" s="51">
        <f t="shared" si="155"/>
        <v>0</v>
      </c>
      <c r="M378" s="51">
        <f t="shared" si="156"/>
        <v>727.41</v>
      </c>
      <c r="N378" s="51">
        <f t="shared" si="165"/>
        <v>727.41</v>
      </c>
      <c r="O378" s="51">
        <f t="shared" si="158"/>
        <v>0</v>
      </c>
      <c r="P378" s="65">
        <v>0</v>
      </c>
      <c r="Q378" s="51">
        <f t="shared" si="166"/>
        <v>0</v>
      </c>
      <c r="R378" s="51">
        <f t="shared" si="167"/>
        <v>247472.94000000041</v>
      </c>
      <c r="S378" s="51">
        <f t="shared" si="168"/>
        <v>77956.75999999998</v>
      </c>
      <c r="T378" s="51">
        <f t="shared" si="169"/>
        <v>0</v>
      </c>
      <c r="U378" s="53">
        <f t="shared" si="163"/>
        <v>180000</v>
      </c>
    </row>
    <row r="379" spans="10:21" x14ac:dyDescent="0.25">
      <c r="K379" s="64">
        <v>54879</v>
      </c>
      <c r="L379" s="51">
        <f t="shared" si="155"/>
        <v>0</v>
      </c>
      <c r="M379" s="51">
        <f t="shared" si="156"/>
        <v>727.41</v>
      </c>
      <c r="N379" s="51">
        <f t="shared" si="165"/>
        <v>727.41</v>
      </c>
      <c r="O379" s="51">
        <f t="shared" si="158"/>
        <v>0</v>
      </c>
      <c r="P379" s="65">
        <v>0</v>
      </c>
      <c r="Q379" s="51">
        <f t="shared" si="166"/>
        <v>0</v>
      </c>
      <c r="R379" s="51">
        <f t="shared" si="167"/>
        <v>248200.35000000041</v>
      </c>
      <c r="S379" s="51">
        <f t="shared" si="168"/>
        <v>77956.75999999998</v>
      </c>
      <c r="T379" s="51">
        <f t="shared" si="169"/>
        <v>0</v>
      </c>
      <c r="U379" s="53">
        <f t="shared" si="163"/>
        <v>180000</v>
      </c>
    </row>
    <row r="380" spans="10:21" x14ac:dyDescent="0.25">
      <c r="K380" s="64">
        <v>54909</v>
      </c>
      <c r="L380" s="51">
        <f t="shared" si="155"/>
        <v>0</v>
      </c>
      <c r="M380" s="51">
        <f t="shared" si="156"/>
        <v>727.41</v>
      </c>
      <c r="N380" s="51">
        <f t="shared" si="165"/>
        <v>727.41</v>
      </c>
      <c r="O380" s="51">
        <f t="shared" si="158"/>
        <v>0</v>
      </c>
      <c r="P380" s="65">
        <v>0</v>
      </c>
      <c r="Q380" s="51">
        <f t="shared" si="166"/>
        <v>0</v>
      </c>
      <c r="R380" s="51">
        <f t="shared" si="167"/>
        <v>248927.76000000042</v>
      </c>
      <c r="S380" s="51">
        <f t="shared" si="168"/>
        <v>77956.75999999998</v>
      </c>
      <c r="T380" s="51">
        <f t="shared" si="169"/>
        <v>0</v>
      </c>
      <c r="U380" s="53">
        <f t="shared" si="163"/>
        <v>180000</v>
      </c>
    </row>
    <row r="381" spans="10:21" x14ac:dyDescent="0.25">
      <c r="K381" s="64"/>
      <c r="L381" s="51"/>
      <c r="M381" s="51"/>
      <c r="N381" s="51"/>
      <c r="O381" s="51"/>
      <c r="P381" s="51"/>
      <c r="R381" s="51"/>
      <c r="S381" s="51"/>
    </row>
    <row r="382" spans="10:21" x14ac:dyDescent="0.25">
      <c r="K382" s="64"/>
      <c r="L382" s="51"/>
      <c r="M382" s="51"/>
      <c r="N382" s="51"/>
      <c r="O382" s="51"/>
      <c r="P382" s="51"/>
      <c r="R382" s="51"/>
      <c r="S382" s="51"/>
    </row>
    <row r="383" spans="10:21" x14ac:dyDescent="0.25">
      <c r="K383" s="64"/>
      <c r="L383" s="51"/>
      <c r="M383" s="51"/>
      <c r="N383" s="51"/>
      <c r="O383" s="51"/>
      <c r="P383" s="51"/>
      <c r="R383" s="51"/>
      <c r="S383" s="51"/>
    </row>
    <row r="384" spans="10:21" x14ac:dyDescent="0.25">
      <c r="K384" s="64"/>
      <c r="L384" s="51"/>
      <c r="M384" s="51"/>
      <c r="N384" s="51"/>
      <c r="O384" s="51"/>
      <c r="P384" s="51"/>
      <c r="R384" s="51"/>
      <c r="S384" s="51"/>
    </row>
    <row r="385" spans="11:19" x14ac:dyDescent="0.25">
      <c r="K385" s="64"/>
      <c r="L385" s="51"/>
      <c r="M385" s="51"/>
      <c r="N385" s="51"/>
      <c r="O385" s="51"/>
      <c r="P385" s="51"/>
      <c r="R385" s="51"/>
      <c r="S385" s="51"/>
    </row>
    <row r="386" spans="11:19" x14ac:dyDescent="0.25">
      <c r="K386" s="64"/>
      <c r="L386" s="51"/>
      <c r="M386" s="51"/>
      <c r="N386" s="51"/>
      <c r="O386" s="51"/>
      <c r="P386" s="51"/>
      <c r="R386" s="51"/>
      <c r="S386" s="51"/>
    </row>
    <row r="387" spans="11:19" x14ac:dyDescent="0.25">
      <c r="K387" s="64"/>
      <c r="L387" s="51"/>
      <c r="M387" s="51"/>
      <c r="N387" s="51"/>
      <c r="O387" s="51"/>
      <c r="P387" s="51"/>
      <c r="R387" s="51"/>
      <c r="S387" s="5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60"/>
  <sheetViews>
    <sheetView workbookViewId="0">
      <selection activeCell="H2" sqref="H2"/>
    </sheetView>
  </sheetViews>
  <sheetFormatPr defaultRowHeight="15" x14ac:dyDescent="0.25"/>
  <cols>
    <col min="1" max="1" width="10.7109375" bestFit="1" customWidth="1"/>
    <col min="2" max="2" width="13.28515625" bestFit="1" customWidth="1"/>
    <col min="3" max="3" width="15.28515625" bestFit="1" customWidth="1"/>
    <col min="6" max="6" width="12.28515625" bestFit="1" customWidth="1"/>
    <col min="7" max="7" width="14.42578125" bestFit="1" customWidth="1"/>
    <col min="8" max="8" width="12.7109375" bestFit="1" customWidth="1"/>
  </cols>
  <sheetData>
    <row r="1" spans="1:8" x14ac:dyDescent="0.25">
      <c r="A1" t="s">
        <v>219</v>
      </c>
      <c r="B1" t="s">
        <v>223</v>
      </c>
      <c r="C1" t="s">
        <v>224</v>
      </c>
      <c r="E1" t="s">
        <v>220</v>
      </c>
      <c r="F1" t="s">
        <v>221</v>
      </c>
      <c r="G1" t="s">
        <v>222</v>
      </c>
      <c r="H1" t="s">
        <v>225</v>
      </c>
    </row>
    <row r="2" spans="1:8" x14ac:dyDescent="0.25">
      <c r="A2" s="1">
        <v>42684</v>
      </c>
      <c r="B2">
        <f>YEAR(A2)</f>
        <v>2016</v>
      </c>
      <c r="C2">
        <f>MONTH(A2)</f>
        <v>11</v>
      </c>
      <c r="E2" s="96">
        <v>42675</v>
      </c>
      <c r="F2">
        <f>YEAR(E2)</f>
        <v>2016</v>
      </c>
      <c r="G2">
        <f>MONTH(E2)</f>
        <v>11</v>
      </c>
      <c r="H2">
        <f>COUNTIFS(B:B,F2,C:C,G2)</f>
        <v>2</v>
      </c>
    </row>
    <row r="3" spans="1:8" x14ac:dyDescent="0.25">
      <c r="A3" s="1">
        <f>A2+14</f>
        <v>42698</v>
      </c>
      <c r="B3">
        <f t="shared" ref="B3:B66" si="0">YEAR(A3)</f>
        <v>2016</v>
      </c>
      <c r="C3">
        <f t="shared" ref="C3:C66" si="1">MONTH(A3)</f>
        <v>11</v>
      </c>
      <c r="E3" s="96">
        <v>42705</v>
      </c>
      <c r="F3">
        <f t="shared" ref="F3:F66" si="2">YEAR(E3)</f>
        <v>2016</v>
      </c>
      <c r="G3">
        <f t="shared" ref="G3:G66" si="3">MONTH(E3)</f>
        <v>12</v>
      </c>
      <c r="H3">
        <f t="shared" ref="H3:H66" si="4">COUNTIFS(B:B,F3,C:C,G3)</f>
        <v>2</v>
      </c>
    </row>
    <row r="4" spans="1:8" x14ac:dyDescent="0.25">
      <c r="A4" s="1">
        <f t="shared" ref="A4:A67" si="5">A3+14</f>
        <v>42712</v>
      </c>
      <c r="B4">
        <f t="shared" si="0"/>
        <v>2016</v>
      </c>
      <c r="C4">
        <f t="shared" si="1"/>
        <v>12</v>
      </c>
      <c r="E4" s="96">
        <v>42736</v>
      </c>
      <c r="F4">
        <f t="shared" si="2"/>
        <v>2017</v>
      </c>
      <c r="G4">
        <f t="shared" si="3"/>
        <v>1</v>
      </c>
      <c r="H4">
        <f t="shared" si="4"/>
        <v>2</v>
      </c>
    </row>
    <row r="5" spans="1:8" x14ac:dyDescent="0.25">
      <c r="A5" s="1">
        <f t="shared" si="5"/>
        <v>42726</v>
      </c>
      <c r="B5">
        <f t="shared" si="0"/>
        <v>2016</v>
      </c>
      <c r="C5">
        <f t="shared" si="1"/>
        <v>12</v>
      </c>
      <c r="E5" s="96">
        <v>42767</v>
      </c>
      <c r="F5">
        <f t="shared" si="2"/>
        <v>2017</v>
      </c>
      <c r="G5">
        <f t="shared" si="3"/>
        <v>2</v>
      </c>
      <c r="H5">
        <f t="shared" si="4"/>
        <v>2</v>
      </c>
    </row>
    <row r="6" spans="1:8" x14ac:dyDescent="0.25">
      <c r="A6" s="1">
        <f t="shared" si="5"/>
        <v>42740</v>
      </c>
      <c r="B6">
        <f t="shared" si="0"/>
        <v>2017</v>
      </c>
      <c r="C6">
        <f t="shared" si="1"/>
        <v>1</v>
      </c>
      <c r="E6" s="96">
        <v>42795</v>
      </c>
      <c r="F6">
        <f t="shared" si="2"/>
        <v>2017</v>
      </c>
      <c r="G6">
        <f t="shared" si="3"/>
        <v>3</v>
      </c>
      <c r="H6">
        <f t="shared" si="4"/>
        <v>3</v>
      </c>
    </row>
    <row r="7" spans="1:8" x14ac:dyDescent="0.25">
      <c r="A7" s="1">
        <f t="shared" si="5"/>
        <v>42754</v>
      </c>
      <c r="B7">
        <f t="shared" si="0"/>
        <v>2017</v>
      </c>
      <c r="C7">
        <f t="shared" si="1"/>
        <v>1</v>
      </c>
      <c r="E7" s="96">
        <v>42826</v>
      </c>
      <c r="F7">
        <f t="shared" si="2"/>
        <v>2017</v>
      </c>
      <c r="G7">
        <f t="shared" si="3"/>
        <v>4</v>
      </c>
      <c r="H7">
        <f t="shared" si="4"/>
        <v>2</v>
      </c>
    </row>
    <row r="8" spans="1:8" x14ac:dyDescent="0.25">
      <c r="A8" s="1">
        <f t="shared" si="5"/>
        <v>42768</v>
      </c>
      <c r="B8">
        <f t="shared" si="0"/>
        <v>2017</v>
      </c>
      <c r="C8">
        <f t="shared" si="1"/>
        <v>2</v>
      </c>
      <c r="E8" s="96">
        <v>42856</v>
      </c>
      <c r="F8">
        <f t="shared" si="2"/>
        <v>2017</v>
      </c>
      <c r="G8">
        <f t="shared" si="3"/>
        <v>5</v>
      </c>
      <c r="H8">
        <f t="shared" si="4"/>
        <v>2</v>
      </c>
    </row>
    <row r="9" spans="1:8" x14ac:dyDescent="0.25">
      <c r="A9" s="1">
        <f t="shared" si="5"/>
        <v>42782</v>
      </c>
      <c r="B9">
        <f t="shared" si="0"/>
        <v>2017</v>
      </c>
      <c r="C9">
        <f t="shared" si="1"/>
        <v>2</v>
      </c>
      <c r="E9" s="96">
        <v>42887</v>
      </c>
      <c r="F9">
        <f t="shared" si="2"/>
        <v>2017</v>
      </c>
      <c r="G9">
        <f t="shared" si="3"/>
        <v>6</v>
      </c>
      <c r="H9">
        <f t="shared" si="4"/>
        <v>2</v>
      </c>
    </row>
    <row r="10" spans="1:8" x14ac:dyDescent="0.25">
      <c r="A10" s="1">
        <f t="shared" si="5"/>
        <v>42796</v>
      </c>
      <c r="B10">
        <f t="shared" si="0"/>
        <v>2017</v>
      </c>
      <c r="C10">
        <f t="shared" si="1"/>
        <v>3</v>
      </c>
      <c r="E10" s="96">
        <v>42917</v>
      </c>
      <c r="F10">
        <f t="shared" si="2"/>
        <v>2017</v>
      </c>
      <c r="G10">
        <f t="shared" si="3"/>
        <v>7</v>
      </c>
      <c r="H10">
        <f t="shared" si="4"/>
        <v>2</v>
      </c>
    </row>
    <row r="11" spans="1:8" x14ac:dyDescent="0.25">
      <c r="A11" s="1">
        <f t="shared" si="5"/>
        <v>42810</v>
      </c>
      <c r="B11">
        <f t="shared" si="0"/>
        <v>2017</v>
      </c>
      <c r="C11">
        <f t="shared" si="1"/>
        <v>3</v>
      </c>
      <c r="E11" s="96">
        <v>42948</v>
      </c>
      <c r="F11">
        <f t="shared" si="2"/>
        <v>2017</v>
      </c>
      <c r="G11">
        <f t="shared" si="3"/>
        <v>8</v>
      </c>
      <c r="H11">
        <f t="shared" si="4"/>
        <v>3</v>
      </c>
    </row>
    <row r="12" spans="1:8" x14ac:dyDescent="0.25">
      <c r="A12" s="1">
        <f t="shared" si="5"/>
        <v>42824</v>
      </c>
      <c r="B12">
        <f t="shared" si="0"/>
        <v>2017</v>
      </c>
      <c r="C12">
        <f t="shared" si="1"/>
        <v>3</v>
      </c>
      <c r="E12" s="96">
        <v>42979</v>
      </c>
      <c r="F12">
        <f t="shared" si="2"/>
        <v>2017</v>
      </c>
      <c r="G12">
        <f t="shared" si="3"/>
        <v>9</v>
      </c>
      <c r="H12">
        <f t="shared" si="4"/>
        <v>2</v>
      </c>
    </row>
    <row r="13" spans="1:8" x14ac:dyDescent="0.25">
      <c r="A13" s="1">
        <f t="shared" si="5"/>
        <v>42838</v>
      </c>
      <c r="B13">
        <f t="shared" si="0"/>
        <v>2017</v>
      </c>
      <c r="C13">
        <f t="shared" si="1"/>
        <v>4</v>
      </c>
      <c r="E13" s="96">
        <v>43009</v>
      </c>
      <c r="F13">
        <f t="shared" si="2"/>
        <v>2017</v>
      </c>
      <c r="G13">
        <f t="shared" si="3"/>
        <v>10</v>
      </c>
      <c r="H13">
        <f t="shared" si="4"/>
        <v>2</v>
      </c>
    </row>
    <row r="14" spans="1:8" x14ac:dyDescent="0.25">
      <c r="A14" s="1">
        <f t="shared" si="5"/>
        <v>42852</v>
      </c>
      <c r="B14">
        <f t="shared" si="0"/>
        <v>2017</v>
      </c>
      <c r="C14">
        <f t="shared" si="1"/>
        <v>4</v>
      </c>
      <c r="E14" s="96">
        <v>43040</v>
      </c>
      <c r="F14">
        <f t="shared" si="2"/>
        <v>2017</v>
      </c>
      <c r="G14">
        <f t="shared" si="3"/>
        <v>11</v>
      </c>
      <c r="H14">
        <f t="shared" si="4"/>
        <v>2</v>
      </c>
    </row>
    <row r="15" spans="1:8" x14ac:dyDescent="0.25">
      <c r="A15" s="1">
        <f t="shared" si="5"/>
        <v>42866</v>
      </c>
      <c r="B15">
        <f t="shared" si="0"/>
        <v>2017</v>
      </c>
      <c r="C15">
        <f t="shared" si="1"/>
        <v>5</v>
      </c>
      <c r="E15" s="96">
        <v>43070</v>
      </c>
      <c r="F15">
        <f t="shared" si="2"/>
        <v>2017</v>
      </c>
      <c r="G15">
        <f t="shared" si="3"/>
        <v>12</v>
      </c>
      <c r="H15">
        <f t="shared" si="4"/>
        <v>2</v>
      </c>
    </row>
    <row r="16" spans="1:8" x14ac:dyDescent="0.25">
      <c r="A16" s="1">
        <f t="shared" si="5"/>
        <v>42880</v>
      </c>
      <c r="B16">
        <f t="shared" si="0"/>
        <v>2017</v>
      </c>
      <c r="C16">
        <f t="shared" si="1"/>
        <v>5</v>
      </c>
      <c r="E16" s="96">
        <v>43101</v>
      </c>
      <c r="F16">
        <f t="shared" si="2"/>
        <v>2018</v>
      </c>
      <c r="G16">
        <f t="shared" si="3"/>
        <v>1</v>
      </c>
      <c r="H16">
        <f t="shared" si="4"/>
        <v>2</v>
      </c>
    </row>
    <row r="17" spans="1:8" x14ac:dyDescent="0.25">
      <c r="A17" s="1">
        <f t="shared" si="5"/>
        <v>42894</v>
      </c>
      <c r="B17">
        <f t="shared" si="0"/>
        <v>2017</v>
      </c>
      <c r="C17">
        <f t="shared" si="1"/>
        <v>6</v>
      </c>
      <c r="E17" s="96">
        <v>43132</v>
      </c>
      <c r="F17">
        <f t="shared" si="2"/>
        <v>2018</v>
      </c>
      <c r="G17">
        <f t="shared" si="3"/>
        <v>2</v>
      </c>
      <c r="H17">
        <f t="shared" si="4"/>
        <v>2</v>
      </c>
    </row>
    <row r="18" spans="1:8" x14ac:dyDescent="0.25">
      <c r="A18" s="1">
        <f t="shared" si="5"/>
        <v>42908</v>
      </c>
      <c r="B18">
        <f t="shared" si="0"/>
        <v>2017</v>
      </c>
      <c r="C18">
        <f t="shared" si="1"/>
        <v>6</v>
      </c>
      <c r="E18" s="96">
        <v>43160</v>
      </c>
      <c r="F18">
        <f t="shared" si="2"/>
        <v>2018</v>
      </c>
      <c r="G18">
        <f t="shared" si="3"/>
        <v>3</v>
      </c>
      <c r="H18">
        <f t="shared" si="4"/>
        <v>3</v>
      </c>
    </row>
    <row r="19" spans="1:8" x14ac:dyDescent="0.25">
      <c r="A19" s="1">
        <f t="shared" si="5"/>
        <v>42922</v>
      </c>
      <c r="B19">
        <f t="shared" si="0"/>
        <v>2017</v>
      </c>
      <c r="C19">
        <f t="shared" si="1"/>
        <v>7</v>
      </c>
      <c r="E19" s="96">
        <v>43191</v>
      </c>
      <c r="F19">
        <f t="shared" si="2"/>
        <v>2018</v>
      </c>
      <c r="G19">
        <f t="shared" si="3"/>
        <v>4</v>
      </c>
      <c r="H19">
        <f t="shared" si="4"/>
        <v>2</v>
      </c>
    </row>
    <row r="20" spans="1:8" x14ac:dyDescent="0.25">
      <c r="A20" s="1">
        <f t="shared" si="5"/>
        <v>42936</v>
      </c>
      <c r="B20">
        <f t="shared" si="0"/>
        <v>2017</v>
      </c>
      <c r="C20">
        <f t="shared" si="1"/>
        <v>7</v>
      </c>
      <c r="E20" s="96">
        <v>43221</v>
      </c>
      <c r="F20">
        <f t="shared" si="2"/>
        <v>2018</v>
      </c>
      <c r="G20">
        <f t="shared" si="3"/>
        <v>5</v>
      </c>
      <c r="H20">
        <f t="shared" si="4"/>
        <v>2</v>
      </c>
    </row>
    <row r="21" spans="1:8" x14ac:dyDescent="0.25">
      <c r="A21" s="1">
        <f t="shared" si="5"/>
        <v>42950</v>
      </c>
      <c r="B21">
        <f t="shared" si="0"/>
        <v>2017</v>
      </c>
      <c r="C21">
        <f t="shared" si="1"/>
        <v>8</v>
      </c>
      <c r="E21" s="96">
        <v>43252</v>
      </c>
      <c r="F21">
        <f t="shared" si="2"/>
        <v>2018</v>
      </c>
      <c r="G21">
        <f t="shared" si="3"/>
        <v>6</v>
      </c>
      <c r="H21">
        <f t="shared" si="4"/>
        <v>2</v>
      </c>
    </row>
    <row r="22" spans="1:8" x14ac:dyDescent="0.25">
      <c r="A22" s="1">
        <f t="shared" si="5"/>
        <v>42964</v>
      </c>
      <c r="B22">
        <f t="shared" si="0"/>
        <v>2017</v>
      </c>
      <c r="C22">
        <f t="shared" si="1"/>
        <v>8</v>
      </c>
      <c r="E22" s="96">
        <v>43282</v>
      </c>
      <c r="F22">
        <f t="shared" si="2"/>
        <v>2018</v>
      </c>
      <c r="G22">
        <f t="shared" si="3"/>
        <v>7</v>
      </c>
      <c r="H22">
        <f t="shared" si="4"/>
        <v>2</v>
      </c>
    </row>
    <row r="23" spans="1:8" x14ac:dyDescent="0.25">
      <c r="A23" s="1">
        <f t="shared" si="5"/>
        <v>42978</v>
      </c>
      <c r="B23">
        <f t="shared" si="0"/>
        <v>2017</v>
      </c>
      <c r="C23">
        <f t="shared" si="1"/>
        <v>8</v>
      </c>
      <c r="E23" s="96">
        <v>43313</v>
      </c>
      <c r="F23">
        <f t="shared" si="2"/>
        <v>2018</v>
      </c>
      <c r="G23">
        <f t="shared" si="3"/>
        <v>8</v>
      </c>
      <c r="H23">
        <f t="shared" si="4"/>
        <v>3</v>
      </c>
    </row>
    <row r="24" spans="1:8" x14ac:dyDescent="0.25">
      <c r="A24" s="1">
        <f t="shared" si="5"/>
        <v>42992</v>
      </c>
      <c r="B24">
        <f t="shared" si="0"/>
        <v>2017</v>
      </c>
      <c r="C24">
        <f t="shared" si="1"/>
        <v>9</v>
      </c>
      <c r="E24" s="96">
        <v>43344</v>
      </c>
      <c r="F24">
        <f t="shared" si="2"/>
        <v>2018</v>
      </c>
      <c r="G24">
        <f t="shared" si="3"/>
        <v>9</v>
      </c>
      <c r="H24">
        <f t="shared" si="4"/>
        <v>2</v>
      </c>
    </row>
    <row r="25" spans="1:8" x14ac:dyDescent="0.25">
      <c r="A25" s="1">
        <f t="shared" si="5"/>
        <v>43006</v>
      </c>
      <c r="B25">
        <f t="shared" si="0"/>
        <v>2017</v>
      </c>
      <c r="C25">
        <f t="shared" si="1"/>
        <v>9</v>
      </c>
      <c r="E25" s="96">
        <v>43374</v>
      </c>
      <c r="F25">
        <f t="shared" si="2"/>
        <v>2018</v>
      </c>
      <c r="G25">
        <f t="shared" si="3"/>
        <v>10</v>
      </c>
      <c r="H25">
        <f t="shared" si="4"/>
        <v>2</v>
      </c>
    </row>
    <row r="26" spans="1:8" x14ac:dyDescent="0.25">
      <c r="A26" s="1">
        <f t="shared" si="5"/>
        <v>43020</v>
      </c>
      <c r="B26">
        <f t="shared" si="0"/>
        <v>2017</v>
      </c>
      <c r="C26">
        <f t="shared" si="1"/>
        <v>10</v>
      </c>
      <c r="E26" s="96">
        <v>43405</v>
      </c>
      <c r="F26">
        <f t="shared" si="2"/>
        <v>2018</v>
      </c>
      <c r="G26">
        <f t="shared" si="3"/>
        <v>11</v>
      </c>
      <c r="H26">
        <f t="shared" si="4"/>
        <v>2</v>
      </c>
    </row>
    <row r="27" spans="1:8" x14ac:dyDescent="0.25">
      <c r="A27" s="1">
        <f t="shared" si="5"/>
        <v>43034</v>
      </c>
      <c r="B27">
        <f t="shared" si="0"/>
        <v>2017</v>
      </c>
      <c r="C27">
        <f t="shared" si="1"/>
        <v>10</v>
      </c>
      <c r="E27" s="96">
        <v>43435</v>
      </c>
      <c r="F27">
        <f t="shared" si="2"/>
        <v>2018</v>
      </c>
      <c r="G27">
        <f t="shared" si="3"/>
        <v>12</v>
      </c>
      <c r="H27">
        <f t="shared" si="4"/>
        <v>2</v>
      </c>
    </row>
    <row r="28" spans="1:8" x14ac:dyDescent="0.25">
      <c r="A28" s="1">
        <f t="shared" si="5"/>
        <v>43048</v>
      </c>
      <c r="B28">
        <f t="shared" si="0"/>
        <v>2017</v>
      </c>
      <c r="C28">
        <f t="shared" si="1"/>
        <v>11</v>
      </c>
      <c r="E28" s="96">
        <v>43466</v>
      </c>
      <c r="F28">
        <f t="shared" si="2"/>
        <v>2019</v>
      </c>
      <c r="G28">
        <f t="shared" si="3"/>
        <v>1</v>
      </c>
      <c r="H28">
        <f t="shared" si="4"/>
        <v>3</v>
      </c>
    </row>
    <row r="29" spans="1:8" x14ac:dyDescent="0.25">
      <c r="A29" s="1">
        <f t="shared" si="5"/>
        <v>43062</v>
      </c>
      <c r="B29">
        <f t="shared" si="0"/>
        <v>2017</v>
      </c>
      <c r="C29">
        <f t="shared" si="1"/>
        <v>11</v>
      </c>
      <c r="E29" s="96">
        <v>43497</v>
      </c>
      <c r="F29">
        <f t="shared" si="2"/>
        <v>2019</v>
      </c>
      <c r="G29">
        <f t="shared" si="3"/>
        <v>2</v>
      </c>
      <c r="H29">
        <f t="shared" si="4"/>
        <v>2</v>
      </c>
    </row>
    <row r="30" spans="1:8" x14ac:dyDescent="0.25">
      <c r="A30" s="1">
        <f t="shared" si="5"/>
        <v>43076</v>
      </c>
      <c r="B30">
        <f t="shared" si="0"/>
        <v>2017</v>
      </c>
      <c r="C30">
        <f t="shared" si="1"/>
        <v>12</v>
      </c>
      <c r="E30" s="96">
        <v>43525</v>
      </c>
      <c r="F30">
        <f t="shared" si="2"/>
        <v>2019</v>
      </c>
      <c r="G30">
        <f t="shared" si="3"/>
        <v>3</v>
      </c>
      <c r="H30">
        <f t="shared" si="4"/>
        <v>2</v>
      </c>
    </row>
    <row r="31" spans="1:8" x14ac:dyDescent="0.25">
      <c r="A31" s="1">
        <f t="shared" si="5"/>
        <v>43090</v>
      </c>
      <c r="B31">
        <f t="shared" si="0"/>
        <v>2017</v>
      </c>
      <c r="C31">
        <f t="shared" si="1"/>
        <v>12</v>
      </c>
      <c r="E31" s="96">
        <v>43556</v>
      </c>
      <c r="F31">
        <f t="shared" si="2"/>
        <v>2019</v>
      </c>
      <c r="G31">
        <f t="shared" si="3"/>
        <v>4</v>
      </c>
      <c r="H31">
        <f t="shared" si="4"/>
        <v>2</v>
      </c>
    </row>
    <row r="32" spans="1:8" x14ac:dyDescent="0.25">
      <c r="A32" s="1">
        <f t="shared" si="5"/>
        <v>43104</v>
      </c>
      <c r="B32">
        <f t="shared" si="0"/>
        <v>2018</v>
      </c>
      <c r="C32">
        <f t="shared" si="1"/>
        <v>1</v>
      </c>
      <c r="E32" s="96">
        <v>43586</v>
      </c>
      <c r="F32">
        <f t="shared" si="2"/>
        <v>2019</v>
      </c>
      <c r="G32">
        <f t="shared" si="3"/>
        <v>5</v>
      </c>
      <c r="H32">
        <f t="shared" si="4"/>
        <v>2</v>
      </c>
    </row>
    <row r="33" spans="1:8" x14ac:dyDescent="0.25">
      <c r="A33" s="1">
        <f t="shared" si="5"/>
        <v>43118</v>
      </c>
      <c r="B33">
        <f t="shared" si="0"/>
        <v>2018</v>
      </c>
      <c r="C33">
        <f t="shared" si="1"/>
        <v>1</v>
      </c>
      <c r="E33" s="96">
        <v>43617</v>
      </c>
      <c r="F33">
        <f t="shared" si="2"/>
        <v>2019</v>
      </c>
      <c r="G33">
        <f t="shared" si="3"/>
        <v>6</v>
      </c>
      <c r="H33">
        <f t="shared" si="4"/>
        <v>2</v>
      </c>
    </row>
    <row r="34" spans="1:8" x14ac:dyDescent="0.25">
      <c r="A34" s="1">
        <f t="shared" si="5"/>
        <v>43132</v>
      </c>
      <c r="B34">
        <f t="shared" si="0"/>
        <v>2018</v>
      </c>
      <c r="C34">
        <f t="shared" si="1"/>
        <v>2</v>
      </c>
      <c r="E34" s="96">
        <v>43647</v>
      </c>
      <c r="F34">
        <f t="shared" si="2"/>
        <v>2019</v>
      </c>
      <c r="G34">
        <f t="shared" si="3"/>
        <v>7</v>
      </c>
      <c r="H34">
        <f t="shared" si="4"/>
        <v>2</v>
      </c>
    </row>
    <row r="35" spans="1:8" x14ac:dyDescent="0.25">
      <c r="A35" s="1">
        <f t="shared" si="5"/>
        <v>43146</v>
      </c>
      <c r="B35">
        <f t="shared" si="0"/>
        <v>2018</v>
      </c>
      <c r="C35">
        <f t="shared" si="1"/>
        <v>2</v>
      </c>
      <c r="E35" s="96">
        <v>43678</v>
      </c>
      <c r="F35">
        <f t="shared" si="2"/>
        <v>2019</v>
      </c>
      <c r="G35">
        <f t="shared" si="3"/>
        <v>8</v>
      </c>
      <c r="H35">
        <f t="shared" si="4"/>
        <v>3</v>
      </c>
    </row>
    <row r="36" spans="1:8" x14ac:dyDescent="0.25">
      <c r="A36" s="1">
        <f t="shared" si="5"/>
        <v>43160</v>
      </c>
      <c r="B36">
        <f t="shared" si="0"/>
        <v>2018</v>
      </c>
      <c r="C36">
        <f t="shared" si="1"/>
        <v>3</v>
      </c>
      <c r="E36" s="96">
        <v>43709</v>
      </c>
      <c r="F36">
        <f t="shared" si="2"/>
        <v>2019</v>
      </c>
      <c r="G36">
        <f t="shared" si="3"/>
        <v>9</v>
      </c>
      <c r="H36">
        <f t="shared" si="4"/>
        <v>2</v>
      </c>
    </row>
    <row r="37" spans="1:8" x14ac:dyDescent="0.25">
      <c r="A37" s="1">
        <f t="shared" si="5"/>
        <v>43174</v>
      </c>
      <c r="B37">
        <f t="shared" si="0"/>
        <v>2018</v>
      </c>
      <c r="C37">
        <f t="shared" si="1"/>
        <v>3</v>
      </c>
      <c r="E37" s="96">
        <v>43739</v>
      </c>
      <c r="F37">
        <f t="shared" si="2"/>
        <v>2019</v>
      </c>
      <c r="G37">
        <f t="shared" si="3"/>
        <v>10</v>
      </c>
      <c r="H37">
        <f t="shared" si="4"/>
        <v>2</v>
      </c>
    </row>
    <row r="38" spans="1:8" x14ac:dyDescent="0.25">
      <c r="A38" s="1">
        <f t="shared" si="5"/>
        <v>43188</v>
      </c>
      <c r="B38">
        <f t="shared" si="0"/>
        <v>2018</v>
      </c>
      <c r="C38">
        <f t="shared" si="1"/>
        <v>3</v>
      </c>
      <c r="E38" s="96">
        <v>43770</v>
      </c>
      <c r="F38">
        <f t="shared" si="2"/>
        <v>2019</v>
      </c>
      <c r="G38">
        <f t="shared" si="3"/>
        <v>11</v>
      </c>
      <c r="H38">
        <f t="shared" si="4"/>
        <v>2</v>
      </c>
    </row>
    <row r="39" spans="1:8" x14ac:dyDescent="0.25">
      <c r="A39" s="1">
        <f t="shared" si="5"/>
        <v>43202</v>
      </c>
      <c r="B39">
        <f t="shared" si="0"/>
        <v>2018</v>
      </c>
      <c r="C39">
        <f t="shared" si="1"/>
        <v>4</v>
      </c>
      <c r="E39" s="96">
        <v>43800</v>
      </c>
      <c r="F39">
        <f t="shared" si="2"/>
        <v>2019</v>
      </c>
      <c r="G39">
        <f t="shared" si="3"/>
        <v>12</v>
      </c>
      <c r="H39">
        <f t="shared" si="4"/>
        <v>2</v>
      </c>
    </row>
    <row r="40" spans="1:8" x14ac:dyDescent="0.25">
      <c r="A40" s="1">
        <f t="shared" si="5"/>
        <v>43216</v>
      </c>
      <c r="B40">
        <f t="shared" si="0"/>
        <v>2018</v>
      </c>
      <c r="C40">
        <f t="shared" si="1"/>
        <v>4</v>
      </c>
      <c r="E40" s="96">
        <v>43831</v>
      </c>
      <c r="F40">
        <f t="shared" si="2"/>
        <v>2020</v>
      </c>
      <c r="G40">
        <f t="shared" si="3"/>
        <v>1</v>
      </c>
      <c r="H40">
        <f t="shared" si="4"/>
        <v>3</v>
      </c>
    </row>
    <row r="41" spans="1:8" x14ac:dyDescent="0.25">
      <c r="A41" s="1">
        <f t="shared" si="5"/>
        <v>43230</v>
      </c>
      <c r="B41">
        <f t="shared" si="0"/>
        <v>2018</v>
      </c>
      <c r="C41">
        <f t="shared" si="1"/>
        <v>5</v>
      </c>
      <c r="E41" s="96">
        <v>43862</v>
      </c>
      <c r="F41">
        <f t="shared" si="2"/>
        <v>2020</v>
      </c>
      <c r="G41">
        <f t="shared" si="3"/>
        <v>2</v>
      </c>
      <c r="H41">
        <f t="shared" si="4"/>
        <v>2</v>
      </c>
    </row>
    <row r="42" spans="1:8" x14ac:dyDescent="0.25">
      <c r="A42" s="1">
        <f t="shared" si="5"/>
        <v>43244</v>
      </c>
      <c r="B42">
        <f t="shared" si="0"/>
        <v>2018</v>
      </c>
      <c r="C42">
        <f t="shared" si="1"/>
        <v>5</v>
      </c>
      <c r="E42" s="96">
        <v>43891</v>
      </c>
      <c r="F42">
        <f t="shared" si="2"/>
        <v>2020</v>
      </c>
      <c r="G42">
        <f t="shared" si="3"/>
        <v>3</v>
      </c>
      <c r="H42">
        <f t="shared" si="4"/>
        <v>2</v>
      </c>
    </row>
    <row r="43" spans="1:8" x14ac:dyDescent="0.25">
      <c r="A43" s="1">
        <f t="shared" si="5"/>
        <v>43258</v>
      </c>
      <c r="B43">
        <f t="shared" si="0"/>
        <v>2018</v>
      </c>
      <c r="C43">
        <f t="shared" si="1"/>
        <v>6</v>
      </c>
      <c r="E43" s="96">
        <v>43922</v>
      </c>
      <c r="F43">
        <f t="shared" si="2"/>
        <v>2020</v>
      </c>
      <c r="G43">
        <f t="shared" si="3"/>
        <v>4</v>
      </c>
      <c r="H43">
        <f t="shared" si="4"/>
        <v>2</v>
      </c>
    </row>
    <row r="44" spans="1:8" x14ac:dyDescent="0.25">
      <c r="A44" s="1">
        <f t="shared" si="5"/>
        <v>43272</v>
      </c>
      <c r="B44">
        <f t="shared" si="0"/>
        <v>2018</v>
      </c>
      <c r="C44">
        <f t="shared" si="1"/>
        <v>6</v>
      </c>
      <c r="E44" s="96">
        <v>43952</v>
      </c>
      <c r="F44">
        <f t="shared" si="2"/>
        <v>2020</v>
      </c>
      <c r="G44">
        <f t="shared" si="3"/>
        <v>5</v>
      </c>
      <c r="H44">
        <f t="shared" si="4"/>
        <v>2</v>
      </c>
    </row>
    <row r="45" spans="1:8" x14ac:dyDescent="0.25">
      <c r="A45" s="1">
        <f t="shared" si="5"/>
        <v>43286</v>
      </c>
      <c r="B45">
        <f t="shared" si="0"/>
        <v>2018</v>
      </c>
      <c r="C45">
        <f t="shared" si="1"/>
        <v>7</v>
      </c>
      <c r="E45" s="96">
        <v>43983</v>
      </c>
      <c r="F45">
        <f t="shared" si="2"/>
        <v>2020</v>
      </c>
      <c r="G45">
        <f t="shared" si="3"/>
        <v>6</v>
      </c>
      <c r="H45">
        <f t="shared" si="4"/>
        <v>2</v>
      </c>
    </row>
    <row r="46" spans="1:8" x14ac:dyDescent="0.25">
      <c r="A46" s="1">
        <f t="shared" si="5"/>
        <v>43300</v>
      </c>
      <c r="B46">
        <f t="shared" si="0"/>
        <v>2018</v>
      </c>
      <c r="C46">
        <f t="shared" si="1"/>
        <v>7</v>
      </c>
      <c r="E46" s="96">
        <v>44013</v>
      </c>
      <c r="F46">
        <f t="shared" si="2"/>
        <v>2020</v>
      </c>
      <c r="G46">
        <f t="shared" si="3"/>
        <v>7</v>
      </c>
      <c r="H46">
        <f t="shared" si="4"/>
        <v>3</v>
      </c>
    </row>
    <row r="47" spans="1:8" x14ac:dyDescent="0.25">
      <c r="A47" s="1">
        <f t="shared" si="5"/>
        <v>43314</v>
      </c>
      <c r="B47">
        <f t="shared" si="0"/>
        <v>2018</v>
      </c>
      <c r="C47">
        <f t="shared" si="1"/>
        <v>8</v>
      </c>
      <c r="E47" s="96">
        <v>44044</v>
      </c>
      <c r="F47">
        <f t="shared" si="2"/>
        <v>2020</v>
      </c>
      <c r="G47">
        <f t="shared" si="3"/>
        <v>8</v>
      </c>
      <c r="H47">
        <f t="shared" si="4"/>
        <v>2</v>
      </c>
    </row>
    <row r="48" spans="1:8" x14ac:dyDescent="0.25">
      <c r="A48" s="1">
        <f t="shared" si="5"/>
        <v>43328</v>
      </c>
      <c r="B48">
        <f t="shared" si="0"/>
        <v>2018</v>
      </c>
      <c r="C48">
        <f t="shared" si="1"/>
        <v>8</v>
      </c>
      <c r="E48" s="96">
        <v>44075</v>
      </c>
      <c r="F48">
        <f t="shared" si="2"/>
        <v>2020</v>
      </c>
      <c r="G48">
        <f t="shared" si="3"/>
        <v>9</v>
      </c>
      <c r="H48">
        <f t="shared" si="4"/>
        <v>2</v>
      </c>
    </row>
    <row r="49" spans="1:8" x14ac:dyDescent="0.25">
      <c r="A49" s="1">
        <f t="shared" si="5"/>
        <v>43342</v>
      </c>
      <c r="B49">
        <f t="shared" si="0"/>
        <v>2018</v>
      </c>
      <c r="C49">
        <f t="shared" si="1"/>
        <v>8</v>
      </c>
      <c r="E49" s="96">
        <v>44105</v>
      </c>
      <c r="F49">
        <f t="shared" si="2"/>
        <v>2020</v>
      </c>
      <c r="G49">
        <f t="shared" si="3"/>
        <v>10</v>
      </c>
      <c r="H49">
        <f t="shared" si="4"/>
        <v>2</v>
      </c>
    </row>
    <row r="50" spans="1:8" x14ac:dyDescent="0.25">
      <c r="A50" s="1">
        <f t="shared" si="5"/>
        <v>43356</v>
      </c>
      <c r="B50">
        <f t="shared" si="0"/>
        <v>2018</v>
      </c>
      <c r="C50">
        <f t="shared" si="1"/>
        <v>9</v>
      </c>
      <c r="E50" s="96">
        <v>44136</v>
      </c>
      <c r="F50">
        <f t="shared" si="2"/>
        <v>2020</v>
      </c>
      <c r="G50">
        <f t="shared" si="3"/>
        <v>11</v>
      </c>
      <c r="H50">
        <f t="shared" si="4"/>
        <v>2</v>
      </c>
    </row>
    <row r="51" spans="1:8" x14ac:dyDescent="0.25">
      <c r="A51" s="1">
        <f t="shared" si="5"/>
        <v>43370</v>
      </c>
      <c r="B51">
        <f t="shared" si="0"/>
        <v>2018</v>
      </c>
      <c r="C51">
        <f t="shared" si="1"/>
        <v>9</v>
      </c>
      <c r="E51" s="96">
        <v>44166</v>
      </c>
      <c r="F51">
        <f t="shared" si="2"/>
        <v>2020</v>
      </c>
      <c r="G51">
        <f t="shared" si="3"/>
        <v>12</v>
      </c>
      <c r="H51">
        <f t="shared" si="4"/>
        <v>3</v>
      </c>
    </row>
    <row r="52" spans="1:8" x14ac:dyDescent="0.25">
      <c r="A52" s="1">
        <f t="shared" si="5"/>
        <v>43384</v>
      </c>
      <c r="B52">
        <f t="shared" si="0"/>
        <v>2018</v>
      </c>
      <c r="C52">
        <f t="shared" si="1"/>
        <v>10</v>
      </c>
      <c r="E52" s="96">
        <v>44197</v>
      </c>
      <c r="F52">
        <f t="shared" si="2"/>
        <v>2021</v>
      </c>
      <c r="G52">
        <f t="shared" si="3"/>
        <v>1</v>
      </c>
      <c r="H52">
        <f t="shared" si="4"/>
        <v>2</v>
      </c>
    </row>
    <row r="53" spans="1:8" x14ac:dyDescent="0.25">
      <c r="A53" s="1">
        <f t="shared" si="5"/>
        <v>43398</v>
      </c>
      <c r="B53">
        <f t="shared" si="0"/>
        <v>2018</v>
      </c>
      <c r="C53">
        <f t="shared" si="1"/>
        <v>10</v>
      </c>
      <c r="E53" s="96">
        <v>44228</v>
      </c>
      <c r="F53">
        <f t="shared" si="2"/>
        <v>2021</v>
      </c>
      <c r="G53">
        <f t="shared" si="3"/>
        <v>2</v>
      </c>
      <c r="H53">
        <f t="shared" si="4"/>
        <v>2</v>
      </c>
    </row>
    <row r="54" spans="1:8" x14ac:dyDescent="0.25">
      <c r="A54" s="1">
        <f t="shared" si="5"/>
        <v>43412</v>
      </c>
      <c r="B54">
        <f t="shared" si="0"/>
        <v>2018</v>
      </c>
      <c r="C54">
        <f t="shared" si="1"/>
        <v>11</v>
      </c>
      <c r="E54" s="96">
        <v>44256</v>
      </c>
      <c r="F54">
        <f t="shared" si="2"/>
        <v>2021</v>
      </c>
      <c r="G54">
        <f t="shared" si="3"/>
        <v>3</v>
      </c>
      <c r="H54">
        <f t="shared" si="4"/>
        <v>2</v>
      </c>
    </row>
    <row r="55" spans="1:8" x14ac:dyDescent="0.25">
      <c r="A55" s="1">
        <f t="shared" si="5"/>
        <v>43426</v>
      </c>
      <c r="B55">
        <f t="shared" si="0"/>
        <v>2018</v>
      </c>
      <c r="C55">
        <f t="shared" si="1"/>
        <v>11</v>
      </c>
      <c r="E55" s="96">
        <v>44287</v>
      </c>
      <c r="F55">
        <f t="shared" si="2"/>
        <v>2021</v>
      </c>
      <c r="G55">
        <f t="shared" si="3"/>
        <v>4</v>
      </c>
      <c r="H55">
        <f t="shared" si="4"/>
        <v>2</v>
      </c>
    </row>
    <row r="56" spans="1:8" x14ac:dyDescent="0.25">
      <c r="A56" s="1">
        <f t="shared" si="5"/>
        <v>43440</v>
      </c>
      <c r="B56">
        <f t="shared" si="0"/>
        <v>2018</v>
      </c>
      <c r="C56">
        <f t="shared" si="1"/>
        <v>12</v>
      </c>
      <c r="E56" s="96">
        <v>44317</v>
      </c>
      <c r="F56">
        <f t="shared" si="2"/>
        <v>2021</v>
      </c>
      <c r="G56">
        <f t="shared" si="3"/>
        <v>5</v>
      </c>
      <c r="H56">
        <f t="shared" si="4"/>
        <v>2</v>
      </c>
    </row>
    <row r="57" spans="1:8" x14ac:dyDescent="0.25">
      <c r="A57" s="1">
        <f t="shared" si="5"/>
        <v>43454</v>
      </c>
      <c r="B57">
        <f t="shared" si="0"/>
        <v>2018</v>
      </c>
      <c r="C57">
        <f t="shared" si="1"/>
        <v>12</v>
      </c>
      <c r="E57" s="96">
        <v>44348</v>
      </c>
      <c r="F57">
        <f t="shared" si="2"/>
        <v>2021</v>
      </c>
      <c r="G57">
        <f t="shared" si="3"/>
        <v>6</v>
      </c>
      <c r="H57">
        <f t="shared" si="4"/>
        <v>2</v>
      </c>
    </row>
    <row r="58" spans="1:8" x14ac:dyDescent="0.25">
      <c r="A58" s="1">
        <f t="shared" si="5"/>
        <v>43468</v>
      </c>
      <c r="B58">
        <f t="shared" si="0"/>
        <v>2019</v>
      </c>
      <c r="C58">
        <f t="shared" si="1"/>
        <v>1</v>
      </c>
      <c r="E58" s="96">
        <v>44378</v>
      </c>
      <c r="F58">
        <f t="shared" si="2"/>
        <v>2021</v>
      </c>
      <c r="G58">
        <f t="shared" si="3"/>
        <v>7</v>
      </c>
      <c r="H58">
        <f t="shared" si="4"/>
        <v>3</v>
      </c>
    </row>
    <row r="59" spans="1:8" x14ac:dyDescent="0.25">
      <c r="A59" s="1">
        <f t="shared" si="5"/>
        <v>43482</v>
      </c>
      <c r="B59">
        <f t="shared" si="0"/>
        <v>2019</v>
      </c>
      <c r="C59">
        <f t="shared" si="1"/>
        <v>1</v>
      </c>
      <c r="E59" s="96">
        <v>44409</v>
      </c>
      <c r="F59">
        <f t="shared" si="2"/>
        <v>2021</v>
      </c>
      <c r="G59">
        <f t="shared" si="3"/>
        <v>8</v>
      </c>
      <c r="H59">
        <f t="shared" si="4"/>
        <v>2</v>
      </c>
    </row>
    <row r="60" spans="1:8" x14ac:dyDescent="0.25">
      <c r="A60" s="1">
        <f t="shared" si="5"/>
        <v>43496</v>
      </c>
      <c r="B60">
        <f t="shared" si="0"/>
        <v>2019</v>
      </c>
      <c r="C60">
        <f t="shared" si="1"/>
        <v>1</v>
      </c>
      <c r="E60" s="96">
        <v>44440</v>
      </c>
      <c r="F60">
        <f t="shared" si="2"/>
        <v>2021</v>
      </c>
      <c r="G60">
        <f t="shared" si="3"/>
        <v>9</v>
      </c>
      <c r="H60">
        <f t="shared" si="4"/>
        <v>2</v>
      </c>
    </row>
    <row r="61" spans="1:8" x14ac:dyDescent="0.25">
      <c r="A61" s="1">
        <f t="shared" si="5"/>
        <v>43510</v>
      </c>
      <c r="B61">
        <f t="shared" si="0"/>
        <v>2019</v>
      </c>
      <c r="C61">
        <f t="shared" si="1"/>
        <v>2</v>
      </c>
      <c r="E61" s="96">
        <v>44470</v>
      </c>
      <c r="F61">
        <f t="shared" si="2"/>
        <v>2021</v>
      </c>
      <c r="G61">
        <f t="shared" si="3"/>
        <v>10</v>
      </c>
      <c r="H61">
        <f t="shared" si="4"/>
        <v>2</v>
      </c>
    </row>
    <row r="62" spans="1:8" x14ac:dyDescent="0.25">
      <c r="A62" s="1">
        <f t="shared" si="5"/>
        <v>43524</v>
      </c>
      <c r="B62">
        <f t="shared" si="0"/>
        <v>2019</v>
      </c>
      <c r="C62">
        <f t="shared" si="1"/>
        <v>2</v>
      </c>
      <c r="E62" s="96">
        <v>44501</v>
      </c>
      <c r="F62">
        <f t="shared" si="2"/>
        <v>2021</v>
      </c>
      <c r="G62">
        <f t="shared" si="3"/>
        <v>11</v>
      </c>
      <c r="H62">
        <f t="shared" si="4"/>
        <v>2</v>
      </c>
    </row>
    <row r="63" spans="1:8" x14ac:dyDescent="0.25">
      <c r="A63" s="1">
        <f t="shared" si="5"/>
        <v>43538</v>
      </c>
      <c r="B63">
        <f t="shared" si="0"/>
        <v>2019</v>
      </c>
      <c r="C63">
        <f t="shared" si="1"/>
        <v>3</v>
      </c>
      <c r="E63" s="96">
        <v>44531</v>
      </c>
      <c r="F63">
        <f t="shared" si="2"/>
        <v>2021</v>
      </c>
      <c r="G63">
        <f t="shared" si="3"/>
        <v>12</v>
      </c>
      <c r="H63">
        <f t="shared" si="4"/>
        <v>3</v>
      </c>
    </row>
    <row r="64" spans="1:8" x14ac:dyDescent="0.25">
      <c r="A64" s="1">
        <f t="shared" si="5"/>
        <v>43552</v>
      </c>
      <c r="B64">
        <f t="shared" si="0"/>
        <v>2019</v>
      </c>
      <c r="C64">
        <f t="shared" si="1"/>
        <v>3</v>
      </c>
      <c r="E64" s="96">
        <v>44562</v>
      </c>
      <c r="F64">
        <f t="shared" si="2"/>
        <v>2022</v>
      </c>
      <c r="G64">
        <f t="shared" si="3"/>
        <v>1</v>
      </c>
      <c r="H64">
        <f t="shared" si="4"/>
        <v>2</v>
      </c>
    </row>
    <row r="65" spans="1:8" x14ac:dyDescent="0.25">
      <c r="A65" s="1">
        <f t="shared" si="5"/>
        <v>43566</v>
      </c>
      <c r="B65">
        <f t="shared" si="0"/>
        <v>2019</v>
      </c>
      <c r="C65">
        <f t="shared" si="1"/>
        <v>4</v>
      </c>
      <c r="E65" s="96">
        <v>44593</v>
      </c>
      <c r="F65">
        <f t="shared" si="2"/>
        <v>2022</v>
      </c>
      <c r="G65">
        <f t="shared" si="3"/>
        <v>2</v>
      </c>
      <c r="H65">
        <f t="shared" si="4"/>
        <v>2</v>
      </c>
    </row>
    <row r="66" spans="1:8" x14ac:dyDescent="0.25">
      <c r="A66" s="1">
        <f t="shared" si="5"/>
        <v>43580</v>
      </c>
      <c r="B66">
        <f t="shared" si="0"/>
        <v>2019</v>
      </c>
      <c r="C66">
        <f t="shared" si="1"/>
        <v>4</v>
      </c>
      <c r="E66" s="96">
        <v>44621</v>
      </c>
      <c r="F66">
        <f t="shared" si="2"/>
        <v>2022</v>
      </c>
      <c r="G66">
        <f t="shared" si="3"/>
        <v>3</v>
      </c>
      <c r="H66">
        <f t="shared" si="4"/>
        <v>2</v>
      </c>
    </row>
    <row r="67" spans="1:8" x14ac:dyDescent="0.25">
      <c r="A67" s="1">
        <f t="shared" si="5"/>
        <v>43594</v>
      </c>
      <c r="B67">
        <f t="shared" ref="B67:B130" si="6">YEAR(A67)</f>
        <v>2019</v>
      </c>
      <c r="C67">
        <f t="shared" ref="C67:C130" si="7">MONTH(A67)</f>
        <v>5</v>
      </c>
      <c r="E67" s="96">
        <v>44652</v>
      </c>
      <c r="F67">
        <f t="shared" ref="F67:F130" si="8">YEAR(E67)</f>
        <v>2022</v>
      </c>
      <c r="G67">
        <f t="shared" ref="G67:G130" si="9">MONTH(E67)</f>
        <v>4</v>
      </c>
      <c r="H67">
        <f t="shared" ref="H67:H130" si="10">COUNTIFS(B:B,F67,C:C,G67)</f>
        <v>2</v>
      </c>
    </row>
    <row r="68" spans="1:8" x14ac:dyDescent="0.25">
      <c r="A68" s="1">
        <f t="shared" ref="A68:A131" si="11">A67+14</f>
        <v>43608</v>
      </c>
      <c r="B68">
        <f t="shared" si="6"/>
        <v>2019</v>
      </c>
      <c r="C68">
        <f t="shared" si="7"/>
        <v>5</v>
      </c>
      <c r="E68" s="96">
        <v>44682</v>
      </c>
      <c r="F68">
        <f t="shared" si="8"/>
        <v>2022</v>
      </c>
      <c r="G68">
        <f t="shared" si="9"/>
        <v>5</v>
      </c>
      <c r="H68">
        <f t="shared" si="10"/>
        <v>2</v>
      </c>
    </row>
    <row r="69" spans="1:8" x14ac:dyDescent="0.25">
      <c r="A69" s="1">
        <f t="shared" si="11"/>
        <v>43622</v>
      </c>
      <c r="B69">
        <f t="shared" si="6"/>
        <v>2019</v>
      </c>
      <c r="C69">
        <f t="shared" si="7"/>
        <v>6</v>
      </c>
      <c r="E69" s="96">
        <v>44713</v>
      </c>
      <c r="F69">
        <f t="shared" si="8"/>
        <v>2022</v>
      </c>
      <c r="G69">
        <f t="shared" si="9"/>
        <v>6</v>
      </c>
      <c r="H69">
        <f t="shared" si="10"/>
        <v>3</v>
      </c>
    </row>
    <row r="70" spans="1:8" x14ac:dyDescent="0.25">
      <c r="A70" s="1">
        <f t="shared" si="11"/>
        <v>43636</v>
      </c>
      <c r="B70">
        <f t="shared" si="6"/>
        <v>2019</v>
      </c>
      <c r="C70">
        <f t="shared" si="7"/>
        <v>6</v>
      </c>
      <c r="E70" s="96">
        <v>44743</v>
      </c>
      <c r="F70">
        <f t="shared" si="8"/>
        <v>2022</v>
      </c>
      <c r="G70">
        <f t="shared" si="9"/>
        <v>7</v>
      </c>
      <c r="H70">
        <f t="shared" si="10"/>
        <v>2</v>
      </c>
    </row>
    <row r="71" spans="1:8" x14ac:dyDescent="0.25">
      <c r="A71" s="1">
        <f t="shared" si="11"/>
        <v>43650</v>
      </c>
      <c r="B71">
        <f t="shared" si="6"/>
        <v>2019</v>
      </c>
      <c r="C71">
        <f t="shared" si="7"/>
        <v>7</v>
      </c>
      <c r="E71" s="96">
        <v>44774</v>
      </c>
      <c r="F71">
        <f t="shared" si="8"/>
        <v>2022</v>
      </c>
      <c r="G71">
        <f t="shared" si="9"/>
        <v>8</v>
      </c>
      <c r="H71">
        <f t="shared" si="10"/>
        <v>2</v>
      </c>
    </row>
    <row r="72" spans="1:8" x14ac:dyDescent="0.25">
      <c r="A72" s="1">
        <f t="shared" si="11"/>
        <v>43664</v>
      </c>
      <c r="B72">
        <f t="shared" si="6"/>
        <v>2019</v>
      </c>
      <c r="C72">
        <f t="shared" si="7"/>
        <v>7</v>
      </c>
      <c r="E72" s="96">
        <v>44805</v>
      </c>
      <c r="F72">
        <f t="shared" si="8"/>
        <v>2022</v>
      </c>
      <c r="G72">
        <f t="shared" si="9"/>
        <v>9</v>
      </c>
      <c r="H72">
        <f t="shared" si="10"/>
        <v>2</v>
      </c>
    </row>
    <row r="73" spans="1:8" x14ac:dyDescent="0.25">
      <c r="A73" s="1">
        <f t="shared" si="11"/>
        <v>43678</v>
      </c>
      <c r="B73">
        <f t="shared" si="6"/>
        <v>2019</v>
      </c>
      <c r="C73">
        <f t="shared" si="7"/>
        <v>8</v>
      </c>
      <c r="E73" s="96">
        <v>44835</v>
      </c>
      <c r="F73">
        <f t="shared" si="8"/>
        <v>2022</v>
      </c>
      <c r="G73">
        <f t="shared" si="9"/>
        <v>10</v>
      </c>
      <c r="H73">
        <f t="shared" si="10"/>
        <v>2</v>
      </c>
    </row>
    <row r="74" spans="1:8" x14ac:dyDescent="0.25">
      <c r="A74" s="1">
        <f t="shared" si="11"/>
        <v>43692</v>
      </c>
      <c r="B74">
        <f t="shared" si="6"/>
        <v>2019</v>
      </c>
      <c r="C74">
        <f t="shared" si="7"/>
        <v>8</v>
      </c>
      <c r="E74" s="96">
        <v>44866</v>
      </c>
      <c r="F74">
        <f t="shared" si="8"/>
        <v>2022</v>
      </c>
      <c r="G74">
        <f t="shared" si="9"/>
        <v>11</v>
      </c>
      <c r="H74">
        <f t="shared" si="10"/>
        <v>2</v>
      </c>
    </row>
    <row r="75" spans="1:8" x14ac:dyDescent="0.25">
      <c r="A75" s="1">
        <f t="shared" si="11"/>
        <v>43706</v>
      </c>
      <c r="B75">
        <f t="shared" si="6"/>
        <v>2019</v>
      </c>
      <c r="C75">
        <f t="shared" si="7"/>
        <v>8</v>
      </c>
      <c r="E75" s="96">
        <v>44896</v>
      </c>
      <c r="F75">
        <f t="shared" si="8"/>
        <v>2022</v>
      </c>
      <c r="G75">
        <f t="shared" si="9"/>
        <v>12</v>
      </c>
      <c r="H75">
        <f t="shared" si="10"/>
        <v>3</v>
      </c>
    </row>
    <row r="76" spans="1:8" x14ac:dyDescent="0.25">
      <c r="A76" s="1">
        <f t="shared" si="11"/>
        <v>43720</v>
      </c>
      <c r="B76">
        <f t="shared" si="6"/>
        <v>2019</v>
      </c>
      <c r="C76">
        <f t="shared" si="7"/>
        <v>9</v>
      </c>
      <c r="E76" s="96">
        <v>44927</v>
      </c>
      <c r="F76">
        <f t="shared" si="8"/>
        <v>2023</v>
      </c>
      <c r="G76">
        <f t="shared" si="9"/>
        <v>1</v>
      </c>
      <c r="H76">
        <f t="shared" si="10"/>
        <v>2</v>
      </c>
    </row>
    <row r="77" spans="1:8" x14ac:dyDescent="0.25">
      <c r="A77" s="1">
        <f t="shared" si="11"/>
        <v>43734</v>
      </c>
      <c r="B77">
        <f t="shared" si="6"/>
        <v>2019</v>
      </c>
      <c r="C77">
        <f t="shared" si="7"/>
        <v>9</v>
      </c>
      <c r="E77" s="96">
        <v>44958</v>
      </c>
      <c r="F77">
        <f t="shared" si="8"/>
        <v>2023</v>
      </c>
      <c r="G77">
        <f t="shared" si="9"/>
        <v>2</v>
      </c>
      <c r="H77">
        <f t="shared" si="10"/>
        <v>2</v>
      </c>
    </row>
    <row r="78" spans="1:8" x14ac:dyDescent="0.25">
      <c r="A78" s="1">
        <f t="shared" si="11"/>
        <v>43748</v>
      </c>
      <c r="B78">
        <f t="shared" si="6"/>
        <v>2019</v>
      </c>
      <c r="C78">
        <f t="shared" si="7"/>
        <v>10</v>
      </c>
      <c r="E78" s="96">
        <v>44986</v>
      </c>
      <c r="F78">
        <f t="shared" si="8"/>
        <v>2023</v>
      </c>
      <c r="G78">
        <f t="shared" si="9"/>
        <v>3</v>
      </c>
      <c r="H78">
        <f t="shared" si="10"/>
        <v>2</v>
      </c>
    </row>
    <row r="79" spans="1:8" x14ac:dyDescent="0.25">
      <c r="A79" s="1">
        <f t="shared" si="11"/>
        <v>43762</v>
      </c>
      <c r="B79">
        <f t="shared" si="6"/>
        <v>2019</v>
      </c>
      <c r="C79">
        <f t="shared" si="7"/>
        <v>10</v>
      </c>
      <c r="E79" s="96">
        <v>45017</v>
      </c>
      <c r="F79">
        <f t="shared" si="8"/>
        <v>2023</v>
      </c>
      <c r="G79">
        <f t="shared" si="9"/>
        <v>4</v>
      </c>
      <c r="H79">
        <f t="shared" si="10"/>
        <v>2</v>
      </c>
    </row>
    <row r="80" spans="1:8" x14ac:dyDescent="0.25">
      <c r="A80" s="1">
        <f t="shared" si="11"/>
        <v>43776</v>
      </c>
      <c r="B80">
        <f t="shared" si="6"/>
        <v>2019</v>
      </c>
      <c r="C80">
        <f t="shared" si="7"/>
        <v>11</v>
      </c>
      <c r="E80" s="96">
        <v>45047</v>
      </c>
      <c r="F80">
        <f t="shared" si="8"/>
        <v>2023</v>
      </c>
      <c r="G80">
        <f t="shared" si="9"/>
        <v>5</v>
      </c>
      <c r="H80">
        <f t="shared" si="10"/>
        <v>2</v>
      </c>
    </row>
    <row r="81" spans="1:8" x14ac:dyDescent="0.25">
      <c r="A81" s="1">
        <f t="shared" si="11"/>
        <v>43790</v>
      </c>
      <c r="B81">
        <f t="shared" si="6"/>
        <v>2019</v>
      </c>
      <c r="C81">
        <f t="shared" si="7"/>
        <v>11</v>
      </c>
      <c r="E81" s="96">
        <v>45078</v>
      </c>
      <c r="F81">
        <f t="shared" si="8"/>
        <v>2023</v>
      </c>
      <c r="G81">
        <f t="shared" si="9"/>
        <v>6</v>
      </c>
      <c r="H81">
        <f t="shared" si="10"/>
        <v>3</v>
      </c>
    </row>
    <row r="82" spans="1:8" x14ac:dyDescent="0.25">
      <c r="A82" s="1">
        <f t="shared" si="11"/>
        <v>43804</v>
      </c>
      <c r="B82">
        <f t="shared" si="6"/>
        <v>2019</v>
      </c>
      <c r="C82">
        <f t="shared" si="7"/>
        <v>12</v>
      </c>
      <c r="E82" s="96">
        <v>45108</v>
      </c>
      <c r="F82">
        <f t="shared" si="8"/>
        <v>2023</v>
      </c>
      <c r="G82">
        <f t="shared" si="9"/>
        <v>7</v>
      </c>
      <c r="H82">
        <f t="shared" si="10"/>
        <v>2</v>
      </c>
    </row>
    <row r="83" spans="1:8" x14ac:dyDescent="0.25">
      <c r="A83" s="1">
        <f t="shared" si="11"/>
        <v>43818</v>
      </c>
      <c r="B83">
        <f t="shared" si="6"/>
        <v>2019</v>
      </c>
      <c r="C83">
        <f t="shared" si="7"/>
        <v>12</v>
      </c>
      <c r="E83" s="96">
        <v>45139</v>
      </c>
      <c r="F83">
        <f t="shared" si="8"/>
        <v>2023</v>
      </c>
      <c r="G83">
        <f t="shared" si="9"/>
        <v>8</v>
      </c>
      <c r="H83">
        <f t="shared" si="10"/>
        <v>2</v>
      </c>
    </row>
    <row r="84" spans="1:8" x14ac:dyDescent="0.25">
      <c r="A84" s="1">
        <f t="shared" si="11"/>
        <v>43832</v>
      </c>
      <c r="B84">
        <f t="shared" si="6"/>
        <v>2020</v>
      </c>
      <c r="C84">
        <f t="shared" si="7"/>
        <v>1</v>
      </c>
      <c r="E84" s="96">
        <v>45170</v>
      </c>
      <c r="F84">
        <f t="shared" si="8"/>
        <v>2023</v>
      </c>
      <c r="G84">
        <f t="shared" si="9"/>
        <v>9</v>
      </c>
      <c r="H84">
        <f t="shared" si="10"/>
        <v>2</v>
      </c>
    </row>
    <row r="85" spans="1:8" x14ac:dyDescent="0.25">
      <c r="A85" s="1">
        <f t="shared" si="11"/>
        <v>43846</v>
      </c>
      <c r="B85">
        <f t="shared" si="6"/>
        <v>2020</v>
      </c>
      <c r="C85">
        <f t="shared" si="7"/>
        <v>1</v>
      </c>
      <c r="E85" s="96">
        <v>45200</v>
      </c>
      <c r="F85">
        <f t="shared" si="8"/>
        <v>2023</v>
      </c>
      <c r="G85">
        <f t="shared" si="9"/>
        <v>10</v>
      </c>
      <c r="H85">
        <f t="shared" si="10"/>
        <v>2</v>
      </c>
    </row>
    <row r="86" spans="1:8" x14ac:dyDescent="0.25">
      <c r="A86" s="1">
        <f t="shared" si="11"/>
        <v>43860</v>
      </c>
      <c r="B86">
        <f t="shared" si="6"/>
        <v>2020</v>
      </c>
      <c r="C86">
        <f t="shared" si="7"/>
        <v>1</v>
      </c>
      <c r="E86" s="96">
        <v>45231</v>
      </c>
      <c r="F86">
        <f t="shared" si="8"/>
        <v>2023</v>
      </c>
      <c r="G86">
        <f t="shared" si="9"/>
        <v>11</v>
      </c>
      <c r="H86">
        <f t="shared" si="10"/>
        <v>3</v>
      </c>
    </row>
    <row r="87" spans="1:8" x14ac:dyDescent="0.25">
      <c r="A87" s="1">
        <f t="shared" si="11"/>
        <v>43874</v>
      </c>
      <c r="B87">
        <f t="shared" si="6"/>
        <v>2020</v>
      </c>
      <c r="C87">
        <f t="shared" si="7"/>
        <v>2</v>
      </c>
      <c r="E87" s="96">
        <v>45261</v>
      </c>
      <c r="F87">
        <f t="shared" si="8"/>
        <v>2023</v>
      </c>
      <c r="G87">
        <f t="shared" si="9"/>
        <v>12</v>
      </c>
      <c r="H87">
        <f t="shared" si="10"/>
        <v>2</v>
      </c>
    </row>
    <row r="88" spans="1:8" x14ac:dyDescent="0.25">
      <c r="A88" s="1">
        <f t="shared" si="11"/>
        <v>43888</v>
      </c>
      <c r="B88">
        <f t="shared" si="6"/>
        <v>2020</v>
      </c>
      <c r="C88">
        <f t="shared" si="7"/>
        <v>2</v>
      </c>
      <c r="E88" s="96">
        <v>45292</v>
      </c>
      <c r="F88">
        <f t="shared" si="8"/>
        <v>2024</v>
      </c>
      <c r="G88">
        <f t="shared" si="9"/>
        <v>1</v>
      </c>
      <c r="H88">
        <f t="shared" si="10"/>
        <v>2</v>
      </c>
    </row>
    <row r="89" spans="1:8" x14ac:dyDescent="0.25">
      <c r="A89" s="1">
        <f t="shared" si="11"/>
        <v>43902</v>
      </c>
      <c r="B89">
        <f t="shared" si="6"/>
        <v>2020</v>
      </c>
      <c r="C89">
        <f t="shared" si="7"/>
        <v>3</v>
      </c>
      <c r="E89" s="96">
        <v>45323</v>
      </c>
      <c r="F89">
        <f t="shared" si="8"/>
        <v>2024</v>
      </c>
      <c r="G89">
        <f t="shared" si="9"/>
        <v>2</v>
      </c>
      <c r="H89">
        <f t="shared" si="10"/>
        <v>2</v>
      </c>
    </row>
    <row r="90" spans="1:8" x14ac:dyDescent="0.25">
      <c r="A90" s="1">
        <f t="shared" si="11"/>
        <v>43916</v>
      </c>
      <c r="B90">
        <f t="shared" si="6"/>
        <v>2020</v>
      </c>
      <c r="C90">
        <f t="shared" si="7"/>
        <v>3</v>
      </c>
      <c r="E90" s="96">
        <v>45352</v>
      </c>
      <c r="F90">
        <f t="shared" si="8"/>
        <v>2024</v>
      </c>
      <c r="G90">
        <f t="shared" si="9"/>
        <v>3</v>
      </c>
      <c r="H90">
        <f t="shared" si="10"/>
        <v>2</v>
      </c>
    </row>
    <row r="91" spans="1:8" x14ac:dyDescent="0.25">
      <c r="A91" s="1">
        <f t="shared" si="11"/>
        <v>43930</v>
      </c>
      <c r="B91">
        <f t="shared" si="6"/>
        <v>2020</v>
      </c>
      <c r="C91">
        <f t="shared" si="7"/>
        <v>4</v>
      </c>
      <c r="E91" s="96">
        <v>45383</v>
      </c>
      <c r="F91">
        <f t="shared" si="8"/>
        <v>2024</v>
      </c>
      <c r="G91">
        <f t="shared" si="9"/>
        <v>4</v>
      </c>
      <c r="H91">
        <f t="shared" si="10"/>
        <v>2</v>
      </c>
    </row>
    <row r="92" spans="1:8" x14ac:dyDescent="0.25">
      <c r="A92" s="1">
        <f t="shared" si="11"/>
        <v>43944</v>
      </c>
      <c r="B92">
        <f t="shared" si="6"/>
        <v>2020</v>
      </c>
      <c r="C92">
        <f t="shared" si="7"/>
        <v>4</v>
      </c>
      <c r="E92" s="96">
        <v>45413</v>
      </c>
      <c r="F92">
        <f t="shared" si="8"/>
        <v>2024</v>
      </c>
      <c r="G92">
        <f t="shared" si="9"/>
        <v>5</v>
      </c>
      <c r="H92">
        <f t="shared" si="10"/>
        <v>3</v>
      </c>
    </row>
    <row r="93" spans="1:8" x14ac:dyDescent="0.25">
      <c r="A93" s="1">
        <f t="shared" si="11"/>
        <v>43958</v>
      </c>
      <c r="B93">
        <f t="shared" si="6"/>
        <v>2020</v>
      </c>
      <c r="C93">
        <f t="shared" si="7"/>
        <v>5</v>
      </c>
      <c r="E93" s="96">
        <v>45444</v>
      </c>
      <c r="F93">
        <f t="shared" si="8"/>
        <v>2024</v>
      </c>
      <c r="G93">
        <f t="shared" si="9"/>
        <v>6</v>
      </c>
      <c r="H93">
        <f t="shared" si="10"/>
        <v>2</v>
      </c>
    </row>
    <row r="94" spans="1:8" x14ac:dyDescent="0.25">
      <c r="A94" s="1">
        <f t="shared" si="11"/>
        <v>43972</v>
      </c>
      <c r="B94">
        <f t="shared" si="6"/>
        <v>2020</v>
      </c>
      <c r="C94">
        <f t="shared" si="7"/>
        <v>5</v>
      </c>
      <c r="E94" s="96">
        <v>45474</v>
      </c>
      <c r="F94">
        <f t="shared" si="8"/>
        <v>2024</v>
      </c>
      <c r="G94">
        <f t="shared" si="9"/>
        <v>7</v>
      </c>
      <c r="H94">
        <f t="shared" si="10"/>
        <v>2</v>
      </c>
    </row>
    <row r="95" spans="1:8" x14ac:dyDescent="0.25">
      <c r="A95" s="1">
        <f t="shared" si="11"/>
        <v>43986</v>
      </c>
      <c r="B95">
        <f t="shared" si="6"/>
        <v>2020</v>
      </c>
      <c r="C95">
        <f t="shared" si="7"/>
        <v>6</v>
      </c>
      <c r="E95" s="96">
        <v>45505</v>
      </c>
      <c r="F95">
        <f t="shared" si="8"/>
        <v>2024</v>
      </c>
      <c r="G95">
        <f t="shared" si="9"/>
        <v>8</v>
      </c>
      <c r="H95">
        <f t="shared" si="10"/>
        <v>2</v>
      </c>
    </row>
    <row r="96" spans="1:8" x14ac:dyDescent="0.25">
      <c r="A96" s="1">
        <f t="shared" si="11"/>
        <v>44000</v>
      </c>
      <c r="B96">
        <f t="shared" si="6"/>
        <v>2020</v>
      </c>
      <c r="C96">
        <f t="shared" si="7"/>
        <v>6</v>
      </c>
      <c r="E96" s="96">
        <v>45536</v>
      </c>
      <c r="F96">
        <f t="shared" si="8"/>
        <v>2024</v>
      </c>
      <c r="G96">
        <f t="shared" si="9"/>
        <v>9</v>
      </c>
      <c r="H96">
        <f t="shared" si="10"/>
        <v>2</v>
      </c>
    </row>
    <row r="97" spans="1:8" x14ac:dyDescent="0.25">
      <c r="A97" s="1">
        <f t="shared" si="11"/>
        <v>44014</v>
      </c>
      <c r="B97">
        <f t="shared" si="6"/>
        <v>2020</v>
      </c>
      <c r="C97">
        <f t="shared" si="7"/>
        <v>7</v>
      </c>
      <c r="E97" s="96">
        <v>45566</v>
      </c>
      <c r="F97">
        <f t="shared" si="8"/>
        <v>2024</v>
      </c>
      <c r="G97">
        <f t="shared" si="9"/>
        <v>10</v>
      </c>
      <c r="H97">
        <f t="shared" si="10"/>
        <v>3</v>
      </c>
    </row>
    <row r="98" spans="1:8" x14ac:dyDescent="0.25">
      <c r="A98" s="1">
        <f t="shared" si="11"/>
        <v>44028</v>
      </c>
      <c r="B98">
        <f t="shared" si="6"/>
        <v>2020</v>
      </c>
      <c r="C98">
        <f t="shared" si="7"/>
        <v>7</v>
      </c>
      <c r="E98" s="96">
        <v>45597</v>
      </c>
      <c r="F98">
        <f t="shared" si="8"/>
        <v>2024</v>
      </c>
      <c r="G98">
        <f t="shared" si="9"/>
        <v>11</v>
      </c>
      <c r="H98">
        <f t="shared" si="10"/>
        <v>2</v>
      </c>
    </row>
    <row r="99" spans="1:8" x14ac:dyDescent="0.25">
      <c r="A99" s="1">
        <f t="shared" si="11"/>
        <v>44042</v>
      </c>
      <c r="B99">
        <f t="shared" si="6"/>
        <v>2020</v>
      </c>
      <c r="C99">
        <f t="shared" si="7"/>
        <v>7</v>
      </c>
      <c r="E99" s="96">
        <v>45627</v>
      </c>
      <c r="F99">
        <f t="shared" si="8"/>
        <v>2024</v>
      </c>
      <c r="G99">
        <f t="shared" si="9"/>
        <v>12</v>
      </c>
      <c r="H99">
        <f t="shared" si="10"/>
        <v>2</v>
      </c>
    </row>
    <row r="100" spans="1:8" x14ac:dyDescent="0.25">
      <c r="A100" s="1">
        <f t="shared" si="11"/>
        <v>44056</v>
      </c>
      <c r="B100">
        <f t="shared" si="6"/>
        <v>2020</v>
      </c>
      <c r="C100">
        <f t="shared" si="7"/>
        <v>8</v>
      </c>
      <c r="E100" s="96">
        <v>45658</v>
      </c>
      <c r="F100">
        <f t="shared" si="8"/>
        <v>2025</v>
      </c>
      <c r="G100">
        <f t="shared" si="9"/>
        <v>1</v>
      </c>
      <c r="H100">
        <f t="shared" si="10"/>
        <v>2</v>
      </c>
    </row>
    <row r="101" spans="1:8" x14ac:dyDescent="0.25">
      <c r="A101" s="1">
        <f t="shared" si="11"/>
        <v>44070</v>
      </c>
      <c r="B101">
        <f t="shared" si="6"/>
        <v>2020</v>
      </c>
      <c r="C101">
        <f t="shared" si="7"/>
        <v>8</v>
      </c>
      <c r="E101" s="96">
        <v>45689</v>
      </c>
      <c r="F101">
        <f t="shared" si="8"/>
        <v>2025</v>
      </c>
      <c r="G101">
        <f t="shared" si="9"/>
        <v>2</v>
      </c>
      <c r="H101">
        <f t="shared" si="10"/>
        <v>2</v>
      </c>
    </row>
    <row r="102" spans="1:8" x14ac:dyDescent="0.25">
      <c r="A102" s="1">
        <f t="shared" si="11"/>
        <v>44084</v>
      </c>
      <c r="B102">
        <f t="shared" si="6"/>
        <v>2020</v>
      </c>
      <c r="C102">
        <f t="shared" si="7"/>
        <v>9</v>
      </c>
      <c r="E102" s="96">
        <v>45717</v>
      </c>
      <c r="F102">
        <f t="shared" si="8"/>
        <v>2025</v>
      </c>
      <c r="G102">
        <f t="shared" si="9"/>
        <v>3</v>
      </c>
      <c r="H102">
        <f t="shared" si="10"/>
        <v>2</v>
      </c>
    </row>
    <row r="103" spans="1:8" x14ac:dyDescent="0.25">
      <c r="A103" s="1">
        <f t="shared" si="11"/>
        <v>44098</v>
      </c>
      <c r="B103">
        <f t="shared" si="6"/>
        <v>2020</v>
      </c>
      <c r="C103">
        <f t="shared" si="7"/>
        <v>9</v>
      </c>
      <c r="E103" s="96">
        <v>45748</v>
      </c>
      <c r="F103">
        <f t="shared" si="8"/>
        <v>2025</v>
      </c>
      <c r="G103">
        <f t="shared" si="9"/>
        <v>4</v>
      </c>
      <c r="H103">
        <f t="shared" si="10"/>
        <v>2</v>
      </c>
    </row>
    <row r="104" spans="1:8" x14ac:dyDescent="0.25">
      <c r="A104" s="1">
        <f t="shared" si="11"/>
        <v>44112</v>
      </c>
      <c r="B104">
        <f t="shared" si="6"/>
        <v>2020</v>
      </c>
      <c r="C104">
        <f t="shared" si="7"/>
        <v>10</v>
      </c>
      <c r="E104" s="96">
        <v>45778</v>
      </c>
      <c r="F104">
        <f t="shared" si="8"/>
        <v>2025</v>
      </c>
      <c r="G104">
        <f t="shared" si="9"/>
        <v>5</v>
      </c>
      <c r="H104">
        <f t="shared" si="10"/>
        <v>3</v>
      </c>
    </row>
    <row r="105" spans="1:8" x14ac:dyDescent="0.25">
      <c r="A105" s="1">
        <f t="shared" si="11"/>
        <v>44126</v>
      </c>
      <c r="B105">
        <f t="shared" si="6"/>
        <v>2020</v>
      </c>
      <c r="C105">
        <f t="shared" si="7"/>
        <v>10</v>
      </c>
      <c r="E105" s="96">
        <v>45809</v>
      </c>
      <c r="F105">
        <f t="shared" si="8"/>
        <v>2025</v>
      </c>
      <c r="G105">
        <f t="shared" si="9"/>
        <v>6</v>
      </c>
      <c r="H105">
        <f t="shared" si="10"/>
        <v>2</v>
      </c>
    </row>
    <row r="106" spans="1:8" x14ac:dyDescent="0.25">
      <c r="A106" s="1">
        <f t="shared" si="11"/>
        <v>44140</v>
      </c>
      <c r="B106">
        <f t="shared" si="6"/>
        <v>2020</v>
      </c>
      <c r="C106">
        <f t="shared" si="7"/>
        <v>11</v>
      </c>
      <c r="E106" s="96">
        <v>45839</v>
      </c>
      <c r="F106">
        <f t="shared" si="8"/>
        <v>2025</v>
      </c>
      <c r="G106">
        <f t="shared" si="9"/>
        <v>7</v>
      </c>
      <c r="H106">
        <f t="shared" si="10"/>
        <v>2</v>
      </c>
    </row>
    <row r="107" spans="1:8" x14ac:dyDescent="0.25">
      <c r="A107" s="1">
        <f t="shared" si="11"/>
        <v>44154</v>
      </c>
      <c r="B107">
        <f t="shared" si="6"/>
        <v>2020</v>
      </c>
      <c r="C107">
        <f t="shared" si="7"/>
        <v>11</v>
      </c>
      <c r="E107" s="96">
        <v>45870</v>
      </c>
      <c r="F107">
        <f t="shared" si="8"/>
        <v>2025</v>
      </c>
      <c r="G107">
        <f t="shared" si="9"/>
        <v>8</v>
      </c>
      <c r="H107">
        <f t="shared" si="10"/>
        <v>2</v>
      </c>
    </row>
    <row r="108" spans="1:8" x14ac:dyDescent="0.25">
      <c r="A108" s="1">
        <f t="shared" si="11"/>
        <v>44168</v>
      </c>
      <c r="B108">
        <f t="shared" si="6"/>
        <v>2020</v>
      </c>
      <c r="C108">
        <f t="shared" si="7"/>
        <v>12</v>
      </c>
      <c r="E108" s="96">
        <v>45901</v>
      </c>
      <c r="F108">
        <f t="shared" si="8"/>
        <v>2025</v>
      </c>
      <c r="G108">
        <f t="shared" si="9"/>
        <v>9</v>
      </c>
      <c r="H108">
        <f t="shared" si="10"/>
        <v>2</v>
      </c>
    </row>
    <row r="109" spans="1:8" x14ac:dyDescent="0.25">
      <c r="A109" s="1">
        <f t="shared" si="11"/>
        <v>44182</v>
      </c>
      <c r="B109">
        <f t="shared" si="6"/>
        <v>2020</v>
      </c>
      <c r="C109">
        <f t="shared" si="7"/>
        <v>12</v>
      </c>
      <c r="E109" s="96">
        <v>45931</v>
      </c>
      <c r="F109">
        <f t="shared" si="8"/>
        <v>2025</v>
      </c>
      <c r="G109">
        <f t="shared" si="9"/>
        <v>10</v>
      </c>
      <c r="H109">
        <f t="shared" si="10"/>
        <v>3</v>
      </c>
    </row>
    <row r="110" spans="1:8" x14ac:dyDescent="0.25">
      <c r="A110" s="1">
        <f t="shared" si="11"/>
        <v>44196</v>
      </c>
      <c r="B110">
        <f t="shared" si="6"/>
        <v>2020</v>
      </c>
      <c r="C110">
        <f t="shared" si="7"/>
        <v>12</v>
      </c>
      <c r="E110" s="96">
        <v>45962</v>
      </c>
      <c r="F110">
        <f t="shared" si="8"/>
        <v>2025</v>
      </c>
      <c r="G110">
        <f t="shared" si="9"/>
        <v>11</v>
      </c>
      <c r="H110">
        <f t="shared" si="10"/>
        <v>2</v>
      </c>
    </row>
    <row r="111" spans="1:8" x14ac:dyDescent="0.25">
      <c r="A111" s="1">
        <f t="shared" si="11"/>
        <v>44210</v>
      </c>
      <c r="B111">
        <f t="shared" si="6"/>
        <v>2021</v>
      </c>
      <c r="C111">
        <f t="shared" si="7"/>
        <v>1</v>
      </c>
      <c r="E111" s="96">
        <v>45992</v>
      </c>
      <c r="F111">
        <f t="shared" si="8"/>
        <v>2025</v>
      </c>
      <c r="G111">
        <f t="shared" si="9"/>
        <v>12</v>
      </c>
      <c r="H111">
        <f t="shared" si="10"/>
        <v>2</v>
      </c>
    </row>
    <row r="112" spans="1:8" x14ac:dyDescent="0.25">
      <c r="A112" s="1">
        <f t="shared" si="11"/>
        <v>44224</v>
      </c>
      <c r="B112">
        <f t="shared" si="6"/>
        <v>2021</v>
      </c>
      <c r="C112">
        <f t="shared" si="7"/>
        <v>1</v>
      </c>
      <c r="E112" s="96">
        <v>46023</v>
      </c>
      <c r="F112">
        <f t="shared" si="8"/>
        <v>2026</v>
      </c>
      <c r="G112">
        <f t="shared" si="9"/>
        <v>1</v>
      </c>
      <c r="H112">
        <f t="shared" si="10"/>
        <v>2</v>
      </c>
    </row>
    <row r="113" spans="1:8" x14ac:dyDescent="0.25">
      <c r="A113" s="1">
        <f t="shared" si="11"/>
        <v>44238</v>
      </c>
      <c r="B113">
        <f t="shared" si="6"/>
        <v>2021</v>
      </c>
      <c r="C113">
        <f t="shared" si="7"/>
        <v>2</v>
      </c>
      <c r="E113" s="96">
        <v>46054</v>
      </c>
      <c r="F113">
        <f t="shared" si="8"/>
        <v>2026</v>
      </c>
      <c r="G113">
        <f t="shared" si="9"/>
        <v>2</v>
      </c>
      <c r="H113">
        <f t="shared" si="10"/>
        <v>2</v>
      </c>
    </row>
    <row r="114" spans="1:8" x14ac:dyDescent="0.25">
      <c r="A114" s="1">
        <f t="shared" si="11"/>
        <v>44252</v>
      </c>
      <c r="B114">
        <f t="shared" si="6"/>
        <v>2021</v>
      </c>
      <c r="C114">
        <f t="shared" si="7"/>
        <v>2</v>
      </c>
      <c r="E114" s="96">
        <v>46082</v>
      </c>
      <c r="F114">
        <f t="shared" si="8"/>
        <v>2026</v>
      </c>
      <c r="G114">
        <f t="shared" si="9"/>
        <v>3</v>
      </c>
      <c r="H114">
        <f t="shared" si="10"/>
        <v>2</v>
      </c>
    </row>
    <row r="115" spans="1:8" x14ac:dyDescent="0.25">
      <c r="A115" s="1">
        <f t="shared" si="11"/>
        <v>44266</v>
      </c>
      <c r="B115">
        <f t="shared" si="6"/>
        <v>2021</v>
      </c>
      <c r="C115">
        <f t="shared" si="7"/>
        <v>3</v>
      </c>
      <c r="E115" s="96">
        <v>46113</v>
      </c>
      <c r="F115">
        <f t="shared" si="8"/>
        <v>2026</v>
      </c>
      <c r="G115">
        <f t="shared" si="9"/>
        <v>4</v>
      </c>
      <c r="H115">
        <f t="shared" si="10"/>
        <v>3</v>
      </c>
    </row>
    <row r="116" spans="1:8" x14ac:dyDescent="0.25">
      <c r="A116" s="1">
        <f t="shared" si="11"/>
        <v>44280</v>
      </c>
      <c r="B116">
        <f t="shared" si="6"/>
        <v>2021</v>
      </c>
      <c r="C116">
        <f t="shared" si="7"/>
        <v>3</v>
      </c>
      <c r="E116" s="96">
        <v>46143</v>
      </c>
      <c r="F116">
        <f t="shared" si="8"/>
        <v>2026</v>
      </c>
      <c r="G116">
        <f t="shared" si="9"/>
        <v>5</v>
      </c>
      <c r="H116">
        <f t="shared" si="10"/>
        <v>2</v>
      </c>
    </row>
    <row r="117" spans="1:8" x14ac:dyDescent="0.25">
      <c r="A117" s="1">
        <f t="shared" si="11"/>
        <v>44294</v>
      </c>
      <c r="B117">
        <f t="shared" si="6"/>
        <v>2021</v>
      </c>
      <c r="C117">
        <f t="shared" si="7"/>
        <v>4</v>
      </c>
      <c r="E117" s="96">
        <v>46174</v>
      </c>
      <c r="F117">
        <f t="shared" si="8"/>
        <v>2026</v>
      </c>
      <c r="G117">
        <f t="shared" si="9"/>
        <v>6</v>
      </c>
      <c r="H117">
        <f t="shared" si="10"/>
        <v>2</v>
      </c>
    </row>
    <row r="118" spans="1:8" x14ac:dyDescent="0.25">
      <c r="A118" s="1">
        <f t="shared" si="11"/>
        <v>44308</v>
      </c>
      <c r="B118">
        <f t="shared" si="6"/>
        <v>2021</v>
      </c>
      <c r="C118">
        <f t="shared" si="7"/>
        <v>4</v>
      </c>
      <c r="E118" s="96">
        <v>46204</v>
      </c>
      <c r="F118">
        <f t="shared" si="8"/>
        <v>2026</v>
      </c>
      <c r="G118">
        <f t="shared" si="9"/>
        <v>7</v>
      </c>
      <c r="H118">
        <f t="shared" si="10"/>
        <v>2</v>
      </c>
    </row>
    <row r="119" spans="1:8" x14ac:dyDescent="0.25">
      <c r="A119" s="1">
        <f t="shared" si="11"/>
        <v>44322</v>
      </c>
      <c r="B119">
        <f t="shared" si="6"/>
        <v>2021</v>
      </c>
      <c r="C119">
        <f t="shared" si="7"/>
        <v>5</v>
      </c>
      <c r="E119" s="96">
        <v>46235</v>
      </c>
      <c r="F119">
        <f t="shared" si="8"/>
        <v>2026</v>
      </c>
      <c r="G119">
        <f t="shared" si="9"/>
        <v>8</v>
      </c>
      <c r="H119">
        <f t="shared" si="10"/>
        <v>2</v>
      </c>
    </row>
    <row r="120" spans="1:8" x14ac:dyDescent="0.25">
      <c r="A120" s="1">
        <f t="shared" si="11"/>
        <v>44336</v>
      </c>
      <c r="B120">
        <f t="shared" si="6"/>
        <v>2021</v>
      </c>
      <c r="C120">
        <f t="shared" si="7"/>
        <v>5</v>
      </c>
      <c r="E120" s="96">
        <v>46266</v>
      </c>
      <c r="F120">
        <f t="shared" si="8"/>
        <v>2026</v>
      </c>
      <c r="G120">
        <f t="shared" si="9"/>
        <v>9</v>
      </c>
      <c r="H120">
        <f t="shared" si="10"/>
        <v>2</v>
      </c>
    </row>
    <row r="121" spans="1:8" x14ac:dyDescent="0.25">
      <c r="A121" s="1">
        <f t="shared" si="11"/>
        <v>44350</v>
      </c>
      <c r="B121">
        <f t="shared" si="6"/>
        <v>2021</v>
      </c>
      <c r="C121">
        <f t="shared" si="7"/>
        <v>6</v>
      </c>
      <c r="E121" s="96">
        <v>46296</v>
      </c>
      <c r="F121">
        <f t="shared" si="8"/>
        <v>2026</v>
      </c>
      <c r="G121">
        <f t="shared" si="9"/>
        <v>10</v>
      </c>
      <c r="H121">
        <f t="shared" si="10"/>
        <v>3</v>
      </c>
    </row>
    <row r="122" spans="1:8" x14ac:dyDescent="0.25">
      <c r="A122" s="1">
        <f t="shared" si="11"/>
        <v>44364</v>
      </c>
      <c r="B122">
        <f t="shared" si="6"/>
        <v>2021</v>
      </c>
      <c r="C122">
        <f t="shared" si="7"/>
        <v>6</v>
      </c>
      <c r="E122" s="96">
        <v>46327</v>
      </c>
      <c r="F122">
        <f t="shared" si="8"/>
        <v>2026</v>
      </c>
      <c r="G122">
        <f t="shared" si="9"/>
        <v>11</v>
      </c>
      <c r="H122">
        <f t="shared" si="10"/>
        <v>2</v>
      </c>
    </row>
    <row r="123" spans="1:8" x14ac:dyDescent="0.25">
      <c r="A123" s="1">
        <f t="shared" si="11"/>
        <v>44378</v>
      </c>
      <c r="B123">
        <f t="shared" si="6"/>
        <v>2021</v>
      </c>
      <c r="C123">
        <f t="shared" si="7"/>
        <v>7</v>
      </c>
      <c r="E123" s="96">
        <v>46357</v>
      </c>
      <c r="F123">
        <f t="shared" si="8"/>
        <v>2026</v>
      </c>
      <c r="G123">
        <f t="shared" si="9"/>
        <v>12</v>
      </c>
      <c r="H123">
        <f t="shared" si="10"/>
        <v>2</v>
      </c>
    </row>
    <row r="124" spans="1:8" x14ac:dyDescent="0.25">
      <c r="A124" s="1">
        <f t="shared" si="11"/>
        <v>44392</v>
      </c>
      <c r="B124">
        <f t="shared" si="6"/>
        <v>2021</v>
      </c>
      <c r="C124">
        <f t="shared" si="7"/>
        <v>7</v>
      </c>
      <c r="E124" s="96">
        <v>46388</v>
      </c>
      <c r="F124">
        <f t="shared" si="8"/>
        <v>2027</v>
      </c>
      <c r="G124">
        <f t="shared" si="9"/>
        <v>1</v>
      </c>
      <c r="H124">
        <f t="shared" si="10"/>
        <v>2</v>
      </c>
    </row>
    <row r="125" spans="1:8" x14ac:dyDescent="0.25">
      <c r="A125" s="1">
        <f t="shared" si="11"/>
        <v>44406</v>
      </c>
      <c r="B125">
        <f t="shared" si="6"/>
        <v>2021</v>
      </c>
      <c r="C125">
        <f t="shared" si="7"/>
        <v>7</v>
      </c>
      <c r="E125" s="96">
        <v>46419</v>
      </c>
      <c r="F125">
        <f t="shared" si="8"/>
        <v>2027</v>
      </c>
      <c r="G125">
        <f t="shared" si="9"/>
        <v>2</v>
      </c>
      <c r="H125">
        <f t="shared" si="10"/>
        <v>2</v>
      </c>
    </row>
    <row r="126" spans="1:8" x14ac:dyDescent="0.25">
      <c r="A126" s="1">
        <f t="shared" si="11"/>
        <v>44420</v>
      </c>
      <c r="B126">
        <f t="shared" si="6"/>
        <v>2021</v>
      </c>
      <c r="C126">
        <f t="shared" si="7"/>
        <v>8</v>
      </c>
      <c r="E126" s="96">
        <v>46447</v>
      </c>
      <c r="F126">
        <f t="shared" si="8"/>
        <v>2027</v>
      </c>
      <c r="G126">
        <f t="shared" si="9"/>
        <v>3</v>
      </c>
      <c r="H126">
        <f t="shared" si="10"/>
        <v>2</v>
      </c>
    </row>
    <row r="127" spans="1:8" x14ac:dyDescent="0.25">
      <c r="A127" s="1">
        <f t="shared" si="11"/>
        <v>44434</v>
      </c>
      <c r="B127">
        <f t="shared" si="6"/>
        <v>2021</v>
      </c>
      <c r="C127">
        <f t="shared" si="7"/>
        <v>8</v>
      </c>
      <c r="E127" s="96">
        <v>46478</v>
      </c>
      <c r="F127">
        <f t="shared" si="8"/>
        <v>2027</v>
      </c>
      <c r="G127">
        <f t="shared" si="9"/>
        <v>4</v>
      </c>
      <c r="H127">
        <f t="shared" si="10"/>
        <v>3</v>
      </c>
    </row>
    <row r="128" spans="1:8" x14ac:dyDescent="0.25">
      <c r="A128" s="1">
        <f t="shared" si="11"/>
        <v>44448</v>
      </c>
      <c r="B128">
        <f t="shared" si="6"/>
        <v>2021</v>
      </c>
      <c r="C128">
        <f t="shared" si="7"/>
        <v>9</v>
      </c>
      <c r="E128" s="96">
        <v>46508</v>
      </c>
      <c r="F128">
        <f t="shared" si="8"/>
        <v>2027</v>
      </c>
      <c r="G128">
        <f t="shared" si="9"/>
        <v>5</v>
      </c>
      <c r="H128">
        <f t="shared" si="10"/>
        <v>2</v>
      </c>
    </row>
    <row r="129" spans="1:8" x14ac:dyDescent="0.25">
      <c r="A129" s="1">
        <f t="shared" si="11"/>
        <v>44462</v>
      </c>
      <c r="B129">
        <f t="shared" si="6"/>
        <v>2021</v>
      </c>
      <c r="C129">
        <f t="shared" si="7"/>
        <v>9</v>
      </c>
      <c r="E129" s="96">
        <v>46539</v>
      </c>
      <c r="F129">
        <f t="shared" si="8"/>
        <v>2027</v>
      </c>
      <c r="G129">
        <f t="shared" si="9"/>
        <v>6</v>
      </c>
      <c r="H129">
        <f t="shared" si="10"/>
        <v>2</v>
      </c>
    </row>
    <row r="130" spans="1:8" x14ac:dyDescent="0.25">
      <c r="A130" s="1">
        <f t="shared" si="11"/>
        <v>44476</v>
      </c>
      <c r="B130">
        <f t="shared" si="6"/>
        <v>2021</v>
      </c>
      <c r="C130">
        <f t="shared" si="7"/>
        <v>10</v>
      </c>
      <c r="E130" s="96">
        <v>46569</v>
      </c>
      <c r="F130">
        <f t="shared" si="8"/>
        <v>2027</v>
      </c>
      <c r="G130">
        <f t="shared" si="9"/>
        <v>7</v>
      </c>
      <c r="H130">
        <f t="shared" si="10"/>
        <v>2</v>
      </c>
    </row>
    <row r="131" spans="1:8" x14ac:dyDescent="0.25">
      <c r="A131" s="1">
        <f t="shared" si="11"/>
        <v>44490</v>
      </c>
      <c r="B131">
        <f t="shared" ref="B131:B194" si="12">YEAR(A131)</f>
        <v>2021</v>
      </c>
      <c r="C131">
        <f t="shared" ref="C131:C194" si="13">MONTH(A131)</f>
        <v>10</v>
      </c>
      <c r="E131" s="96">
        <v>46600</v>
      </c>
      <c r="F131">
        <f t="shared" ref="F131:F194" si="14">YEAR(E131)</f>
        <v>2027</v>
      </c>
      <c r="G131">
        <f t="shared" ref="G131:G194" si="15">MONTH(E131)</f>
        <v>8</v>
      </c>
      <c r="H131">
        <f t="shared" ref="H131:H194" si="16">COUNTIFS(B:B,F131,C:C,G131)</f>
        <v>2</v>
      </c>
    </row>
    <row r="132" spans="1:8" x14ac:dyDescent="0.25">
      <c r="A132" s="1">
        <f t="shared" ref="A132:A195" si="17">A131+14</f>
        <v>44504</v>
      </c>
      <c r="B132">
        <f t="shared" si="12"/>
        <v>2021</v>
      </c>
      <c r="C132">
        <f t="shared" si="13"/>
        <v>11</v>
      </c>
      <c r="E132" s="96">
        <v>46631</v>
      </c>
      <c r="F132">
        <f t="shared" si="14"/>
        <v>2027</v>
      </c>
      <c r="G132">
        <f t="shared" si="15"/>
        <v>9</v>
      </c>
      <c r="H132">
        <f t="shared" si="16"/>
        <v>3</v>
      </c>
    </row>
    <row r="133" spans="1:8" x14ac:dyDescent="0.25">
      <c r="A133" s="1">
        <f t="shared" si="17"/>
        <v>44518</v>
      </c>
      <c r="B133">
        <f t="shared" si="12"/>
        <v>2021</v>
      </c>
      <c r="C133">
        <f t="shared" si="13"/>
        <v>11</v>
      </c>
      <c r="E133" s="96">
        <v>46661</v>
      </c>
      <c r="F133">
        <f t="shared" si="14"/>
        <v>2027</v>
      </c>
      <c r="G133">
        <f t="shared" si="15"/>
        <v>10</v>
      </c>
      <c r="H133">
        <f t="shared" si="16"/>
        <v>2</v>
      </c>
    </row>
    <row r="134" spans="1:8" x14ac:dyDescent="0.25">
      <c r="A134" s="1">
        <f t="shared" si="17"/>
        <v>44532</v>
      </c>
      <c r="B134">
        <f t="shared" si="12"/>
        <v>2021</v>
      </c>
      <c r="C134">
        <f t="shared" si="13"/>
        <v>12</v>
      </c>
      <c r="E134" s="96">
        <v>46692</v>
      </c>
      <c r="F134">
        <f t="shared" si="14"/>
        <v>2027</v>
      </c>
      <c r="G134">
        <f t="shared" si="15"/>
        <v>11</v>
      </c>
      <c r="H134">
        <f t="shared" si="16"/>
        <v>2</v>
      </c>
    </row>
    <row r="135" spans="1:8" x14ac:dyDescent="0.25">
      <c r="A135" s="1">
        <f t="shared" si="17"/>
        <v>44546</v>
      </c>
      <c r="B135">
        <f t="shared" si="12"/>
        <v>2021</v>
      </c>
      <c r="C135">
        <f t="shared" si="13"/>
        <v>12</v>
      </c>
      <c r="E135" s="96">
        <v>46722</v>
      </c>
      <c r="F135">
        <f t="shared" si="14"/>
        <v>2027</v>
      </c>
      <c r="G135">
        <f t="shared" si="15"/>
        <v>12</v>
      </c>
      <c r="H135">
        <f t="shared" si="16"/>
        <v>2</v>
      </c>
    </row>
    <row r="136" spans="1:8" x14ac:dyDescent="0.25">
      <c r="A136" s="1">
        <f t="shared" si="17"/>
        <v>44560</v>
      </c>
      <c r="B136">
        <f t="shared" si="12"/>
        <v>2021</v>
      </c>
      <c r="C136">
        <f t="shared" si="13"/>
        <v>12</v>
      </c>
      <c r="E136" s="96">
        <v>46753</v>
      </c>
      <c r="F136">
        <f t="shared" si="14"/>
        <v>2028</v>
      </c>
      <c r="G136">
        <f t="shared" si="15"/>
        <v>1</v>
      </c>
      <c r="H136">
        <f t="shared" si="16"/>
        <v>2</v>
      </c>
    </row>
    <row r="137" spans="1:8" x14ac:dyDescent="0.25">
      <c r="A137" s="1">
        <f t="shared" si="17"/>
        <v>44574</v>
      </c>
      <c r="B137">
        <f t="shared" si="12"/>
        <v>2022</v>
      </c>
      <c r="C137">
        <f t="shared" si="13"/>
        <v>1</v>
      </c>
      <c r="E137" s="96">
        <v>46784</v>
      </c>
      <c r="F137">
        <f t="shared" si="14"/>
        <v>2028</v>
      </c>
      <c r="G137">
        <f t="shared" si="15"/>
        <v>2</v>
      </c>
      <c r="H137">
        <f t="shared" si="16"/>
        <v>2</v>
      </c>
    </row>
    <row r="138" spans="1:8" x14ac:dyDescent="0.25">
      <c r="A138" s="1">
        <f t="shared" si="17"/>
        <v>44588</v>
      </c>
      <c r="B138">
        <f t="shared" si="12"/>
        <v>2022</v>
      </c>
      <c r="C138">
        <f t="shared" si="13"/>
        <v>1</v>
      </c>
      <c r="E138" s="96">
        <v>46813</v>
      </c>
      <c r="F138">
        <f t="shared" si="14"/>
        <v>2028</v>
      </c>
      <c r="G138">
        <f t="shared" si="15"/>
        <v>3</v>
      </c>
      <c r="H138">
        <f t="shared" si="16"/>
        <v>3</v>
      </c>
    </row>
    <row r="139" spans="1:8" x14ac:dyDescent="0.25">
      <c r="A139" s="1">
        <f t="shared" si="17"/>
        <v>44602</v>
      </c>
      <c r="B139">
        <f t="shared" si="12"/>
        <v>2022</v>
      </c>
      <c r="C139">
        <f t="shared" si="13"/>
        <v>2</v>
      </c>
      <c r="E139" s="96">
        <v>46844</v>
      </c>
      <c r="F139">
        <f t="shared" si="14"/>
        <v>2028</v>
      </c>
      <c r="G139">
        <f t="shared" si="15"/>
        <v>4</v>
      </c>
      <c r="H139">
        <f t="shared" si="16"/>
        <v>2</v>
      </c>
    </row>
    <row r="140" spans="1:8" x14ac:dyDescent="0.25">
      <c r="A140" s="1">
        <f t="shared" si="17"/>
        <v>44616</v>
      </c>
      <c r="B140">
        <f t="shared" si="12"/>
        <v>2022</v>
      </c>
      <c r="C140">
        <f t="shared" si="13"/>
        <v>2</v>
      </c>
      <c r="E140" s="96">
        <v>46874</v>
      </c>
      <c r="F140">
        <f t="shared" si="14"/>
        <v>2028</v>
      </c>
      <c r="G140">
        <f t="shared" si="15"/>
        <v>5</v>
      </c>
      <c r="H140">
        <f t="shared" si="16"/>
        <v>2</v>
      </c>
    </row>
    <row r="141" spans="1:8" x14ac:dyDescent="0.25">
      <c r="A141" s="1">
        <f t="shared" si="17"/>
        <v>44630</v>
      </c>
      <c r="B141">
        <f t="shared" si="12"/>
        <v>2022</v>
      </c>
      <c r="C141">
        <f t="shared" si="13"/>
        <v>3</v>
      </c>
      <c r="E141" s="96">
        <v>46905</v>
      </c>
      <c r="F141">
        <f t="shared" si="14"/>
        <v>2028</v>
      </c>
      <c r="G141">
        <f t="shared" si="15"/>
        <v>6</v>
      </c>
      <c r="H141">
        <f t="shared" si="16"/>
        <v>2</v>
      </c>
    </row>
    <row r="142" spans="1:8" x14ac:dyDescent="0.25">
      <c r="A142" s="1">
        <f t="shared" si="17"/>
        <v>44644</v>
      </c>
      <c r="B142">
        <f t="shared" si="12"/>
        <v>2022</v>
      </c>
      <c r="C142">
        <f t="shared" si="13"/>
        <v>3</v>
      </c>
      <c r="E142" s="96">
        <v>46935</v>
      </c>
      <c r="F142">
        <f t="shared" si="14"/>
        <v>2028</v>
      </c>
      <c r="G142">
        <f t="shared" si="15"/>
        <v>7</v>
      </c>
      <c r="H142">
        <f t="shared" si="16"/>
        <v>2</v>
      </c>
    </row>
    <row r="143" spans="1:8" x14ac:dyDescent="0.25">
      <c r="A143" s="1">
        <f t="shared" si="17"/>
        <v>44658</v>
      </c>
      <c r="B143">
        <f t="shared" si="12"/>
        <v>2022</v>
      </c>
      <c r="C143">
        <f t="shared" si="13"/>
        <v>4</v>
      </c>
      <c r="E143" s="96">
        <v>46966</v>
      </c>
      <c r="F143">
        <f t="shared" si="14"/>
        <v>2028</v>
      </c>
      <c r="G143">
        <f t="shared" si="15"/>
        <v>8</v>
      </c>
      <c r="H143">
        <f t="shared" si="16"/>
        <v>3</v>
      </c>
    </row>
    <row r="144" spans="1:8" x14ac:dyDescent="0.25">
      <c r="A144" s="1">
        <f t="shared" si="17"/>
        <v>44672</v>
      </c>
      <c r="B144">
        <f t="shared" si="12"/>
        <v>2022</v>
      </c>
      <c r="C144">
        <f t="shared" si="13"/>
        <v>4</v>
      </c>
      <c r="E144" s="96">
        <v>46997</v>
      </c>
      <c r="F144">
        <f t="shared" si="14"/>
        <v>2028</v>
      </c>
      <c r="G144">
        <f t="shared" si="15"/>
        <v>9</v>
      </c>
      <c r="H144">
        <f t="shared" si="16"/>
        <v>2</v>
      </c>
    </row>
    <row r="145" spans="1:8" x14ac:dyDescent="0.25">
      <c r="A145" s="1">
        <f t="shared" si="17"/>
        <v>44686</v>
      </c>
      <c r="B145">
        <f t="shared" si="12"/>
        <v>2022</v>
      </c>
      <c r="C145">
        <f t="shared" si="13"/>
        <v>5</v>
      </c>
      <c r="E145" s="96">
        <v>47027</v>
      </c>
      <c r="F145">
        <f t="shared" si="14"/>
        <v>2028</v>
      </c>
      <c r="G145">
        <f t="shared" si="15"/>
        <v>10</v>
      </c>
      <c r="H145">
        <f t="shared" si="16"/>
        <v>2</v>
      </c>
    </row>
    <row r="146" spans="1:8" x14ac:dyDescent="0.25">
      <c r="A146" s="1">
        <f t="shared" si="17"/>
        <v>44700</v>
      </c>
      <c r="B146">
        <f t="shared" si="12"/>
        <v>2022</v>
      </c>
      <c r="C146">
        <f t="shared" si="13"/>
        <v>5</v>
      </c>
      <c r="E146" s="96">
        <v>47058</v>
      </c>
      <c r="F146">
        <f t="shared" si="14"/>
        <v>2028</v>
      </c>
      <c r="G146">
        <f t="shared" si="15"/>
        <v>11</v>
      </c>
      <c r="H146">
        <f t="shared" si="16"/>
        <v>2</v>
      </c>
    </row>
    <row r="147" spans="1:8" x14ac:dyDescent="0.25">
      <c r="A147" s="1">
        <f t="shared" si="17"/>
        <v>44714</v>
      </c>
      <c r="B147">
        <f t="shared" si="12"/>
        <v>2022</v>
      </c>
      <c r="C147">
        <f t="shared" si="13"/>
        <v>6</v>
      </c>
      <c r="E147" s="96">
        <v>47088</v>
      </c>
      <c r="F147">
        <f t="shared" si="14"/>
        <v>2028</v>
      </c>
      <c r="G147">
        <f t="shared" si="15"/>
        <v>12</v>
      </c>
      <c r="H147">
        <f t="shared" si="16"/>
        <v>2</v>
      </c>
    </row>
    <row r="148" spans="1:8" x14ac:dyDescent="0.25">
      <c r="A148" s="1">
        <f t="shared" si="17"/>
        <v>44728</v>
      </c>
      <c r="B148">
        <f t="shared" si="12"/>
        <v>2022</v>
      </c>
      <c r="C148">
        <f t="shared" si="13"/>
        <v>6</v>
      </c>
      <c r="E148" s="96">
        <v>47119</v>
      </c>
      <c r="F148">
        <f t="shared" si="14"/>
        <v>2029</v>
      </c>
      <c r="G148">
        <f t="shared" si="15"/>
        <v>1</v>
      </c>
      <c r="H148">
        <f t="shared" si="16"/>
        <v>2</v>
      </c>
    </row>
    <row r="149" spans="1:8" x14ac:dyDescent="0.25">
      <c r="A149" s="1">
        <f t="shared" si="17"/>
        <v>44742</v>
      </c>
      <c r="B149">
        <f t="shared" si="12"/>
        <v>2022</v>
      </c>
      <c r="C149">
        <f t="shared" si="13"/>
        <v>6</v>
      </c>
      <c r="E149" s="96">
        <v>47150</v>
      </c>
      <c r="F149">
        <f t="shared" si="14"/>
        <v>2029</v>
      </c>
      <c r="G149">
        <f t="shared" si="15"/>
        <v>2</v>
      </c>
      <c r="H149">
        <f t="shared" si="16"/>
        <v>2</v>
      </c>
    </row>
    <row r="150" spans="1:8" x14ac:dyDescent="0.25">
      <c r="A150" s="1">
        <f t="shared" si="17"/>
        <v>44756</v>
      </c>
      <c r="B150">
        <f t="shared" si="12"/>
        <v>2022</v>
      </c>
      <c r="C150">
        <f t="shared" si="13"/>
        <v>7</v>
      </c>
      <c r="E150" s="96">
        <v>47178</v>
      </c>
      <c r="F150">
        <f t="shared" si="14"/>
        <v>2029</v>
      </c>
      <c r="G150">
        <f t="shared" si="15"/>
        <v>3</v>
      </c>
      <c r="H150">
        <f t="shared" si="16"/>
        <v>3</v>
      </c>
    </row>
    <row r="151" spans="1:8" x14ac:dyDescent="0.25">
      <c r="A151" s="1">
        <f t="shared" si="17"/>
        <v>44770</v>
      </c>
      <c r="B151">
        <f t="shared" si="12"/>
        <v>2022</v>
      </c>
      <c r="C151">
        <f t="shared" si="13"/>
        <v>7</v>
      </c>
      <c r="E151" s="96">
        <v>47209</v>
      </c>
      <c r="F151">
        <f t="shared" si="14"/>
        <v>2029</v>
      </c>
      <c r="G151">
        <f t="shared" si="15"/>
        <v>4</v>
      </c>
      <c r="H151">
        <f t="shared" si="16"/>
        <v>2</v>
      </c>
    </row>
    <row r="152" spans="1:8" x14ac:dyDescent="0.25">
      <c r="A152" s="1">
        <f t="shared" si="17"/>
        <v>44784</v>
      </c>
      <c r="B152">
        <f t="shared" si="12"/>
        <v>2022</v>
      </c>
      <c r="C152">
        <f t="shared" si="13"/>
        <v>8</v>
      </c>
      <c r="E152" s="96">
        <v>47239</v>
      </c>
      <c r="F152">
        <f t="shared" si="14"/>
        <v>2029</v>
      </c>
      <c r="G152">
        <f t="shared" si="15"/>
        <v>5</v>
      </c>
      <c r="H152">
        <f t="shared" si="16"/>
        <v>2</v>
      </c>
    </row>
    <row r="153" spans="1:8" x14ac:dyDescent="0.25">
      <c r="A153" s="1">
        <f t="shared" si="17"/>
        <v>44798</v>
      </c>
      <c r="B153">
        <f t="shared" si="12"/>
        <v>2022</v>
      </c>
      <c r="C153">
        <f t="shared" si="13"/>
        <v>8</v>
      </c>
      <c r="E153" s="96">
        <v>47270</v>
      </c>
      <c r="F153">
        <f t="shared" si="14"/>
        <v>2029</v>
      </c>
      <c r="G153">
        <f t="shared" si="15"/>
        <v>6</v>
      </c>
      <c r="H153">
        <f t="shared" si="16"/>
        <v>2</v>
      </c>
    </row>
    <row r="154" spans="1:8" x14ac:dyDescent="0.25">
      <c r="A154" s="1">
        <f t="shared" si="17"/>
        <v>44812</v>
      </c>
      <c r="B154">
        <f t="shared" si="12"/>
        <v>2022</v>
      </c>
      <c r="C154">
        <f t="shared" si="13"/>
        <v>9</v>
      </c>
      <c r="E154" s="96">
        <v>47300</v>
      </c>
      <c r="F154">
        <f t="shared" si="14"/>
        <v>2029</v>
      </c>
      <c r="G154">
        <f t="shared" si="15"/>
        <v>7</v>
      </c>
      <c r="H154">
        <f t="shared" si="16"/>
        <v>2</v>
      </c>
    </row>
    <row r="155" spans="1:8" x14ac:dyDescent="0.25">
      <c r="A155" s="1">
        <f t="shared" si="17"/>
        <v>44826</v>
      </c>
      <c r="B155">
        <f t="shared" si="12"/>
        <v>2022</v>
      </c>
      <c r="C155">
        <f t="shared" si="13"/>
        <v>9</v>
      </c>
      <c r="E155" s="96">
        <v>47331</v>
      </c>
      <c r="F155">
        <f t="shared" si="14"/>
        <v>2029</v>
      </c>
      <c r="G155">
        <f t="shared" si="15"/>
        <v>8</v>
      </c>
      <c r="H155">
        <f t="shared" si="16"/>
        <v>3</v>
      </c>
    </row>
    <row r="156" spans="1:8" x14ac:dyDescent="0.25">
      <c r="A156" s="1">
        <f t="shared" si="17"/>
        <v>44840</v>
      </c>
      <c r="B156">
        <f t="shared" si="12"/>
        <v>2022</v>
      </c>
      <c r="C156">
        <f t="shared" si="13"/>
        <v>10</v>
      </c>
      <c r="E156" s="96">
        <v>47362</v>
      </c>
      <c r="F156">
        <f t="shared" si="14"/>
        <v>2029</v>
      </c>
      <c r="G156">
        <f t="shared" si="15"/>
        <v>9</v>
      </c>
      <c r="H156">
        <f t="shared" si="16"/>
        <v>2</v>
      </c>
    </row>
    <row r="157" spans="1:8" x14ac:dyDescent="0.25">
      <c r="A157" s="1">
        <f t="shared" si="17"/>
        <v>44854</v>
      </c>
      <c r="B157">
        <f t="shared" si="12"/>
        <v>2022</v>
      </c>
      <c r="C157">
        <f t="shared" si="13"/>
        <v>10</v>
      </c>
      <c r="E157" s="96">
        <v>47392</v>
      </c>
      <c r="F157">
        <f t="shared" si="14"/>
        <v>2029</v>
      </c>
      <c r="G157">
        <f t="shared" si="15"/>
        <v>10</v>
      </c>
      <c r="H157">
        <f t="shared" si="16"/>
        <v>2</v>
      </c>
    </row>
    <row r="158" spans="1:8" x14ac:dyDescent="0.25">
      <c r="A158" s="1">
        <f t="shared" si="17"/>
        <v>44868</v>
      </c>
      <c r="B158">
        <f t="shared" si="12"/>
        <v>2022</v>
      </c>
      <c r="C158">
        <f t="shared" si="13"/>
        <v>11</v>
      </c>
      <c r="E158" s="96">
        <v>47423</v>
      </c>
      <c r="F158">
        <f t="shared" si="14"/>
        <v>2029</v>
      </c>
      <c r="G158">
        <f t="shared" si="15"/>
        <v>11</v>
      </c>
      <c r="H158">
        <f t="shared" si="16"/>
        <v>2</v>
      </c>
    </row>
    <row r="159" spans="1:8" x14ac:dyDescent="0.25">
      <c r="A159" s="1">
        <f t="shared" si="17"/>
        <v>44882</v>
      </c>
      <c r="B159">
        <f t="shared" si="12"/>
        <v>2022</v>
      </c>
      <c r="C159">
        <f t="shared" si="13"/>
        <v>11</v>
      </c>
      <c r="E159" s="96">
        <v>47453</v>
      </c>
      <c r="F159">
        <f t="shared" si="14"/>
        <v>2029</v>
      </c>
      <c r="G159">
        <f t="shared" si="15"/>
        <v>12</v>
      </c>
      <c r="H159">
        <f t="shared" si="16"/>
        <v>2</v>
      </c>
    </row>
    <row r="160" spans="1:8" x14ac:dyDescent="0.25">
      <c r="A160" s="1">
        <f t="shared" si="17"/>
        <v>44896</v>
      </c>
      <c r="B160">
        <f t="shared" si="12"/>
        <v>2022</v>
      </c>
      <c r="C160">
        <f t="shared" si="13"/>
        <v>12</v>
      </c>
      <c r="E160" s="96">
        <v>47484</v>
      </c>
      <c r="F160">
        <f t="shared" si="14"/>
        <v>2030</v>
      </c>
      <c r="G160">
        <f t="shared" si="15"/>
        <v>1</v>
      </c>
      <c r="H160">
        <f t="shared" si="16"/>
        <v>3</v>
      </c>
    </row>
    <row r="161" spans="1:8" x14ac:dyDescent="0.25">
      <c r="A161" s="1">
        <f t="shared" si="17"/>
        <v>44910</v>
      </c>
      <c r="B161">
        <f t="shared" si="12"/>
        <v>2022</v>
      </c>
      <c r="C161">
        <f t="shared" si="13"/>
        <v>12</v>
      </c>
      <c r="E161" s="96">
        <v>47515</v>
      </c>
      <c r="F161">
        <f t="shared" si="14"/>
        <v>2030</v>
      </c>
      <c r="G161">
        <f t="shared" si="15"/>
        <v>2</v>
      </c>
      <c r="H161">
        <f t="shared" si="16"/>
        <v>2</v>
      </c>
    </row>
    <row r="162" spans="1:8" x14ac:dyDescent="0.25">
      <c r="A162" s="1">
        <f t="shared" si="17"/>
        <v>44924</v>
      </c>
      <c r="B162">
        <f t="shared" si="12"/>
        <v>2022</v>
      </c>
      <c r="C162">
        <f t="shared" si="13"/>
        <v>12</v>
      </c>
      <c r="E162" s="96">
        <v>47543</v>
      </c>
      <c r="F162">
        <f t="shared" si="14"/>
        <v>2030</v>
      </c>
      <c r="G162">
        <f t="shared" si="15"/>
        <v>3</v>
      </c>
      <c r="H162">
        <f t="shared" si="16"/>
        <v>2</v>
      </c>
    </row>
    <row r="163" spans="1:8" x14ac:dyDescent="0.25">
      <c r="A163" s="1">
        <f t="shared" si="17"/>
        <v>44938</v>
      </c>
      <c r="B163">
        <f t="shared" si="12"/>
        <v>2023</v>
      </c>
      <c r="C163">
        <f t="shared" si="13"/>
        <v>1</v>
      </c>
      <c r="E163" s="96">
        <v>47574</v>
      </c>
      <c r="F163">
        <f t="shared" si="14"/>
        <v>2030</v>
      </c>
      <c r="G163">
        <f t="shared" si="15"/>
        <v>4</v>
      </c>
      <c r="H163">
        <f t="shared" si="16"/>
        <v>2</v>
      </c>
    </row>
    <row r="164" spans="1:8" x14ac:dyDescent="0.25">
      <c r="A164" s="1">
        <f t="shared" si="17"/>
        <v>44952</v>
      </c>
      <c r="B164">
        <f t="shared" si="12"/>
        <v>2023</v>
      </c>
      <c r="C164">
        <f t="shared" si="13"/>
        <v>1</v>
      </c>
      <c r="E164" s="96">
        <v>47604</v>
      </c>
      <c r="F164">
        <f t="shared" si="14"/>
        <v>2030</v>
      </c>
      <c r="G164">
        <f t="shared" si="15"/>
        <v>5</v>
      </c>
      <c r="H164">
        <f t="shared" si="16"/>
        <v>2</v>
      </c>
    </row>
    <row r="165" spans="1:8" x14ac:dyDescent="0.25">
      <c r="A165" s="1">
        <f t="shared" si="17"/>
        <v>44966</v>
      </c>
      <c r="B165">
        <f t="shared" si="12"/>
        <v>2023</v>
      </c>
      <c r="C165">
        <f t="shared" si="13"/>
        <v>2</v>
      </c>
      <c r="E165" s="96">
        <v>47635</v>
      </c>
      <c r="F165">
        <f t="shared" si="14"/>
        <v>2030</v>
      </c>
      <c r="G165">
        <f t="shared" si="15"/>
        <v>6</v>
      </c>
      <c r="H165">
        <f t="shared" si="16"/>
        <v>2</v>
      </c>
    </row>
    <row r="166" spans="1:8" x14ac:dyDescent="0.25">
      <c r="A166" s="1">
        <f t="shared" si="17"/>
        <v>44980</v>
      </c>
      <c r="B166">
        <f t="shared" si="12"/>
        <v>2023</v>
      </c>
      <c r="C166">
        <f t="shared" si="13"/>
        <v>2</v>
      </c>
      <c r="E166" s="96">
        <v>47665</v>
      </c>
      <c r="F166">
        <f t="shared" si="14"/>
        <v>2030</v>
      </c>
      <c r="G166">
        <f t="shared" si="15"/>
        <v>7</v>
      </c>
      <c r="H166">
        <f t="shared" si="16"/>
        <v>2</v>
      </c>
    </row>
    <row r="167" spans="1:8" x14ac:dyDescent="0.25">
      <c r="A167" s="1">
        <f t="shared" si="17"/>
        <v>44994</v>
      </c>
      <c r="B167">
        <f t="shared" si="12"/>
        <v>2023</v>
      </c>
      <c r="C167">
        <f t="shared" si="13"/>
        <v>3</v>
      </c>
      <c r="E167" s="96">
        <v>47696</v>
      </c>
      <c r="F167">
        <f t="shared" si="14"/>
        <v>2030</v>
      </c>
      <c r="G167">
        <f t="shared" si="15"/>
        <v>8</v>
      </c>
      <c r="H167">
        <f t="shared" si="16"/>
        <v>3</v>
      </c>
    </row>
    <row r="168" spans="1:8" x14ac:dyDescent="0.25">
      <c r="A168" s="1">
        <f t="shared" si="17"/>
        <v>45008</v>
      </c>
      <c r="B168">
        <f t="shared" si="12"/>
        <v>2023</v>
      </c>
      <c r="C168">
        <f t="shared" si="13"/>
        <v>3</v>
      </c>
      <c r="E168" s="96">
        <v>47727</v>
      </c>
      <c r="F168">
        <f t="shared" si="14"/>
        <v>2030</v>
      </c>
      <c r="G168">
        <f t="shared" si="15"/>
        <v>9</v>
      </c>
      <c r="H168">
        <f t="shared" si="16"/>
        <v>2</v>
      </c>
    </row>
    <row r="169" spans="1:8" x14ac:dyDescent="0.25">
      <c r="A169" s="1">
        <f t="shared" si="17"/>
        <v>45022</v>
      </c>
      <c r="B169">
        <f t="shared" si="12"/>
        <v>2023</v>
      </c>
      <c r="C169">
        <f t="shared" si="13"/>
        <v>4</v>
      </c>
      <c r="E169" s="96">
        <v>47757</v>
      </c>
      <c r="F169">
        <f t="shared" si="14"/>
        <v>2030</v>
      </c>
      <c r="G169">
        <f t="shared" si="15"/>
        <v>10</v>
      </c>
      <c r="H169">
        <f t="shared" si="16"/>
        <v>2</v>
      </c>
    </row>
    <row r="170" spans="1:8" x14ac:dyDescent="0.25">
      <c r="A170" s="1">
        <f t="shared" si="17"/>
        <v>45036</v>
      </c>
      <c r="B170">
        <f t="shared" si="12"/>
        <v>2023</v>
      </c>
      <c r="C170">
        <f t="shared" si="13"/>
        <v>4</v>
      </c>
      <c r="E170" s="96">
        <v>47788</v>
      </c>
      <c r="F170">
        <f t="shared" si="14"/>
        <v>2030</v>
      </c>
      <c r="G170">
        <f t="shared" si="15"/>
        <v>11</v>
      </c>
      <c r="H170">
        <f t="shared" si="16"/>
        <v>2</v>
      </c>
    </row>
    <row r="171" spans="1:8" x14ac:dyDescent="0.25">
      <c r="A171" s="1">
        <f t="shared" si="17"/>
        <v>45050</v>
      </c>
      <c r="B171">
        <f t="shared" si="12"/>
        <v>2023</v>
      </c>
      <c r="C171">
        <f t="shared" si="13"/>
        <v>5</v>
      </c>
      <c r="E171" s="96">
        <v>47818</v>
      </c>
      <c r="F171">
        <f t="shared" si="14"/>
        <v>2030</v>
      </c>
      <c r="G171">
        <f t="shared" si="15"/>
        <v>12</v>
      </c>
      <c r="H171">
        <f t="shared" si="16"/>
        <v>2</v>
      </c>
    </row>
    <row r="172" spans="1:8" x14ac:dyDescent="0.25">
      <c r="A172" s="1">
        <f t="shared" si="17"/>
        <v>45064</v>
      </c>
      <c r="B172">
        <f t="shared" si="12"/>
        <v>2023</v>
      </c>
      <c r="C172">
        <f t="shared" si="13"/>
        <v>5</v>
      </c>
      <c r="E172" s="96">
        <v>47849</v>
      </c>
      <c r="F172">
        <f t="shared" si="14"/>
        <v>2031</v>
      </c>
      <c r="G172">
        <f t="shared" si="15"/>
        <v>1</v>
      </c>
      <c r="H172">
        <f t="shared" si="16"/>
        <v>3</v>
      </c>
    </row>
    <row r="173" spans="1:8" x14ac:dyDescent="0.25">
      <c r="A173" s="1">
        <f t="shared" si="17"/>
        <v>45078</v>
      </c>
      <c r="B173">
        <f t="shared" si="12"/>
        <v>2023</v>
      </c>
      <c r="C173">
        <f t="shared" si="13"/>
        <v>6</v>
      </c>
      <c r="E173" s="96">
        <v>47880</v>
      </c>
      <c r="F173">
        <f t="shared" si="14"/>
        <v>2031</v>
      </c>
      <c r="G173">
        <f t="shared" si="15"/>
        <v>2</v>
      </c>
      <c r="H173">
        <f t="shared" si="16"/>
        <v>2</v>
      </c>
    </row>
    <row r="174" spans="1:8" x14ac:dyDescent="0.25">
      <c r="A174" s="1">
        <f t="shared" si="17"/>
        <v>45092</v>
      </c>
      <c r="B174">
        <f t="shared" si="12"/>
        <v>2023</v>
      </c>
      <c r="C174">
        <f t="shared" si="13"/>
        <v>6</v>
      </c>
      <c r="E174" s="96">
        <v>47908</v>
      </c>
      <c r="F174">
        <f t="shared" si="14"/>
        <v>2031</v>
      </c>
      <c r="G174">
        <f t="shared" si="15"/>
        <v>3</v>
      </c>
      <c r="H174">
        <f t="shared" si="16"/>
        <v>2</v>
      </c>
    </row>
    <row r="175" spans="1:8" x14ac:dyDescent="0.25">
      <c r="A175" s="1">
        <f t="shared" si="17"/>
        <v>45106</v>
      </c>
      <c r="B175">
        <f t="shared" si="12"/>
        <v>2023</v>
      </c>
      <c r="C175">
        <f t="shared" si="13"/>
        <v>6</v>
      </c>
      <c r="E175" s="96">
        <v>47939</v>
      </c>
      <c r="F175">
        <f t="shared" si="14"/>
        <v>2031</v>
      </c>
      <c r="G175">
        <f t="shared" si="15"/>
        <v>4</v>
      </c>
      <c r="H175">
        <f t="shared" si="16"/>
        <v>2</v>
      </c>
    </row>
    <row r="176" spans="1:8" x14ac:dyDescent="0.25">
      <c r="A176" s="1">
        <f t="shared" si="17"/>
        <v>45120</v>
      </c>
      <c r="B176">
        <f t="shared" si="12"/>
        <v>2023</v>
      </c>
      <c r="C176">
        <f t="shared" si="13"/>
        <v>7</v>
      </c>
      <c r="E176" s="96">
        <v>47969</v>
      </c>
      <c r="F176">
        <f t="shared" si="14"/>
        <v>2031</v>
      </c>
      <c r="G176">
        <f t="shared" si="15"/>
        <v>5</v>
      </c>
      <c r="H176">
        <f t="shared" si="16"/>
        <v>2</v>
      </c>
    </row>
    <row r="177" spans="1:8" x14ac:dyDescent="0.25">
      <c r="A177" s="1">
        <f t="shared" si="17"/>
        <v>45134</v>
      </c>
      <c r="B177">
        <f t="shared" si="12"/>
        <v>2023</v>
      </c>
      <c r="C177">
        <f t="shared" si="13"/>
        <v>7</v>
      </c>
      <c r="E177" s="96">
        <v>48000</v>
      </c>
      <c r="F177">
        <f t="shared" si="14"/>
        <v>2031</v>
      </c>
      <c r="G177">
        <f t="shared" si="15"/>
        <v>6</v>
      </c>
      <c r="H177">
        <f t="shared" si="16"/>
        <v>2</v>
      </c>
    </row>
    <row r="178" spans="1:8" x14ac:dyDescent="0.25">
      <c r="A178" s="1">
        <f t="shared" si="17"/>
        <v>45148</v>
      </c>
      <c r="B178">
        <f t="shared" si="12"/>
        <v>2023</v>
      </c>
      <c r="C178">
        <f t="shared" si="13"/>
        <v>8</v>
      </c>
      <c r="E178" s="96">
        <v>48030</v>
      </c>
      <c r="F178">
        <f t="shared" si="14"/>
        <v>2031</v>
      </c>
      <c r="G178">
        <f t="shared" si="15"/>
        <v>7</v>
      </c>
      <c r="H178">
        <f t="shared" si="16"/>
        <v>3</v>
      </c>
    </row>
    <row r="179" spans="1:8" x14ac:dyDescent="0.25">
      <c r="A179" s="1">
        <f t="shared" si="17"/>
        <v>45162</v>
      </c>
      <c r="B179">
        <f t="shared" si="12"/>
        <v>2023</v>
      </c>
      <c r="C179">
        <f t="shared" si="13"/>
        <v>8</v>
      </c>
      <c r="E179" s="96">
        <v>48061</v>
      </c>
      <c r="F179">
        <f t="shared" si="14"/>
        <v>2031</v>
      </c>
      <c r="G179">
        <f t="shared" si="15"/>
        <v>8</v>
      </c>
      <c r="H179">
        <f t="shared" si="16"/>
        <v>2</v>
      </c>
    </row>
    <row r="180" spans="1:8" x14ac:dyDescent="0.25">
      <c r="A180" s="1">
        <f t="shared" si="17"/>
        <v>45176</v>
      </c>
      <c r="B180">
        <f t="shared" si="12"/>
        <v>2023</v>
      </c>
      <c r="C180">
        <f t="shared" si="13"/>
        <v>9</v>
      </c>
      <c r="E180" s="96">
        <v>48092</v>
      </c>
      <c r="F180">
        <f t="shared" si="14"/>
        <v>2031</v>
      </c>
      <c r="G180">
        <f t="shared" si="15"/>
        <v>9</v>
      </c>
      <c r="H180">
        <f t="shared" si="16"/>
        <v>2</v>
      </c>
    </row>
    <row r="181" spans="1:8" x14ac:dyDescent="0.25">
      <c r="A181" s="1">
        <f t="shared" si="17"/>
        <v>45190</v>
      </c>
      <c r="B181">
        <f t="shared" si="12"/>
        <v>2023</v>
      </c>
      <c r="C181">
        <f t="shared" si="13"/>
        <v>9</v>
      </c>
      <c r="E181" s="96">
        <v>48122</v>
      </c>
      <c r="F181">
        <f t="shared" si="14"/>
        <v>2031</v>
      </c>
      <c r="G181">
        <f t="shared" si="15"/>
        <v>10</v>
      </c>
      <c r="H181">
        <f t="shared" si="16"/>
        <v>2</v>
      </c>
    </row>
    <row r="182" spans="1:8" x14ac:dyDescent="0.25">
      <c r="A182" s="1">
        <f t="shared" si="17"/>
        <v>45204</v>
      </c>
      <c r="B182">
        <f t="shared" si="12"/>
        <v>2023</v>
      </c>
      <c r="C182">
        <f t="shared" si="13"/>
        <v>10</v>
      </c>
      <c r="E182" s="96">
        <v>48153</v>
      </c>
      <c r="F182">
        <f t="shared" si="14"/>
        <v>2031</v>
      </c>
      <c r="G182">
        <f t="shared" si="15"/>
        <v>11</v>
      </c>
      <c r="H182">
        <f t="shared" si="16"/>
        <v>2</v>
      </c>
    </row>
    <row r="183" spans="1:8" x14ac:dyDescent="0.25">
      <c r="A183" s="1">
        <f t="shared" si="17"/>
        <v>45218</v>
      </c>
      <c r="B183">
        <f t="shared" si="12"/>
        <v>2023</v>
      </c>
      <c r="C183">
        <f t="shared" si="13"/>
        <v>10</v>
      </c>
      <c r="E183" s="96">
        <v>48183</v>
      </c>
      <c r="F183">
        <f t="shared" si="14"/>
        <v>2031</v>
      </c>
      <c r="G183">
        <f t="shared" si="15"/>
        <v>12</v>
      </c>
      <c r="H183">
        <f t="shared" si="16"/>
        <v>2</v>
      </c>
    </row>
    <row r="184" spans="1:8" x14ac:dyDescent="0.25">
      <c r="A184" s="1">
        <f t="shared" si="17"/>
        <v>45232</v>
      </c>
      <c r="B184">
        <f t="shared" si="12"/>
        <v>2023</v>
      </c>
      <c r="C184">
        <f t="shared" si="13"/>
        <v>11</v>
      </c>
      <c r="E184" s="96">
        <v>48214</v>
      </c>
      <c r="F184">
        <f t="shared" si="14"/>
        <v>2032</v>
      </c>
      <c r="G184">
        <f t="shared" si="15"/>
        <v>1</v>
      </c>
      <c r="H184">
        <f t="shared" si="16"/>
        <v>3</v>
      </c>
    </row>
    <row r="185" spans="1:8" x14ac:dyDescent="0.25">
      <c r="A185" s="1">
        <f t="shared" si="17"/>
        <v>45246</v>
      </c>
      <c r="B185">
        <f t="shared" si="12"/>
        <v>2023</v>
      </c>
      <c r="C185">
        <f t="shared" si="13"/>
        <v>11</v>
      </c>
      <c r="E185" s="96">
        <v>48245</v>
      </c>
      <c r="F185">
        <f t="shared" si="14"/>
        <v>2032</v>
      </c>
      <c r="G185">
        <f t="shared" si="15"/>
        <v>2</v>
      </c>
      <c r="H185">
        <f t="shared" si="16"/>
        <v>2</v>
      </c>
    </row>
    <row r="186" spans="1:8" x14ac:dyDescent="0.25">
      <c r="A186" s="1">
        <f t="shared" si="17"/>
        <v>45260</v>
      </c>
      <c r="B186">
        <f t="shared" si="12"/>
        <v>2023</v>
      </c>
      <c r="C186">
        <f t="shared" si="13"/>
        <v>11</v>
      </c>
      <c r="E186" s="96">
        <v>48274</v>
      </c>
      <c r="F186">
        <f t="shared" si="14"/>
        <v>2032</v>
      </c>
      <c r="G186">
        <f t="shared" si="15"/>
        <v>3</v>
      </c>
      <c r="H186">
        <f t="shared" si="16"/>
        <v>2</v>
      </c>
    </row>
    <row r="187" spans="1:8" x14ac:dyDescent="0.25">
      <c r="A187" s="1">
        <f t="shared" si="17"/>
        <v>45274</v>
      </c>
      <c r="B187">
        <f t="shared" si="12"/>
        <v>2023</v>
      </c>
      <c r="C187">
        <f t="shared" si="13"/>
        <v>12</v>
      </c>
      <c r="E187" s="96">
        <v>48305</v>
      </c>
      <c r="F187">
        <f t="shared" si="14"/>
        <v>2032</v>
      </c>
      <c r="G187">
        <f t="shared" si="15"/>
        <v>4</v>
      </c>
      <c r="H187">
        <f t="shared" si="16"/>
        <v>2</v>
      </c>
    </row>
    <row r="188" spans="1:8" x14ac:dyDescent="0.25">
      <c r="A188" s="1">
        <f t="shared" si="17"/>
        <v>45288</v>
      </c>
      <c r="B188">
        <f t="shared" si="12"/>
        <v>2023</v>
      </c>
      <c r="C188">
        <f t="shared" si="13"/>
        <v>12</v>
      </c>
      <c r="E188" s="96">
        <v>48335</v>
      </c>
      <c r="F188">
        <f t="shared" si="14"/>
        <v>2032</v>
      </c>
      <c r="G188">
        <f t="shared" si="15"/>
        <v>5</v>
      </c>
      <c r="H188">
        <f t="shared" si="16"/>
        <v>2</v>
      </c>
    </row>
    <row r="189" spans="1:8" x14ac:dyDescent="0.25">
      <c r="A189" s="1">
        <f t="shared" si="17"/>
        <v>45302</v>
      </c>
      <c r="B189">
        <f t="shared" si="12"/>
        <v>2024</v>
      </c>
      <c r="C189">
        <f t="shared" si="13"/>
        <v>1</v>
      </c>
      <c r="E189" s="96">
        <v>48366</v>
      </c>
      <c r="F189">
        <f t="shared" si="14"/>
        <v>2032</v>
      </c>
      <c r="G189">
        <f t="shared" si="15"/>
        <v>6</v>
      </c>
      <c r="H189">
        <f t="shared" si="16"/>
        <v>2</v>
      </c>
    </row>
    <row r="190" spans="1:8" x14ac:dyDescent="0.25">
      <c r="A190" s="1">
        <f t="shared" si="17"/>
        <v>45316</v>
      </c>
      <c r="B190">
        <f t="shared" si="12"/>
        <v>2024</v>
      </c>
      <c r="C190">
        <f t="shared" si="13"/>
        <v>1</v>
      </c>
      <c r="E190" s="96">
        <v>48396</v>
      </c>
      <c r="F190">
        <f t="shared" si="14"/>
        <v>2032</v>
      </c>
      <c r="G190">
        <f t="shared" si="15"/>
        <v>7</v>
      </c>
      <c r="H190">
        <f t="shared" si="16"/>
        <v>3</v>
      </c>
    </row>
    <row r="191" spans="1:8" x14ac:dyDescent="0.25">
      <c r="A191" s="1">
        <f t="shared" si="17"/>
        <v>45330</v>
      </c>
      <c r="B191">
        <f t="shared" si="12"/>
        <v>2024</v>
      </c>
      <c r="C191">
        <f t="shared" si="13"/>
        <v>2</v>
      </c>
      <c r="E191" s="96">
        <v>48427</v>
      </c>
      <c r="F191">
        <f t="shared" si="14"/>
        <v>2032</v>
      </c>
      <c r="G191">
        <f t="shared" si="15"/>
        <v>8</v>
      </c>
      <c r="H191">
        <f t="shared" si="16"/>
        <v>2</v>
      </c>
    </row>
    <row r="192" spans="1:8" x14ac:dyDescent="0.25">
      <c r="A192" s="1">
        <f t="shared" si="17"/>
        <v>45344</v>
      </c>
      <c r="B192">
        <f t="shared" si="12"/>
        <v>2024</v>
      </c>
      <c r="C192">
        <f t="shared" si="13"/>
        <v>2</v>
      </c>
      <c r="E192" s="96">
        <v>48458</v>
      </c>
      <c r="F192">
        <f t="shared" si="14"/>
        <v>2032</v>
      </c>
      <c r="G192">
        <f t="shared" si="15"/>
        <v>9</v>
      </c>
      <c r="H192">
        <f t="shared" si="16"/>
        <v>2</v>
      </c>
    </row>
    <row r="193" spans="1:8" x14ac:dyDescent="0.25">
      <c r="A193" s="1">
        <f t="shared" si="17"/>
        <v>45358</v>
      </c>
      <c r="B193">
        <f t="shared" si="12"/>
        <v>2024</v>
      </c>
      <c r="C193">
        <f t="shared" si="13"/>
        <v>3</v>
      </c>
      <c r="E193" s="96">
        <v>48488</v>
      </c>
      <c r="F193">
        <f t="shared" si="14"/>
        <v>2032</v>
      </c>
      <c r="G193">
        <f t="shared" si="15"/>
        <v>10</v>
      </c>
      <c r="H193">
        <f t="shared" si="16"/>
        <v>2</v>
      </c>
    </row>
    <row r="194" spans="1:8" x14ac:dyDescent="0.25">
      <c r="A194" s="1">
        <f t="shared" si="17"/>
        <v>45372</v>
      </c>
      <c r="B194">
        <f t="shared" si="12"/>
        <v>2024</v>
      </c>
      <c r="C194">
        <f t="shared" si="13"/>
        <v>3</v>
      </c>
      <c r="E194" s="96">
        <v>48519</v>
      </c>
      <c r="F194">
        <f t="shared" si="14"/>
        <v>2032</v>
      </c>
      <c r="G194">
        <f t="shared" si="15"/>
        <v>11</v>
      </c>
      <c r="H194">
        <f t="shared" si="16"/>
        <v>2</v>
      </c>
    </row>
    <row r="195" spans="1:8" x14ac:dyDescent="0.25">
      <c r="A195" s="1">
        <f t="shared" si="17"/>
        <v>45386</v>
      </c>
      <c r="B195">
        <f t="shared" ref="B195:B258" si="18">YEAR(A195)</f>
        <v>2024</v>
      </c>
      <c r="C195">
        <f t="shared" ref="C195:C258" si="19">MONTH(A195)</f>
        <v>4</v>
      </c>
      <c r="E195" s="96">
        <v>48549</v>
      </c>
      <c r="F195">
        <f t="shared" ref="F195:F258" si="20">YEAR(E195)</f>
        <v>2032</v>
      </c>
      <c r="G195">
        <f t="shared" ref="G195:G258" si="21">MONTH(E195)</f>
        <v>12</v>
      </c>
      <c r="H195">
        <f t="shared" ref="H195:H258" si="22">COUNTIFS(B:B,F195,C:C,G195)</f>
        <v>3</v>
      </c>
    </row>
    <row r="196" spans="1:8" x14ac:dyDescent="0.25">
      <c r="A196" s="1">
        <f t="shared" ref="A196:A259" si="23">A195+14</f>
        <v>45400</v>
      </c>
      <c r="B196">
        <f t="shared" si="18"/>
        <v>2024</v>
      </c>
      <c r="C196">
        <f t="shared" si="19"/>
        <v>4</v>
      </c>
      <c r="E196" s="96">
        <v>48580</v>
      </c>
      <c r="F196">
        <f t="shared" si="20"/>
        <v>2033</v>
      </c>
      <c r="G196">
        <f t="shared" si="21"/>
        <v>1</v>
      </c>
      <c r="H196">
        <f t="shared" si="22"/>
        <v>2</v>
      </c>
    </row>
    <row r="197" spans="1:8" x14ac:dyDescent="0.25">
      <c r="A197" s="1">
        <f t="shared" si="23"/>
        <v>45414</v>
      </c>
      <c r="B197">
        <f t="shared" si="18"/>
        <v>2024</v>
      </c>
      <c r="C197">
        <f t="shared" si="19"/>
        <v>5</v>
      </c>
      <c r="E197" s="96">
        <v>48611</v>
      </c>
      <c r="F197">
        <f t="shared" si="20"/>
        <v>2033</v>
      </c>
      <c r="G197">
        <f t="shared" si="21"/>
        <v>2</v>
      </c>
      <c r="H197">
        <f t="shared" si="22"/>
        <v>2</v>
      </c>
    </row>
    <row r="198" spans="1:8" x14ac:dyDescent="0.25">
      <c r="A198" s="1">
        <f t="shared" si="23"/>
        <v>45428</v>
      </c>
      <c r="B198">
        <f t="shared" si="18"/>
        <v>2024</v>
      </c>
      <c r="C198">
        <f t="shared" si="19"/>
        <v>5</v>
      </c>
      <c r="E198" s="96">
        <v>48639</v>
      </c>
      <c r="F198">
        <f t="shared" si="20"/>
        <v>2033</v>
      </c>
      <c r="G198">
        <f t="shared" si="21"/>
        <v>3</v>
      </c>
      <c r="H198">
        <f t="shared" si="22"/>
        <v>2</v>
      </c>
    </row>
    <row r="199" spans="1:8" x14ac:dyDescent="0.25">
      <c r="A199" s="1">
        <f t="shared" si="23"/>
        <v>45442</v>
      </c>
      <c r="B199">
        <f t="shared" si="18"/>
        <v>2024</v>
      </c>
      <c r="C199">
        <f t="shared" si="19"/>
        <v>5</v>
      </c>
      <c r="E199" s="96">
        <v>48670</v>
      </c>
      <c r="F199">
        <f t="shared" si="20"/>
        <v>2033</v>
      </c>
      <c r="G199">
        <f t="shared" si="21"/>
        <v>4</v>
      </c>
      <c r="H199">
        <f t="shared" si="22"/>
        <v>2</v>
      </c>
    </row>
    <row r="200" spans="1:8" x14ac:dyDescent="0.25">
      <c r="A200" s="1">
        <f t="shared" si="23"/>
        <v>45456</v>
      </c>
      <c r="B200">
        <f t="shared" si="18"/>
        <v>2024</v>
      </c>
      <c r="C200">
        <f t="shared" si="19"/>
        <v>6</v>
      </c>
      <c r="E200" s="96">
        <v>48700</v>
      </c>
      <c r="F200">
        <f t="shared" si="20"/>
        <v>2033</v>
      </c>
      <c r="G200">
        <f t="shared" si="21"/>
        <v>5</v>
      </c>
      <c r="H200">
        <f t="shared" si="22"/>
        <v>2</v>
      </c>
    </row>
    <row r="201" spans="1:8" x14ac:dyDescent="0.25">
      <c r="A201" s="1">
        <f t="shared" si="23"/>
        <v>45470</v>
      </c>
      <c r="B201">
        <f t="shared" si="18"/>
        <v>2024</v>
      </c>
      <c r="C201">
        <f t="shared" si="19"/>
        <v>6</v>
      </c>
      <c r="E201" s="96">
        <v>48731</v>
      </c>
      <c r="F201">
        <f t="shared" si="20"/>
        <v>2033</v>
      </c>
      <c r="G201">
        <f t="shared" si="21"/>
        <v>6</v>
      </c>
      <c r="H201">
        <f t="shared" si="22"/>
        <v>3</v>
      </c>
    </row>
    <row r="202" spans="1:8" x14ac:dyDescent="0.25">
      <c r="A202" s="1">
        <f t="shared" si="23"/>
        <v>45484</v>
      </c>
      <c r="B202">
        <f t="shared" si="18"/>
        <v>2024</v>
      </c>
      <c r="C202">
        <f t="shared" si="19"/>
        <v>7</v>
      </c>
      <c r="E202" s="96">
        <v>48761</v>
      </c>
      <c r="F202">
        <f t="shared" si="20"/>
        <v>2033</v>
      </c>
      <c r="G202">
        <f t="shared" si="21"/>
        <v>7</v>
      </c>
      <c r="H202">
        <f t="shared" si="22"/>
        <v>2</v>
      </c>
    </row>
    <row r="203" spans="1:8" x14ac:dyDescent="0.25">
      <c r="A203" s="1">
        <f t="shared" si="23"/>
        <v>45498</v>
      </c>
      <c r="B203">
        <f t="shared" si="18"/>
        <v>2024</v>
      </c>
      <c r="C203">
        <f t="shared" si="19"/>
        <v>7</v>
      </c>
      <c r="E203" s="96">
        <v>48792</v>
      </c>
      <c r="F203">
        <f t="shared" si="20"/>
        <v>2033</v>
      </c>
      <c r="G203">
        <f t="shared" si="21"/>
        <v>8</v>
      </c>
      <c r="H203">
        <f t="shared" si="22"/>
        <v>2</v>
      </c>
    </row>
    <row r="204" spans="1:8" x14ac:dyDescent="0.25">
      <c r="A204" s="1">
        <f t="shared" si="23"/>
        <v>45512</v>
      </c>
      <c r="B204">
        <f t="shared" si="18"/>
        <v>2024</v>
      </c>
      <c r="C204">
        <f t="shared" si="19"/>
        <v>8</v>
      </c>
      <c r="E204" s="96">
        <v>48823</v>
      </c>
      <c r="F204">
        <f t="shared" si="20"/>
        <v>2033</v>
      </c>
      <c r="G204">
        <f t="shared" si="21"/>
        <v>9</v>
      </c>
      <c r="H204">
        <f t="shared" si="22"/>
        <v>2</v>
      </c>
    </row>
    <row r="205" spans="1:8" x14ac:dyDescent="0.25">
      <c r="A205" s="1">
        <f t="shared" si="23"/>
        <v>45526</v>
      </c>
      <c r="B205">
        <f t="shared" si="18"/>
        <v>2024</v>
      </c>
      <c r="C205">
        <f t="shared" si="19"/>
        <v>8</v>
      </c>
      <c r="E205" s="96">
        <v>48853</v>
      </c>
      <c r="F205">
        <f t="shared" si="20"/>
        <v>2033</v>
      </c>
      <c r="G205">
        <f t="shared" si="21"/>
        <v>10</v>
      </c>
      <c r="H205">
        <f t="shared" si="22"/>
        <v>2</v>
      </c>
    </row>
    <row r="206" spans="1:8" x14ac:dyDescent="0.25">
      <c r="A206" s="1">
        <f t="shared" si="23"/>
        <v>45540</v>
      </c>
      <c r="B206">
        <f t="shared" si="18"/>
        <v>2024</v>
      </c>
      <c r="C206">
        <f t="shared" si="19"/>
        <v>9</v>
      </c>
      <c r="E206" s="96">
        <v>48884</v>
      </c>
      <c r="F206">
        <f t="shared" si="20"/>
        <v>2033</v>
      </c>
      <c r="G206">
        <f t="shared" si="21"/>
        <v>11</v>
      </c>
      <c r="H206">
        <f t="shared" si="22"/>
        <v>2</v>
      </c>
    </row>
    <row r="207" spans="1:8" x14ac:dyDescent="0.25">
      <c r="A207" s="1">
        <f t="shared" si="23"/>
        <v>45554</v>
      </c>
      <c r="B207">
        <f t="shared" si="18"/>
        <v>2024</v>
      </c>
      <c r="C207">
        <f t="shared" si="19"/>
        <v>9</v>
      </c>
      <c r="E207" s="96">
        <v>48914</v>
      </c>
      <c r="F207">
        <f t="shared" si="20"/>
        <v>2033</v>
      </c>
      <c r="G207">
        <f t="shared" si="21"/>
        <v>12</v>
      </c>
      <c r="H207">
        <f t="shared" si="22"/>
        <v>3</v>
      </c>
    </row>
    <row r="208" spans="1:8" x14ac:dyDescent="0.25">
      <c r="A208" s="1">
        <f t="shared" si="23"/>
        <v>45568</v>
      </c>
      <c r="B208">
        <f t="shared" si="18"/>
        <v>2024</v>
      </c>
      <c r="C208">
        <f t="shared" si="19"/>
        <v>10</v>
      </c>
      <c r="E208" s="96">
        <v>48945</v>
      </c>
      <c r="F208">
        <f t="shared" si="20"/>
        <v>2034</v>
      </c>
      <c r="G208">
        <f t="shared" si="21"/>
        <v>1</v>
      </c>
      <c r="H208">
        <f t="shared" si="22"/>
        <v>2</v>
      </c>
    </row>
    <row r="209" spans="1:8" x14ac:dyDescent="0.25">
      <c r="A209" s="1">
        <f t="shared" si="23"/>
        <v>45582</v>
      </c>
      <c r="B209">
        <f t="shared" si="18"/>
        <v>2024</v>
      </c>
      <c r="C209">
        <f t="shared" si="19"/>
        <v>10</v>
      </c>
      <c r="E209" s="96">
        <v>48976</v>
      </c>
      <c r="F209">
        <f t="shared" si="20"/>
        <v>2034</v>
      </c>
      <c r="G209">
        <f t="shared" si="21"/>
        <v>2</v>
      </c>
      <c r="H209">
        <f t="shared" si="22"/>
        <v>2</v>
      </c>
    </row>
    <row r="210" spans="1:8" x14ac:dyDescent="0.25">
      <c r="A210" s="1">
        <f t="shared" si="23"/>
        <v>45596</v>
      </c>
      <c r="B210">
        <f t="shared" si="18"/>
        <v>2024</v>
      </c>
      <c r="C210">
        <f t="shared" si="19"/>
        <v>10</v>
      </c>
      <c r="E210" s="96">
        <v>49004</v>
      </c>
      <c r="F210">
        <f t="shared" si="20"/>
        <v>2034</v>
      </c>
      <c r="G210">
        <f t="shared" si="21"/>
        <v>3</v>
      </c>
      <c r="H210">
        <f t="shared" si="22"/>
        <v>2</v>
      </c>
    </row>
    <row r="211" spans="1:8" x14ac:dyDescent="0.25">
      <c r="A211" s="1">
        <f t="shared" si="23"/>
        <v>45610</v>
      </c>
      <c r="B211">
        <f t="shared" si="18"/>
        <v>2024</v>
      </c>
      <c r="C211">
        <f t="shared" si="19"/>
        <v>11</v>
      </c>
      <c r="E211" s="96">
        <v>49035</v>
      </c>
      <c r="F211">
        <f t="shared" si="20"/>
        <v>2034</v>
      </c>
      <c r="G211">
        <f t="shared" si="21"/>
        <v>4</v>
      </c>
      <c r="H211">
        <f t="shared" si="22"/>
        <v>2</v>
      </c>
    </row>
    <row r="212" spans="1:8" x14ac:dyDescent="0.25">
      <c r="A212" s="1">
        <f t="shared" si="23"/>
        <v>45624</v>
      </c>
      <c r="B212">
        <f t="shared" si="18"/>
        <v>2024</v>
      </c>
      <c r="C212">
        <f t="shared" si="19"/>
        <v>11</v>
      </c>
      <c r="E212" s="96">
        <v>49065</v>
      </c>
      <c r="F212">
        <f t="shared" si="20"/>
        <v>2034</v>
      </c>
      <c r="G212">
        <f t="shared" si="21"/>
        <v>5</v>
      </c>
      <c r="H212">
        <f t="shared" si="22"/>
        <v>2</v>
      </c>
    </row>
    <row r="213" spans="1:8" x14ac:dyDescent="0.25">
      <c r="A213" s="1">
        <f t="shared" si="23"/>
        <v>45638</v>
      </c>
      <c r="B213">
        <f t="shared" si="18"/>
        <v>2024</v>
      </c>
      <c r="C213">
        <f t="shared" si="19"/>
        <v>12</v>
      </c>
      <c r="E213" s="96">
        <v>49096</v>
      </c>
      <c r="F213">
        <f t="shared" si="20"/>
        <v>2034</v>
      </c>
      <c r="G213">
        <f t="shared" si="21"/>
        <v>6</v>
      </c>
      <c r="H213">
        <f t="shared" si="22"/>
        <v>3</v>
      </c>
    </row>
    <row r="214" spans="1:8" x14ac:dyDescent="0.25">
      <c r="A214" s="1">
        <f t="shared" si="23"/>
        <v>45652</v>
      </c>
      <c r="B214">
        <f t="shared" si="18"/>
        <v>2024</v>
      </c>
      <c r="C214">
        <f t="shared" si="19"/>
        <v>12</v>
      </c>
      <c r="E214" s="96">
        <v>49126</v>
      </c>
      <c r="F214">
        <f t="shared" si="20"/>
        <v>2034</v>
      </c>
      <c r="G214">
        <f t="shared" si="21"/>
        <v>7</v>
      </c>
      <c r="H214">
        <f t="shared" si="22"/>
        <v>2</v>
      </c>
    </row>
    <row r="215" spans="1:8" x14ac:dyDescent="0.25">
      <c r="A215" s="1">
        <f t="shared" si="23"/>
        <v>45666</v>
      </c>
      <c r="B215">
        <f t="shared" si="18"/>
        <v>2025</v>
      </c>
      <c r="C215">
        <f t="shared" si="19"/>
        <v>1</v>
      </c>
      <c r="E215" s="96">
        <v>49157</v>
      </c>
      <c r="F215">
        <f t="shared" si="20"/>
        <v>2034</v>
      </c>
      <c r="G215">
        <f t="shared" si="21"/>
        <v>8</v>
      </c>
      <c r="H215">
        <f t="shared" si="22"/>
        <v>2</v>
      </c>
    </row>
    <row r="216" spans="1:8" x14ac:dyDescent="0.25">
      <c r="A216" s="1">
        <f t="shared" si="23"/>
        <v>45680</v>
      </c>
      <c r="B216">
        <f t="shared" si="18"/>
        <v>2025</v>
      </c>
      <c r="C216">
        <f t="shared" si="19"/>
        <v>1</v>
      </c>
      <c r="E216" s="96">
        <v>49188</v>
      </c>
      <c r="F216">
        <f t="shared" si="20"/>
        <v>2034</v>
      </c>
      <c r="G216">
        <f t="shared" si="21"/>
        <v>9</v>
      </c>
      <c r="H216">
        <f t="shared" si="22"/>
        <v>2</v>
      </c>
    </row>
    <row r="217" spans="1:8" x14ac:dyDescent="0.25">
      <c r="A217" s="1">
        <f t="shared" si="23"/>
        <v>45694</v>
      </c>
      <c r="B217">
        <f t="shared" si="18"/>
        <v>2025</v>
      </c>
      <c r="C217">
        <f t="shared" si="19"/>
        <v>2</v>
      </c>
      <c r="E217" s="96">
        <v>49218</v>
      </c>
      <c r="F217">
        <f t="shared" si="20"/>
        <v>2034</v>
      </c>
      <c r="G217">
        <f t="shared" si="21"/>
        <v>10</v>
      </c>
      <c r="H217">
        <f t="shared" si="22"/>
        <v>2</v>
      </c>
    </row>
    <row r="218" spans="1:8" x14ac:dyDescent="0.25">
      <c r="A218" s="1">
        <f t="shared" si="23"/>
        <v>45708</v>
      </c>
      <c r="B218">
        <f t="shared" si="18"/>
        <v>2025</v>
      </c>
      <c r="C218">
        <f t="shared" si="19"/>
        <v>2</v>
      </c>
      <c r="E218" s="96">
        <v>49249</v>
      </c>
      <c r="F218">
        <f t="shared" si="20"/>
        <v>2034</v>
      </c>
      <c r="G218">
        <f t="shared" si="21"/>
        <v>11</v>
      </c>
      <c r="H218">
        <f t="shared" si="22"/>
        <v>3</v>
      </c>
    </row>
    <row r="219" spans="1:8" x14ac:dyDescent="0.25">
      <c r="A219" s="1">
        <f t="shared" si="23"/>
        <v>45722</v>
      </c>
      <c r="B219">
        <f t="shared" si="18"/>
        <v>2025</v>
      </c>
      <c r="C219">
        <f t="shared" si="19"/>
        <v>3</v>
      </c>
      <c r="E219" s="96">
        <v>49279</v>
      </c>
      <c r="F219">
        <f t="shared" si="20"/>
        <v>2034</v>
      </c>
      <c r="G219">
        <f t="shared" si="21"/>
        <v>12</v>
      </c>
      <c r="H219">
        <f t="shared" si="22"/>
        <v>2</v>
      </c>
    </row>
    <row r="220" spans="1:8" x14ac:dyDescent="0.25">
      <c r="A220" s="1">
        <f t="shared" si="23"/>
        <v>45736</v>
      </c>
      <c r="B220">
        <f t="shared" si="18"/>
        <v>2025</v>
      </c>
      <c r="C220">
        <f t="shared" si="19"/>
        <v>3</v>
      </c>
      <c r="E220" s="96">
        <v>49310</v>
      </c>
      <c r="F220">
        <f t="shared" si="20"/>
        <v>2035</v>
      </c>
      <c r="G220">
        <f t="shared" si="21"/>
        <v>1</v>
      </c>
      <c r="H220">
        <f t="shared" si="22"/>
        <v>2</v>
      </c>
    </row>
    <row r="221" spans="1:8" x14ac:dyDescent="0.25">
      <c r="A221" s="1">
        <f t="shared" si="23"/>
        <v>45750</v>
      </c>
      <c r="B221">
        <f t="shared" si="18"/>
        <v>2025</v>
      </c>
      <c r="C221">
        <f t="shared" si="19"/>
        <v>4</v>
      </c>
      <c r="E221" s="96">
        <v>49341</v>
      </c>
      <c r="F221">
        <f t="shared" si="20"/>
        <v>2035</v>
      </c>
      <c r="G221">
        <f t="shared" si="21"/>
        <v>2</v>
      </c>
      <c r="H221">
        <f t="shared" si="22"/>
        <v>2</v>
      </c>
    </row>
    <row r="222" spans="1:8" x14ac:dyDescent="0.25">
      <c r="A222" s="1">
        <f t="shared" si="23"/>
        <v>45764</v>
      </c>
      <c r="B222">
        <f t="shared" si="18"/>
        <v>2025</v>
      </c>
      <c r="C222">
        <f t="shared" si="19"/>
        <v>4</v>
      </c>
      <c r="E222" s="96">
        <v>49369</v>
      </c>
      <c r="F222">
        <f t="shared" si="20"/>
        <v>2035</v>
      </c>
      <c r="G222">
        <f t="shared" si="21"/>
        <v>3</v>
      </c>
      <c r="H222">
        <f t="shared" si="22"/>
        <v>2</v>
      </c>
    </row>
    <row r="223" spans="1:8" x14ac:dyDescent="0.25">
      <c r="A223" s="1">
        <f t="shared" si="23"/>
        <v>45778</v>
      </c>
      <c r="B223">
        <f t="shared" si="18"/>
        <v>2025</v>
      </c>
      <c r="C223">
        <f t="shared" si="19"/>
        <v>5</v>
      </c>
      <c r="E223" s="96">
        <v>49400</v>
      </c>
      <c r="F223">
        <f t="shared" si="20"/>
        <v>2035</v>
      </c>
      <c r="G223">
        <f t="shared" si="21"/>
        <v>4</v>
      </c>
      <c r="H223">
        <f t="shared" si="22"/>
        <v>2</v>
      </c>
    </row>
    <row r="224" spans="1:8" x14ac:dyDescent="0.25">
      <c r="A224" s="1">
        <f t="shared" si="23"/>
        <v>45792</v>
      </c>
      <c r="B224">
        <f t="shared" si="18"/>
        <v>2025</v>
      </c>
      <c r="C224">
        <f t="shared" si="19"/>
        <v>5</v>
      </c>
      <c r="E224" s="96">
        <v>49430</v>
      </c>
      <c r="F224">
        <f t="shared" si="20"/>
        <v>2035</v>
      </c>
      <c r="G224">
        <f t="shared" si="21"/>
        <v>5</v>
      </c>
      <c r="H224">
        <f t="shared" si="22"/>
        <v>3</v>
      </c>
    </row>
    <row r="225" spans="1:8" x14ac:dyDescent="0.25">
      <c r="A225" s="1">
        <f t="shared" si="23"/>
        <v>45806</v>
      </c>
      <c r="B225">
        <f t="shared" si="18"/>
        <v>2025</v>
      </c>
      <c r="C225">
        <f t="shared" si="19"/>
        <v>5</v>
      </c>
      <c r="E225" s="96">
        <v>49461</v>
      </c>
      <c r="F225">
        <f t="shared" si="20"/>
        <v>2035</v>
      </c>
      <c r="G225">
        <f t="shared" si="21"/>
        <v>6</v>
      </c>
      <c r="H225">
        <f t="shared" si="22"/>
        <v>2</v>
      </c>
    </row>
    <row r="226" spans="1:8" x14ac:dyDescent="0.25">
      <c r="A226" s="1">
        <f t="shared" si="23"/>
        <v>45820</v>
      </c>
      <c r="B226">
        <f t="shared" si="18"/>
        <v>2025</v>
      </c>
      <c r="C226">
        <f t="shared" si="19"/>
        <v>6</v>
      </c>
      <c r="E226" s="96">
        <v>49491</v>
      </c>
      <c r="F226">
        <f t="shared" si="20"/>
        <v>2035</v>
      </c>
      <c r="G226">
        <f t="shared" si="21"/>
        <v>7</v>
      </c>
      <c r="H226">
        <f t="shared" si="22"/>
        <v>2</v>
      </c>
    </row>
    <row r="227" spans="1:8" x14ac:dyDescent="0.25">
      <c r="A227" s="1">
        <f t="shared" si="23"/>
        <v>45834</v>
      </c>
      <c r="B227">
        <f t="shared" si="18"/>
        <v>2025</v>
      </c>
      <c r="C227">
        <f t="shared" si="19"/>
        <v>6</v>
      </c>
      <c r="E227" s="96">
        <v>49522</v>
      </c>
      <c r="F227">
        <f t="shared" si="20"/>
        <v>2035</v>
      </c>
      <c r="G227">
        <f t="shared" si="21"/>
        <v>8</v>
      </c>
      <c r="H227">
        <f t="shared" si="22"/>
        <v>2</v>
      </c>
    </row>
    <row r="228" spans="1:8" x14ac:dyDescent="0.25">
      <c r="A228" s="1">
        <f t="shared" si="23"/>
        <v>45848</v>
      </c>
      <c r="B228">
        <f t="shared" si="18"/>
        <v>2025</v>
      </c>
      <c r="C228">
        <f t="shared" si="19"/>
        <v>7</v>
      </c>
      <c r="E228" s="96">
        <v>49553</v>
      </c>
      <c r="F228">
        <f t="shared" si="20"/>
        <v>2035</v>
      </c>
      <c r="G228">
        <f t="shared" si="21"/>
        <v>9</v>
      </c>
      <c r="H228">
        <f t="shared" si="22"/>
        <v>2</v>
      </c>
    </row>
    <row r="229" spans="1:8" x14ac:dyDescent="0.25">
      <c r="A229" s="1">
        <f t="shared" si="23"/>
        <v>45862</v>
      </c>
      <c r="B229">
        <f t="shared" si="18"/>
        <v>2025</v>
      </c>
      <c r="C229">
        <f t="shared" si="19"/>
        <v>7</v>
      </c>
      <c r="E229" s="96">
        <v>49583</v>
      </c>
      <c r="F229">
        <f t="shared" si="20"/>
        <v>2035</v>
      </c>
      <c r="G229">
        <f t="shared" si="21"/>
        <v>10</v>
      </c>
      <c r="H229">
        <f t="shared" si="22"/>
        <v>2</v>
      </c>
    </row>
    <row r="230" spans="1:8" x14ac:dyDescent="0.25">
      <c r="A230" s="1">
        <f t="shared" si="23"/>
        <v>45876</v>
      </c>
      <c r="B230">
        <f t="shared" si="18"/>
        <v>2025</v>
      </c>
      <c r="C230">
        <f t="shared" si="19"/>
        <v>8</v>
      </c>
      <c r="E230" s="96">
        <v>49614</v>
      </c>
      <c r="F230">
        <f t="shared" si="20"/>
        <v>2035</v>
      </c>
      <c r="G230">
        <f t="shared" si="21"/>
        <v>11</v>
      </c>
      <c r="H230">
        <f t="shared" si="22"/>
        <v>3</v>
      </c>
    </row>
    <row r="231" spans="1:8" x14ac:dyDescent="0.25">
      <c r="A231" s="1">
        <f t="shared" si="23"/>
        <v>45890</v>
      </c>
      <c r="B231">
        <f t="shared" si="18"/>
        <v>2025</v>
      </c>
      <c r="C231">
        <f t="shared" si="19"/>
        <v>8</v>
      </c>
      <c r="E231" s="96">
        <v>49644</v>
      </c>
      <c r="F231">
        <f t="shared" si="20"/>
        <v>2035</v>
      </c>
      <c r="G231">
        <f t="shared" si="21"/>
        <v>12</v>
      </c>
      <c r="H231">
        <f t="shared" si="22"/>
        <v>2</v>
      </c>
    </row>
    <row r="232" spans="1:8" x14ac:dyDescent="0.25">
      <c r="A232" s="1">
        <f t="shared" si="23"/>
        <v>45904</v>
      </c>
      <c r="B232">
        <f t="shared" si="18"/>
        <v>2025</v>
      </c>
      <c r="C232">
        <f t="shared" si="19"/>
        <v>9</v>
      </c>
      <c r="E232" s="96">
        <v>49675</v>
      </c>
      <c r="F232">
        <f t="shared" si="20"/>
        <v>2036</v>
      </c>
      <c r="G232">
        <f t="shared" si="21"/>
        <v>1</v>
      </c>
      <c r="H232">
        <f t="shared" si="22"/>
        <v>2</v>
      </c>
    </row>
    <row r="233" spans="1:8" x14ac:dyDescent="0.25">
      <c r="A233" s="1">
        <f t="shared" si="23"/>
        <v>45918</v>
      </c>
      <c r="B233">
        <f t="shared" si="18"/>
        <v>2025</v>
      </c>
      <c r="C233">
        <f t="shared" si="19"/>
        <v>9</v>
      </c>
      <c r="E233" s="96">
        <v>49706</v>
      </c>
      <c r="F233">
        <f t="shared" si="20"/>
        <v>2036</v>
      </c>
      <c r="G233">
        <f t="shared" si="21"/>
        <v>2</v>
      </c>
      <c r="H233">
        <f t="shared" si="22"/>
        <v>2</v>
      </c>
    </row>
    <row r="234" spans="1:8" x14ac:dyDescent="0.25">
      <c r="A234" s="1">
        <f t="shared" si="23"/>
        <v>45932</v>
      </c>
      <c r="B234">
        <f t="shared" si="18"/>
        <v>2025</v>
      </c>
      <c r="C234">
        <f t="shared" si="19"/>
        <v>10</v>
      </c>
      <c r="E234" s="96">
        <v>49735</v>
      </c>
      <c r="F234">
        <f t="shared" si="20"/>
        <v>2036</v>
      </c>
      <c r="G234">
        <f t="shared" si="21"/>
        <v>3</v>
      </c>
      <c r="H234">
        <f t="shared" si="22"/>
        <v>2</v>
      </c>
    </row>
    <row r="235" spans="1:8" x14ac:dyDescent="0.25">
      <c r="A235" s="1">
        <f t="shared" si="23"/>
        <v>45946</v>
      </c>
      <c r="B235">
        <f t="shared" si="18"/>
        <v>2025</v>
      </c>
      <c r="C235">
        <f t="shared" si="19"/>
        <v>10</v>
      </c>
      <c r="E235" s="96">
        <v>49766</v>
      </c>
      <c r="F235">
        <f t="shared" si="20"/>
        <v>2036</v>
      </c>
      <c r="G235">
        <f t="shared" si="21"/>
        <v>4</v>
      </c>
      <c r="H235">
        <f t="shared" si="22"/>
        <v>2</v>
      </c>
    </row>
    <row r="236" spans="1:8" x14ac:dyDescent="0.25">
      <c r="A236" s="1">
        <f t="shared" si="23"/>
        <v>45960</v>
      </c>
      <c r="B236">
        <f t="shared" si="18"/>
        <v>2025</v>
      </c>
      <c r="C236">
        <f t="shared" si="19"/>
        <v>10</v>
      </c>
      <c r="E236" s="96">
        <v>49796</v>
      </c>
      <c r="F236">
        <f t="shared" si="20"/>
        <v>2036</v>
      </c>
      <c r="G236">
        <f t="shared" si="21"/>
        <v>5</v>
      </c>
      <c r="H236">
        <f t="shared" si="22"/>
        <v>3</v>
      </c>
    </row>
    <row r="237" spans="1:8" x14ac:dyDescent="0.25">
      <c r="A237" s="1">
        <f t="shared" si="23"/>
        <v>45974</v>
      </c>
      <c r="B237">
        <f t="shared" si="18"/>
        <v>2025</v>
      </c>
      <c r="C237">
        <f t="shared" si="19"/>
        <v>11</v>
      </c>
      <c r="E237" s="96">
        <v>49827</v>
      </c>
      <c r="F237">
        <f t="shared" si="20"/>
        <v>2036</v>
      </c>
      <c r="G237">
        <f t="shared" si="21"/>
        <v>6</v>
      </c>
      <c r="H237">
        <f t="shared" si="22"/>
        <v>2</v>
      </c>
    </row>
    <row r="238" spans="1:8" x14ac:dyDescent="0.25">
      <c r="A238" s="1">
        <f t="shared" si="23"/>
        <v>45988</v>
      </c>
      <c r="B238">
        <f t="shared" si="18"/>
        <v>2025</v>
      </c>
      <c r="C238">
        <f t="shared" si="19"/>
        <v>11</v>
      </c>
      <c r="E238" s="96">
        <v>49857</v>
      </c>
      <c r="F238">
        <f t="shared" si="20"/>
        <v>2036</v>
      </c>
      <c r="G238">
        <f t="shared" si="21"/>
        <v>7</v>
      </c>
      <c r="H238">
        <f t="shared" si="22"/>
        <v>2</v>
      </c>
    </row>
    <row r="239" spans="1:8" x14ac:dyDescent="0.25">
      <c r="A239" s="1">
        <f t="shared" si="23"/>
        <v>46002</v>
      </c>
      <c r="B239">
        <f t="shared" si="18"/>
        <v>2025</v>
      </c>
      <c r="C239">
        <f t="shared" si="19"/>
        <v>12</v>
      </c>
      <c r="E239" s="96">
        <v>49888</v>
      </c>
      <c r="F239">
        <f t="shared" si="20"/>
        <v>2036</v>
      </c>
      <c r="G239">
        <f t="shared" si="21"/>
        <v>8</v>
      </c>
      <c r="H239">
        <f t="shared" si="22"/>
        <v>2</v>
      </c>
    </row>
    <row r="240" spans="1:8" x14ac:dyDescent="0.25">
      <c r="A240" s="1">
        <f t="shared" si="23"/>
        <v>46016</v>
      </c>
      <c r="B240">
        <f t="shared" si="18"/>
        <v>2025</v>
      </c>
      <c r="C240">
        <f t="shared" si="19"/>
        <v>12</v>
      </c>
      <c r="E240" s="96">
        <v>49919</v>
      </c>
      <c r="F240">
        <f t="shared" si="20"/>
        <v>2036</v>
      </c>
      <c r="G240">
        <f t="shared" si="21"/>
        <v>9</v>
      </c>
      <c r="H240">
        <f t="shared" si="22"/>
        <v>2</v>
      </c>
    </row>
    <row r="241" spans="1:8" x14ac:dyDescent="0.25">
      <c r="A241" s="1">
        <f t="shared" si="23"/>
        <v>46030</v>
      </c>
      <c r="B241">
        <f t="shared" si="18"/>
        <v>2026</v>
      </c>
      <c r="C241">
        <f t="shared" si="19"/>
        <v>1</v>
      </c>
      <c r="E241" s="96">
        <v>49949</v>
      </c>
      <c r="F241">
        <f t="shared" si="20"/>
        <v>2036</v>
      </c>
      <c r="G241">
        <f t="shared" si="21"/>
        <v>10</v>
      </c>
      <c r="H241">
        <f t="shared" si="22"/>
        <v>3</v>
      </c>
    </row>
    <row r="242" spans="1:8" x14ac:dyDescent="0.25">
      <c r="A242" s="1">
        <f t="shared" si="23"/>
        <v>46044</v>
      </c>
      <c r="B242">
        <f t="shared" si="18"/>
        <v>2026</v>
      </c>
      <c r="C242">
        <f t="shared" si="19"/>
        <v>1</v>
      </c>
      <c r="E242" s="96">
        <v>49980</v>
      </c>
      <c r="F242">
        <f t="shared" si="20"/>
        <v>2036</v>
      </c>
      <c r="G242">
        <f t="shared" si="21"/>
        <v>11</v>
      </c>
      <c r="H242">
        <f t="shared" si="22"/>
        <v>2</v>
      </c>
    </row>
    <row r="243" spans="1:8" x14ac:dyDescent="0.25">
      <c r="A243" s="1">
        <f t="shared" si="23"/>
        <v>46058</v>
      </c>
      <c r="B243">
        <f t="shared" si="18"/>
        <v>2026</v>
      </c>
      <c r="C243">
        <f t="shared" si="19"/>
        <v>2</v>
      </c>
      <c r="E243" s="96">
        <v>50010</v>
      </c>
      <c r="F243">
        <f t="shared" si="20"/>
        <v>2036</v>
      </c>
      <c r="G243">
        <f t="shared" si="21"/>
        <v>12</v>
      </c>
      <c r="H243">
        <f t="shared" si="22"/>
        <v>2</v>
      </c>
    </row>
    <row r="244" spans="1:8" x14ac:dyDescent="0.25">
      <c r="A244" s="1">
        <f t="shared" si="23"/>
        <v>46072</v>
      </c>
      <c r="B244">
        <f t="shared" si="18"/>
        <v>2026</v>
      </c>
      <c r="C244">
        <f t="shared" si="19"/>
        <v>2</v>
      </c>
      <c r="E244" s="96">
        <v>50041</v>
      </c>
      <c r="F244">
        <f t="shared" si="20"/>
        <v>2037</v>
      </c>
      <c r="G244">
        <f t="shared" si="21"/>
        <v>1</v>
      </c>
      <c r="H244">
        <f t="shared" si="22"/>
        <v>2</v>
      </c>
    </row>
    <row r="245" spans="1:8" x14ac:dyDescent="0.25">
      <c r="A245" s="1">
        <f t="shared" si="23"/>
        <v>46086</v>
      </c>
      <c r="B245">
        <f t="shared" si="18"/>
        <v>2026</v>
      </c>
      <c r="C245">
        <f t="shared" si="19"/>
        <v>3</v>
      </c>
      <c r="E245" s="96">
        <v>50072</v>
      </c>
      <c r="F245">
        <f t="shared" si="20"/>
        <v>2037</v>
      </c>
      <c r="G245">
        <f t="shared" si="21"/>
        <v>2</v>
      </c>
      <c r="H245">
        <f t="shared" si="22"/>
        <v>2</v>
      </c>
    </row>
    <row r="246" spans="1:8" x14ac:dyDescent="0.25">
      <c r="A246" s="1">
        <f t="shared" si="23"/>
        <v>46100</v>
      </c>
      <c r="B246">
        <f t="shared" si="18"/>
        <v>2026</v>
      </c>
      <c r="C246">
        <f t="shared" si="19"/>
        <v>3</v>
      </c>
      <c r="E246" s="96">
        <v>50100</v>
      </c>
      <c r="F246">
        <f t="shared" si="20"/>
        <v>2037</v>
      </c>
      <c r="G246">
        <f t="shared" si="21"/>
        <v>3</v>
      </c>
      <c r="H246">
        <f t="shared" si="22"/>
        <v>2</v>
      </c>
    </row>
    <row r="247" spans="1:8" x14ac:dyDescent="0.25">
      <c r="A247" s="1">
        <f t="shared" si="23"/>
        <v>46114</v>
      </c>
      <c r="B247">
        <f t="shared" si="18"/>
        <v>2026</v>
      </c>
      <c r="C247">
        <f t="shared" si="19"/>
        <v>4</v>
      </c>
      <c r="E247" s="96">
        <v>50131</v>
      </c>
      <c r="F247">
        <f t="shared" si="20"/>
        <v>2037</v>
      </c>
      <c r="G247">
        <f t="shared" si="21"/>
        <v>4</v>
      </c>
      <c r="H247">
        <f t="shared" si="22"/>
        <v>3</v>
      </c>
    </row>
    <row r="248" spans="1:8" x14ac:dyDescent="0.25">
      <c r="A248" s="1">
        <f t="shared" si="23"/>
        <v>46128</v>
      </c>
      <c r="B248">
        <f t="shared" si="18"/>
        <v>2026</v>
      </c>
      <c r="C248">
        <f t="shared" si="19"/>
        <v>4</v>
      </c>
      <c r="E248" s="96">
        <v>50161</v>
      </c>
      <c r="F248">
        <f t="shared" si="20"/>
        <v>2037</v>
      </c>
      <c r="G248">
        <f t="shared" si="21"/>
        <v>5</v>
      </c>
      <c r="H248">
        <f t="shared" si="22"/>
        <v>2</v>
      </c>
    </row>
    <row r="249" spans="1:8" x14ac:dyDescent="0.25">
      <c r="A249" s="1">
        <f t="shared" si="23"/>
        <v>46142</v>
      </c>
      <c r="B249">
        <f t="shared" si="18"/>
        <v>2026</v>
      </c>
      <c r="C249">
        <f t="shared" si="19"/>
        <v>4</v>
      </c>
      <c r="E249" s="96">
        <v>50192</v>
      </c>
      <c r="F249">
        <f t="shared" si="20"/>
        <v>2037</v>
      </c>
      <c r="G249">
        <f t="shared" si="21"/>
        <v>6</v>
      </c>
      <c r="H249">
        <f t="shared" si="22"/>
        <v>2</v>
      </c>
    </row>
    <row r="250" spans="1:8" x14ac:dyDescent="0.25">
      <c r="A250" s="1">
        <f t="shared" si="23"/>
        <v>46156</v>
      </c>
      <c r="B250">
        <f t="shared" si="18"/>
        <v>2026</v>
      </c>
      <c r="C250">
        <f t="shared" si="19"/>
        <v>5</v>
      </c>
      <c r="E250" s="96">
        <v>50222</v>
      </c>
      <c r="F250">
        <f t="shared" si="20"/>
        <v>2037</v>
      </c>
      <c r="G250">
        <f t="shared" si="21"/>
        <v>7</v>
      </c>
      <c r="H250">
        <f t="shared" si="22"/>
        <v>2</v>
      </c>
    </row>
    <row r="251" spans="1:8" x14ac:dyDescent="0.25">
      <c r="A251" s="1">
        <f t="shared" si="23"/>
        <v>46170</v>
      </c>
      <c r="B251">
        <f t="shared" si="18"/>
        <v>2026</v>
      </c>
      <c r="C251">
        <f t="shared" si="19"/>
        <v>5</v>
      </c>
      <c r="E251" s="96">
        <v>50253</v>
      </c>
      <c r="F251">
        <f t="shared" si="20"/>
        <v>2037</v>
      </c>
      <c r="G251">
        <f t="shared" si="21"/>
        <v>8</v>
      </c>
      <c r="H251">
        <f t="shared" si="22"/>
        <v>2</v>
      </c>
    </row>
    <row r="252" spans="1:8" x14ac:dyDescent="0.25">
      <c r="A252" s="1">
        <f t="shared" si="23"/>
        <v>46184</v>
      </c>
      <c r="B252">
        <f t="shared" si="18"/>
        <v>2026</v>
      </c>
      <c r="C252">
        <f t="shared" si="19"/>
        <v>6</v>
      </c>
      <c r="E252" s="96">
        <v>50284</v>
      </c>
      <c r="F252">
        <f t="shared" si="20"/>
        <v>2037</v>
      </c>
      <c r="G252">
        <f t="shared" si="21"/>
        <v>9</v>
      </c>
      <c r="H252">
        <f t="shared" si="22"/>
        <v>2</v>
      </c>
    </row>
    <row r="253" spans="1:8" x14ac:dyDescent="0.25">
      <c r="A253" s="1">
        <f t="shared" si="23"/>
        <v>46198</v>
      </c>
      <c r="B253">
        <f t="shared" si="18"/>
        <v>2026</v>
      </c>
      <c r="C253">
        <f t="shared" si="19"/>
        <v>6</v>
      </c>
      <c r="E253" s="96">
        <v>50314</v>
      </c>
      <c r="F253">
        <f t="shared" si="20"/>
        <v>2037</v>
      </c>
      <c r="G253">
        <f t="shared" si="21"/>
        <v>10</v>
      </c>
      <c r="H253">
        <f t="shared" si="22"/>
        <v>3</v>
      </c>
    </row>
    <row r="254" spans="1:8" x14ac:dyDescent="0.25">
      <c r="A254" s="1">
        <f t="shared" si="23"/>
        <v>46212</v>
      </c>
      <c r="B254">
        <f t="shared" si="18"/>
        <v>2026</v>
      </c>
      <c r="C254">
        <f t="shared" si="19"/>
        <v>7</v>
      </c>
      <c r="E254" s="96">
        <v>50345</v>
      </c>
      <c r="F254">
        <f t="shared" si="20"/>
        <v>2037</v>
      </c>
      <c r="G254">
        <f t="shared" si="21"/>
        <v>11</v>
      </c>
      <c r="H254">
        <f t="shared" si="22"/>
        <v>2</v>
      </c>
    </row>
    <row r="255" spans="1:8" x14ac:dyDescent="0.25">
      <c r="A255" s="1">
        <f t="shared" si="23"/>
        <v>46226</v>
      </c>
      <c r="B255">
        <f t="shared" si="18"/>
        <v>2026</v>
      </c>
      <c r="C255">
        <f t="shared" si="19"/>
        <v>7</v>
      </c>
      <c r="E255" s="96">
        <v>50375</v>
      </c>
      <c r="F255">
        <f t="shared" si="20"/>
        <v>2037</v>
      </c>
      <c r="G255">
        <f t="shared" si="21"/>
        <v>12</v>
      </c>
      <c r="H255">
        <f t="shared" si="22"/>
        <v>2</v>
      </c>
    </row>
    <row r="256" spans="1:8" x14ac:dyDescent="0.25">
      <c r="A256" s="1">
        <f t="shared" si="23"/>
        <v>46240</v>
      </c>
      <c r="B256">
        <f t="shared" si="18"/>
        <v>2026</v>
      </c>
      <c r="C256">
        <f t="shared" si="19"/>
        <v>8</v>
      </c>
      <c r="E256" s="96">
        <v>50406</v>
      </c>
      <c r="F256">
        <f t="shared" si="20"/>
        <v>2038</v>
      </c>
      <c r="G256">
        <f t="shared" si="21"/>
        <v>1</v>
      </c>
      <c r="H256">
        <f t="shared" si="22"/>
        <v>2</v>
      </c>
    </row>
    <row r="257" spans="1:8" x14ac:dyDescent="0.25">
      <c r="A257" s="1">
        <f t="shared" si="23"/>
        <v>46254</v>
      </c>
      <c r="B257">
        <f t="shared" si="18"/>
        <v>2026</v>
      </c>
      <c r="C257">
        <f t="shared" si="19"/>
        <v>8</v>
      </c>
      <c r="E257" s="96">
        <v>50437</v>
      </c>
      <c r="F257">
        <f t="shared" si="20"/>
        <v>2038</v>
      </c>
      <c r="G257">
        <f t="shared" si="21"/>
        <v>2</v>
      </c>
      <c r="H257">
        <f t="shared" si="22"/>
        <v>2</v>
      </c>
    </row>
    <row r="258" spans="1:8" x14ac:dyDescent="0.25">
      <c r="A258" s="1">
        <f t="shared" si="23"/>
        <v>46268</v>
      </c>
      <c r="B258">
        <f t="shared" si="18"/>
        <v>2026</v>
      </c>
      <c r="C258">
        <f t="shared" si="19"/>
        <v>9</v>
      </c>
      <c r="E258" s="96">
        <v>50465</v>
      </c>
      <c r="F258">
        <f t="shared" si="20"/>
        <v>2038</v>
      </c>
      <c r="G258">
        <f t="shared" si="21"/>
        <v>3</v>
      </c>
      <c r="H258">
        <f t="shared" si="22"/>
        <v>2</v>
      </c>
    </row>
    <row r="259" spans="1:8" x14ac:dyDescent="0.25">
      <c r="A259" s="1">
        <f t="shared" si="23"/>
        <v>46282</v>
      </c>
      <c r="B259">
        <f t="shared" ref="B259:B322" si="24">YEAR(A259)</f>
        <v>2026</v>
      </c>
      <c r="C259">
        <f t="shared" ref="C259:C322" si="25">MONTH(A259)</f>
        <v>9</v>
      </c>
      <c r="E259" s="96">
        <v>50496</v>
      </c>
      <c r="F259">
        <f t="shared" ref="F259:F322" si="26">YEAR(E259)</f>
        <v>2038</v>
      </c>
      <c r="G259">
        <f t="shared" ref="G259:G322" si="27">MONTH(E259)</f>
        <v>4</v>
      </c>
      <c r="H259">
        <f t="shared" ref="H259:H322" si="28">COUNTIFS(B:B,F259,C:C,G259)</f>
        <v>3</v>
      </c>
    </row>
    <row r="260" spans="1:8" x14ac:dyDescent="0.25">
      <c r="A260" s="1">
        <f t="shared" ref="A260:A323" si="29">A259+14</f>
        <v>46296</v>
      </c>
      <c r="B260">
        <f t="shared" si="24"/>
        <v>2026</v>
      </c>
      <c r="C260">
        <f t="shared" si="25"/>
        <v>10</v>
      </c>
      <c r="E260" s="96">
        <v>50526</v>
      </c>
      <c r="F260">
        <f t="shared" si="26"/>
        <v>2038</v>
      </c>
      <c r="G260">
        <f t="shared" si="27"/>
        <v>5</v>
      </c>
      <c r="H260">
        <f t="shared" si="28"/>
        <v>2</v>
      </c>
    </row>
    <row r="261" spans="1:8" x14ac:dyDescent="0.25">
      <c r="A261" s="1">
        <f t="shared" si="29"/>
        <v>46310</v>
      </c>
      <c r="B261">
        <f t="shared" si="24"/>
        <v>2026</v>
      </c>
      <c r="C261">
        <f t="shared" si="25"/>
        <v>10</v>
      </c>
      <c r="E261" s="96">
        <v>50557</v>
      </c>
      <c r="F261">
        <f t="shared" si="26"/>
        <v>2038</v>
      </c>
      <c r="G261">
        <f t="shared" si="27"/>
        <v>6</v>
      </c>
      <c r="H261">
        <f t="shared" si="28"/>
        <v>2</v>
      </c>
    </row>
    <row r="262" spans="1:8" x14ac:dyDescent="0.25">
      <c r="A262" s="1">
        <f t="shared" si="29"/>
        <v>46324</v>
      </c>
      <c r="B262">
        <f t="shared" si="24"/>
        <v>2026</v>
      </c>
      <c r="C262">
        <f t="shared" si="25"/>
        <v>10</v>
      </c>
      <c r="E262" s="96">
        <v>50587</v>
      </c>
      <c r="F262">
        <f t="shared" si="26"/>
        <v>2038</v>
      </c>
      <c r="G262">
        <f t="shared" si="27"/>
        <v>7</v>
      </c>
      <c r="H262">
        <f t="shared" si="28"/>
        <v>2</v>
      </c>
    </row>
    <row r="263" spans="1:8" x14ac:dyDescent="0.25">
      <c r="A263" s="1">
        <f t="shared" si="29"/>
        <v>46338</v>
      </c>
      <c r="B263">
        <f t="shared" si="24"/>
        <v>2026</v>
      </c>
      <c r="C263">
        <f t="shared" si="25"/>
        <v>11</v>
      </c>
      <c r="E263" s="96">
        <v>50618</v>
      </c>
      <c r="F263">
        <f t="shared" si="26"/>
        <v>2038</v>
      </c>
      <c r="G263">
        <f t="shared" si="27"/>
        <v>8</v>
      </c>
      <c r="H263">
        <f t="shared" si="28"/>
        <v>2</v>
      </c>
    </row>
    <row r="264" spans="1:8" x14ac:dyDescent="0.25">
      <c r="A264" s="1">
        <f t="shared" si="29"/>
        <v>46352</v>
      </c>
      <c r="B264">
        <f t="shared" si="24"/>
        <v>2026</v>
      </c>
      <c r="C264">
        <f t="shared" si="25"/>
        <v>11</v>
      </c>
      <c r="E264" s="96">
        <v>50649</v>
      </c>
      <c r="F264">
        <f t="shared" si="26"/>
        <v>2038</v>
      </c>
      <c r="G264">
        <f t="shared" si="27"/>
        <v>9</v>
      </c>
      <c r="H264">
        <f t="shared" si="28"/>
        <v>3</v>
      </c>
    </row>
    <row r="265" spans="1:8" x14ac:dyDescent="0.25">
      <c r="A265" s="1">
        <f t="shared" si="29"/>
        <v>46366</v>
      </c>
      <c r="B265">
        <f t="shared" si="24"/>
        <v>2026</v>
      </c>
      <c r="C265">
        <f t="shared" si="25"/>
        <v>12</v>
      </c>
      <c r="E265" s="96">
        <v>50679</v>
      </c>
      <c r="F265">
        <f t="shared" si="26"/>
        <v>2038</v>
      </c>
      <c r="G265">
        <f t="shared" si="27"/>
        <v>10</v>
      </c>
      <c r="H265">
        <f t="shared" si="28"/>
        <v>2</v>
      </c>
    </row>
    <row r="266" spans="1:8" x14ac:dyDescent="0.25">
      <c r="A266" s="1">
        <f t="shared" si="29"/>
        <v>46380</v>
      </c>
      <c r="B266">
        <f t="shared" si="24"/>
        <v>2026</v>
      </c>
      <c r="C266">
        <f t="shared" si="25"/>
        <v>12</v>
      </c>
      <c r="E266" s="96">
        <v>50710</v>
      </c>
      <c r="F266">
        <f t="shared" si="26"/>
        <v>2038</v>
      </c>
      <c r="G266">
        <f t="shared" si="27"/>
        <v>11</v>
      </c>
      <c r="H266">
        <f t="shared" si="28"/>
        <v>2</v>
      </c>
    </row>
    <row r="267" spans="1:8" x14ac:dyDescent="0.25">
      <c r="A267" s="1">
        <f t="shared" si="29"/>
        <v>46394</v>
      </c>
      <c r="B267">
        <f t="shared" si="24"/>
        <v>2027</v>
      </c>
      <c r="C267">
        <f t="shared" si="25"/>
        <v>1</v>
      </c>
      <c r="E267" s="96">
        <v>50740</v>
      </c>
      <c r="F267">
        <f t="shared" si="26"/>
        <v>2038</v>
      </c>
      <c r="G267">
        <f t="shared" si="27"/>
        <v>12</v>
      </c>
      <c r="H267">
        <f t="shared" si="28"/>
        <v>2</v>
      </c>
    </row>
    <row r="268" spans="1:8" x14ac:dyDescent="0.25">
      <c r="A268" s="1">
        <f t="shared" si="29"/>
        <v>46408</v>
      </c>
      <c r="B268">
        <f t="shared" si="24"/>
        <v>2027</v>
      </c>
      <c r="C268">
        <f t="shared" si="25"/>
        <v>1</v>
      </c>
      <c r="E268" s="96">
        <v>50771</v>
      </c>
      <c r="F268">
        <f t="shared" si="26"/>
        <v>2039</v>
      </c>
      <c r="G268">
        <f t="shared" si="27"/>
        <v>1</v>
      </c>
      <c r="H268">
        <f t="shared" si="28"/>
        <v>2</v>
      </c>
    </row>
    <row r="269" spans="1:8" x14ac:dyDescent="0.25">
      <c r="A269" s="1">
        <f t="shared" si="29"/>
        <v>46422</v>
      </c>
      <c r="B269">
        <f t="shared" si="24"/>
        <v>2027</v>
      </c>
      <c r="C269">
        <f t="shared" si="25"/>
        <v>2</v>
      </c>
      <c r="E269" s="96">
        <v>50802</v>
      </c>
      <c r="F269">
        <f t="shared" si="26"/>
        <v>2039</v>
      </c>
      <c r="G269">
        <f t="shared" si="27"/>
        <v>2</v>
      </c>
      <c r="H269">
        <f t="shared" si="28"/>
        <v>2</v>
      </c>
    </row>
    <row r="270" spans="1:8" x14ac:dyDescent="0.25">
      <c r="A270" s="1">
        <f t="shared" si="29"/>
        <v>46436</v>
      </c>
      <c r="B270">
        <f t="shared" si="24"/>
        <v>2027</v>
      </c>
      <c r="C270">
        <f t="shared" si="25"/>
        <v>2</v>
      </c>
      <c r="E270" s="96">
        <v>50830</v>
      </c>
      <c r="F270">
        <f t="shared" si="26"/>
        <v>2039</v>
      </c>
      <c r="G270">
        <f t="shared" si="27"/>
        <v>3</v>
      </c>
      <c r="H270">
        <f t="shared" si="28"/>
        <v>3</v>
      </c>
    </row>
    <row r="271" spans="1:8" x14ac:dyDescent="0.25">
      <c r="A271" s="1">
        <f t="shared" si="29"/>
        <v>46450</v>
      </c>
      <c r="B271">
        <f t="shared" si="24"/>
        <v>2027</v>
      </c>
      <c r="C271">
        <f t="shared" si="25"/>
        <v>3</v>
      </c>
      <c r="E271" s="96">
        <v>50861</v>
      </c>
      <c r="F271">
        <f t="shared" si="26"/>
        <v>2039</v>
      </c>
      <c r="G271">
        <f t="shared" si="27"/>
        <v>4</v>
      </c>
      <c r="H271">
        <f t="shared" si="28"/>
        <v>2</v>
      </c>
    </row>
    <row r="272" spans="1:8" x14ac:dyDescent="0.25">
      <c r="A272" s="1">
        <f t="shared" si="29"/>
        <v>46464</v>
      </c>
      <c r="B272">
        <f t="shared" si="24"/>
        <v>2027</v>
      </c>
      <c r="C272">
        <f t="shared" si="25"/>
        <v>3</v>
      </c>
      <c r="E272" s="96">
        <v>50891</v>
      </c>
      <c r="F272">
        <f t="shared" si="26"/>
        <v>2039</v>
      </c>
      <c r="G272">
        <f t="shared" si="27"/>
        <v>5</v>
      </c>
      <c r="H272">
        <f t="shared" si="28"/>
        <v>2</v>
      </c>
    </row>
    <row r="273" spans="1:8" x14ac:dyDescent="0.25">
      <c r="A273" s="1">
        <f t="shared" si="29"/>
        <v>46478</v>
      </c>
      <c r="B273">
        <f t="shared" si="24"/>
        <v>2027</v>
      </c>
      <c r="C273">
        <f t="shared" si="25"/>
        <v>4</v>
      </c>
      <c r="E273" s="96">
        <v>50922</v>
      </c>
      <c r="F273">
        <f t="shared" si="26"/>
        <v>2039</v>
      </c>
      <c r="G273">
        <f t="shared" si="27"/>
        <v>6</v>
      </c>
      <c r="H273">
        <f t="shared" si="28"/>
        <v>2</v>
      </c>
    </row>
    <row r="274" spans="1:8" x14ac:dyDescent="0.25">
      <c r="A274" s="1">
        <f t="shared" si="29"/>
        <v>46492</v>
      </c>
      <c r="B274">
        <f t="shared" si="24"/>
        <v>2027</v>
      </c>
      <c r="C274">
        <f t="shared" si="25"/>
        <v>4</v>
      </c>
      <c r="E274" s="96">
        <v>50952</v>
      </c>
      <c r="F274">
        <f t="shared" si="26"/>
        <v>2039</v>
      </c>
      <c r="G274">
        <f t="shared" si="27"/>
        <v>7</v>
      </c>
      <c r="H274">
        <f t="shared" si="28"/>
        <v>2</v>
      </c>
    </row>
    <row r="275" spans="1:8" x14ac:dyDescent="0.25">
      <c r="A275" s="1">
        <f t="shared" si="29"/>
        <v>46506</v>
      </c>
      <c r="B275">
        <f t="shared" si="24"/>
        <v>2027</v>
      </c>
      <c r="C275">
        <f t="shared" si="25"/>
        <v>4</v>
      </c>
      <c r="E275" s="96">
        <v>50983</v>
      </c>
      <c r="F275">
        <f t="shared" si="26"/>
        <v>2039</v>
      </c>
      <c r="G275">
        <f t="shared" si="27"/>
        <v>8</v>
      </c>
      <c r="H275">
        <f t="shared" si="28"/>
        <v>2</v>
      </c>
    </row>
    <row r="276" spans="1:8" x14ac:dyDescent="0.25">
      <c r="A276" s="1">
        <f t="shared" si="29"/>
        <v>46520</v>
      </c>
      <c r="B276">
        <f t="shared" si="24"/>
        <v>2027</v>
      </c>
      <c r="C276">
        <f t="shared" si="25"/>
        <v>5</v>
      </c>
      <c r="E276" s="96">
        <v>51014</v>
      </c>
      <c r="F276">
        <f t="shared" si="26"/>
        <v>2039</v>
      </c>
      <c r="G276">
        <f t="shared" si="27"/>
        <v>9</v>
      </c>
      <c r="H276">
        <f t="shared" si="28"/>
        <v>3</v>
      </c>
    </row>
    <row r="277" spans="1:8" x14ac:dyDescent="0.25">
      <c r="A277" s="1">
        <f t="shared" si="29"/>
        <v>46534</v>
      </c>
      <c r="B277">
        <f t="shared" si="24"/>
        <v>2027</v>
      </c>
      <c r="C277">
        <f t="shared" si="25"/>
        <v>5</v>
      </c>
      <c r="E277" s="96">
        <v>51044</v>
      </c>
      <c r="F277">
        <f t="shared" si="26"/>
        <v>2039</v>
      </c>
      <c r="G277">
        <f t="shared" si="27"/>
        <v>10</v>
      </c>
      <c r="H277">
        <f t="shared" si="28"/>
        <v>2</v>
      </c>
    </row>
    <row r="278" spans="1:8" x14ac:dyDescent="0.25">
      <c r="A278" s="1">
        <f t="shared" si="29"/>
        <v>46548</v>
      </c>
      <c r="B278">
        <f t="shared" si="24"/>
        <v>2027</v>
      </c>
      <c r="C278">
        <f t="shared" si="25"/>
        <v>6</v>
      </c>
      <c r="E278" s="96">
        <v>51075</v>
      </c>
      <c r="F278">
        <f t="shared" si="26"/>
        <v>2039</v>
      </c>
      <c r="G278">
        <f t="shared" si="27"/>
        <v>11</v>
      </c>
      <c r="H278">
        <f t="shared" si="28"/>
        <v>2</v>
      </c>
    </row>
    <row r="279" spans="1:8" x14ac:dyDescent="0.25">
      <c r="A279" s="1">
        <f t="shared" si="29"/>
        <v>46562</v>
      </c>
      <c r="B279">
        <f t="shared" si="24"/>
        <v>2027</v>
      </c>
      <c r="C279">
        <f t="shared" si="25"/>
        <v>6</v>
      </c>
      <c r="E279" s="96">
        <v>51105</v>
      </c>
      <c r="F279">
        <f t="shared" si="26"/>
        <v>2039</v>
      </c>
      <c r="G279">
        <f t="shared" si="27"/>
        <v>12</v>
      </c>
      <c r="H279">
        <f t="shared" si="28"/>
        <v>2</v>
      </c>
    </row>
    <row r="280" spans="1:8" x14ac:dyDescent="0.25">
      <c r="A280" s="1">
        <f t="shared" si="29"/>
        <v>46576</v>
      </c>
      <c r="B280">
        <f t="shared" si="24"/>
        <v>2027</v>
      </c>
      <c r="C280">
        <f t="shared" si="25"/>
        <v>7</v>
      </c>
      <c r="E280" s="96">
        <v>51136</v>
      </c>
      <c r="F280">
        <f t="shared" si="26"/>
        <v>2040</v>
      </c>
      <c r="G280">
        <f t="shared" si="27"/>
        <v>1</v>
      </c>
      <c r="H280">
        <f t="shared" si="28"/>
        <v>2</v>
      </c>
    </row>
    <row r="281" spans="1:8" x14ac:dyDescent="0.25">
      <c r="A281" s="1">
        <f t="shared" si="29"/>
        <v>46590</v>
      </c>
      <c r="B281">
        <f t="shared" si="24"/>
        <v>2027</v>
      </c>
      <c r="C281">
        <f t="shared" si="25"/>
        <v>7</v>
      </c>
      <c r="E281" s="96">
        <v>51167</v>
      </c>
      <c r="F281">
        <f t="shared" si="26"/>
        <v>2040</v>
      </c>
      <c r="G281">
        <f t="shared" si="27"/>
        <v>2</v>
      </c>
      <c r="H281">
        <f t="shared" si="28"/>
        <v>2</v>
      </c>
    </row>
    <row r="282" spans="1:8" x14ac:dyDescent="0.25">
      <c r="A282" s="1">
        <f t="shared" si="29"/>
        <v>46604</v>
      </c>
      <c r="B282">
        <f t="shared" si="24"/>
        <v>2027</v>
      </c>
      <c r="C282">
        <f t="shared" si="25"/>
        <v>8</v>
      </c>
      <c r="E282" s="96">
        <v>51196</v>
      </c>
      <c r="F282">
        <f t="shared" si="26"/>
        <v>2040</v>
      </c>
      <c r="G282">
        <f t="shared" si="27"/>
        <v>3</v>
      </c>
      <c r="H282">
        <f t="shared" si="28"/>
        <v>3</v>
      </c>
    </row>
    <row r="283" spans="1:8" x14ac:dyDescent="0.25">
      <c r="A283" s="1">
        <f t="shared" si="29"/>
        <v>46618</v>
      </c>
      <c r="B283">
        <f t="shared" si="24"/>
        <v>2027</v>
      </c>
      <c r="C283">
        <f t="shared" si="25"/>
        <v>8</v>
      </c>
      <c r="E283" s="96">
        <v>51227</v>
      </c>
      <c r="F283">
        <f t="shared" si="26"/>
        <v>2040</v>
      </c>
      <c r="G283">
        <f t="shared" si="27"/>
        <v>4</v>
      </c>
      <c r="H283">
        <f t="shared" si="28"/>
        <v>2</v>
      </c>
    </row>
    <row r="284" spans="1:8" x14ac:dyDescent="0.25">
      <c r="A284" s="1">
        <f t="shared" si="29"/>
        <v>46632</v>
      </c>
      <c r="B284">
        <f t="shared" si="24"/>
        <v>2027</v>
      </c>
      <c r="C284">
        <f t="shared" si="25"/>
        <v>9</v>
      </c>
      <c r="E284" s="96">
        <v>51257</v>
      </c>
      <c r="F284">
        <f t="shared" si="26"/>
        <v>2040</v>
      </c>
      <c r="G284">
        <f t="shared" si="27"/>
        <v>5</v>
      </c>
      <c r="H284">
        <f t="shared" si="28"/>
        <v>2</v>
      </c>
    </row>
    <row r="285" spans="1:8" x14ac:dyDescent="0.25">
      <c r="A285" s="1">
        <f t="shared" si="29"/>
        <v>46646</v>
      </c>
      <c r="B285">
        <f t="shared" si="24"/>
        <v>2027</v>
      </c>
      <c r="C285">
        <f t="shared" si="25"/>
        <v>9</v>
      </c>
      <c r="E285" s="96">
        <v>51288</v>
      </c>
      <c r="F285">
        <f t="shared" si="26"/>
        <v>2040</v>
      </c>
      <c r="G285">
        <f t="shared" si="27"/>
        <v>6</v>
      </c>
      <c r="H285">
        <f t="shared" si="28"/>
        <v>2</v>
      </c>
    </row>
    <row r="286" spans="1:8" x14ac:dyDescent="0.25">
      <c r="A286" s="1">
        <f t="shared" si="29"/>
        <v>46660</v>
      </c>
      <c r="B286">
        <f t="shared" si="24"/>
        <v>2027</v>
      </c>
      <c r="C286">
        <f t="shared" si="25"/>
        <v>9</v>
      </c>
      <c r="E286" s="96">
        <v>51318</v>
      </c>
      <c r="F286">
        <f t="shared" si="26"/>
        <v>2040</v>
      </c>
      <c r="G286">
        <f t="shared" si="27"/>
        <v>7</v>
      </c>
      <c r="H286">
        <f t="shared" si="28"/>
        <v>2</v>
      </c>
    </row>
    <row r="287" spans="1:8" x14ac:dyDescent="0.25">
      <c r="A287" s="1">
        <f t="shared" si="29"/>
        <v>46674</v>
      </c>
      <c r="B287">
        <f t="shared" si="24"/>
        <v>2027</v>
      </c>
      <c r="C287">
        <f t="shared" si="25"/>
        <v>10</v>
      </c>
      <c r="E287" s="96">
        <v>51349</v>
      </c>
      <c r="F287">
        <f t="shared" si="26"/>
        <v>2040</v>
      </c>
      <c r="G287">
        <f t="shared" si="27"/>
        <v>8</v>
      </c>
      <c r="H287">
        <f t="shared" si="28"/>
        <v>3</v>
      </c>
    </row>
    <row r="288" spans="1:8" x14ac:dyDescent="0.25">
      <c r="A288" s="1">
        <f t="shared" si="29"/>
        <v>46688</v>
      </c>
      <c r="B288">
        <f t="shared" si="24"/>
        <v>2027</v>
      </c>
      <c r="C288">
        <f t="shared" si="25"/>
        <v>10</v>
      </c>
      <c r="E288" s="96">
        <v>51380</v>
      </c>
      <c r="F288">
        <f t="shared" si="26"/>
        <v>2040</v>
      </c>
      <c r="G288">
        <f t="shared" si="27"/>
        <v>9</v>
      </c>
      <c r="H288">
        <f t="shared" si="28"/>
        <v>2</v>
      </c>
    </row>
    <row r="289" spans="1:8" x14ac:dyDescent="0.25">
      <c r="A289" s="1">
        <f t="shared" si="29"/>
        <v>46702</v>
      </c>
      <c r="B289">
        <f t="shared" si="24"/>
        <v>2027</v>
      </c>
      <c r="C289">
        <f t="shared" si="25"/>
        <v>11</v>
      </c>
      <c r="E289" s="96">
        <v>51410</v>
      </c>
      <c r="F289">
        <f t="shared" si="26"/>
        <v>2040</v>
      </c>
      <c r="G289">
        <f t="shared" si="27"/>
        <v>10</v>
      </c>
      <c r="H289">
        <f t="shared" si="28"/>
        <v>2</v>
      </c>
    </row>
    <row r="290" spans="1:8" x14ac:dyDescent="0.25">
      <c r="A290" s="1">
        <f t="shared" si="29"/>
        <v>46716</v>
      </c>
      <c r="B290">
        <f t="shared" si="24"/>
        <v>2027</v>
      </c>
      <c r="C290">
        <f t="shared" si="25"/>
        <v>11</v>
      </c>
      <c r="E290" s="96">
        <v>51441</v>
      </c>
      <c r="F290">
        <f t="shared" si="26"/>
        <v>2040</v>
      </c>
      <c r="G290">
        <f t="shared" si="27"/>
        <v>11</v>
      </c>
      <c r="H290">
        <f t="shared" si="28"/>
        <v>2</v>
      </c>
    </row>
    <row r="291" spans="1:8" x14ac:dyDescent="0.25">
      <c r="A291" s="1">
        <f t="shared" si="29"/>
        <v>46730</v>
      </c>
      <c r="B291">
        <f t="shared" si="24"/>
        <v>2027</v>
      </c>
      <c r="C291">
        <f t="shared" si="25"/>
        <v>12</v>
      </c>
      <c r="E291" s="96">
        <v>51471</v>
      </c>
      <c r="F291">
        <f t="shared" si="26"/>
        <v>2040</v>
      </c>
      <c r="G291">
        <f t="shared" si="27"/>
        <v>12</v>
      </c>
      <c r="H291">
        <f t="shared" si="28"/>
        <v>2</v>
      </c>
    </row>
    <row r="292" spans="1:8" x14ac:dyDescent="0.25">
      <c r="A292" s="1">
        <f t="shared" si="29"/>
        <v>46744</v>
      </c>
      <c r="B292">
        <f t="shared" si="24"/>
        <v>2027</v>
      </c>
      <c r="C292">
        <f t="shared" si="25"/>
        <v>12</v>
      </c>
      <c r="E292" s="96">
        <v>51502</v>
      </c>
      <c r="F292">
        <f t="shared" si="26"/>
        <v>2041</v>
      </c>
      <c r="G292">
        <f t="shared" si="27"/>
        <v>1</v>
      </c>
      <c r="H292">
        <f t="shared" si="28"/>
        <v>3</v>
      </c>
    </row>
    <row r="293" spans="1:8" x14ac:dyDescent="0.25">
      <c r="A293" s="1">
        <f t="shared" si="29"/>
        <v>46758</v>
      </c>
      <c r="B293">
        <f t="shared" si="24"/>
        <v>2028</v>
      </c>
      <c r="C293">
        <f t="shared" si="25"/>
        <v>1</v>
      </c>
      <c r="E293" s="96">
        <v>51533</v>
      </c>
      <c r="F293">
        <f t="shared" si="26"/>
        <v>2041</v>
      </c>
      <c r="G293">
        <f t="shared" si="27"/>
        <v>2</v>
      </c>
      <c r="H293">
        <f t="shared" si="28"/>
        <v>2</v>
      </c>
    </row>
    <row r="294" spans="1:8" x14ac:dyDescent="0.25">
      <c r="A294" s="1">
        <f t="shared" si="29"/>
        <v>46772</v>
      </c>
      <c r="B294">
        <f t="shared" si="24"/>
        <v>2028</v>
      </c>
      <c r="C294">
        <f t="shared" si="25"/>
        <v>1</v>
      </c>
      <c r="E294" s="96">
        <v>51561</v>
      </c>
      <c r="F294">
        <f t="shared" si="26"/>
        <v>2041</v>
      </c>
      <c r="G294">
        <f t="shared" si="27"/>
        <v>3</v>
      </c>
      <c r="H294">
        <f t="shared" si="28"/>
        <v>2</v>
      </c>
    </row>
    <row r="295" spans="1:8" x14ac:dyDescent="0.25">
      <c r="A295" s="1">
        <f t="shared" si="29"/>
        <v>46786</v>
      </c>
      <c r="B295">
        <f t="shared" si="24"/>
        <v>2028</v>
      </c>
      <c r="C295">
        <f t="shared" si="25"/>
        <v>2</v>
      </c>
      <c r="E295" s="96">
        <v>51592</v>
      </c>
      <c r="F295">
        <f t="shared" si="26"/>
        <v>2041</v>
      </c>
      <c r="G295">
        <f t="shared" si="27"/>
        <v>4</v>
      </c>
      <c r="H295">
        <f t="shared" si="28"/>
        <v>2</v>
      </c>
    </row>
    <row r="296" spans="1:8" x14ac:dyDescent="0.25">
      <c r="A296" s="1">
        <f t="shared" si="29"/>
        <v>46800</v>
      </c>
      <c r="B296">
        <f t="shared" si="24"/>
        <v>2028</v>
      </c>
      <c r="C296">
        <f t="shared" si="25"/>
        <v>2</v>
      </c>
      <c r="E296" s="96">
        <v>51622</v>
      </c>
      <c r="F296">
        <f t="shared" si="26"/>
        <v>2041</v>
      </c>
      <c r="G296">
        <f t="shared" si="27"/>
        <v>5</v>
      </c>
      <c r="H296">
        <f t="shared" si="28"/>
        <v>2</v>
      </c>
    </row>
    <row r="297" spans="1:8" x14ac:dyDescent="0.25">
      <c r="A297" s="1">
        <f t="shared" si="29"/>
        <v>46814</v>
      </c>
      <c r="B297">
        <f t="shared" si="24"/>
        <v>2028</v>
      </c>
      <c r="C297">
        <f t="shared" si="25"/>
        <v>3</v>
      </c>
      <c r="E297" s="96">
        <v>51653</v>
      </c>
      <c r="F297">
        <f t="shared" si="26"/>
        <v>2041</v>
      </c>
      <c r="G297">
        <f t="shared" si="27"/>
        <v>6</v>
      </c>
      <c r="H297">
        <f t="shared" si="28"/>
        <v>2</v>
      </c>
    </row>
    <row r="298" spans="1:8" x14ac:dyDescent="0.25">
      <c r="A298" s="1">
        <f t="shared" si="29"/>
        <v>46828</v>
      </c>
      <c r="B298">
        <f t="shared" si="24"/>
        <v>2028</v>
      </c>
      <c r="C298">
        <f t="shared" si="25"/>
        <v>3</v>
      </c>
      <c r="E298" s="96">
        <v>51683</v>
      </c>
      <c r="F298">
        <f t="shared" si="26"/>
        <v>2041</v>
      </c>
      <c r="G298">
        <f t="shared" si="27"/>
        <v>7</v>
      </c>
      <c r="H298">
        <f t="shared" si="28"/>
        <v>2</v>
      </c>
    </row>
    <row r="299" spans="1:8" x14ac:dyDescent="0.25">
      <c r="A299" s="1">
        <f t="shared" si="29"/>
        <v>46842</v>
      </c>
      <c r="B299">
        <f t="shared" si="24"/>
        <v>2028</v>
      </c>
      <c r="C299">
        <f t="shared" si="25"/>
        <v>3</v>
      </c>
      <c r="E299" s="96">
        <v>51714</v>
      </c>
      <c r="F299">
        <f t="shared" si="26"/>
        <v>2041</v>
      </c>
      <c r="G299">
        <f t="shared" si="27"/>
        <v>8</v>
      </c>
      <c r="H299">
        <f t="shared" si="28"/>
        <v>3</v>
      </c>
    </row>
    <row r="300" spans="1:8" x14ac:dyDescent="0.25">
      <c r="A300" s="1">
        <f t="shared" si="29"/>
        <v>46856</v>
      </c>
      <c r="B300">
        <f t="shared" si="24"/>
        <v>2028</v>
      </c>
      <c r="C300">
        <f t="shared" si="25"/>
        <v>4</v>
      </c>
      <c r="E300" s="96">
        <v>51745</v>
      </c>
      <c r="F300">
        <f t="shared" si="26"/>
        <v>2041</v>
      </c>
      <c r="G300">
        <f t="shared" si="27"/>
        <v>9</v>
      </c>
      <c r="H300">
        <f t="shared" si="28"/>
        <v>2</v>
      </c>
    </row>
    <row r="301" spans="1:8" x14ac:dyDescent="0.25">
      <c r="A301" s="1">
        <f t="shared" si="29"/>
        <v>46870</v>
      </c>
      <c r="B301">
        <f t="shared" si="24"/>
        <v>2028</v>
      </c>
      <c r="C301">
        <f t="shared" si="25"/>
        <v>4</v>
      </c>
      <c r="E301" s="96">
        <v>51775</v>
      </c>
      <c r="F301">
        <f t="shared" si="26"/>
        <v>2041</v>
      </c>
      <c r="G301">
        <f t="shared" si="27"/>
        <v>10</v>
      </c>
      <c r="H301">
        <f t="shared" si="28"/>
        <v>2</v>
      </c>
    </row>
    <row r="302" spans="1:8" x14ac:dyDescent="0.25">
      <c r="A302" s="1">
        <f t="shared" si="29"/>
        <v>46884</v>
      </c>
      <c r="B302">
        <f t="shared" si="24"/>
        <v>2028</v>
      </c>
      <c r="C302">
        <f t="shared" si="25"/>
        <v>5</v>
      </c>
      <c r="E302" s="96">
        <v>51806</v>
      </c>
      <c r="F302">
        <f t="shared" si="26"/>
        <v>2041</v>
      </c>
      <c r="G302">
        <f t="shared" si="27"/>
        <v>11</v>
      </c>
      <c r="H302">
        <f t="shared" si="28"/>
        <v>2</v>
      </c>
    </row>
    <row r="303" spans="1:8" x14ac:dyDescent="0.25">
      <c r="A303" s="1">
        <f t="shared" si="29"/>
        <v>46898</v>
      </c>
      <c r="B303">
        <f t="shared" si="24"/>
        <v>2028</v>
      </c>
      <c r="C303">
        <f t="shared" si="25"/>
        <v>5</v>
      </c>
      <c r="E303" s="96">
        <v>51836</v>
      </c>
      <c r="F303">
        <f t="shared" si="26"/>
        <v>2041</v>
      </c>
      <c r="G303">
        <f t="shared" si="27"/>
        <v>12</v>
      </c>
      <c r="H303">
        <f t="shared" si="28"/>
        <v>2</v>
      </c>
    </row>
    <row r="304" spans="1:8" x14ac:dyDescent="0.25">
      <c r="A304" s="1">
        <f t="shared" si="29"/>
        <v>46912</v>
      </c>
      <c r="B304">
        <f t="shared" si="24"/>
        <v>2028</v>
      </c>
      <c r="C304">
        <f t="shared" si="25"/>
        <v>6</v>
      </c>
      <c r="E304" s="96">
        <v>51867</v>
      </c>
      <c r="F304">
        <f t="shared" si="26"/>
        <v>2042</v>
      </c>
      <c r="G304">
        <f t="shared" si="27"/>
        <v>1</v>
      </c>
      <c r="H304">
        <f t="shared" si="28"/>
        <v>3</v>
      </c>
    </row>
    <row r="305" spans="1:8" x14ac:dyDescent="0.25">
      <c r="A305" s="1">
        <f t="shared" si="29"/>
        <v>46926</v>
      </c>
      <c r="B305">
        <f t="shared" si="24"/>
        <v>2028</v>
      </c>
      <c r="C305">
        <f t="shared" si="25"/>
        <v>6</v>
      </c>
      <c r="E305" s="96">
        <v>51898</v>
      </c>
      <c r="F305">
        <f t="shared" si="26"/>
        <v>2042</v>
      </c>
      <c r="G305">
        <f t="shared" si="27"/>
        <v>2</v>
      </c>
      <c r="H305">
        <f t="shared" si="28"/>
        <v>2</v>
      </c>
    </row>
    <row r="306" spans="1:8" x14ac:dyDescent="0.25">
      <c r="A306" s="1">
        <f t="shared" si="29"/>
        <v>46940</v>
      </c>
      <c r="B306">
        <f t="shared" si="24"/>
        <v>2028</v>
      </c>
      <c r="C306">
        <f t="shared" si="25"/>
        <v>7</v>
      </c>
      <c r="E306" s="96">
        <v>51926</v>
      </c>
      <c r="F306">
        <f t="shared" si="26"/>
        <v>2042</v>
      </c>
      <c r="G306">
        <f t="shared" si="27"/>
        <v>3</v>
      </c>
      <c r="H306">
        <f t="shared" si="28"/>
        <v>2</v>
      </c>
    </row>
    <row r="307" spans="1:8" x14ac:dyDescent="0.25">
      <c r="A307" s="1">
        <f t="shared" si="29"/>
        <v>46954</v>
      </c>
      <c r="B307">
        <f t="shared" si="24"/>
        <v>2028</v>
      </c>
      <c r="C307">
        <f t="shared" si="25"/>
        <v>7</v>
      </c>
      <c r="E307" s="96">
        <v>51957</v>
      </c>
      <c r="F307">
        <f t="shared" si="26"/>
        <v>2042</v>
      </c>
      <c r="G307">
        <f t="shared" si="27"/>
        <v>4</v>
      </c>
      <c r="H307">
        <f t="shared" si="28"/>
        <v>2</v>
      </c>
    </row>
    <row r="308" spans="1:8" x14ac:dyDescent="0.25">
      <c r="A308" s="1">
        <f t="shared" si="29"/>
        <v>46968</v>
      </c>
      <c r="B308">
        <f t="shared" si="24"/>
        <v>2028</v>
      </c>
      <c r="C308">
        <f t="shared" si="25"/>
        <v>8</v>
      </c>
      <c r="E308" s="96">
        <v>51987</v>
      </c>
      <c r="F308">
        <f t="shared" si="26"/>
        <v>2042</v>
      </c>
      <c r="G308">
        <f t="shared" si="27"/>
        <v>5</v>
      </c>
      <c r="H308">
        <f t="shared" si="28"/>
        <v>2</v>
      </c>
    </row>
    <row r="309" spans="1:8" x14ac:dyDescent="0.25">
      <c r="A309" s="1">
        <f t="shared" si="29"/>
        <v>46982</v>
      </c>
      <c r="B309">
        <f t="shared" si="24"/>
        <v>2028</v>
      </c>
      <c r="C309">
        <f t="shared" si="25"/>
        <v>8</v>
      </c>
      <c r="E309" s="96">
        <v>52018</v>
      </c>
      <c r="F309">
        <f t="shared" si="26"/>
        <v>2042</v>
      </c>
      <c r="G309">
        <f t="shared" si="27"/>
        <v>6</v>
      </c>
      <c r="H309">
        <f t="shared" si="28"/>
        <v>2</v>
      </c>
    </row>
    <row r="310" spans="1:8" x14ac:dyDescent="0.25">
      <c r="A310" s="1">
        <f t="shared" si="29"/>
        <v>46996</v>
      </c>
      <c r="B310">
        <f t="shared" si="24"/>
        <v>2028</v>
      </c>
      <c r="C310">
        <f t="shared" si="25"/>
        <v>8</v>
      </c>
      <c r="E310" s="96">
        <v>52048</v>
      </c>
      <c r="F310">
        <f t="shared" si="26"/>
        <v>2042</v>
      </c>
      <c r="G310">
        <f t="shared" si="27"/>
        <v>7</v>
      </c>
      <c r="H310">
        <f t="shared" si="28"/>
        <v>3</v>
      </c>
    </row>
    <row r="311" spans="1:8" x14ac:dyDescent="0.25">
      <c r="A311" s="1">
        <f t="shared" si="29"/>
        <v>47010</v>
      </c>
      <c r="B311">
        <f t="shared" si="24"/>
        <v>2028</v>
      </c>
      <c r="C311">
        <f t="shared" si="25"/>
        <v>9</v>
      </c>
      <c r="E311" s="96">
        <v>52079</v>
      </c>
      <c r="F311">
        <f t="shared" si="26"/>
        <v>2042</v>
      </c>
      <c r="G311">
        <f t="shared" si="27"/>
        <v>8</v>
      </c>
      <c r="H311">
        <f t="shared" si="28"/>
        <v>2</v>
      </c>
    </row>
    <row r="312" spans="1:8" x14ac:dyDescent="0.25">
      <c r="A312" s="1">
        <f t="shared" si="29"/>
        <v>47024</v>
      </c>
      <c r="B312">
        <f t="shared" si="24"/>
        <v>2028</v>
      </c>
      <c r="C312">
        <f t="shared" si="25"/>
        <v>9</v>
      </c>
      <c r="E312" s="96">
        <v>52110</v>
      </c>
      <c r="F312">
        <f t="shared" si="26"/>
        <v>2042</v>
      </c>
      <c r="G312">
        <f t="shared" si="27"/>
        <v>9</v>
      </c>
      <c r="H312">
        <f t="shared" si="28"/>
        <v>2</v>
      </c>
    </row>
    <row r="313" spans="1:8" x14ac:dyDescent="0.25">
      <c r="A313" s="1">
        <f t="shared" si="29"/>
        <v>47038</v>
      </c>
      <c r="B313">
        <f t="shared" si="24"/>
        <v>2028</v>
      </c>
      <c r="C313">
        <f t="shared" si="25"/>
        <v>10</v>
      </c>
      <c r="E313" s="96">
        <v>52140</v>
      </c>
      <c r="F313">
        <f t="shared" si="26"/>
        <v>2042</v>
      </c>
      <c r="G313">
        <f t="shared" si="27"/>
        <v>10</v>
      </c>
      <c r="H313">
        <f t="shared" si="28"/>
        <v>2</v>
      </c>
    </row>
    <row r="314" spans="1:8" x14ac:dyDescent="0.25">
      <c r="A314" s="1">
        <f t="shared" si="29"/>
        <v>47052</v>
      </c>
      <c r="B314">
        <f t="shared" si="24"/>
        <v>2028</v>
      </c>
      <c r="C314">
        <f t="shared" si="25"/>
        <v>10</v>
      </c>
      <c r="E314" s="96">
        <v>52171</v>
      </c>
      <c r="F314">
        <f t="shared" si="26"/>
        <v>2042</v>
      </c>
      <c r="G314">
        <f t="shared" si="27"/>
        <v>11</v>
      </c>
      <c r="H314">
        <f t="shared" si="28"/>
        <v>2</v>
      </c>
    </row>
    <row r="315" spans="1:8" x14ac:dyDescent="0.25">
      <c r="A315" s="1">
        <f t="shared" si="29"/>
        <v>47066</v>
      </c>
      <c r="B315">
        <f t="shared" si="24"/>
        <v>2028</v>
      </c>
      <c r="C315">
        <f t="shared" si="25"/>
        <v>11</v>
      </c>
      <c r="E315" s="96">
        <v>52201</v>
      </c>
      <c r="F315">
        <f t="shared" si="26"/>
        <v>2042</v>
      </c>
      <c r="G315">
        <f t="shared" si="27"/>
        <v>12</v>
      </c>
      <c r="H315">
        <f t="shared" si="28"/>
        <v>2</v>
      </c>
    </row>
    <row r="316" spans="1:8" x14ac:dyDescent="0.25">
      <c r="A316" s="1">
        <f t="shared" si="29"/>
        <v>47080</v>
      </c>
      <c r="B316">
        <f t="shared" si="24"/>
        <v>2028</v>
      </c>
      <c r="C316">
        <f t="shared" si="25"/>
        <v>11</v>
      </c>
      <c r="E316" s="96">
        <v>52232</v>
      </c>
      <c r="F316">
        <f t="shared" si="26"/>
        <v>2043</v>
      </c>
      <c r="G316">
        <f t="shared" si="27"/>
        <v>1</v>
      </c>
      <c r="H316">
        <f t="shared" si="28"/>
        <v>3</v>
      </c>
    </row>
    <row r="317" spans="1:8" x14ac:dyDescent="0.25">
      <c r="A317" s="1">
        <f t="shared" si="29"/>
        <v>47094</v>
      </c>
      <c r="B317">
        <f t="shared" si="24"/>
        <v>2028</v>
      </c>
      <c r="C317">
        <f t="shared" si="25"/>
        <v>12</v>
      </c>
      <c r="E317" s="96">
        <v>52263</v>
      </c>
      <c r="F317">
        <f t="shared" si="26"/>
        <v>2043</v>
      </c>
      <c r="G317">
        <f t="shared" si="27"/>
        <v>2</v>
      </c>
      <c r="H317">
        <f t="shared" si="28"/>
        <v>2</v>
      </c>
    </row>
    <row r="318" spans="1:8" x14ac:dyDescent="0.25">
      <c r="A318" s="1">
        <f t="shared" si="29"/>
        <v>47108</v>
      </c>
      <c r="B318">
        <f t="shared" si="24"/>
        <v>2028</v>
      </c>
      <c r="C318">
        <f t="shared" si="25"/>
        <v>12</v>
      </c>
      <c r="E318" s="96">
        <v>52291</v>
      </c>
      <c r="F318">
        <f t="shared" si="26"/>
        <v>2043</v>
      </c>
      <c r="G318">
        <f t="shared" si="27"/>
        <v>3</v>
      </c>
      <c r="H318">
        <f t="shared" si="28"/>
        <v>2</v>
      </c>
    </row>
    <row r="319" spans="1:8" x14ac:dyDescent="0.25">
      <c r="A319" s="1">
        <f t="shared" si="29"/>
        <v>47122</v>
      </c>
      <c r="B319">
        <f t="shared" si="24"/>
        <v>2029</v>
      </c>
      <c r="C319">
        <f t="shared" si="25"/>
        <v>1</v>
      </c>
      <c r="E319" s="96">
        <v>52322</v>
      </c>
      <c r="F319">
        <f t="shared" si="26"/>
        <v>2043</v>
      </c>
      <c r="G319">
        <f t="shared" si="27"/>
        <v>4</v>
      </c>
      <c r="H319">
        <f t="shared" si="28"/>
        <v>2</v>
      </c>
    </row>
    <row r="320" spans="1:8" x14ac:dyDescent="0.25">
      <c r="A320" s="1">
        <f t="shared" si="29"/>
        <v>47136</v>
      </c>
      <c r="B320">
        <f t="shared" si="24"/>
        <v>2029</v>
      </c>
      <c r="C320">
        <f t="shared" si="25"/>
        <v>1</v>
      </c>
      <c r="E320" s="96">
        <v>52352</v>
      </c>
      <c r="F320">
        <f t="shared" si="26"/>
        <v>2043</v>
      </c>
      <c r="G320">
        <f t="shared" si="27"/>
        <v>5</v>
      </c>
      <c r="H320">
        <f t="shared" si="28"/>
        <v>2</v>
      </c>
    </row>
    <row r="321" spans="1:8" x14ac:dyDescent="0.25">
      <c r="A321" s="1">
        <f t="shared" si="29"/>
        <v>47150</v>
      </c>
      <c r="B321">
        <f t="shared" si="24"/>
        <v>2029</v>
      </c>
      <c r="C321">
        <f t="shared" si="25"/>
        <v>2</v>
      </c>
      <c r="E321" s="96">
        <v>52383</v>
      </c>
      <c r="F321">
        <f t="shared" si="26"/>
        <v>2043</v>
      </c>
      <c r="G321">
        <f t="shared" si="27"/>
        <v>6</v>
      </c>
      <c r="H321">
        <f t="shared" si="28"/>
        <v>2</v>
      </c>
    </row>
    <row r="322" spans="1:8" x14ac:dyDescent="0.25">
      <c r="A322" s="1">
        <f t="shared" si="29"/>
        <v>47164</v>
      </c>
      <c r="B322">
        <f t="shared" si="24"/>
        <v>2029</v>
      </c>
      <c r="C322">
        <f t="shared" si="25"/>
        <v>2</v>
      </c>
      <c r="E322" s="96">
        <v>52413</v>
      </c>
      <c r="F322">
        <f t="shared" si="26"/>
        <v>2043</v>
      </c>
      <c r="G322">
        <f t="shared" si="27"/>
        <v>7</v>
      </c>
      <c r="H322">
        <f t="shared" si="28"/>
        <v>3</v>
      </c>
    </row>
    <row r="323" spans="1:8" x14ac:dyDescent="0.25">
      <c r="A323" s="1">
        <f t="shared" si="29"/>
        <v>47178</v>
      </c>
      <c r="B323">
        <f t="shared" ref="B323:B386" si="30">YEAR(A323)</f>
        <v>2029</v>
      </c>
      <c r="C323">
        <f t="shared" ref="C323:C386" si="31">MONTH(A323)</f>
        <v>3</v>
      </c>
      <c r="E323" s="96">
        <v>52444</v>
      </c>
      <c r="F323">
        <f t="shared" ref="F323:F386" si="32">YEAR(E323)</f>
        <v>2043</v>
      </c>
      <c r="G323">
        <f t="shared" ref="G323:G386" si="33">MONTH(E323)</f>
        <v>8</v>
      </c>
      <c r="H323">
        <f t="shared" ref="H323:H386" si="34">COUNTIFS(B:B,F323,C:C,G323)</f>
        <v>2</v>
      </c>
    </row>
    <row r="324" spans="1:8" x14ac:dyDescent="0.25">
      <c r="A324" s="1">
        <f t="shared" ref="A324:A387" si="35">A323+14</f>
        <v>47192</v>
      </c>
      <c r="B324">
        <f t="shared" si="30"/>
        <v>2029</v>
      </c>
      <c r="C324">
        <f t="shared" si="31"/>
        <v>3</v>
      </c>
      <c r="E324" s="96">
        <v>52475</v>
      </c>
      <c r="F324">
        <f t="shared" si="32"/>
        <v>2043</v>
      </c>
      <c r="G324">
        <f t="shared" si="33"/>
        <v>9</v>
      </c>
      <c r="H324">
        <f t="shared" si="34"/>
        <v>2</v>
      </c>
    </row>
    <row r="325" spans="1:8" x14ac:dyDescent="0.25">
      <c r="A325" s="1">
        <f t="shared" si="35"/>
        <v>47206</v>
      </c>
      <c r="B325">
        <f t="shared" si="30"/>
        <v>2029</v>
      </c>
      <c r="C325">
        <f t="shared" si="31"/>
        <v>3</v>
      </c>
      <c r="E325" s="96">
        <v>52505</v>
      </c>
      <c r="F325">
        <f t="shared" si="32"/>
        <v>2043</v>
      </c>
      <c r="G325">
        <f t="shared" si="33"/>
        <v>10</v>
      </c>
      <c r="H325">
        <f t="shared" si="34"/>
        <v>2</v>
      </c>
    </row>
    <row r="326" spans="1:8" x14ac:dyDescent="0.25">
      <c r="A326" s="1">
        <f t="shared" si="35"/>
        <v>47220</v>
      </c>
      <c r="B326">
        <f t="shared" si="30"/>
        <v>2029</v>
      </c>
      <c r="C326">
        <f t="shared" si="31"/>
        <v>4</v>
      </c>
      <c r="E326" s="96">
        <v>52536</v>
      </c>
      <c r="F326">
        <f t="shared" si="32"/>
        <v>2043</v>
      </c>
      <c r="G326">
        <f t="shared" si="33"/>
        <v>11</v>
      </c>
      <c r="H326">
        <f t="shared" si="34"/>
        <v>2</v>
      </c>
    </row>
    <row r="327" spans="1:8" x14ac:dyDescent="0.25">
      <c r="A327" s="1">
        <f t="shared" si="35"/>
        <v>47234</v>
      </c>
      <c r="B327">
        <f t="shared" si="30"/>
        <v>2029</v>
      </c>
      <c r="C327">
        <f t="shared" si="31"/>
        <v>4</v>
      </c>
      <c r="E327" s="96">
        <v>52566</v>
      </c>
      <c r="F327">
        <f t="shared" si="32"/>
        <v>2043</v>
      </c>
      <c r="G327">
        <f t="shared" si="33"/>
        <v>12</v>
      </c>
      <c r="H327">
        <f t="shared" si="34"/>
        <v>3</v>
      </c>
    </row>
    <row r="328" spans="1:8" x14ac:dyDescent="0.25">
      <c r="A328" s="1">
        <f t="shared" si="35"/>
        <v>47248</v>
      </c>
      <c r="B328">
        <f t="shared" si="30"/>
        <v>2029</v>
      </c>
      <c r="C328">
        <f t="shared" si="31"/>
        <v>5</v>
      </c>
      <c r="E328" s="96">
        <v>52597</v>
      </c>
      <c r="F328">
        <f t="shared" si="32"/>
        <v>2044</v>
      </c>
      <c r="G328">
        <f t="shared" si="33"/>
        <v>1</v>
      </c>
      <c r="H328">
        <f t="shared" si="34"/>
        <v>2</v>
      </c>
    </row>
    <row r="329" spans="1:8" x14ac:dyDescent="0.25">
      <c r="A329" s="1">
        <f t="shared" si="35"/>
        <v>47262</v>
      </c>
      <c r="B329">
        <f t="shared" si="30"/>
        <v>2029</v>
      </c>
      <c r="C329">
        <f t="shared" si="31"/>
        <v>5</v>
      </c>
      <c r="E329" s="96">
        <v>52628</v>
      </c>
      <c r="F329">
        <f t="shared" si="32"/>
        <v>2044</v>
      </c>
      <c r="G329">
        <f t="shared" si="33"/>
        <v>2</v>
      </c>
      <c r="H329">
        <f t="shared" si="34"/>
        <v>2</v>
      </c>
    </row>
    <row r="330" spans="1:8" x14ac:dyDescent="0.25">
      <c r="A330" s="1">
        <f t="shared" si="35"/>
        <v>47276</v>
      </c>
      <c r="B330">
        <f t="shared" si="30"/>
        <v>2029</v>
      </c>
      <c r="C330">
        <f t="shared" si="31"/>
        <v>6</v>
      </c>
      <c r="E330" s="96">
        <v>52657</v>
      </c>
      <c r="F330">
        <f t="shared" si="32"/>
        <v>2044</v>
      </c>
      <c r="G330">
        <f t="shared" si="33"/>
        <v>3</v>
      </c>
      <c r="H330">
        <f t="shared" si="34"/>
        <v>2</v>
      </c>
    </row>
    <row r="331" spans="1:8" x14ac:dyDescent="0.25">
      <c r="A331" s="1">
        <f t="shared" si="35"/>
        <v>47290</v>
      </c>
      <c r="B331">
        <f t="shared" si="30"/>
        <v>2029</v>
      </c>
      <c r="C331">
        <f t="shared" si="31"/>
        <v>6</v>
      </c>
      <c r="E331" s="96">
        <v>52688</v>
      </c>
      <c r="F331">
        <f t="shared" si="32"/>
        <v>2044</v>
      </c>
      <c r="G331">
        <f t="shared" si="33"/>
        <v>4</v>
      </c>
      <c r="H331">
        <f t="shared" si="34"/>
        <v>2</v>
      </c>
    </row>
    <row r="332" spans="1:8" x14ac:dyDescent="0.25">
      <c r="A332" s="1">
        <f t="shared" si="35"/>
        <v>47304</v>
      </c>
      <c r="B332">
        <f t="shared" si="30"/>
        <v>2029</v>
      </c>
      <c r="C332">
        <f t="shared" si="31"/>
        <v>7</v>
      </c>
      <c r="E332" s="96">
        <v>52718</v>
      </c>
      <c r="F332">
        <f t="shared" si="32"/>
        <v>2044</v>
      </c>
      <c r="G332">
        <f t="shared" si="33"/>
        <v>5</v>
      </c>
      <c r="H332">
        <f t="shared" si="34"/>
        <v>2</v>
      </c>
    </row>
    <row r="333" spans="1:8" x14ac:dyDescent="0.25">
      <c r="A333" s="1">
        <f t="shared" si="35"/>
        <v>47318</v>
      </c>
      <c r="B333">
        <f t="shared" si="30"/>
        <v>2029</v>
      </c>
      <c r="C333">
        <f t="shared" si="31"/>
        <v>7</v>
      </c>
      <c r="E333" s="96">
        <v>52749</v>
      </c>
      <c r="F333">
        <f t="shared" si="32"/>
        <v>2044</v>
      </c>
      <c r="G333">
        <f t="shared" si="33"/>
        <v>6</v>
      </c>
      <c r="H333">
        <f t="shared" si="34"/>
        <v>3</v>
      </c>
    </row>
    <row r="334" spans="1:8" x14ac:dyDescent="0.25">
      <c r="A334" s="1">
        <f t="shared" si="35"/>
        <v>47332</v>
      </c>
      <c r="B334">
        <f t="shared" si="30"/>
        <v>2029</v>
      </c>
      <c r="C334">
        <f t="shared" si="31"/>
        <v>8</v>
      </c>
      <c r="E334" s="96">
        <v>52779</v>
      </c>
      <c r="F334">
        <f t="shared" si="32"/>
        <v>2044</v>
      </c>
      <c r="G334">
        <f t="shared" si="33"/>
        <v>7</v>
      </c>
      <c r="H334">
        <f t="shared" si="34"/>
        <v>2</v>
      </c>
    </row>
    <row r="335" spans="1:8" x14ac:dyDescent="0.25">
      <c r="A335" s="1">
        <f t="shared" si="35"/>
        <v>47346</v>
      </c>
      <c r="B335">
        <f t="shared" si="30"/>
        <v>2029</v>
      </c>
      <c r="C335">
        <f t="shared" si="31"/>
        <v>8</v>
      </c>
      <c r="E335" s="96">
        <v>52810</v>
      </c>
      <c r="F335">
        <f t="shared" si="32"/>
        <v>2044</v>
      </c>
      <c r="G335">
        <f t="shared" si="33"/>
        <v>8</v>
      </c>
      <c r="H335">
        <f t="shared" si="34"/>
        <v>2</v>
      </c>
    </row>
    <row r="336" spans="1:8" x14ac:dyDescent="0.25">
      <c r="A336" s="1">
        <f t="shared" si="35"/>
        <v>47360</v>
      </c>
      <c r="B336">
        <f t="shared" si="30"/>
        <v>2029</v>
      </c>
      <c r="C336">
        <f t="shared" si="31"/>
        <v>8</v>
      </c>
      <c r="E336" s="96">
        <v>52841</v>
      </c>
      <c r="F336">
        <f t="shared" si="32"/>
        <v>2044</v>
      </c>
      <c r="G336">
        <f t="shared" si="33"/>
        <v>9</v>
      </c>
      <c r="H336">
        <f t="shared" si="34"/>
        <v>2</v>
      </c>
    </row>
    <row r="337" spans="1:8" x14ac:dyDescent="0.25">
      <c r="A337" s="1">
        <f t="shared" si="35"/>
        <v>47374</v>
      </c>
      <c r="B337">
        <f t="shared" si="30"/>
        <v>2029</v>
      </c>
      <c r="C337">
        <f t="shared" si="31"/>
        <v>9</v>
      </c>
      <c r="E337" s="96">
        <v>52871</v>
      </c>
      <c r="F337">
        <f t="shared" si="32"/>
        <v>2044</v>
      </c>
      <c r="G337">
        <f t="shared" si="33"/>
        <v>10</v>
      </c>
      <c r="H337">
        <f t="shared" si="34"/>
        <v>2</v>
      </c>
    </row>
    <row r="338" spans="1:8" x14ac:dyDescent="0.25">
      <c r="A338" s="1">
        <f t="shared" si="35"/>
        <v>47388</v>
      </c>
      <c r="B338">
        <f t="shared" si="30"/>
        <v>2029</v>
      </c>
      <c r="C338">
        <f t="shared" si="31"/>
        <v>9</v>
      </c>
      <c r="E338" s="96">
        <v>52902</v>
      </c>
      <c r="F338">
        <f t="shared" si="32"/>
        <v>2044</v>
      </c>
      <c r="G338">
        <f t="shared" si="33"/>
        <v>11</v>
      </c>
      <c r="H338">
        <f t="shared" si="34"/>
        <v>2</v>
      </c>
    </row>
    <row r="339" spans="1:8" x14ac:dyDescent="0.25">
      <c r="A339" s="1">
        <f t="shared" si="35"/>
        <v>47402</v>
      </c>
      <c r="B339">
        <f t="shared" si="30"/>
        <v>2029</v>
      </c>
      <c r="C339">
        <f t="shared" si="31"/>
        <v>10</v>
      </c>
      <c r="E339" s="96">
        <v>52932</v>
      </c>
      <c r="F339">
        <f t="shared" si="32"/>
        <v>2044</v>
      </c>
      <c r="G339">
        <f t="shared" si="33"/>
        <v>12</v>
      </c>
      <c r="H339">
        <f t="shared" si="34"/>
        <v>3</v>
      </c>
    </row>
    <row r="340" spans="1:8" x14ac:dyDescent="0.25">
      <c r="A340" s="1">
        <f t="shared" si="35"/>
        <v>47416</v>
      </c>
      <c r="B340">
        <f t="shared" si="30"/>
        <v>2029</v>
      </c>
      <c r="C340">
        <f t="shared" si="31"/>
        <v>10</v>
      </c>
      <c r="E340" s="96">
        <v>52963</v>
      </c>
      <c r="F340">
        <f t="shared" si="32"/>
        <v>2045</v>
      </c>
      <c r="G340">
        <f t="shared" si="33"/>
        <v>1</v>
      </c>
      <c r="H340">
        <f t="shared" si="34"/>
        <v>2</v>
      </c>
    </row>
    <row r="341" spans="1:8" x14ac:dyDescent="0.25">
      <c r="A341" s="1">
        <f t="shared" si="35"/>
        <v>47430</v>
      </c>
      <c r="B341">
        <f t="shared" si="30"/>
        <v>2029</v>
      </c>
      <c r="C341">
        <f t="shared" si="31"/>
        <v>11</v>
      </c>
      <c r="E341" s="96">
        <v>52994</v>
      </c>
      <c r="F341">
        <f t="shared" si="32"/>
        <v>2045</v>
      </c>
      <c r="G341">
        <f t="shared" si="33"/>
        <v>2</v>
      </c>
      <c r="H341">
        <f t="shared" si="34"/>
        <v>2</v>
      </c>
    </row>
    <row r="342" spans="1:8" x14ac:dyDescent="0.25">
      <c r="A342" s="1">
        <f t="shared" si="35"/>
        <v>47444</v>
      </c>
      <c r="B342">
        <f t="shared" si="30"/>
        <v>2029</v>
      </c>
      <c r="C342">
        <f t="shared" si="31"/>
        <v>11</v>
      </c>
      <c r="E342" s="96">
        <v>53022</v>
      </c>
      <c r="F342">
        <f t="shared" si="32"/>
        <v>2045</v>
      </c>
      <c r="G342">
        <f t="shared" si="33"/>
        <v>3</v>
      </c>
      <c r="H342">
        <f t="shared" si="34"/>
        <v>2</v>
      </c>
    </row>
    <row r="343" spans="1:8" x14ac:dyDescent="0.25">
      <c r="A343" s="1">
        <f t="shared" si="35"/>
        <v>47458</v>
      </c>
      <c r="B343">
        <f t="shared" si="30"/>
        <v>2029</v>
      </c>
      <c r="C343">
        <f t="shared" si="31"/>
        <v>12</v>
      </c>
      <c r="E343" s="96">
        <v>53053</v>
      </c>
      <c r="F343">
        <f t="shared" si="32"/>
        <v>2045</v>
      </c>
      <c r="G343">
        <f t="shared" si="33"/>
        <v>4</v>
      </c>
      <c r="H343">
        <f t="shared" si="34"/>
        <v>2</v>
      </c>
    </row>
    <row r="344" spans="1:8" x14ac:dyDescent="0.25">
      <c r="A344" s="1">
        <f t="shared" si="35"/>
        <v>47472</v>
      </c>
      <c r="B344">
        <f t="shared" si="30"/>
        <v>2029</v>
      </c>
      <c r="C344">
        <f t="shared" si="31"/>
        <v>12</v>
      </c>
      <c r="E344" s="96">
        <v>53083</v>
      </c>
      <c r="F344">
        <f t="shared" si="32"/>
        <v>2045</v>
      </c>
      <c r="G344">
        <f t="shared" si="33"/>
        <v>5</v>
      </c>
      <c r="H344">
        <f t="shared" si="34"/>
        <v>2</v>
      </c>
    </row>
    <row r="345" spans="1:8" x14ac:dyDescent="0.25">
      <c r="A345" s="1">
        <f t="shared" si="35"/>
        <v>47486</v>
      </c>
      <c r="B345">
        <f t="shared" si="30"/>
        <v>2030</v>
      </c>
      <c r="C345">
        <f t="shared" si="31"/>
        <v>1</v>
      </c>
      <c r="E345" s="96">
        <v>53114</v>
      </c>
      <c r="F345">
        <f t="shared" si="32"/>
        <v>2045</v>
      </c>
      <c r="G345">
        <f t="shared" si="33"/>
        <v>6</v>
      </c>
      <c r="H345">
        <f t="shared" si="34"/>
        <v>3</v>
      </c>
    </row>
    <row r="346" spans="1:8" x14ac:dyDescent="0.25">
      <c r="A346" s="1">
        <f t="shared" si="35"/>
        <v>47500</v>
      </c>
      <c r="B346">
        <f t="shared" si="30"/>
        <v>2030</v>
      </c>
      <c r="C346">
        <f t="shared" si="31"/>
        <v>1</v>
      </c>
      <c r="E346" s="96">
        <v>53144</v>
      </c>
      <c r="F346">
        <f t="shared" si="32"/>
        <v>2045</v>
      </c>
      <c r="G346">
        <f t="shared" si="33"/>
        <v>7</v>
      </c>
      <c r="H346">
        <f t="shared" si="34"/>
        <v>2</v>
      </c>
    </row>
    <row r="347" spans="1:8" x14ac:dyDescent="0.25">
      <c r="A347" s="1">
        <f t="shared" si="35"/>
        <v>47514</v>
      </c>
      <c r="B347">
        <f t="shared" si="30"/>
        <v>2030</v>
      </c>
      <c r="C347">
        <f t="shared" si="31"/>
        <v>1</v>
      </c>
      <c r="E347" s="96">
        <v>53175</v>
      </c>
      <c r="F347">
        <f t="shared" si="32"/>
        <v>2045</v>
      </c>
      <c r="G347">
        <f t="shared" si="33"/>
        <v>8</v>
      </c>
      <c r="H347">
        <f t="shared" si="34"/>
        <v>2</v>
      </c>
    </row>
    <row r="348" spans="1:8" x14ac:dyDescent="0.25">
      <c r="A348" s="1">
        <f t="shared" si="35"/>
        <v>47528</v>
      </c>
      <c r="B348">
        <f t="shared" si="30"/>
        <v>2030</v>
      </c>
      <c r="C348">
        <f t="shared" si="31"/>
        <v>2</v>
      </c>
      <c r="E348" s="96">
        <v>53206</v>
      </c>
      <c r="F348">
        <f t="shared" si="32"/>
        <v>2045</v>
      </c>
      <c r="G348">
        <f t="shared" si="33"/>
        <v>9</v>
      </c>
      <c r="H348">
        <f t="shared" si="34"/>
        <v>2</v>
      </c>
    </row>
    <row r="349" spans="1:8" x14ac:dyDescent="0.25">
      <c r="A349" s="1">
        <f t="shared" si="35"/>
        <v>47542</v>
      </c>
      <c r="B349">
        <f t="shared" si="30"/>
        <v>2030</v>
      </c>
      <c r="C349">
        <f t="shared" si="31"/>
        <v>2</v>
      </c>
      <c r="E349" s="96">
        <v>53236</v>
      </c>
      <c r="F349">
        <f t="shared" si="32"/>
        <v>2045</v>
      </c>
      <c r="G349">
        <f t="shared" si="33"/>
        <v>10</v>
      </c>
      <c r="H349">
        <f t="shared" si="34"/>
        <v>2</v>
      </c>
    </row>
    <row r="350" spans="1:8" x14ac:dyDescent="0.25">
      <c r="A350" s="1">
        <f t="shared" si="35"/>
        <v>47556</v>
      </c>
      <c r="B350">
        <f t="shared" si="30"/>
        <v>2030</v>
      </c>
      <c r="C350">
        <f t="shared" si="31"/>
        <v>3</v>
      </c>
      <c r="E350" s="96">
        <v>53267</v>
      </c>
      <c r="F350">
        <f t="shared" si="32"/>
        <v>2045</v>
      </c>
      <c r="G350">
        <f t="shared" si="33"/>
        <v>11</v>
      </c>
      <c r="H350">
        <f t="shared" si="34"/>
        <v>3</v>
      </c>
    </row>
    <row r="351" spans="1:8" x14ac:dyDescent="0.25">
      <c r="A351" s="1">
        <f t="shared" si="35"/>
        <v>47570</v>
      </c>
      <c r="B351">
        <f t="shared" si="30"/>
        <v>2030</v>
      </c>
      <c r="C351">
        <f t="shared" si="31"/>
        <v>3</v>
      </c>
      <c r="E351" s="96">
        <v>53297</v>
      </c>
      <c r="F351">
        <f t="shared" si="32"/>
        <v>2045</v>
      </c>
      <c r="G351">
        <f t="shared" si="33"/>
        <v>12</v>
      </c>
      <c r="H351">
        <f t="shared" si="34"/>
        <v>2</v>
      </c>
    </row>
    <row r="352" spans="1:8" x14ac:dyDescent="0.25">
      <c r="A352" s="1">
        <f t="shared" si="35"/>
        <v>47584</v>
      </c>
      <c r="B352">
        <f t="shared" si="30"/>
        <v>2030</v>
      </c>
      <c r="C352">
        <f t="shared" si="31"/>
        <v>4</v>
      </c>
      <c r="E352" s="96">
        <v>53328</v>
      </c>
      <c r="F352">
        <f t="shared" si="32"/>
        <v>2046</v>
      </c>
      <c r="G352">
        <f t="shared" si="33"/>
        <v>1</v>
      </c>
      <c r="H352">
        <f t="shared" si="34"/>
        <v>2</v>
      </c>
    </row>
    <row r="353" spans="1:8" x14ac:dyDescent="0.25">
      <c r="A353" s="1">
        <f t="shared" si="35"/>
        <v>47598</v>
      </c>
      <c r="B353">
        <f t="shared" si="30"/>
        <v>2030</v>
      </c>
      <c r="C353">
        <f t="shared" si="31"/>
        <v>4</v>
      </c>
      <c r="E353" s="96">
        <v>53359</v>
      </c>
      <c r="F353">
        <f t="shared" si="32"/>
        <v>2046</v>
      </c>
      <c r="G353">
        <f t="shared" si="33"/>
        <v>2</v>
      </c>
      <c r="H353">
        <f t="shared" si="34"/>
        <v>2</v>
      </c>
    </row>
    <row r="354" spans="1:8" x14ac:dyDescent="0.25">
      <c r="A354" s="1">
        <f t="shared" si="35"/>
        <v>47612</v>
      </c>
      <c r="B354">
        <f t="shared" si="30"/>
        <v>2030</v>
      </c>
      <c r="C354">
        <f t="shared" si="31"/>
        <v>5</v>
      </c>
      <c r="E354" s="96">
        <v>53387</v>
      </c>
      <c r="F354">
        <f t="shared" si="32"/>
        <v>2046</v>
      </c>
      <c r="G354">
        <f t="shared" si="33"/>
        <v>3</v>
      </c>
      <c r="H354">
        <f t="shared" si="34"/>
        <v>2</v>
      </c>
    </row>
    <row r="355" spans="1:8" x14ac:dyDescent="0.25">
      <c r="A355" s="1">
        <f t="shared" si="35"/>
        <v>47626</v>
      </c>
      <c r="B355">
        <f t="shared" si="30"/>
        <v>2030</v>
      </c>
      <c r="C355">
        <f t="shared" si="31"/>
        <v>5</v>
      </c>
      <c r="E355" s="96">
        <v>53418</v>
      </c>
      <c r="F355">
        <f t="shared" si="32"/>
        <v>2046</v>
      </c>
      <c r="G355">
        <f t="shared" si="33"/>
        <v>4</v>
      </c>
      <c r="H355">
        <f t="shared" si="34"/>
        <v>2</v>
      </c>
    </row>
    <row r="356" spans="1:8" x14ac:dyDescent="0.25">
      <c r="A356" s="1">
        <f t="shared" si="35"/>
        <v>47640</v>
      </c>
      <c r="B356">
        <f t="shared" si="30"/>
        <v>2030</v>
      </c>
      <c r="C356">
        <f t="shared" si="31"/>
        <v>6</v>
      </c>
      <c r="E356" s="96">
        <v>53448</v>
      </c>
      <c r="F356">
        <f t="shared" si="32"/>
        <v>2046</v>
      </c>
      <c r="G356">
        <f t="shared" si="33"/>
        <v>5</v>
      </c>
      <c r="H356">
        <f t="shared" si="34"/>
        <v>3</v>
      </c>
    </row>
    <row r="357" spans="1:8" x14ac:dyDescent="0.25">
      <c r="A357" s="1">
        <f t="shared" si="35"/>
        <v>47654</v>
      </c>
      <c r="B357">
        <f t="shared" si="30"/>
        <v>2030</v>
      </c>
      <c r="C357">
        <f t="shared" si="31"/>
        <v>6</v>
      </c>
      <c r="E357" s="96">
        <v>53479</v>
      </c>
      <c r="F357">
        <f t="shared" si="32"/>
        <v>2046</v>
      </c>
      <c r="G357">
        <f t="shared" si="33"/>
        <v>6</v>
      </c>
      <c r="H357">
        <f t="shared" si="34"/>
        <v>2</v>
      </c>
    </row>
    <row r="358" spans="1:8" x14ac:dyDescent="0.25">
      <c r="A358" s="1">
        <f t="shared" si="35"/>
        <v>47668</v>
      </c>
      <c r="B358">
        <f t="shared" si="30"/>
        <v>2030</v>
      </c>
      <c r="C358">
        <f t="shared" si="31"/>
        <v>7</v>
      </c>
      <c r="E358" s="96">
        <v>53509</v>
      </c>
      <c r="F358">
        <f t="shared" si="32"/>
        <v>2046</v>
      </c>
      <c r="G358">
        <f t="shared" si="33"/>
        <v>7</v>
      </c>
      <c r="H358">
        <f t="shared" si="34"/>
        <v>2</v>
      </c>
    </row>
    <row r="359" spans="1:8" x14ac:dyDescent="0.25">
      <c r="A359" s="1">
        <f t="shared" si="35"/>
        <v>47682</v>
      </c>
      <c r="B359">
        <f t="shared" si="30"/>
        <v>2030</v>
      </c>
      <c r="C359">
        <f t="shared" si="31"/>
        <v>7</v>
      </c>
      <c r="E359" s="96">
        <v>53540</v>
      </c>
      <c r="F359">
        <f t="shared" si="32"/>
        <v>2046</v>
      </c>
      <c r="G359">
        <f t="shared" si="33"/>
        <v>8</v>
      </c>
      <c r="H359">
        <f t="shared" si="34"/>
        <v>2</v>
      </c>
    </row>
    <row r="360" spans="1:8" x14ac:dyDescent="0.25">
      <c r="A360" s="1">
        <f t="shared" si="35"/>
        <v>47696</v>
      </c>
      <c r="B360">
        <f t="shared" si="30"/>
        <v>2030</v>
      </c>
      <c r="C360">
        <f t="shared" si="31"/>
        <v>8</v>
      </c>
      <c r="E360" s="96">
        <v>53571</v>
      </c>
      <c r="F360">
        <f t="shared" si="32"/>
        <v>2046</v>
      </c>
      <c r="G360">
        <f t="shared" si="33"/>
        <v>9</v>
      </c>
      <c r="H360">
        <f t="shared" si="34"/>
        <v>2</v>
      </c>
    </row>
    <row r="361" spans="1:8" x14ac:dyDescent="0.25">
      <c r="A361" s="1">
        <f t="shared" si="35"/>
        <v>47710</v>
      </c>
      <c r="B361">
        <f t="shared" si="30"/>
        <v>2030</v>
      </c>
      <c r="C361">
        <f t="shared" si="31"/>
        <v>8</v>
      </c>
      <c r="E361" s="96">
        <v>53601</v>
      </c>
      <c r="F361">
        <f t="shared" si="32"/>
        <v>2046</v>
      </c>
      <c r="G361">
        <f t="shared" si="33"/>
        <v>10</v>
      </c>
      <c r="H361">
        <f t="shared" si="34"/>
        <v>2</v>
      </c>
    </row>
    <row r="362" spans="1:8" x14ac:dyDescent="0.25">
      <c r="A362" s="1">
        <f t="shared" si="35"/>
        <v>47724</v>
      </c>
      <c r="B362">
        <f t="shared" si="30"/>
        <v>2030</v>
      </c>
      <c r="C362">
        <f t="shared" si="31"/>
        <v>8</v>
      </c>
      <c r="E362" s="96">
        <v>53632</v>
      </c>
      <c r="F362">
        <f t="shared" si="32"/>
        <v>2046</v>
      </c>
      <c r="G362">
        <f t="shared" si="33"/>
        <v>11</v>
      </c>
      <c r="H362">
        <f t="shared" si="34"/>
        <v>3</v>
      </c>
    </row>
    <row r="363" spans="1:8" x14ac:dyDescent="0.25">
      <c r="A363" s="1">
        <f t="shared" si="35"/>
        <v>47738</v>
      </c>
      <c r="B363">
        <f t="shared" si="30"/>
        <v>2030</v>
      </c>
      <c r="C363">
        <f t="shared" si="31"/>
        <v>9</v>
      </c>
      <c r="E363" s="96">
        <v>53662</v>
      </c>
      <c r="F363">
        <f t="shared" si="32"/>
        <v>2046</v>
      </c>
      <c r="G363">
        <f t="shared" si="33"/>
        <v>12</v>
      </c>
      <c r="H363">
        <f t="shared" si="34"/>
        <v>2</v>
      </c>
    </row>
    <row r="364" spans="1:8" x14ac:dyDescent="0.25">
      <c r="A364" s="1">
        <f t="shared" si="35"/>
        <v>47752</v>
      </c>
      <c r="B364">
        <f t="shared" si="30"/>
        <v>2030</v>
      </c>
      <c r="C364">
        <f t="shared" si="31"/>
        <v>9</v>
      </c>
      <c r="E364" s="96">
        <v>53693</v>
      </c>
      <c r="F364">
        <f t="shared" si="32"/>
        <v>2047</v>
      </c>
      <c r="G364">
        <f t="shared" si="33"/>
        <v>1</v>
      </c>
      <c r="H364">
        <f t="shared" si="34"/>
        <v>2</v>
      </c>
    </row>
    <row r="365" spans="1:8" x14ac:dyDescent="0.25">
      <c r="A365" s="1">
        <f t="shared" si="35"/>
        <v>47766</v>
      </c>
      <c r="B365">
        <f t="shared" si="30"/>
        <v>2030</v>
      </c>
      <c r="C365">
        <f t="shared" si="31"/>
        <v>10</v>
      </c>
      <c r="E365" s="96">
        <v>53724</v>
      </c>
      <c r="F365">
        <f t="shared" si="32"/>
        <v>2047</v>
      </c>
      <c r="G365">
        <f t="shared" si="33"/>
        <v>2</v>
      </c>
      <c r="H365">
        <f t="shared" si="34"/>
        <v>2</v>
      </c>
    </row>
    <row r="366" spans="1:8" x14ac:dyDescent="0.25">
      <c r="A366" s="1">
        <f t="shared" si="35"/>
        <v>47780</v>
      </c>
      <c r="B366">
        <f t="shared" si="30"/>
        <v>2030</v>
      </c>
      <c r="C366">
        <f t="shared" si="31"/>
        <v>10</v>
      </c>
      <c r="E366" s="96">
        <v>53752</v>
      </c>
      <c r="F366">
        <f t="shared" si="32"/>
        <v>2047</v>
      </c>
      <c r="G366">
        <f t="shared" si="33"/>
        <v>3</v>
      </c>
      <c r="H366">
        <f t="shared" si="34"/>
        <v>2</v>
      </c>
    </row>
    <row r="367" spans="1:8" x14ac:dyDescent="0.25">
      <c r="A367" s="1">
        <f t="shared" si="35"/>
        <v>47794</v>
      </c>
      <c r="B367">
        <f t="shared" si="30"/>
        <v>2030</v>
      </c>
      <c r="C367">
        <f t="shared" si="31"/>
        <v>11</v>
      </c>
      <c r="E367" s="96">
        <v>53783</v>
      </c>
      <c r="F367">
        <f t="shared" si="32"/>
        <v>2047</v>
      </c>
      <c r="G367">
        <f t="shared" si="33"/>
        <v>4</v>
      </c>
      <c r="H367">
        <f t="shared" si="34"/>
        <v>2</v>
      </c>
    </row>
    <row r="368" spans="1:8" x14ac:dyDescent="0.25">
      <c r="A368" s="1">
        <f t="shared" si="35"/>
        <v>47808</v>
      </c>
      <c r="B368">
        <f t="shared" si="30"/>
        <v>2030</v>
      </c>
      <c r="C368">
        <f t="shared" si="31"/>
        <v>11</v>
      </c>
      <c r="E368" s="96">
        <v>53813</v>
      </c>
      <c r="F368">
        <f t="shared" si="32"/>
        <v>2047</v>
      </c>
      <c r="G368">
        <f t="shared" si="33"/>
        <v>5</v>
      </c>
      <c r="H368">
        <f t="shared" si="34"/>
        <v>3</v>
      </c>
    </row>
    <row r="369" spans="1:8" x14ac:dyDescent="0.25">
      <c r="A369" s="1">
        <f t="shared" si="35"/>
        <v>47822</v>
      </c>
      <c r="B369">
        <f t="shared" si="30"/>
        <v>2030</v>
      </c>
      <c r="C369">
        <f t="shared" si="31"/>
        <v>12</v>
      </c>
      <c r="E369" s="96">
        <v>53844</v>
      </c>
      <c r="F369">
        <f t="shared" si="32"/>
        <v>2047</v>
      </c>
      <c r="G369">
        <f t="shared" si="33"/>
        <v>6</v>
      </c>
      <c r="H369">
        <f t="shared" si="34"/>
        <v>2</v>
      </c>
    </row>
    <row r="370" spans="1:8" x14ac:dyDescent="0.25">
      <c r="A370" s="1">
        <f t="shared" si="35"/>
        <v>47836</v>
      </c>
      <c r="B370">
        <f t="shared" si="30"/>
        <v>2030</v>
      </c>
      <c r="C370">
        <f t="shared" si="31"/>
        <v>12</v>
      </c>
      <c r="E370" s="96">
        <v>53874</v>
      </c>
      <c r="F370">
        <f t="shared" si="32"/>
        <v>2047</v>
      </c>
      <c r="G370">
        <f t="shared" si="33"/>
        <v>7</v>
      </c>
      <c r="H370">
        <f t="shared" si="34"/>
        <v>2</v>
      </c>
    </row>
    <row r="371" spans="1:8" x14ac:dyDescent="0.25">
      <c r="A371" s="1">
        <f t="shared" si="35"/>
        <v>47850</v>
      </c>
      <c r="B371">
        <f t="shared" si="30"/>
        <v>2031</v>
      </c>
      <c r="C371">
        <f t="shared" si="31"/>
        <v>1</v>
      </c>
      <c r="E371" s="96">
        <v>53905</v>
      </c>
      <c r="F371">
        <f t="shared" si="32"/>
        <v>2047</v>
      </c>
      <c r="G371">
        <f t="shared" si="33"/>
        <v>8</v>
      </c>
      <c r="H371">
        <f t="shared" si="34"/>
        <v>2</v>
      </c>
    </row>
    <row r="372" spans="1:8" x14ac:dyDescent="0.25">
      <c r="A372" s="1">
        <f t="shared" si="35"/>
        <v>47864</v>
      </c>
      <c r="B372">
        <f t="shared" si="30"/>
        <v>2031</v>
      </c>
      <c r="C372">
        <f t="shared" si="31"/>
        <v>1</v>
      </c>
      <c r="E372" s="96">
        <v>53936</v>
      </c>
      <c r="F372">
        <f t="shared" si="32"/>
        <v>2047</v>
      </c>
      <c r="G372">
        <f t="shared" si="33"/>
        <v>9</v>
      </c>
      <c r="H372">
        <f t="shared" si="34"/>
        <v>2</v>
      </c>
    </row>
    <row r="373" spans="1:8" x14ac:dyDescent="0.25">
      <c r="A373" s="1">
        <f t="shared" si="35"/>
        <v>47878</v>
      </c>
      <c r="B373">
        <f t="shared" si="30"/>
        <v>2031</v>
      </c>
      <c r="C373">
        <f t="shared" si="31"/>
        <v>1</v>
      </c>
      <c r="E373" s="96">
        <v>53966</v>
      </c>
      <c r="F373">
        <f t="shared" si="32"/>
        <v>2047</v>
      </c>
      <c r="G373">
        <f t="shared" si="33"/>
        <v>10</v>
      </c>
      <c r="H373">
        <f t="shared" si="34"/>
        <v>3</v>
      </c>
    </row>
    <row r="374" spans="1:8" x14ac:dyDescent="0.25">
      <c r="A374" s="1">
        <f t="shared" si="35"/>
        <v>47892</v>
      </c>
      <c r="B374">
        <f t="shared" si="30"/>
        <v>2031</v>
      </c>
      <c r="C374">
        <f t="shared" si="31"/>
        <v>2</v>
      </c>
      <c r="E374" s="96">
        <v>53997</v>
      </c>
      <c r="F374">
        <f t="shared" si="32"/>
        <v>2047</v>
      </c>
      <c r="G374">
        <f t="shared" si="33"/>
        <v>11</v>
      </c>
      <c r="H374">
        <f t="shared" si="34"/>
        <v>2</v>
      </c>
    </row>
    <row r="375" spans="1:8" x14ac:dyDescent="0.25">
      <c r="A375" s="1">
        <f t="shared" si="35"/>
        <v>47906</v>
      </c>
      <c r="B375">
        <f t="shared" si="30"/>
        <v>2031</v>
      </c>
      <c r="C375">
        <f t="shared" si="31"/>
        <v>2</v>
      </c>
      <c r="E375" s="96">
        <v>54027</v>
      </c>
      <c r="F375">
        <f t="shared" si="32"/>
        <v>2047</v>
      </c>
      <c r="G375">
        <f t="shared" si="33"/>
        <v>12</v>
      </c>
      <c r="H375">
        <f t="shared" si="34"/>
        <v>2</v>
      </c>
    </row>
    <row r="376" spans="1:8" x14ac:dyDescent="0.25">
      <c r="A376" s="1">
        <f t="shared" si="35"/>
        <v>47920</v>
      </c>
      <c r="B376">
        <f t="shared" si="30"/>
        <v>2031</v>
      </c>
      <c r="C376">
        <f t="shared" si="31"/>
        <v>3</v>
      </c>
      <c r="E376" s="96">
        <v>54058</v>
      </c>
      <c r="F376">
        <f t="shared" si="32"/>
        <v>2048</v>
      </c>
      <c r="G376">
        <f t="shared" si="33"/>
        <v>1</v>
      </c>
      <c r="H376">
        <f t="shared" si="34"/>
        <v>2</v>
      </c>
    </row>
    <row r="377" spans="1:8" x14ac:dyDescent="0.25">
      <c r="A377" s="1">
        <f t="shared" si="35"/>
        <v>47934</v>
      </c>
      <c r="B377">
        <f t="shared" si="30"/>
        <v>2031</v>
      </c>
      <c r="C377">
        <f t="shared" si="31"/>
        <v>3</v>
      </c>
      <c r="E377" s="96">
        <v>54089</v>
      </c>
      <c r="F377">
        <f t="shared" si="32"/>
        <v>2048</v>
      </c>
      <c r="G377">
        <f t="shared" si="33"/>
        <v>2</v>
      </c>
      <c r="H377">
        <f t="shared" si="34"/>
        <v>2</v>
      </c>
    </row>
    <row r="378" spans="1:8" x14ac:dyDescent="0.25">
      <c r="A378" s="1">
        <f t="shared" si="35"/>
        <v>47948</v>
      </c>
      <c r="B378">
        <f t="shared" si="30"/>
        <v>2031</v>
      </c>
      <c r="C378">
        <f t="shared" si="31"/>
        <v>4</v>
      </c>
      <c r="E378" s="96">
        <v>54118</v>
      </c>
      <c r="F378">
        <f t="shared" si="32"/>
        <v>2048</v>
      </c>
      <c r="G378">
        <f t="shared" si="33"/>
        <v>3</v>
      </c>
      <c r="H378">
        <f t="shared" si="34"/>
        <v>2</v>
      </c>
    </row>
    <row r="379" spans="1:8" x14ac:dyDescent="0.25">
      <c r="A379" s="1">
        <f t="shared" si="35"/>
        <v>47962</v>
      </c>
      <c r="B379">
        <f t="shared" si="30"/>
        <v>2031</v>
      </c>
      <c r="C379">
        <f t="shared" si="31"/>
        <v>4</v>
      </c>
      <c r="E379" s="96">
        <v>54149</v>
      </c>
      <c r="F379">
        <f t="shared" si="32"/>
        <v>2048</v>
      </c>
      <c r="G379">
        <f t="shared" si="33"/>
        <v>4</v>
      </c>
      <c r="H379">
        <f t="shared" si="34"/>
        <v>3</v>
      </c>
    </row>
    <row r="380" spans="1:8" x14ac:dyDescent="0.25">
      <c r="A380" s="1">
        <f t="shared" si="35"/>
        <v>47976</v>
      </c>
      <c r="B380">
        <f t="shared" si="30"/>
        <v>2031</v>
      </c>
      <c r="C380">
        <f t="shared" si="31"/>
        <v>5</v>
      </c>
      <c r="E380" s="96">
        <v>54179</v>
      </c>
      <c r="F380">
        <f t="shared" si="32"/>
        <v>2048</v>
      </c>
      <c r="G380">
        <f t="shared" si="33"/>
        <v>5</v>
      </c>
      <c r="H380">
        <f t="shared" si="34"/>
        <v>2</v>
      </c>
    </row>
    <row r="381" spans="1:8" x14ac:dyDescent="0.25">
      <c r="A381" s="1">
        <f t="shared" si="35"/>
        <v>47990</v>
      </c>
      <c r="B381">
        <f t="shared" si="30"/>
        <v>2031</v>
      </c>
      <c r="C381">
        <f t="shared" si="31"/>
        <v>5</v>
      </c>
      <c r="E381" s="96">
        <v>54210</v>
      </c>
      <c r="F381">
        <f t="shared" si="32"/>
        <v>2048</v>
      </c>
      <c r="G381">
        <f t="shared" si="33"/>
        <v>6</v>
      </c>
      <c r="H381">
        <f t="shared" si="34"/>
        <v>2</v>
      </c>
    </row>
    <row r="382" spans="1:8" x14ac:dyDescent="0.25">
      <c r="A382" s="1">
        <f t="shared" si="35"/>
        <v>48004</v>
      </c>
      <c r="B382">
        <f t="shared" si="30"/>
        <v>2031</v>
      </c>
      <c r="C382">
        <f t="shared" si="31"/>
        <v>6</v>
      </c>
      <c r="E382" s="96">
        <v>54240</v>
      </c>
      <c r="F382">
        <f t="shared" si="32"/>
        <v>2048</v>
      </c>
      <c r="G382">
        <f t="shared" si="33"/>
        <v>7</v>
      </c>
      <c r="H382">
        <f t="shared" si="34"/>
        <v>2</v>
      </c>
    </row>
    <row r="383" spans="1:8" x14ac:dyDescent="0.25">
      <c r="A383" s="1">
        <f t="shared" si="35"/>
        <v>48018</v>
      </c>
      <c r="B383">
        <f t="shared" si="30"/>
        <v>2031</v>
      </c>
      <c r="C383">
        <f t="shared" si="31"/>
        <v>6</v>
      </c>
      <c r="E383" s="96">
        <v>54271</v>
      </c>
      <c r="F383">
        <f t="shared" si="32"/>
        <v>2048</v>
      </c>
      <c r="G383">
        <f t="shared" si="33"/>
        <v>8</v>
      </c>
      <c r="H383">
        <f t="shared" si="34"/>
        <v>2</v>
      </c>
    </row>
    <row r="384" spans="1:8" x14ac:dyDescent="0.25">
      <c r="A384" s="1">
        <f t="shared" si="35"/>
        <v>48032</v>
      </c>
      <c r="B384">
        <f t="shared" si="30"/>
        <v>2031</v>
      </c>
      <c r="C384">
        <f t="shared" si="31"/>
        <v>7</v>
      </c>
      <c r="E384" s="96">
        <v>54302</v>
      </c>
      <c r="F384">
        <f t="shared" si="32"/>
        <v>2048</v>
      </c>
      <c r="G384">
        <f t="shared" si="33"/>
        <v>9</v>
      </c>
      <c r="H384">
        <f t="shared" si="34"/>
        <v>2</v>
      </c>
    </row>
    <row r="385" spans="1:8" x14ac:dyDescent="0.25">
      <c r="A385" s="1">
        <f t="shared" si="35"/>
        <v>48046</v>
      </c>
      <c r="B385">
        <f t="shared" si="30"/>
        <v>2031</v>
      </c>
      <c r="C385">
        <f t="shared" si="31"/>
        <v>7</v>
      </c>
      <c r="E385" s="96">
        <v>54332</v>
      </c>
      <c r="F385">
        <f t="shared" si="32"/>
        <v>2048</v>
      </c>
      <c r="G385">
        <f t="shared" si="33"/>
        <v>10</v>
      </c>
      <c r="H385">
        <f t="shared" si="34"/>
        <v>3</v>
      </c>
    </row>
    <row r="386" spans="1:8" x14ac:dyDescent="0.25">
      <c r="A386" s="1">
        <f t="shared" si="35"/>
        <v>48060</v>
      </c>
      <c r="B386">
        <f t="shared" si="30"/>
        <v>2031</v>
      </c>
      <c r="C386">
        <f t="shared" si="31"/>
        <v>7</v>
      </c>
      <c r="E386" s="96">
        <v>54363</v>
      </c>
      <c r="F386">
        <f t="shared" si="32"/>
        <v>2048</v>
      </c>
      <c r="G386">
        <f t="shared" si="33"/>
        <v>11</v>
      </c>
      <c r="H386">
        <f t="shared" si="34"/>
        <v>2</v>
      </c>
    </row>
    <row r="387" spans="1:8" x14ac:dyDescent="0.25">
      <c r="A387" s="1">
        <f t="shared" si="35"/>
        <v>48074</v>
      </c>
      <c r="B387">
        <f t="shared" ref="B387:B450" si="36">YEAR(A387)</f>
        <v>2031</v>
      </c>
      <c r="C387">
        <f t="shared" ref="C387:C450" si="37">MONTH(A387)</f>
        <v>8</v>
      </c>
      <c r="E387" s="96">
        <v>54393</v>
      </c>
      <c r="F387">
        <f t="shared" ref="F387:F450" si="38">YEAR(E387)</f>
        <v>2048</v>
      </c>
      <c r="G387">
        <f t="shared" ref="G387:G450" si="39">MONTH(E387)</f>
        <v>12</v>
      </c>
      <c r="H387">
        <f t="shared" ref="H387:H450" si="40">COUNTIFS(B:B,F387,C:C,G387)</f>
        <v>2</v>
      </c>
    </row>
    <row r="388" spans="1:8" x14ac:dyDescent="0.25">
      <c r="A388" s="1">
        <f t="shared" ref="A388:A451" si="41">A387+14</f>
        <v>48088</v>
      </c>
      <c r="B388">
        <f t="shared" si="36"/>
        <v>2031</v>
      </c>
      <c r="C388">
        <f t="shared" si="37"/>
        <v>8</v>
      </c>
      <c r="E388" s="96">
        <v>54424</v>
      </c>
      <c r="F388">
        <f t="shared" si="38"/>
        <v>2049</v>
      </c>
      <c r="G388">
        <f t="shared" si="39"/>
        <v>1</v>
      </c>
      <c r="H388">
        <f t="shared" si="40"/>
        <v>2</v>
      </c>
    </row>
    <row r="389" spans="1:8" x14ac:dyDescent="0.25">
      <c r="A389" s="1">
        <f t="shared" si="41"/>
        <v>48102</v>
      </c>
      <c r="B389">
        <f t="shared" si="36"/>
        <v>2031</v>
      </c>
      <c r="C389">
        <f t="shared" si="37"/>
        <v>9</v>
      </c>
      <c r="E389" s="96">
        <v>54455</v>
      </c>
      <c r="F389">
        <f t="shared" si="38"/>
        <v>2049</v>
      </c>
      <c r="G389">
        <f t="shared" si="39"/>
        <v>2</v>
      </c>
      <c r="H389">
        <f t="shared" si="40"/>
        <v>2</v>
      </c>
    </row>
    <row r="390" spans="1:8" x14ac:dyDescent="0.25">
      <c r="A390" s="1">
        <f t="shared" si="41"/>
        <v>48116</v>
      </c>
      <c r="B390">
        <f t="shared" si="36"/>
        <v>2031</v>
      </c>
      <c r="C390">
        <f t="shared" si="37"/>
        <v>9</v>
      </c>
      <c r="E390" s="96">
        <v>54483</v>
      </c>
      <c r="F390">
        <f t="shared" si="38"/>
        <v>2049</v>
      </c>
      <c r="G390">
        <f t="shared" si="39"/>
        <v>3</v>
      </c>
      <c r="H390">
        <f t="shared" si="40"/>
        <v>2</v>
      </c>
    </row>
    <row r="391" spans="1:8" x14ac:dyDescent="0.25">
      <c r="A391" s="1">
        <f t="shared" si="41"/>
        <v>48130</v>
      </c>
      <c r="B391">
        <f t="shared" si="36"/>
        <v>2031</v>
      </c>
      <c r="C391">
        <f t="shared" si="37"/>
        <v>10</v>
      </c>
      <c r="E391" s="96">
        <v>54514</v>
      </c>
      <c r="F391">
        <f t="shared" si="38"/>
        <v>2049</v>
      </c>
      <c r="G391">
        <f t="shared" si="39"/>
        <v>4</v>
      </c>
      <c r="H391">
        <f t="shared" si="40"/>
        <v>3</v>
      </c>
    </row>
    <row r="392" spans="1:8" x14ac:dyDescent="0.25">
      <c r="A392" s="1">
        <f t="shared" si="41"/>
        <v>48144</v>
      </c>
      <c r="B392">
        <f t="shared" si="36"/>
        <v>2031</v>
      </c>
      <c r="C392">
        <f t="shared" si="37"/>
        <v>10</v>
      </c>
      <c r="E392" s="96">
        <v>54544</v>
      </c>
      <c r="F392">
        <f t="shared" si="38"/>
        <v>2049</v>
      </c>
      <c r="G392">
        <f t="shared" si="39"/>
        <v>5</v>
      </c>
      <c r="H392">
        <f t="shared" si="40"/>
        <v>2</v>
      </c>
    </row>
    <row r="393" spans="1:8" x14ac:dyDescent="0.25">
      <c r="A393" s="1">
        <f t="shared" si="41"/>
        <v>48158</v>
      </c>
      <c r="B393">
        <f t="shared" si="36"/>
        <v>2031</v>
      </c>
      <c r="C393">
        <f t="shared" si="37"/>
        <v>11</v>
      </c>
      <c r="E393" s="96">
        <v>54575</v>
      </c>
      <c r="F393">
        <f t="shared" si="38"/>
        <v>2049</v>
      </c>
      <c r="G393">
        <f t="shared" si="39"/>
        <v>6</v>
      </c>
      <c r="H393">
        <f t="shared" si="40"/>
        <v>2</v>
      </c>
    </row>
    <row r="394" spans="1:8" x14ac:dyDescent="0.25">
      <c r="A394" s="1">
        <f t="shared" si="41"/>
        <v>48172</v>
      </c>
      <c r="B394">
        <f t="shared" si="36"/>
        <v>2031</v>
      </c>
      <c r="C394">
        <f t="shared" si="37"/>
        <v>11</v>
      </c>
      <c r="E394" s="96">
        <v>54605</v>
      </c>
      <c r="F394">
        <f t="shared" si="38"/>
        <v>2049</v>
      </c>
      <c r="G394">
        <f t="shared" si="39"/>
        <v>7</v>
      </c>
      <c r="H394">
        <f t="shared" si="40"/>
        <v>2</v>
      </c>
    </row>
    <row r="395" spans="1:8" x14ac:dyDescent="0.25">
      <c r="A395" s="1">
        <f t="shared" si="41"/>
        <v>48186</v>
      </c>
      <c r="B395">
        <f t="shared" si="36"/>
        <v>2031</v>
      </c>
      <c r="C395">
        <f t="shared" si="37"/>
        <v>12</v>
      </c>
      <c r="E395" s="96">
        <v>54636</v>
      </c>
      <c r="F395">
        <f t="shared" si="38"/>
        <v>2049</v>
      </c>
      <c r="G395">
        <f t="shared" si="39"/>
        <v>8</v>
      </c>
      <c r="H395">
        <f t="shared" si="40"/>
        <v>2</v>
      </c>
    </row>
    <row r="396" spans="1:8" x14ac:dyDescent="0.25">
      <c r="A396" s="1">
        <f t="shared" si="41"/>
        <v>48200</v>
      </c>
      <c r="B396">
        <f t="shared" si="36"/>
        <v>2031</v>
      </c>
      <c r="C396">
        <f t="shared" si="37"/>
        <v>12</v>
      </c>
      <c r="E396" s="96">
        <v>54667</v>
      </c>
      <c r="F396">
        <f t="shared" si="38"/>
        <v>2049</v>
      </c>
      <c r="G396">
        <f t="shared" si="39"/>
        <v>9</v>
      </c>
      <c r="H396">
        <f t="shared" si="40"/>
        <v>3</v>
      </c>
    </row>
    <row r="397" spans="1:8" x14ac:dyDescent="0.25">
      <c r="A397" s="1">
        <f t="shared" si="41"/>
        <v>48214</v>
      </c>
      <c r="B397">
        <f t="shared" si="36"/>
        <v>2032</v>
      </c>
      <c r="C397">
        <f t="shared" si="37"/>
        <v>1</v>
      </c>
      <c r="E397" s="96">
        <v>54697</v>
      </c>
      <c r="F397">
        <f t="shared" si="38"/>
        <v>2049</v>
      </c>
      <c r="G397">
        <f t="shared" si="39"/>
        <v>10</v>
      </c>
      <c r="H397">
        <f t="shared" si="40"/>
        <v>2</v>
      </c>
    </row>
    <row r="398" spans="1:8" x14ac:dyDescent="0.25">
      <c r="A398" s="1">
        <f t="shared" si="41"/>
        <v>48228</v>
      </c>
      <c r="B398">
        <f t="shared" si="36"/>
        <v>2032</v>
      </c>
      <c r="C398">
        <f t="shared" si="37"/>
        <v>1</v>
      </c>
      <c r="E398" s="96">
        <v>54728</v>
      </c>
      <c r="F398">
        <f t="shared" si="38"/>
        <v>2049</v>
      </c>
      <c r="G398">
        <f t="shared" si="39"/>
        <v>11</v>
      </c>
      <c r="H398">
        <f t="shared" si="40"/>
        <v>2</v>
      </c>
    </row>
    <row r="399" spans="1:8" x14ac:dyDescent="0.25">
      <c r="A399" s="1">
        <f t="shared" si="41"/>
        <v>48242</v>
      </c>
      <c r="B399">
        <f t="shared" si="36"/>
        <v>2032</v>
      </c>
      <c r="C399">
        <f t="shared" si="37"/>
        <v>1</v>
      </c>
      <c r="E399" s="96">
        <v>54758</v>
      </c>
      <c r="F399">
        <f t="shared" si="38"/>
        <v>2049</v>
      </c>
      <c r="G399">
        <f t="shared" si="39"/>
        <v>12</v>
      </c>
      <c r="H399">
        <f t="shared" si="40"/>
        <v>2</v>
      </c>
    </row>
    <row r="400" spans="1:8" x14ac:dyDescent="0.25">
      <c r="A400" s="1">
        <f t="shared" si="41"/>
        <v>48256</v>
      </c>
      <c r="B400">
        <f t="shared" si="36"/>
        <v>2032</v>
      </c>
      <c r="C400">
        <f t="shared" si="37"/>
        <v>2</v>
      </c>
      <c r="E400" s="96">
        <v>54789</v>
      </c>
      <c r="F400">
        <f t="shared" si="38"/>
        <v>2050</v>
      </c>
      <c r="G400">
        <f t="shared" si="39"/>
        <v>1</v>
      </c>
      <c r="H400">
        <f t="shared" si="40"/>
        <v>2</v>
      </c>
    </row>
    <row r="401" spans="1:8" x14ac:dyDescent="0.25">
      <c r="A401" s="1">
        <f t="shared" si="41"/>
        <v>48270</v>
      </c>
      <c r="B401">
        <f t="shared" si="36"/>
        <v>2032</v>
      </c>
      <c r="C401">
        <f t="shared" si="37"/>
        <v>2</v>
      </c>
      <c r="E401" s="96">
        <v>54820</v>
      </c>
      <c r="F401">
        <f t="shared" si="38"/>
        <v>2050</v>
      </c>
      <c r="G401">
        <f t="shared" si="39"/>
        <v>2</v>
      </c>
      <c r="H401">
        <f t="shared" si="40"/>
        <v>2</v>
      </c>
    </row>
    <row r="402" spans="1:8" x14ac:dyDescent="0.25">
      <c r="A402" s="1">
        <f t="shared" si="41"/>
        <v>48284</v>
      </c>
      <c r="B402">
        <f t="shared" si="36"/>
        <v>2032</v>
      </c>
      <c r="C402">
        <f t="shared" si="37"/>
        <v>3</v>
      </c>
      <c r="E402" s="96">
        <v>54848</v>
      </c>
      <c r="F402">
        <f t="shared" si="38"/>
        <v>2050</v>
      </c>
      <c r="G402">
        <f t="shared" si="39"/>
        <v>3</v>
      </c>
      <c r="H402">
        <f t="shared" si="40"/>
        <v>3</v>
      </c>
    </row>
    <row r="403" spans="1:8" x14ac:dyDescent="0.25">
      <c r="A403" s="1">
        <f t="shared" si="41"/>
        <v>48298</v>
      </c>
      <c r="B403">
        <f t="shared" si="36"/>
        <v>2032</v>
      </c>
      <c r="C403">
        <f t="shared" si="37"/>
        <v>3</v>
      </c>
      <c r="E403" s="96">
        <v>54879</v>
      </c>
      <c r="F403">
        <f t="shared" si="38"/>
        <v>2050</v>
      </c>
      <c r="G403">
        <f t="shared" si="39"/>
        <v>4</v>
      </c>
      <c r="H403">
        <f t="shared" si="40"/>
        <v>2</v>
      </c>
    </row>
    <row r="404" spans="1:8" x14ac:dyDescent="0.25">
      <c r="A404" s="1">
        <f t="shared" si="41"/>
        <v>48312</v>
      </c>
      <c r="B404">
        <f t="shared" si="36"/>
        <v>2032</v>
      </c>
      <c r="C404">
        <f t="shared" si="37"/>
        <v>4</v>
      </c>
      <c r="E404" s="96">
        <v>54909</v>
      </c>
      <c r="F404">
        <f t="shared" si="38"/>
        <v>2050</v>
      </c>
      <c r="G404">
        <f t="shared" si="39"/>
        <v>5</v>
      </c>
      <c r="H404">
        <f t="shared" si="40"/>
        <v>2</v>
      </c>
    </row>
    <row r="405" spans="1:8" x14ac:dyDescent="0.25">
      <c r="A405" s="1">
        <f t="shared" si="41"/>
        <v>48326</v>
      </c>
      <c r="B405">
        <f t="shared" si="36"/>
        <v>2032</v>
      </c>
      <c r="C405">
        <f t="shared" si="37"/>
        <v>4</v>
      </c>
      <c r="E405" s="96">
        <v>54940</v>
      </c>
      <c r="F405">
        <f t="shared" si="38"/>
        <v>2050</v>
      </c>
      <c r="G405">
        <f t="shared" si="39"/>
        <v>6</v>
      </c>
      <c r="H405">
        <f t="shared" si="40"/>
        <v>2</v>
      </c>
    </row>
    <row r="406" spans="1:8" x14ac:dyDescent="0.25">
      <c r="A406" s="1">
        <f t="shared" si="41"/>
        <v>48340</v>
      </c>
      <c r="B406">
        <f t="shared" si="36"/>
        <v>2032</v>
      </c>
      <c r="C406">
        <f t="shared" si="37"/>
        <v>5</v>
      </c>
      <c r="E406" s="96">
        <v>54970</v>
      </c>
      <c r="F406">
        <f t="shared" si="38"/>
        <v>2050</v>
      </c>
      <c r="G406">
        <f t="shared" si="39"/>
        <v>7</v>
      </c>
      <c r="H406">
        <f t="shared" si="40"/>
        <v>2</v>
      </c>
    </row>
    <row r="407" spans="1:8" x14ac:dyDescent="0.25">
      <c r="A407" s="1">
        <f t="shared" si="41"/>
        <v>48354</v>
      </c>
      <c r="B407">
        <f t="shared" si="36"/>
        <v>2032</v>
      </c>
      <c r="C407">
        <f t="shared" si="37"/>
        <v>5</v>
      </c>
      <c r="E407" s="96">
        <v>55001</v>
      </c>
      <c r="F407">
        <f t="shared" si="38"/>
        <v>2050</v>
      </c>
      <c r="G407">
        <f t="shared" si="39"/>
        <v>8</v>
      </c>
      <c r="H407">
        <f t="shared" si="40"/>
        <v>2</v>
      </c>
    </row>
    <row r="408" spans="1:8" x14ac:dyDescent="0.25">
      <c r="A408" s="1">
        <f t="shared" si="41"/>
        <v>48368</v>
      </c>
      <c r="B408">
        <f t="shared" si="36"/>
        <v>2032</v>
      </c>
      <c r="C408">
        <f t="shared" si="37"/>
        <v>6</v>
      </c>
      <c r="E408" s="96">
        <v>55032</v>
      </c>
      <c r="F408">
        <f t="shared" si="38"/>
        <v>2050</v>
      </c>
      <c r="G408">
        <f t="shared" si="39"/>
        <v>9</v>
      </c>
      <c r="H408">
        <f t="shared" si="40"/>
        <v>3</v>
      </c>
    </row>
    <row r="409" spans="1:8" x14ac:dyDescent="0.25">
      <c r="A409" s="1">
        <f t="shared" si="41"/>
        <v>48382</v>
      </c>
      <c r="B409">
        <f t="shared" si="36"/>
        <v>2032</v>
      </c>
      <c r="C409">
        <f t="shared" si="37"/>
        <v>6</v>
      </c>
      <c r="E409" s="96">
        <v>55062</v>
      </c>
      <c r="F409">
        <f t="shared" si="38"/>
        <v>2050</v>
      </c>
      <c r="G409">
        <f t="shared" si="39"/>
        <v>10</v>
      </c>
      <c r="H409">
        <f t="shared" si="40"/>
        <v>2</v>
      </c>
    </row>
    <row r="410" spans="1:8" x14ac:dyDescent="0.25">
      <c r="A410" s="1">
        <f t="shared" si="41"/>
        <v>48396</v>
      </c>
      <c r="B410">
        <f t="shared" si="36"/>
        <v>2032</v>
      </c>
      <c r="C410">
        <f t="shared" si="37"/>
        <v>7</v>
      </c>
      <c r="E410" s="96">
        <v>55093</v>
      </c>
      <c r="F410">
        <f t="shared" si="38"/>
        <v>2050</v>
      </c>
      <c r="G410">
        <f t="shared" si="39"/>
        <v>11</v>
      </c>
      <c r="H410">
        <f t="shared" si="40"/>
        <v>2</v>
      </c>
    </row>
    <row r="411" spans="1:8" x14ac:dyDescent="0.25">
      <c r="A411" s="1">
        <f t="shared" si="41"/>
        <v>48410</v>
      </c>
      <c r="B411">
        <f t="shared" si="36"/>
        <v>2032</v>
      </c>
      <c r="C411">
        <f t="shared" si="37"/>
        <v>7</v>
      </c>
      <c r="E411" s="96">
        <v>55123</v>
      </c>
      <c r="F411">
        <f t="shared" si="38"/>
        <v>2050</v>
      </c>
      <c r="G411">
        <f t="shared" si="39"/>
        <v>12</v>
      </c>
      <c r="H411">
        <f t="shared" si="40"/>
        <v>2</v>
      </c>
    </row>
    <row r="412" spans="1:8" x14ac:dyDescent="0.25">
      <c r="A412" s="1">
        <f t="shared" si="41"/>
        <v>48424</v>
      </c>
      <c r="B412">
        <f t="shared" si="36"/>
        <v>2032</v>
      </c>
      <c r="C412">
        <f t="shared" si="37"/>
        <v>7</v>
      </c>
      <c r="E412" s="96">
        <v>55154</v>
      </c>
      <c r="F412">
        <f t="shared" si="38"/>
        <v>2051</v>
      </c>
      <c r="G412">
        <f t="shared" si="39"/>
        <v>1</v>
      </c>
      <c r="H412">
        <f t="shared" si="40"/>
        <v>2</v>
      </c>
    </row>
    <row r="413" spans="1:8" x14ac:dyDescent="0.25">
      <c r="A413" s="1">
        <f t="shared" si="41"/>
        <v>48438</v>
      </c>
      <c r="B413">
        <f t="shared" si="36"/>
        <v>2032</v>
      </c>
      <c r="C413">
        <f t="shared" si="37"/>
        <v>8</v>
      </c>
      <c r="E413" s="96">
        <v>55185</v>
      </c>
      <c r="F413">
        <f t="shared" si="38"/>
        <v>2051</v>
      </c>
      <c r="G413">
        <f t="shared" si="39"/>
        <v>2</v>
      </c>
      <c r="H413">
        <f t="shared" si="40"/>
        <v>2</v>
      </c>
    </row>
    <row r="414" spans="1:8" x14ac:dyDescent="0.25">
      <c r="A414" s="1">
        <f t="shared" si="41"/>
        <v>48452</v>
      </c>
      <c r="B414">
        <f t="shared" si="36"/>
        <v>2032</v>
      </c>
      <c r="C414">
        <f t="shared" si="37"/>
        <v>8</v>
      </c>
      <c r="E414" s="96">
        <v>55213</v>
      </c>
      <c r="F414">
        <f t="shared" si="38"/>
        <v>2051</v>
      </c>
      <c r="G414">
        <f t="shared" si="39"/>
        <v>3</v>
      </c>
      <c r="H414">
        <f t="shared" si="40"/>
        <v>3</v>
      </c>
    </row>
    <row r="415" spans="1:8" x14ac:dyDescent="0.25">
      <c r="A415" s="1">
        <f t="shared" si="41"/>
        <v>48466</v>
      </c>
      <c r="B415">
        <f t="shared" si="36"/>
        <v>2032</v>
      </c>
      <c r="C415">
        <f t="shared" si="37"/>
        <v>9</v>
      </c>
      <c r="E415" s="96">
        <v>55244</v>
      </c>
      <c r="F415">
        <f t="shared" si="38"/>
        <v>2051</v>
      </c>
      <c r="G415">
        <f t="shared" si="39"/>
        <v>4</v>
      </c>
      <c r="H415">
        <f t="shared" si="40"/>
        <v>2</v>
      </c>
    </row>
    <row r="416" spans="1:8" x14ac:dyDescent="0.25">
      <c r="A416" s="1">
        <f t="shared" si="41"/>
        <v>48480</v>
      </c>
      <c r="B416">
        <f t="shared" si="36"/>
        <v>2032</v>
      </c>
      <c r="C416">
        <f t="shared" si="37"/>
        <v>9</v>
      </c>
      <c r="E416" s="96">
        <v>55274</v>
      </c>
      <c r="F416">
        <f t="shared" si="38"/>
        <v>2051</v>
      </c>
      <c r="G416">
        <f t="shared" si="39"/>
        <v>5</v>
      </c>
      <c r="H416">
        <f t="shared" si="40"/>
        <v>2</v>
      </c>
    </row>
    <row r="417" spans="1:8" x14ac:dyDescent="0.25">
      <c r="A417" s="1">
        <f t="shared" si="41"/>
        <v>48494</v>
      </c>
      <c r="B417">
        <f t="shared" si="36"/>
        <v>2032</v>
      </c>
      <c r="C417">
        <f t="shared" si="37"/>
        <v>10</v>
      </c>
      <c r="E417" s="96">
        <v>55305</v>
      </c>
      <c r="F417">
        <f t="shared" si="38"/>
        <v>2051</v>
      </c>
      <c r="G417">
        <f t="shared" si="39"/>
        <v>6</v>
      </c>
      <c r="H417">
        <f t="shared" si="40"/>
        <v>2</v>
      </c>
    </row>
    <row r="418" spans="1:8" x14ac:dyDescent="0.25">
      <c r="A418" s="1">
        <f t="shared" si="41"/>
        <v>48508</v>
      </c>
      <c r="B418">
        <f t="shared" si="36"/>
        <v>2032</v>
      </c>
      <c r="C418">
        <f t="shared" si="37"/>
        <v>10</v>
      </c>
      <c r="E418" s="96">
        <v>55335</v>
      </c>
      <c r="F418">
        <f t="shared" si="38"/>
        <v>2051</v>
      </c>
      <c r="G418">
        <f t="shared" si="39"/>
        <v>7</v>
      </c>
      <c r="H418">
        <f t="shared" si="40"/>
        <v>2</v>
      </c>
    </row>
    <row r="419" spans="1:8" x14ac:dyDescent="0.25">
      <c r="A419" s="1">
        <f t="shared" si="41"/>
        <v>48522</v>
      </c>
      <c r="B419">
        <f t="shared" si="36"/>
        <v>2032</v>
      </c>
      <c r="C419">
        <f t="shared" si="37"/>
        <v>11</v>
      </c>
      <c r="E419" s="96">
        <v>55366</v>
      </c>
      <c r="F419">
        <f t="shared" si="38"/>
        <v>2051</v>
      </c>
      <c r="G419">
        <f t="shared" si="39"/>
        <v>8</v>
      </c>
      <c r="H419">
        <f t="shared" si="40"/>
        <v>3</v>
      </c>
    </row>
    <row r="420" spans="1:8" x14ac:dyDescent="0.25">
      <c r="A420" s="1">
        <f t="shared" si="41"/>
        <v>48536</v>
      </c>
      <c r="B420">
        <f t="shared" si="36"/>
        <v>2032</v>
      </c>
      <c r="C420">
        <f t="shared" si="37"/>
        <v>11</v>
      </c>
      <c r="E420" s="96">
        <v>55397</v>
      </c>
      <c r="F420">
        <f t="shared" si="38"/>
        <v>2051</v>
      </c>
      <c r="G420">
        <f t="shared" si="39"/>
        <v>9</v>
      </c>
      <c r="H420">
        <f t="shared" si="40"/>
        <v>2</v>
      </c>
    </row>
    <row r="421" spans="1:8" x14ac:dyDescent="0.25">
      <c r="A421" s="1">
        <f t="shared" si="41"/>
        <v>48550</v>
      </c>
      <c r="B421">
        <f t="shared" si="36"/>
        <v>2032</v>
      </c>
      <c r="C421">
        <f t="shared" si="37"/>
        <v>12</v>
      </c>
      <c r="E421" s="96">
        <v>55427</v>
      </c>
      <c r="F421">
        <f t="shared" si="38"/>
        <v>2051</v>
      </c>
      <c r="G421">
        <f t="shared" si="39"/>
        <v>10</v>
      </c>
      <c r="H421">
        <f t="shared" si="40"/>
        <v>2</v>
      </c>
    </row>
    <row r="422" spans="1:8" x14ac:dyDescent="0.25">
      <c r="A422" s="1">
        <f t="shared" si="41"/>
        <v>48564</v>
      </c>
      <c r="B422">
        <f t="shared" si="36"/>
        <v>2032</v>
      </c>
      <c r="C422">
        <f t="shared" si="37"/>
        <v>12</v>
      </c>
      <c r="E422" s="96">
        <v>55458</v>
      </c>
      <c r="F422">
        <f t="shared" si="38"/>
        <v>2051</v>
      </c>
      <c r="G422">
        <f t="shared" si="39"/>
        <v>11</v>
      </c>
      <c r="H422">
        <f t="shared" si="40"/>
        <v>2</v>
      </c>
    </row>
    <row r="423" spans="1:8" x14ac:dyDescent="0.25">
      <c r="A423" s="1">
        <f t="shared" si="41"/>
        <v>48578</v>
      </c>
      <c r="B423">
        <f t="shared" si="36"/>
        <v>2032</v>
      </c>
      <c r="C423">
        <f t="shared" si="37"/>
        <v>12</v>
      </c>
      <c r="E423" s="96">
        <v>55488</v>
      </c>
      <c r="F423">
        <f t="shared" si="38"/>
        <v>2051</v>
      </c>
      <c r="G423">
        <f t="shared" si="39"/>
        <v>12</v>
      </c>
      <c r="H423">
        <f t="shared" si="40"/>
        <v>2</v>
      </c>
    </row>
    <row r="424" spans="1:8" x14ac:dyDescent="0.25">
      <c r="A424" s="1">
        <f t="shared" si="41"/>
        <v>48592</v>
      </c>
      <c r="B424">
        <f t="shared" si="36"/>
        <v>2033</v>
      </c>
      <c r="C424">
        <f t="shared" si="37"/>
        <v>1</v>
      </c>
      <c r="E424" s="96">
        <v>55519</v>
      </c>
      <c r="F424">
        <f t="shared" si="38"/>
        <v>2052</v>
      </c>
      <c r="G424">
        <f t="shared" si="39"/>
        <v>1</v>
      </c>
      <c r="H424">
        <f t="shared" si="40"/>
        <v>2</v>
      </c>
    </row>
    <row r="425" spans="1:8" x14ac:dyDescent="0.25">
      <c r="A425" s="1">
        <f t="shared" si="41"/>
        <v>48606</v>
      </c>
      <c r="B425">
        <f t="shared" si="36"/>
        <v>2033</v>
      </c>
      <c r="C425">
        <f t="shared" si="37"/>
        <v>1</v>
      </c>
      <c r="E425" s="96">
        <v>55550</v>
      </c>
      <c r="F425">
        <f t="shared" si="38"/>
        <v>2052</v>
      </c>
      <c r="G425">
        <f t="shared" si="39"/>
        <v>2</v>
      </c>
      <c r="H425">
        <f t="shared" si="40"/>
        <v>3</v>
      </c>
    </row>
    <row r="426" spans="1:8" x14ac:dyDescent="0.25">
      <c r="A426" s="1">
        <f t="shared" si="41"/>
        <v>48620</v>
      </c>
      <c r="B426">
        <f t="shared" si="36"/>
        <v>2033</v>
      </c>
      <c r="C426">
        <f t="shared" si="37"/>
        <v>2</v>
      </c>
      <c r="E426" s="96">
        <v>55579</v>
      </c>
      <c r="F426">
        <f t="shared" si="38"/>
        <v>2052</v>
      </c>
      <c r="G426">
        <f t="shared" si="39"/>
        <v>3</v>
      </c>
      <c r="H426">
        <f t="shared" si="40"/>
        <v>2</v>
      </c>
    </row>
    <row r="427" spans="1:8" x14ac:dyDescent="0.25">
      <c r="A427" s="1">
        <f t="shared" si="41"/>
        <v>48634</v>
      </c>
      <c r="B427">
        <f t="shared" si="36"/>
        <v>2033</v>
      </c>
      <c r="C427">
        <f t="shared" si="37"/>
        <v>2</v>
      </c>
      <c r="E427" s="96">
        <v>55610</v>
      </c>
      <c r="F427">
        <f t="shared" si="38"/>
        <v>2052</v>
      </c>
      <c r="G427">
        <f t="shared" si="39"/>
        <v>4</v>
      </c>
      <c r="H427">
        <f t="shared" si="40"/>
        <v>2</v>
      </c>
    </row>
    <row r="428" spans="1:8" x14ac:dyDescent="0.25">
      <c r="A428" s="1">
        <f t="shared" si="41"/>
        <v>48648</v>
      </c>
      <c r="B428">
        <f t="shared" si="36"/>
        <v>2033</v>
      </c>
      <c r="C428">
        <f t="shared" si="37"/>
        <v>3</v>
      </c>
      <c r="E428" s="96">
        <v>55640</v>
      </c>
      <c r="F428">
        <f t="shared" si="38"/>
        <v>2052</v>
      </c>
      <c r="G428">
        <f t="shared" si="39"/>
        <v>5</v>
      </c>
      <c r="H428">
        <f t="shared" si="40"/>
        <v>2</v>
      </c>
    </row>
    <row r="429" spans="1:8" x14ac:dyDescent="0.25">
      <c r="A429" s="1">
        <f t="shared" si="41"/>
        <v>48662</v>
      </c>
      <c r="B429">
        <f t="shared" si="36"/>
        <v>2033</v>
      </c>
      <c r="C429">
        <f t="shared" si="37"/>
        <v>3</v>
      </c>
      <c r="E429" s="96">
        <v>55671</v>
      </c>
      <c r="F429">
        <f t="shared" si="38"/>
        <v>2052</v>
      </c>
      <c r="G429">
        <f t="shared" si="39"/>
        <v>6</v>
      </c>
      <c r="H429">
        <f t="shared" si="40"/>
        <v>2</v>
      </c>
    </row>
    <row r="430" spans="1:8" x14ac:dyDescent="0.25">
      <c r="A430" s="1">
        <f t="shared" si="41"/>
        <v>48676</v>
      </c>
      <c r="B430">
        <f t="shared" si="36"/>
        <v>2033</v>
      </c>
      <c r="C430">
        <f t="shared" si="37"/>
        <v>4</v>
      </c>
      <c r="E430" s="96">
        <v>55701</v>
      </c>
      <c r="F430">
        <f t="shared" si="38"/>
        <v>2052</v>
      </c>
      <c r="G430">
        <f t="shared" si="39"/>
        <v>7</v>
      </c>
      <c r="H430">
        <f t="shared" si="40"/>
        <v>2</v>
      </c>
    </row>
    <row r="431" spans="1:8" x14ac:dyDescent="0.25">
      <c r="A431" s="1">
        <f t="shared" si="41"/>
        <v>48690</v>
      </c>
      <c r="B431">
        <f t="shared" si="36"/>
        <v>2033</v>
      </c>
      <c r="C431">
        <f t="shared" si="37"/>
        <v>4</v>
      </c>
      <c r="E431" s="96">
        <v>55732</v>
      </c>
      <c r="F431">
        <f t="shared" si="38"/>
        <v>2052</v>
      </c>
      <c r="G431">
        <f t="shared" si="39"/>
        <v>8</v>
      </c>
      <c r="H431">
        <f t="shared" si="40"/>
        <v>3</v>
      </c>
    </row>
    <row r="432" spans="1:8" x14ac:dyDescent="0.25">
      <c r="A432" s="1">
        <f t="shared" si="41"/>
        <v>48704</v>
      </c>
      <c r="B432">
        <f t="shared" si="36"/>
        <v>2033</v>
      </c>
      <c r="C432">
        <f t="shared" si="37"/>
        <v>5</v>
      </c>
      <c r="E432" s="96">
        <v>55763</v>
      </c>
      <c r="F432">
        <f t="shared" si="38"/>
        <v>2052</v>
      </c>
      <c r="G432">
        <f t="shared" si="39"/>
        <v>9</v>
      </c>
      <c r="H432">
        <f t="shared" si="40"/>
        <v>2</v>
      </c>
    </row>
    <row r="433" spans="1:8" x14ac:dyDescent="0.25">
      <c r="A433" s="1">
        <f t="shared" si="41"/>
        <v>48718</v>
      </c>
      <c r="B433">
        <f t="shared" si="36"/>
        <v>2033</v>
      </c>
      <c r="C433">
        <f t="shared" si="37"/>
        <v>5</v>
      </c>
      <c r="E433" s="96">
        <v>55793</v>
      </c>
      <c r="F433">
        <f t="shared" si="38"/>
        <v>2052</v>
      </c>
      <c r="G433">
        <f t="shared" si="39"/>
        <v>10</v>
      </c>
      <c r="H433">
        <f t="shared" si="40"/>
        <v>2</v>
      </c>
    </row>
    <row r="434" spans="1:8" x14ac:dyDescent="0.25">
      <c r="A434" s="1">
        <f t="shared" si="41"/>
        <v>48732</v>
      </c>
      <c r="B434">
        <f t="shared" si="36"/>
        <v>2033</v>
      </c>
      <c r="C434">
        <f t="shared" si="37"/>
        <v>6</v>
      </c>
      <c r="E434" s="96">
        <v>55824</v>
      </c>
      <c r="F434">
        <f t="shared" si="38"/>
        <v>2052</v>
      </c>
      <c r="G434">
        <f t="shared" si="39"/>
        <v>11</v>
      </c>
      <c r="H434">
        <f t="shared" si="40"/>
        <v>2</v>
      </c>
    </row>
    <row r="435" spans="1:8" x14ac:dyDescent="0.25">
      <c r="A435" s="1">
        <f t="shared" si="41"/>
        <v>48746</v>
      </c>
      <c r="B435">
        <f t="shared" si="36"/>
        <v>2033</v>
      </c>
      <c r="C435">
        <f t="shared" si="37"/>
        <v>6</v>
      </c>
      <c r="E435" s="96">
        <v>55854</v>
      </c>
      <c r="F435">
        <f t="shared" si="38"/>
        <v>2052</v>
      </c>
      <c r="G435">
        <f t="shared" si="39"/>
        <v>12</v>
      </c>
      <c r="H435">
        <f t="shared" si="40"/>
        <v>2</v>
      </c>
    </row>
    <row r="436" spans="1:8" x14ac:dyDescent="0.25">
      <c r="A436" s="1">
        <f t="shared" si="41"/>
        <v>48760</v>
      </c>
      <c r="B436">
        <f t="shared" si="36"/>
        <v>2033</v>
      </c>
      <c r="C436">
        <f t="shared" si="37"/>
        <v>6</v>
      </c>
      <c r="E436" s="96">
        <v>55885</v>
      </c>
      <c r="F436">
        <f t="shared" si="38"/>
        <v>2053</v>
      </c>
      <c r="G436">
        <f t="shared" si="39"/>
        <v>1</v>
      </c>
      <c r="H436">
        <f t="shared" si="40"/>
        <v>3</v>
      </c>
    </row>
    <row r="437" spans="1:8" x14ac:dyDescent="0.25">
      <c r="A437" s="1">
        <f t="shared" si="41"/>
        <v>48774</v>
      </c>
      <c r="B437">
        <f t="shared" si="36"/>
        <v>2033</v>
      </c>
      <c r="C437">
        <f t="shared" si="37"/>
        <v>7</v>
      </c>
      <c r="E437" s="96">
        <v>55916</v>
      </c>
      <c r="F437">
        <f t="shared" si="38"/>
        <v>2053</v>
      </c>
      <c r="G437">
        <f t="shared" si="39"/>
        <v>2</v>
      </c>
      <c r="H437">
        <f t="shared" si="40"/>
        <v>2</v>
      </c>
    </row>
    <row r="438" spans="1:8" x14ac:dyDescent="0.25">
      <c r="A438" s="1">
        <f t="shared" si="41"/>
        <v>48788</v>
      </c>
      <c r="B438">
        <f t="shared" si="36"/>
        <v>2033</v>
      </c>
      <c r="C438">
        <f t="shared" si="37"/>
        <v>7</v>
      </c>
      <c r="E438" s="96">
        <v>55944</v>
      </c>
      <c r="F438">
        <f t="shared" si="38"/>
        <v>2053</v>
      </c>
      <c r="G438">
        <f t="shared" si="39"/>
        <v>3</v>
      </c>
      <c r="H438">
        <f t="shared" si="40"/>
        <v>2</v>
      </c>
    </row>
    <row r="439" spans="1:8" x14ac:dyDescent="0.25">
      <c r="A439" s="1">
        <f t="shared" si="41"/>
        <v>48802</v>
      </c>
      <c r="B439">
        <f t="shared" si="36"/>
        <v>2033</v>
      </c>
      <c r="C439">
        <f t="shared" si="37"/>
        <v>8</v>
      </c>
      <c r="E439" s="96">
        <v>55975</v>
      </c>
      <c r="F439">
        <f t="shared" si="38"/>
        <v>2053</v>
      </c>
      <c r="G439">
        <f t="shared" si="39"/>
        <v>4</v>
      </c>
      <c r="H439">
        <f t="shared" si="40"/>
        <v>2</v>
      </c>
    </row>
    <row r="440" spans="1:8" x14ac:dyDescent="0.25">
      <c r="A440" s="1">
        <f t="shared" si="41"/>
        <v>48816</v>
      </c>
      <c r="B440">
        <f t="shared" si="36"/>
        <v>2033</v>
      </c>
      <c r="C440">
        <f t="shared" si="37"/>
        <v>8</v>
      </c>
      <c r="E440" s="96">
        <v>56005</v>
      </c>
      <c r="F440">
        <f t="shared" si="38"/>
        <v>2053</v>
      </c>
      <c r="G440">
        <f t="shared" si="39"/>
        <v>5</v>
      </c>
      <c r="H440">
        <f t="shared" si="40"/>
        <v>2</v>
      </c>
    </row>
    <row r="441" spans="1:8" x14ac:dyDescent="0.25">
      <c r="A441" s="1">
        <f t="shared" si="41"/>
        <v>48830</v>
      </c>
      <c r="B441">
        <f t="shared" si="36"/>
        <v>2033</v>
      </c>
      <c r="C441">
        <f t="shared" si="37"/>
        <v>9</v>
      </c>
      <c r="E441" s="96">
        <v>56036</v>
      </c>
      <c r="F441">
        <f t="shared" si="38"/>
        <v>2053</v>
      </c>
      <c r="G441">
        <f t="shared" si="39"/>
        <v>6</v>
      </c>
      <c r="H441">
        <f t="shared" si="40"/>
        <v>2</v>
      </c>
    </row>
    <row r="442" spans="1:8" x14ac:dyDescent="0.25">
      <c r="A442" s="1">
        <f t="shared" si="41"/>
        <v>48844</v>
      </c>
      <c r="B442">
        <f t="shared" si="36"/>
        <v>2033</v>
      </c>
      <c r="C442">
        <f t="shared" si="37"/>
        <v>9</v>
      </c>
      <c r="E442" s="96">
        <v>56066</v>
      </c>
      <c r="F442">
        <f t="shared" si="38"/>
        <v>2053</v>
      </c>
      <c r="G442">
        <f t="shared" si="39"/>
        <v>7</v>
      </c>
      <c r="H442">
        <f t="shared" si="40"/>
        <v>3</v>
      </c>
    </row>
    <row r="443" spans="1:8" x14ac:dyDescent="0.25">
      <c r="A443" s="1">
        <f t="shared" si="41"/>
        <v>48858</v>
      </c>
      <c r="B443">
        <f t="shared" si="36"/>
        <v>2033</v>
      </c>
      <c r="C443">
        <f t="shared" si="37"/>
        <v>10</v>
      </c>
      <c r="E443" s="96">
        <v>56097</v>
      </c>
      <c r="F443">
        <f t="shared" si="38"/>
        <v>2053</v>
      </c>
      <c r="G443">
        <f t="shared" si="39"/>
        <v>8</v>
      </c>
      <c r="H443">
        <f t="shared" si="40"/>
        <v>2</v>
      </c>
    </row>
    <row r="444" spans="1:8" x14ac:dyDescent="0.25">
      <c r="A444" s="1">
        <f t="shared" si="41"/>
        <v>48872</v>
      </c>
      <c r="B444">
        <f t="shared" si="36"/>
        <v>2033</v>
      </c>
      <c r="C444">
        <f t="shared" si="37"/>
        <v>10</v>
      </c>
      <c r="E444" s="96">
        <v>56128</v>
      </c>
      <c r="F444">
        <f t="shared" si="38"/>
        <v>2053</v>
      </c>
      <c r="G444">
        <f t="shared" si="39"/>
        <v>9</v>
      </c>
      <c r="H444">
        <f t="shared" si="40"/>
        <v>2</v>
      </c>
    </row>
    <row r="445" spans="1:8" x14ac:dyDescent="0.25">
      <c r="A445" s="1">
        <f t="shared" si="41"/>
        <v>48886</v>
      </c>
      <c r="B445">
        <f t="shared" si="36"/>
        <v>2033</v>
      </c>
      <c r="C445">
        <f t="shared" si="37"/>
        <v>11</v>
      </c>
      <c r="E445" s="96">
        <v>56158</v>
      </c>
      <c r="F445">
        <f t="shared" si="38"/>
        <v>2053</v>
      </c>
      <c r="G445">
        <f t="shared" si="39"/>
        <v>10</v>
      </c>
      <c r="H445">
        <f t="shared" si="40"/>
        <v>2</v>
      </c>
    </row>
    <row r="446" spans="1:8" x14ac:dyDescent="0.25">
      <c r="A446" s="1">
        <f t="shared" si="41"/>
        <v>48900</v>
      </c>
      <c r="B446">
        <f t="shared" si="36"/>
        <v>2033</v>
      </c>
      <c r="C446">
        <f t="shared" si="37"/>
        <v>11</v>
      </c>
      <c r="E446" s="96">
        <v>56189</v>
      </c>
      <c r="F446">
        <f t="shared" si="38"/>
        <v>2053</v>
      </c>
      <c r="G446">
        <f t="shared" si="39"/>
        <v>11</v>
      </c>
      <c r="H446">
        <f t="shared" si="40"/>
        <v>2</v>
      </c>
    </row>
    <row r="447" spans="1:8" x14ac:dyDescent="0.25">
      <c r="A447" s="1">
        <f t="shared" si="41"/>
        <v>48914</v>
      </c>
      <c r="B447">
        <f t="shared" si="36"/>
        <v>2033</v>
      </c>
      <c r="C447">
        <f t="shared" si="37"/>
        <v>12</v>
      </c>
      <c r="E447" s="96">
        <v>56219</v>
      </c>
      <c r="F447">
        <f t="shared" si="38"/>
        <v>2053</v>
      </c>
      <c r="G447">
        <f t="shared" si="39"/>
        <v>12</v>
      </c>
      <c r="H447">
        <f t="shared" si="40"/>
        <v>2</v>
      </c>
    </row>
    <row r="448" spans="1:8" x14ac:dyDescent="0.25">
      <c r="A448" s="1">
        <f t="shared" si="41"/>
        <v>48928</v>
      </c>
      <c r="B448">
        <f t="shared" si="36"/>
        <v>2033</v>
      </c>
      <c r="C448">
        <f t="shared" si="37"/>
        <v>12</v>
      </c>
      <c r="E448" s="96">
        <v>56250</v>
      </c>
      <c r="F448">
        <f t="shared" si="38"/>
        <v>2054</v>
      </c>
      <c r="G448">
        <f t="shared" si="39"/>
        <v>1</v>
      </c>
      <c r="H448">
        <f t="shared" si="40"/>
        <v>3</v>
      </c>
    </row>
    <row r="449" spans="1:8" x14ac:dyDescent="0.25">
      <c r="A449" s="1">
        <f t="shared" si="41"/>
        <v>48942</v>
      </c>
      <c r="B449">
        <f t="shared" si="36"/>
        <v>2033</v>
      </c>
      <c r="C449">
        <f t="shared" si="37"/>
        <v>12</v>
      </c>
      <c r="E449" s="96">
        <v>56281</v>
      </c>
      <c r="F449">
        <f t="shared" si="38"/>
        <v>2054</v>
      </c>
      <c r="G449">
        <f t="shared" si="39"/>
        <v>2</v>
      </c>
      <c r="H449">
        <f t="shared" si="40"/>
        <v>2</v>
      </c>
    </row>
    <row r="450" spans="1:8" x14ac:dyDescent="0.25">
      <c r="A450" s="1">
        <f t="shared" si="41"/>
        <v>48956</v>
      </c>
      <c r="B450">
        <f t="shared" si="36"/>
        <v>2034</v>
      </c>
      <c r="C450">
        <f t="shared" si="37"/>
        <v>1</v>
      </c>
      <c r="E450" s="96">
        <v>56309</v>
      </c>
      <c r="F450">
        <f t="shared" si="38"/>
        <v>2054</v>
      </c>
      <c r="G450">
        <f t="shared" si="39"/>
        <v>3</v>
      </c>
      <c r="H450">
        <f t="shared" si="40"/>
        <v>2</v>
      </c>
    </row>
    <row r="451" spans="1:8" x14ac:dyDescent="0.25">
      <c r="A451" s="1">
        <f t="shared" si="41"/>
        <v>48970</v>
      </c>
      <c r="B451">
        <f t="shared" ref="B451:B514" si="42">YEAR(A451)</f>
        <v>2034</v>
      </c>
      <c r="C451">
        <f t="shared" ref="C451:C514" si="43">MONTH(A451)</f>
        <v>1</v>
      </c>
      <c r="E451" s="96">
        <v>56340</v>
      </c>
      <c r="F451">
        <f t="shared" ref="F451:F514" si="44">YEAR(E451)</f>
        <v>2054</v>
      </c>
      <c r="G451">
        <f t="shared" ref="G451:G514" si="45">MONTH(E451)</f>
        <v>4</v>
      </c>
      <c r="H451">
        <f t="shared" ref="H451:H514" si="46">COUNTIFS(B:B,F451,C:C,G451)</f>
        <v>2</v>
      </c>
    </row>
    <row r="452" spans="1:8" x14ac:dyDescent="0.25">
      <c r="A452" s="1">
        <f t="shared" ref="A452:A515" si="47">A451+14</f>
        <v>48984</v>
      </c>
      <c r="B452">
        <f t="shared" si="42"/>
        <v>2034</v>
      </c>
      <c r="C452">
        <f t="shared" si="43"/>
        <v>2</v>
      </c>
      <c r="E452" s="96">
        <v>56370</v>
      </c>
      <c r="F452">
        <f t="shared" si="44"/>
        <v>2054</v>
      </c>
      <c r="G452">
        <f t="shared" si="45"/>
        <v>5</v>
      </c>
      <c r="H452">
        <f t="shared" si="46"/>
        <v>2</v>
      </c>
    </row>
    <row r="453" spans="1:8" x14ac:dyDescent="0.25">
      <c r="A453" s="1">
        <f t="shared" si="47"/>
        <v>48998</v>
      </c>
      <c r="B453">
        <f t="shared" si="42"/>
        <v>2034</v>
      </c>
      <c r="C453">
        <f t="shared" si="43"/>
        <v>2</v>
      </c>
      <c r="E453" s="96">
        <v>56401</v>
      </c>
      <c r="F453">
        <f t="shared" si="44"/>
        <v>2054</v>
      </c>
      <c r="G453">
        <f t="shared" si="45"/>
        <v>6</v>
      </c>
      <c r="H453">
        <f t="shared" si="46"/>
        <v>2</v>
      </c>
    </row>
    <row r="454" spans="1:8" x14ac:dyDescent="0.25">
      <c r="A454" s="1">
        <f t="shared" si="47"/>
        <v>49012</v>
      </c>
      <c r="B454">
        <f t="shared" si="42"/>
        <v>2034</v>
      </c>
      <c r="C454">
        <f t="shared" si="43"/>
        <v>3</v>
      </c>
      <c r="E454" s="96">
        <v>56431</v>
      </c>
      <c r="F454">
        <f t="shared" si="44"/>
        <v>2054</v>
      </c>
      <c r="G454">
        <f t="shared" si="45"/>
        <v>7</v>
      </c>
      <c r="H454">
        <f t="shared" si="46"/>
        <v>3</v>
      </c>
    </row>
    <row r="455" spans="1:8" x14ac:dyDescent="0.25">
      <c r="A455" s="1">
        <f t="shared" si="47"/>
        <v>49026</v>
      </c>
      <c r="B455">
        <f t="shared" si="42"/>
        <v>2034</v>
      </c>
      <c r="C455">
        <f t="shared" si="43"/>
        <v>3</v>
      </c>
      <c r="E455" s="96">
        <v>56462</v>
      </c>
      <c r="F455">
        <f t="shared" si="44"/>
        <v>2054</v>
      </c>
      <c r="G455">
        <f t="shared" si="45"/>
        <v>8</v>
      </c>
      <c r="H455">
        <f t="shared" si="46"/>
        <v>2</v>
      </c>
    </row>
    <row r="456" spans="1:8" x14ac:dyDescent="0.25">
      <c r="A456" s="1">
        <f t="shared" si="47"/>
        <v>49040</v>
      </c>
      <c r="B456">
        <f t="shared" si="42"/>
        <v>2034</v>
      </c>
      <c r="C456">
        <f t="shared" si="43"/>
        <v>4</v>
      </c>
      <c r="E456" s="96">
        <v>56493</v>
      </c>
      <c r="F456">
        <f t="shared" si="44"/>
        <v>2054</v>
      </c>
      <c r="G456">
        <f t="shared" si="45"/>
        <v>9</v>
      </c>
      <c r="H456">
        <f t="shared" si="46"/>
        <v>2</v>
      </c>
    </row>
    <row r="457" spans="1:8" x14ac:dyDescent="0.25">
      <c r="A457" s="1">
        <f t="shared" si="47"/>
        <v>49054</v>
      </c>
      <c r="B457">
        <f t="shared" si="42"/>
        <v>2034</v>
      </c>
      <c r="C457">
        <f t="shared" si="43"/>
        <v>4</v>
      </c>
      <c r="E457" s="96">
        <v>56523</v>
      </c>
      <c r="F457">
        <f t="shared" si="44"/>
        <v>2054</v>
      </c>
      <c r="G457">
        <f t="shared" si="45"/>
        <v>10</v>
      </c>
      <c r="H457">
        <f t="shared" si="46"/>
        <v>2</v>
      </c>
    </row>
    <row r="458" spans="1:8" x14ac:dyDescent="0.25">
      <c r="A458" s="1">
        <f t="shared" si="47"/>
        <v>49068</v>
      </c>
      <c r="B458">
        <f t="shared" si="42"/>
        <v>2034</v>
      </c>
      <c r="C458">
        <f t="shared" si="43"/>
        <v>5</v>
      </c>
      <c r="E458" s="96">
        <v>56554</v>
      </c>
      <c r="F458">
        <f t="shared" si="44"/>
        <v>2054</v>
      </c>
      <c r="G458">
        <f t="shared" si="45"/>
        <v>11</v>
      </c>
      <c r="H458">
        <f t="shared" si="46"/>
        <v>2</v>
      </c>
    </row>
    <row r="459" spans="1:8" x14ac:dyDescent="0.25">
      <c r="A459" s="1">
        <f t="shared" si="47"/>
        <v>49082</v>
      </c>
      <c r="B459">
        <f t="shared" si="42"/>
        <v>2034</v>
      </c>
      <c r="C459">
        <f t="shared" si="43"/>
        <v>5</v>
      </c>
      <c r="E459" s="96">
        <v>56584</v>
      </c>
      <c r="F459">
        <f t="shared" si="44"/>
        <v>2054</v>
      </c>
      <c r="G459">
        <f t="shared" si="45"/>
        <v>12</v>
      </c>
      <c r="H459">
        <f t="shared" si="46"/>
        <v>3</v>
      </c>
    </row>
    <row r="460" spans="1:8" x14ac:dyDescent="0.25">
      <c r="A460" s="1">
        <f t="shared" si="47"/>
        <v>49096</v>
      </c>
      <c r="B460">
        <f t="shared" si="42"/>
        <v>2034</v>
      </c>
      <c r="C460">
        <f t="shared" si="43"/>
        <v>6</v>
      </c>
      <c r="E460" s="96">
        <v>56615</v>
      </c>
      <c r="F460">
        <f t="shared" si="44"/>
        <v>2055</v>
      </c>
      <c r="G460">
        <f t="shared" si="45"/>
        <v>1</v>
      </c>
      <c r="H460">
        <f t="shared" si="46"/>
        <v>2</v>
      </c>
    </row>
    <row r="461" spans="1:8" x14ac:dyDescent="0.25">
      <c r="A461" s="1">
        <f t="shared" si="47"/>
        <v>49110</v>
      </c>
      <c r="B461">
        <f t="shared" si="42"/>
        <v>2034</v>
      </c>
      <c r="C461">
        <f t="shared" si="43"/>
        <v>6</v>
      </c>
      <c r="E461" s="96">
        <v>56646</v>
      </c>
      <c r="F461">
        <f t="shared" si="44"/>
        <v>2055</v>
      </c>
      <c r="G461">
        <f t="shared" si="45"/>
        <v>2</v>
      </c>
      <c r="H461">
        <f t="shared" si="46"/>
        <v>2</v>
      </c>
    </row>
    <row r="462" spans="1:8" x14ac:dyDescent="0.25">
      <c r="A462" s="1">
        <f t="shared" si="47"/>
        <v>49124</v>
      </c>
      <c r="B462">
        <f t="shared" si="42"/>
        <v>2034</v>
      </c>
      <c r="C462">
        <f t="shared" si="43"/>
        <v>6</v>
      </c>
      <c r="E462" s="96">
        <v>56674</v>
      </c>
      <c r="F462">
        <f t="shared" si="44"/>
        <v>2055</v>
      </c>
      <c r="G462">
        <f t="shared" si="45"/>
        <v>3</v>
      </c>
      <c r="H462">
        <f t="shared" si="46"/>
        <v>2</v>
      </c>
    </row>
    <row r="463" spans="1:8" x14ac:dyDescent="0.25">
      <c r="A463" s="1">
        <f t="shared" si="47"/>
        <v>49138</v>
      </c>
      <c r="B463">
        <f t="shared" si="42"/>
        <v>2034</v>
      </c>
      <c r="C463">
        <f t="shared" si="43"/>
        <v>7</v>
      </c>
      <c r="E463" s="96">
        <v>56705</v>
      </c>
      <c r="F463">
        <f t="shared" si="44"/>
        <v>2055</v>
      </c>
      <c r="G463">
        <f t="shared" si="45"/>
        <v>4</v>
      </c>
      <c r="H463">
        <f t="shared" si="46"/>
        <v>2</v>
      </c>
    </row>
    <row r="464" spans="1:8" x14ac:dyDescent="0.25">
      <c r="A464" s="1">
        <f t="shared" si="47"/>
        <v>49152</v>
      </c>
      <c r="B464">
        <f t="shared" si="42"/>
        <v>2034</v>
      </c>
      <c r="C464">
        <f t="shared" si="43"/>
        <v>7</v>
      </c>
      <c r="E464" s="96">
        <v>56735</v>
      </c>
      <c r="F464">
        <f t="shared" si="44"/>
        <v>2055</v>
      </c>
      <c r="G464">
        <f t="shared" si="45"/>
        <v>5</v>
      </c>
      <c r="H464">
        <f t="shared" si="46"/>
        <v>2</v>
      </c>
    </row>
    <row r="465" spans="1:8" x14ac:dyDescent="0.25">
      <c r="A465" s="1">
        <f t="shared" si="47"/>
        <v>49166</v>
      </c>
      <c r="B465">
        <f t="shared" si="42"/>
        <v>2034</v>
      </c>
      <c r="C465">
        <f t="shared" si="43"/>
        <v>8</v>
      </c>
      <c r="E465" s="96">
        <v>56766</v>
      </c>
      <c r="F465">
        <f t="shared" si="44"/>
        <v>2055</v>
      </c>
      <c r="G465">
        <f t="shared" si="45"/>
        <v>6</v>
      </c>
      <c r="H465">
        <f t="shared" si="46"/>
        <v>2</v>
      </c>
    </row>
    <row r="466" spans="1:8" x14ac:dyDescent="0.25">
      <c r="A466" s="1">
        <f t="shared" si="47"/>
        <v>49180</v>
      </c>
      <c r="B466">
        <f t="shared" si="42"/>
        <v>2034</v>
      </c>
      <c r="C466">
        <f t="shared" si="43"/>
        <v>8</v>
      </c>
      <c r="E466" s="96">
        <v>56796</v>
      </c>
      <c r="F466">
        <f t="shared" si="44"/>
        <v>2055</v>
      </c>
      <c r="G466">
        <f t="shared" si="45"/>
        <v>7</v>
      </c>
      <c r="H466">
        <f t="shared" si="46"/>
        <v>3</v>
      </c>
    </row>
    <row r="467" spans="1:8" x14ac:dyDescent="0.25">
      <c r="A467" s="1">
        <f t="shared" si="47"/>
        <v>49194</v>
      </c>
      <c r="B467">
        <f t="shared" si="42"/>
        <v>2034</v>
      </c>
      <c r="C467">
        <f t="shared" si="43"/>
        <v>9</v>
      </c>
      <c r="E467" s="96">
        <v>56827</v>
      </c>
      <c r="F467">
        <f t="shared" si="44"/>
        <v>2055</v>
      </c>
      <c r="G467">
        <f t="shared" si="45"/>
        <v>8</v>
      </c>
      <c r="H467">
        <f t="shared" si="46"/>
        <v>2</v>
      </c>
    </row>
    <row r="468" spans="1:8" x14ac:dyDescent="0.25">
      <c r="A468" s="1">
        <f t="shared" si="47"/>
        <v>49208</v>
      </c>
      <c r="B468">
        <f t="shared" si="42"/>
        <v>2034</v>
      </c>
      <c r="C468">
        <f t="shared" si="43"/>
        <v>9</v>
      </c>
      <c r="E468" s="96">
        <v>56858</v>
      </c>
      <c r="F468">
        <f t="shared" si="44"/>
        <v>2055</v>
      </c>
      <c r="G468">
        <f t="shared" si="45"/>
        <v>9</v>
      </c>
      <c r="H468">
        <f t="shared" si="46"/>
        <v>2</v>
      </c>
    </row>
    <row r="469" spans="1:8" x14ac:dyDescent="0.25">
      <c r="A469" s="1">
        <f t="shared" si="47"/>
        <v>49222</v>
      </c>
      <c r="B469">
        <f t="shared" si="42"/>
        <v>2034</v>
      </c>
      <c r="C469">
        <f t="shared" si="43"/>
        <v>10</v>
      </c>
      <c r="E469" s="96">
        <v>56888</v>
      </c>
      <c r="F469">
        <f t="shared" si="44"/>
        <v>2055</v>
      </c>
      <c r="G469">
        <f t="shared" si="45"/>
        <v>10</v>
      </c>
      <c r="H469">
        <f t="shared" si="46"/>
        <v>2</v>
      </c>
    </row>
    <row r="470" spans="1:8" x14ac:dyDescent="0.25">
      <c r="A470" s="1">
        <f t="shared" si="47"/>
        <v>49236</v>
      </c>
      <c r="B470">
        <f t="shared" si="42"/>
        <v>2034</v>
      </c>
      <c r="C470">
        <f t="shared" si="43"/>
        <v>10</v>
      </c>
      <c r="E470" s="96">
        <v>56919</v>
      </c>
      <c r="F470">
        <f t="shared" si="44"/>
        <v>2055</v>
      </c>
      <c r="G470">
        <f t="shared" si="45"/>
        <v>11</v>
      </c>
      <c r="H470">
        <f t="shared" si="46"/>
        <v>2</v>
      </c>
    </row>
    <row r="471" spans="1:8" x14ac:dyDescent="0.25">
      <c r="A471" s="1">
        <f t="shared" si="47"/>
        <v>49250</v>
      </c>
      <c r="B471">
        <f t="shared" si="42"/>
        <v>2034</v>
      </c>
      <c r="C471">
        <f t="shared" si="43"/>
        <v>11</v>
      </c>
      <c r="E471" s="96">
        <v>56949</v>
      </c>
      <c r="F471">
        <f t="shared" si="44"/>
        <v>2055</v>
      </c>
      <c r="G471">
        <f t="shared" si="45"/>
        <v>12</v>
      </c>
      <c r="H471">
        <f t="shared" si="46"/>
        <v>3</v>
      </c>
    </row>
    <row r="472" spans="1:8" x14ac:dyDescent="0.25">
      <c r="A472" s="1">
        <f t="shared" si="47"/>
        <v>49264</v>
      </c>
      <c r="B472">
        <f t="shared" si="42"/>
        <v>2034</v>
      </c>
      <c r="C472">
        <f t="shared" si="43"/>
        <v>11</v>
      </c>
      <c r="E472" s="96">
        <v>56980</v>
      </c>
      <c r="F472">
        <f t="shared" si="44"/>
        <v>2056</v>
      </c>
      <c r="G472">
        <f t="shared" si="45"/>
        <v>1</v>
      </c>
      <c r="H472">
        <f t="shared" si="46"/>
        <v>2</v>
      </c>
    </row>
    <row r="473" spans="1:8" x14ac:dyDescent="0.25">
      <c r="A473" s="1">
        <f t="shared" si="47"/>
        <v>49278</v>
      </c>
      <c r="B473">
        <f t="shared" si="42"/>
        <v>2034</v>
      </c>
      <c r="C473">
        <f t="shared" si="43"/>
        <v>11</v>
      </c>
      <c r="E473" s="96">
        <v>57011</v>
      </c>
      <c r="F473">
        <f t="shared" si="44"/>
        <v>2056</v>
      </c>
      <c r="G473">
        <f t="shared" si="45"/>
        <v>2</v>
      </c>
      <c r="H473">
        <f t="shared" si="46"/>
        <v>2</v>
      </c>
    </row>
    <row r="474" spans="1:8" x14ac:dyDescent="0.25">
      <c r="A474" s="1">
        <f t="shared" si="47"/>
        <v>49292</v>
      </c>
      <c r="B474">
        <f t="shared" si="42"/>
        <v>2034</v>
      </c>
      <c r="C474">
        <f t="shared" si="43"/>
        <v>12</v>
      </c>
      <c r="E474" s="96">
        <v>57040</v>
      </c>
      <c r="F474">
        <f t="shared" si="44"/>
        <v>2056</v>
      </c>
      <c r="G474">
        <f t="shared" si="45"/>
        <v>3</v>
      </c>
      <c r="H474">
        <f t="shared" si="46"/>
        <v>2</v>
      </c>
    </row>
    <row r="475" spans="1:8" x14ac:dyDescent="0.25">
      <c r="A475" s="1">
        <f t="shared" si="47"/>
        <v>49306</v>
      </c>
      <c r="B475">
        <f t="shared" si="42"/>
        <v>2034</v>
      </c>
      <c r="C475">
        <f t="shared" si="43"/>
        <v>12</v>
      </c>
      <c r="E475" s="96">
        <v>57071</v>
      </c>
      <c r="F475">
        <f t="shared" si="44"/>
        <v>2056</v>
      </c>
      <c r="G475">
        <f t="shared" si="45"/>
        <v>4</v>
      </c>
      <c r="H475">
        <f t="shared" si="46"/>
        <v>2</v>
      </c>
    </row>
    <row r="476" spans="1:8" x14ac:dyDescent="0.25">
      <c r="A476" s="1">
        <f t="shared" si="47"/>
        <v>49320</v>
      </c>
      <c r="B476">
        <f t="shared" si="42"/>
        <v>2035</v>
      </c>
      <c r="C476">
        <f t="shared" si="43"/>
        <v>1</v>
      </c>
      <c r="E476" s="96">
        <v>57101</v>
      </c>
      <c r="F476">
        <f t="shared" si="44"/>
        <v>2056</v>
      </c>
      <c r="G476">
        <f t="shared" si="45"/>
        <v>5</v>
      </c>
      <c r="H476">
        <f t="shared" si="46"/>
        <v>2</v>
      </c>
    </row>
    <row r="477" spans="1:8" x14ac:dyDescent="0.25">
      <c r="A477" s="1">
        <f t="shared" si="47"/>
        <v>49334</v>
      </c>
      <c r="B477">
        <f t="shared" si="42"/>
        <v>2035</v>
      </c>
      <c r="C477">
        <f t="shared" si="43"/>
        <v>1</v>
      </c>
      <c r="E477" s="96">
        <v>57132</v>
      </c>
      <c r="F477">
        <f t="shared" si="44"/>
        <v>2056</v>
      </c>
      <c r="G477">
        <f t="shared" si="45"/>
        <v>6</v>
      </c>
      <c r="H477">
        <f t="shared" si="46"/>
        <v>3</v>
      </c>
    </row>
    <row r="478" spans="1:8" x14ac:dyDescent="0.25">
      <c r="A478" s="1">
        <f t="shared" si="47"/>
        <v>49348</v>
      </c>
      <c r="B478">
        <f t="shared" si="42"/>
        <v>2035</v>
      </c>
      <c r="C478">
        <f t="shared" si="43"/>
        <v>2</v>
      </c>
      <c r="E478" s="96">
        <v>57162</v>
      </c>
      <c r="F478">
        <f t="shared" si="44"/>
        <v>2056</v>
      </c>
      <c r="G478">
        <f t="shared" si="45"/>
        <v>7</v>
      </c>
      <c r="H478">
        <f t="shared" si="46"/>
        <v>2</v>
      </c>
    </row>
    <row r="479" spans="1:8" x14ac:dyDescent="0.25">
      <c r="A479" s="1">
        <f t="shared" si="47"/>
        <v>49362</v>
      </c>
      <c r="B479">
        <f t="shared" si="42"/>
        <v>2035</v>
      </c>
      <c r="C479">
        <f t="shared" si="43"/>
        <v>2</v>
      </c>
      <c r="E479" s="96">
        <v>57193</v>
      </c>
      <c r="F479">
        <f t="shared" si="44"/>
        <v>2056</v>
      </c>
      <c r="G479">
        <f t="shared" si="45"/>
        <v>8</v>
      </c>
      <c r="H479">
        <f t="shared" si="46"/>
        <v>2</v>
      </c>
    </row>
    <row r="480" spans="1:8" x14ac:dyDescent="0.25">
      <c r="A480" s="1">
        <f t="shared" si="47"/>
        <v>49376</v>
      </c>
      <c r="B480">
        <f t="shared" si="42"/>
        <v>2035</v>
      </c>
      <c r="C480">
        <f t="shared" si="43"/>
        <v>3</v>
      </c>
      <c r="E480" s="96">
        <v>57224</v>
      </c>
      <c r="F480">
        <f t="shared" si="44"/>
        <v>2056</v>
      </c>
      <c r="G480">
        <f t="shared" si="45"/>
        <v>9</v>
      </c>
      <c r="H480">
        <f t="shared" si="46"/>
        <v>2</v>
      </c>
    </row>
    <row r="481" spans="1:8" x14ac:dyDescent="0.25">
      <c r="A481" s="1">
        <f t="shared" si="47"/>
        <v>49390</v>
      </c>
      <c r="B481">
        <f t="shared" si="42"/>
        <v>2035</v>
      </c>
      <c r="C481">
        <f t="shared" si="43"/>
        <v>3</v>
      </c>
      <c r="E481" s="96">
        <v>57254</v>
      </c>
      <c r="F481">
        <f t="shared" si="44"/>
        <v>2056</v>
      </c>
      <c r="G481">
        <f t="shared" si="45"/>
        <v>10</v>
      </c>
      <c r="H481">
        <f t="shared" si="46"/>
        <v>2</v>
      </c>
    </row>
    <row r="482" spans="1:8" x14ac:dyDescent="0.25">
      <c r="A482" s="1">
        <f t="shared" si="47"/>
        <v>49404</v>
      </c>
      <c r="B482">
        <f t="shared" si="42"/>
        <v>2035</v>
      </c>
      <c r="C482">
        <f t="shared" si="43"/>
        <v>4</v>
      </c>
      <c r="E482" s="96">
        <v>57285</v>
      </c>
      <c r="F482">
        <f t="shared" si="44"/>
        <v>2056</v>
      </c>
      <c r="G482">
        <f t="shared" si="45"/>
        <v>11</v>
      </c>
      <c r="H482">
        <f t="shared" si="46"/>
        <v>3</v>
      </c>
    </row>
    <row r="483" spans="1:8" x14ac:dyDescent="0.25">
      <c r="A483" s="1">
        <f t="shared" si="47"/>
        <v>49418</v>
      </c>
      <c r="B483">
        <f t="shared" si="42"/>
        <v>2035</v>
      </c>
      <c r="C483">
        <f t="shared" si="43"/>
        <v>4</v>
      </c>
      <c r="E483" s="96">
        <v>57315</v>
      </c>
      <c r="F483">
        <f t="shared" si="44"/>
        <v>2056</v>
      </c>
      <c r="G483">
        <f t="shared" si="45"/>
        <v>12</v>
      </c>
      <c r="H483">
        <f t="shared" si="46"/>
        <v>2</v>
      </c>
    </row>
    <row r="484" spans="1:8" x14ac:dyDescent="0.25">
      <c r="A484" s="1">
        <f t="shared" si="47"/>
        <v>49432</v>
      </c>
      <c r="B484">
        <f t="shared" si="42"/>
        <v>2035</v>
      </c>
      <c r="C484">
        <f t="shared" si="43"/>
        <v>5</v>
      </c>
      <c r="E484" s="96">
        <v>57346</v>
      </c>
      <c r="F484">
        <f t="shared" si="44"/>
        <v>2057</v>
      </c>
      <c r="G484">
        <f t="shared" si="45"/>
        <v>1</v>
      </c>
      <c r="H484">
        <f t="shared" si="46"/>
        <v>2</v>
      </c>
    </row>
    <row r="485" spans="1:8" x14ac:dyDescent="0.25">
      <c r="A485" s="1">
        <f t="shared" si="47"/>
        <v>49446</v>
      </c>
      <c r="B485">
        <f t="shared" si="42"/>
        <v>2035</v>
      </c>
      <c r="C485">
        <f t="shared" si="43"/>
        <v>5</v>
      </c>
      <c r="E485" s="96">
        <v>57377</v>
      </c>
      <c r="F485">
        <f t="shared" si="44"/>
        <v>2057</v>
      </c>
      <c r="G485">
        <f t="shared" si="45"/>
        <v>2</v>
      </c>
      <c r="H485">
        <f t="shared" si="46"/>
        <v>2</v>
      </c>
    </row>
    <row r="486" spans="1:8" x14ac:dyDescent="0.25">
      <c r="A486" s="1">
        <f t="shared" si="47"/>
        <v>49460</v>
      </c>
      <c r="B486">
        <f t="shared" si="42"/>
        <v>2035</v>
      </c>
      <c r="C486">
        <f t="shared" si="43"/>
        <v>5</v>
      </c>
      <c r="E486" s="96">
        <v>57405</v>
      </c>
      <c r="F486">
        <f t="shared" si="44"/>
        <v>2057</v>
      </c>
      <c r="G486">
        <f t="shared" si="45"/>
        <v>3</v>
      </c>
      <c r="H486">
        <f t="shared" si="46"/>
        <v>2</v>
      </c>
    </row>
    <row r="487" spans="1:8" x14ac:dyDescent="0.25">
      <c r="A487" s="1">
        <f t="shared" si="47"/>
        <v>49474</v>
      </c>
      <c r="B487">
        <f t="shared" si="42"/>
        <v>2035</v>
      </c>
      <c r="C487">
        <f t="shared" si="43"/>
        <v>6</v>
      </c>
      <c r="E487" s="96">
        <v>57436</v>
      </c>
      <c r="F487">
        <f t="shared" si="44"/>
        <v>2057</v>
      </c>
      <c r="G487">
        <f t="shared" si="45"/>
        <v>4</v>
      </c>
      <c r="H487">
        <f t="shared" si="46"/>
        <v>2</v>
      </c>
    </row>
    <row r="488" spans="1:8" x14ac:dyDescent="0.25">
      <c r="A488" s="1">
        <f t="shared" si="47"/>
        <v>49488</v>
      </c>
      <c r="B488">
        <f t="shared" si="42"/>
        <v>2035</v>
      </c>
      <c r="C488">
        <f t="shared" si="43"/>
        <v>6</v>
      </c>
      <c r="E488" s="96">
        <v>57466</v>
      </c>
      <c r="F488">
        <f t="shared" si="44"/>
        <v>2057</v>
      </c>
      <c r="G488">
        <f t="shared" si="45"/>
        <v>5</v>
      </c>
      <c r="H488">
        <f t="shared" si="46"/>
        <v>3</v>
      </c>
    </row>
    <row r="489" spans="1:8" x14ac:dyDescent="0.25">
      <c r="A489" s="1">
        <f t="shared" si="47"/>
        <v>49502</v>
      </c>
      <c r="B489">
        <f t="shared" si="42"/>
        <v>2035</v>
      </c>
      <c r="C489">
        <f t="shared" si="43"/>
        <v>7</v>
      </c>
      <c r="E489" s="96">
        <v>57497</v>
      </c>
      <c r="F489">
        <f t="shared" si="44"/>
        <v>2057</v>
      </c>
      <c r="G489">
        <f t="shared" si="45"/>
        <v>6</v>
      </c>
      <c r="H489">
        <f t="shared" si="46"/>
        <v>2</v>
      </c>
    </row>
    <row r="490" spans="1:8" x14ac:dyDescent="0.25">
      <c r="A490" s="1">
        <f t="shared" si="47"/>
        <v>49516</v>
      </c>
      <c r="B490">
        <f t="shared" si="42"/>
        <v>2035</v>
      </c>
      <c r="C490">
        <f t="shared" si="43"/>
        <v>7</v>
      </c>
      <c r="E490" s="96">
        <v>57527</v>
      </c>
      <c r="F490">
        <f t="shared" si="44"/>
        <v>2057</v>
      </c>
      <c r="G490">
        <f t="shared" si="45"/>
        <v>7</v>
      </c>
      <c r="H490">
        <f t="shared" si="46"/>
        <v>2</v>
      </c>
    </row>
    <row r="491" spans="1:8" x14ac:dyDescent="0.25">
      <c r="A491" s="1">
        <f t="shared" si="47"/>
        <v>49530</v>
      </c>
      <c r="B491">
        <f t="shared" si="42"/>
        <v>2035</v>
      </c>
      <c r="C491">
        <f t="shared" si="43"/>
        <v>8</v>
      </c>
      <c r="E491" s="96">
        <v>57558</v>
      </c>
      <c r="F491">
        <f t="shared" si="44"/>
        <v>2057</v>
      </c>
      <c r="G491">
        <f t="shared" si="45"/>
        <v>8</v>
      </c>
      <c r="H491">
        <f t="shared" si="46"/>
        <v>2</v>
      </c>
    </row>
    <row r="492" spans="1:8" x14ac:dyDescent="0.25">
      <c r="A492" s="1">
        <f t="shared" si="47"/>
        <v>49544</v>
      </c>
      <c r="B492">
        <f t="shared" si="42"/>
        <v>2035</v>
      </c>
      <c r="C492">
        <f t="shared" si="43"/>
        <v>8</v>
      </c>
      <c r="E492" s="96">
        <v>57589</v>
      </c>
      <c r="F492">
        <f t="shared" si="44"/>
        <v>2057</v>
      </c>
      <c r="G492">
        <f t="shared" si="45"/>
        <v>9</v>
      </c>
      <c r="H492">
        <f t="shared" si="46"/>
        <v>2</v>
      </c>
    </row>
    <row r="493" spans="1:8" x14ac:dyDescent="0.25">
      <c r="A493" s="1">
        <f t="shared" si="47"/>
        <v>49558</v>
      </c>
      <c r="B493">
        <f t="shared" si="42"/>
        <v>2035</v>
      </c>
      <c r="C493">
        <f t="shared" si="43"/>
        <v>9</v>
      </c>
      <c r="E493" s="96">
        <v>57619</v>
      </c>
      <c r="F493">
        <f t="shared" si="44"/>
        <v>2057</v>
      </c>
      <c r="G493">
        <f t="shared" si="45"/>
        <v>10</v>
      </c>
      <c r="H493">
        <f t="shared" si="46"/>
        <v>2</v>
      </c>
    </row>
    <row r="494" spans="1:8" x14ac:dyDescent="0.25">
      <c r="A494" s="1">
        <f t="shared" si="47"/>
        <v>49572</v>
      </c>
      <c r="B494">
        <f t="shared" si="42"/>
        <v>2035</v>
      </c>
      <c r="C494">
        <f t="shared" si="43"/>
        <v>9</v>
      </c>
      <c r="E494" s="96">
        <v>57650</v>
      </c>
      <c r="F494">
        <f t="shared" si="44"/>
        <v>2057</v>
      </c>
      <c r="G494">
        <f t="shared" si="45"/>
        <v>11</v>
      </c>
      <c r="H494">
        <f t="shared" si="46"/>
        <v>3</v>
      </c>
    </row>
    <row r="495" spans="1:8" x14ac:dyDescent="0.25">
      <c r="A495" s="1">
        <f t="shared" si="47"/>
        <v>49586</v>
      </c>
      <c r="B495">
        <f t="shared" si="42"/>
        <v>2035</v>
      </c>
      <c r="C495">
        <f t="shared" si="43"/>
        <v>10</v>
      </c>
      <c r="E495" s="96">
        <v>57680</v>
      </c>
      <c r="F495">
        <f t="shared" si="44"/>
        <v>2057</v>
      </c>
      <c r="G495">
        <f t="shared" si="45"/>
        <v>12</v>
      </c>
      <c r="H495">
        <f t="shared" si="46"/>
        <v>2</v>
      </c>
    </row>
    <row r="496" spans="1:8" x14ac:dyDescent="0.25">
      <c r="A496" s="1">
        <f t="shared" si="47"/>
        <v>49600</v>
      </c>
      <c r="B496">
        <f t="shared" si="42"/>
        <v>2035</v>
      </c>
      <c r="C496">
        <f t="shared" si="43"/>
        <v>10</v>
      </c>
      <c r="E496" s="96">
        <v>57711</v>
      </c>
      <c r="F496">
        <f t="shared" si="44"/>
        <v>2058</v>
      </c>
      <c r="G496">
        <f t="shared" si="45"/>
        <v>1</v>
      </c>
      <c r="H496">
        <f t="shared" si="46"/>
        <v>2</v>
      </c>
    </row>
    <row r="497" spans="1:8" x14ac:dyDescent="0.25">
      <c r="A497" s="1">
        <f t="shared" si="47"/>
        <v>49614</v>
      </c>
      <c r="B497">
        <f t="shared" si="42"/>
        <v>2035</v>
      </c>
      <c r="C497">
        <f t="shared" si="43"/>
        <v>11</v>
      </c>
      <c r="E497" s="96">
        <v>57742</v>
      </c>
      <c r="F497">
        <f t="shared" si="44"/>
        <v>2058</v>
      </c>
      <c r="G497">
        <f t="shared" si="45"/>
        <v>2</v>
      </c>
      <c r="H497">
        <f t="shared" si="46"/>
        <v>2</v>
      </c>
    </row>
    <row r="498" spans="1:8" x14ac:dyDescent="0.25">
      <c r="A498" s="1">
        <f t="shared" si="47"/>
        <v>49628</v>
      </c>
      <c r="B498">
        <f t="shared" si="42"/>
        <v>2035</v>
      </c>
      <c r="C498">
        <f t="shared" si="43"/>
        <v>11</v>
      </c>
      <c r="E498" s="96">
        <v>57770</v>
      </c>
      <c r="F498">
        <f t="shared" si="44"/>
        <v>2058</v>
      </c>
      <c r="G498">
        <f t="shared" si="45"/>
        <v>3</v>
      </c>
      <c r="H498">
        <f t="shared" si="46"/>
        <v>2</v>
      </c>
    </row>
    <row r="499" spans="1:8" x14ac:dyDescent="0.25">
      <c r="A499" s="1">
        <f t="shared" si="47"/>
        <v>49642</v>
      </c>
      <c r="B499">
        <f t="shared" si="42"/>
        <v>2035</v>
      </c>
      <c r="C499">
        <f t="shared" si="43"/>
        <v>11</v>
      </c>
      <c r="E499" s="96">
        <v>57801</v>
      </c>
      <c r="F499">
        <f t="shared" si="44"/>
        <v>2058</v>
      </c>
      <c r="G499">
        <f t="shared" si="45"/>
        <v>4</v>
      </c>
      <c r="H499">
        <f t="shared" si="46"/>
        <v>2</v>
      </c>
    </row>
    <row r="500" spans="1:8" x14ac:dyDescent="0.25">
      <c r="A500" s="1">
        <f t="shared" si="47"/>
        <v>49656</v>
      </c>
      <c r="B500">
        <f t="shared" si="42"/>
        <v>2035</v>
      </c>
      <c r="C500">
        <f t="shared" si="43"/>
        <v>12</v>
      </c>
      <c r="E500" s="96">
        <v>57831</v>
      </c>
      <c r="F500">
        <f t="shared" si="44"/>
        <v>2058</v>
      </c>
      <c r="G500">
        <f t="shared" si="45"/>
        <v>5</v>
      </c>
      <c r="H500">
        <f t="shared" si="46"/>
        <v>3</v>
      </c>
    </row>
    <row r="501" spans="1:8" x14ac:dyDescent="0.25">
      <c r="A501" s="1">
        <f t="shared" si="47"/>
        <v>49670</v>
      </c>
      <c r="B501">
        <f t="shared" si="42"/>
        <v>2035</v>
      </c>
      <c r="C501">
        <f t="shared" si="43"/>
        <v>12</v>
      </c>
      <c r="E501" s="96">
        <v>57862</v>
      </c>
      <c r="F501">
        <f t="shared" si="44"/>
        <v>2058</v>
      </c>
      <c r="G501">
        <f t="shared" si="45"/>
        <v>6</v>
      </c>
      <c r="H501">
        <f t="shared" si="46"/>
        <v>2</v>
      </c>
    </row>
    <row r="502" spans="1:8" x14ac:dyDescent="0.25">
      <c r="A502" s="1">
        <f t="shared" si="47"/>
        <v>49684</v>
      </c>
      <c r="B502">
        <f t="shared" si="42"/>
        <v>2036</v>
      </c>
      <c r="C502">
        <f t="shared" si="43"/>
        <v>1</v>
      </c>
      <c r="E502" s="96">
        <v>57892</v>
      </c>
      <c r="F502">
        <f t="shared" si="44"/>
        <v>2058</v>
      </c>
      <c r="G502">
        <f t="shared" si="45"/>
        <v>7</v>
      </c>
      <c r="H502">
        <f t="shared" si="46"/>
        <v>2</v>
      </c>
    </row>
    <row r="503" spans="1:8" x14ac:dyDescent="0.25">
      <c r="A503" s="1">
        <f t="shared" si="47"/>
        <v>49698</v>
      </c>
      <c r="B503">
        <f t="shared" si="42"/>
        <v>2036</v>
      </c>
      <c r="C503">
        <f t="shared" si="43"/>
        <v>1</v>
      </c>
      <c r="E503" s="96">
        <v>57923</v>
      </c>
      <c r="F503">
        <f t="shared" si="44"/>
        <v>2058</v>
      </c>
      <c r="G503">
        <f t="shared" si="45"/>
        <v>8</v>
      </c>
      <c r="H503">
        <f t="shared" si="46"/>
        <v>2</v>
      </c>
    </row>
    <row r="504" spans="1:8" x14ac:dyDescent="0.25">
      <c r="A504" s="1">
        <f t="shared" si="47"/>
        <v>49712</v>
      </c>
      <c r="B504">
        <f t="shared" si="42"/>
        <v>2036</v>
      </c>
      <c r="C504">
        <f t="shared" si="43"/>
        <v>2</v>
      </c>
      <c r="E504" s="96">
        <v>57954</v>
      </c>
      <c r="F504">
        <f t="shared" si="44"/>
        <v>2058</v>
      </c>
      <c r="G504">
        <f t="shared" si="45"/>
        <v>9</v>
      </c>
      <c r="H504">
        <f t="shared" si="46"/>
        <v>2</v>
      </c>
    </row>
    <row r="505" spans="1:8" x14ac:dyDescent="0.25">
      <c r="A505" s="1">
        <f t="shared" si="47"/>
        <v>49726</v>
      </c>
      <c r="B505">
        <f t="shared" si="42"/>
        <v>2036</v>
      </c>
      <c r="C505">
        <f t="shared" si="43"/>
        <v>2</v>
      </c>
      <c r="E505" s="96">
        <v>57984</v>
      </c>
      <c r="F505">
        <f t="shared" si="44"/>
        <v>2058</v>
      </c>
      <c r="G505">
        <f t="shared" si="45"/>
        <v>10</v>
      </c>
      <c r="H505">
        <f t="shared" si="46"/>
        <v>3</v>
      </c>
    </row>
    <row r="506" spans="1:8" x14ac:dyDescent="0.25">
      <c r="A506" s="1">
        <f t="shared" si="47"/>
        <v>49740</v>
      </c>
      <c r="B506">
        <f t="shared" si="42"/>
        <v>2036</v>
      </c>
      <c r="C506">
        <f t="shared" si="43"/>
        <v>3</v>
      </c>
      <c r="E506" s="96">
        <v>58015</v>
      </c>
      <c r="F506">
        <f t="shared" si="44"/>
        <v>2058</v>
      </c>
      <c r="G506">
        <f t="shared" si="45"/>
        <v>11</v>
      </c>
      <c r="H506">
        <f t="shared" si="46"/>
        <v>2</v>
      </c>
    </row>
    <row r="507" spans="1:8" x14ac:dyDescent="0.25">
      <c r="A507" s="1">
        <f t="shared" si="47"/>
        <v>49754</v>
      </c>
      <c r="B507">
        <f t="shared" si="42"/>
        <v>2036</v>
      </c>
      <c r="C507">
        <f t="shared" si="43"/>
        <v>3</v>
      </c>
      <c r="E507" s="96">
        <v>58045</v>
      </c>
      <c r="F507">
        <f t="shared" si="44"/>
        <v>2058</v>
      </c>
      <c r="G507">
        <f t="shared" si="45"/>
        <v>12</v>
      </c>
      <c r="H507">
        <f t="shared" si="46"/>
        <v>2</v>
      </c>
    </row>
    <row r="508" spans="1:8" x14ac:dyDescent="0.25">
      <c r="A508" s="1">
        <f t="shared" si="47"/>
        <v>49768</v>
      </c>
      <c r="B508">
        <f t="shared" si="42"/>
        <v>2036</v>
      </c>
      <c r="C508">
        <f t="shared" si="43"/>
        <v>4</v>
      </c>
      <c r="E508" s="96">
        <v>58076</v>
      </c>
      <c r="F508">
        <f t="shared" si="44"/>
        <v>2059</v>
      </c>
      <c r="G508">
        <f t="shared" si="45"/>
        <v>1</v>
      </c>
      <c r="H508">
        <f t="shared" si="46"/>
        <v>2</v>
      </c>
    </row>
    <row r="509" spans="1:8" x14ac:dyDescent="0.25">
      <c r="A509" s="1">
        <f t="shared" si="47"/>
        <v>49782</v>
      </c>
      <c r="B509">
        <f t="shared" si="42"/>
        <v>2036</v>
      </c>
      <c r="C509">
        <f t="shared" si="43"/>
        <v>4</v>
      </c>
      <c r="E509" s="96">
        <v>58107</v>
      </c>
      <c r="F509">
        <f t="shared" si="44"/>
        <v>2059</v>
      </c>
      <c r="G509">
        <f t="shared" si="45"/>
        <v>2</v>
      </c>
      <c r="H509">
        <f t="shared" si="46"/>
        <v>2</v>
      </c>
    </row>
    <row r="510" spans="1:8" x14ac:dyDescent="0.25">
      <c r="A510" s="1">
        <f t="shared" si="47"/>
        <v>49796</v>
      </c>
      <c r="B510">
        <f t="shared" si="42"/>
        <v>2036</v>
      </c>
      <c r="C510">
        <f t="shared" si="43"/>
        <v>5</v>
      </c>
      <c r="E510" s="96">
        <v>58135</v>
      </c>
      <c r="F510">
        <f t="shared" si="44"/>
        <v>2059</v>
      </c>
      <c r="G510">
        <f t="shared" si="45"/>
        <v>3</v>
      </c>
      <c r="H510">
        <f t="shared" si="46"/>
        <v>2</v>
      </c>
    </row>
    <row r="511" spans="1:8" x14ac:dyDescent="0.25">
      <c r="A511" s="1">
        <f t="shared" si="47"/>
        <v>49810</v>
      </c>
      <c r="B511">
        <f t="shared" si="42"/>
        <v>2036</v>
      </c>
      <c r="C511">
        <f t="shared" si="43"/>
        <v>5</v>
      </c>
      <c r="E511" s="96">
        <v>58166</v>
      </c>
      <c r="F511">
        <f t="shared" si="44"/>
        <v>2059</v>
      </c>
      <c r="G511">
        <f t="shared" si="45"/>
        <v>4</v>
      </c>
      <c r="H511">
        <f t="shared" si="46"/>
        <v>2</v>
      </c>
    </row>
    <row r="512" spans="1:8" x14ac:dyDescent="0.25">
      <c r="A512" s="1">
        <f t="shared" si="47"/>
        <v>49824</v>
      </c>
      <c r="B512">
        <f t="shared" si="42"/>
        <v>2036</v>
      </c>
      <c r="C512">
        <f t="shared" si="43"/>
        <v>5</v>
      </c>
      <c r="E512" s="96">
        <v>58196</v>
      </c>
      <c r="F512">
        <f t="shared" si="44"/>
        <v>2059</v>
      </c>
      <c r="G512">
        <f t="shared" si="45"/>
        <v>5</v>
      </c>
      <c r="H512">
        <f t="shared" si="46"/>
        <v>3</v>
      </c>
    </row>
    <row r="513" spans="1:8" x14ac:dyDescent="0.25">
      <c r="A513" s="1">
        <f t="shared" si="47"/>
        <v>49838</v>
      </c>
      <c r="B513">
        <f t="shared" si="42"/>
        <v>2036</v>
      </c>
      <c r="C513">
        <f t="shared" si="43"/>
        <v>6</v>
      </c>
      <c r="E513" s="96">
        <v>58227</v>
      </c>
      <c r="F513">
        <f t="shared" si="44"/>
        <v>2059</v>
      </c>
      <c r="G513">
        <f t="shared" si="45"/>
        <v>6</v>
      </c>
      <c r="H513">
        <f t="shared" si="46"/>
        <v>2</v>
      </c>
    </row>
    <row r="514" spans="1:8" x14ac:dyDescent="0.25">
      <c r="A514" s="1">
        <f t="shared" si="47"/>
        <v>49852</v>
      </c>
      <c r="B514">
        <f t="shared" si="42"/>
        <v>2036</v>
      </c>
      <c r="C514">
        <f t="shared" si="43"/>
        <v>6</v>
      </c>
      <c r="E514" s="96">
        <v>58257</v>
      </c>
      <c r="F514">
        <f t="shared" si="44"/>
        <v>2059</v>
      </c>
      <c r="G514">
        <f t="shared" si="45"/>
        <v>7</v>
      </c>
      <c r="H514">
        <f t="shared" si="46"/>
        <v>2</v>
      </c>
    </row>
    <row r="515" spans="1:8" x14ac:dyDescent="0.25">
      <c r="A515" s="1">
        <f t="shared" si="47"/>
        <v>49866</v>
      </c>
      <c r="B515">
        <f t="shared" ref="B515:B578" si="48">YEAR(A515)</f>
        <v>2036</v>
      </c>
      <c r="C515">
        <f t="shared" ref="C515:C578" si="49">MONTH(A515)</f>
        <v>7</v>
      </c>
      <c r="E515" s="96">
        <v>58288</v>
      </c>
      <c r="F515">
        <f t="shared" ref="F515:F565" si="50">YEAR(E515)</f>
        <v>2059</v>
      </c>
      <c r="G515">
        <f t="shared" ref="G515:G565" si="51">MONTH(E515)</f>
        <v>8</v>
      </c>
      <c r="H515">
        <f t="shared" ref="H515:H565" si="52">COUNTIFS(B:B,F515,C:C,G515)</f>
        <v>2</v>
      </c>
    </row>
    <row r="516" spans="1:8" x14ac:dyDescent="0.25">
      <c r="A516" s="1">
        <f t="shared" ref="A516:A579" si="53">A515+14</f>
        <v>49880</v>
      </c>
      <c r="B516">
        <f t="shared" si="48"/>
        <v>2036</v>
      </c>
      <c r="C516">
        <f t="shared" si="49"/>
        <v>7</v>
      </c>
      <c r="E516" s="96">
        <v>58319</v>
      </c>
      <c r="F516">
        <f t="shared" si="50"/>
        <v>2059</v>
      </c>
      <c r="G516">
        <f t="shared" si="51"/>
        <v>9</v>
      </c>
      <c r="H516">
        <f t="shared" si="52"/>
        <v>2</v>
      </c>
    </row>
    <row r="517" spans="1:8" x14ac:dyDescent="0.25">
      <c r="A517" s="1">
        <f t="shared" si="53"/>
        <v>49894</v>
      </c>
      <c r="B517">
        <f t="shared" si="48"/>
        <v>2036</v>
      </c>
      <c r="C517">
        <f t="shared" si="49"/>
        <v>8</v>
      </c>
      <c r="E517" s="96">
        <v>58349</v>
      </c>
      <c r="F517">
        <f t="shared" si="50"/>
        <v>2059</v>
      </c>
      <c r="G517">
        <f t="shared" si="51"/>
        <v>10</v>
      </c>
      <c r="H517">
        <f t="shared" si="52"/>
        <v>3</v>
      </c>
    </row>
    <row r="518" spans="1:8" x14ac:dyDescent="0.25">
      <c r="A518" s="1">
        <f t="shared" si="53"/>
        <v>49908</v>
      </c>
      <c r="B518">
        <f t="shared" si="48"/>
        <v>2036</v>
      </c>
      <c r="C518">
        <f t="shared" si="49"/>
        <v>8</v>
      </c>
      <c r="E518" s="96">
        <v>58380</v>
      </c>
      <c r="F518">
        <f t="shared" si="50"/>
        <v>2059</v>
      </c>
      <c r="G518">
        <f t="shared" si="51"/>
        <v>11</v>
      </c>
      <c r="H518">
        <f t="shared" si="52"/>
        <v>2</v>
      </c>
    </row>
    <row r="519" spans="1:8" x14ac:dyDescent="0.25">
      <c r="A519" s="1">
        <f t="shared" si="53"/>
        <v>49922</v>
      </c>
      <c r="B519">
        <f t="shared" si="48"/>
        <v>2036</v>
      </c>
      <c r="C519">
        <f t="shared" si="49"/>
        <v>9</v>
      </c>
      <c r="E519" s="96">
        <v>58410</v>
      </c>
      <c r="F519">
        <f t="shared" si="50"/>
        <v>2059</v>
      </c>
      <c r="G519">
        <f t="shared" si="51"/>
        <v>12</v>
      </c>
      <c r="H519">
        <f t="shared" si="52"/>
        <v>2</v>
      </c>
    </row>
    <row r="520" spans="1:8" x14ac:dyDescent="0.25">
      <c r="A520" s="1">
        <f t="shared" si="53"/>
        <v>49936</v>
      </c>
      <c r="B520">
        <f t="shared" si="48"/>
        <v>2036</v>
      </c>
      <c r="C520">
        <f t="shared" si="49"/>
        <v>9</v>
      </c>
      <c r="E520" s="96">
        <v>58441</v>
      </c>
      <c r="F520">
        <f t="shared" si="50"/>
        <v>2060</v>
      </c>
      <c r="G520">
        <f t="shared" si="51"/>
        <v>1</v>
      </c>
      <c r="H520">
        <f t="shared" si="52"/>
        <v>2</v>
      </c>
    </row>
    <row r="521" spans="1:8" x14ac:dyDescent="0.25">
      <c r="A521" s="1">
        <f t="shared" si="53"/>
        <v>49950</v>
      </c>
      <c r="B521">
        <f t="shared" si="48"/>
        <v>2036</v>
      </c>
      <c r="C521">
        <f t="shared" si="49"/>
        <v>10</v>
      </c>
      <c r="E521" s="96">
        <v>58472</v>
      </c>
      <c r="F521">
        <f t="shared" si="50"/>
        <v>2060</v>
      </c>
      <c r="G521">
        <f t="shared" si="51"/>
        <v>2</v>
      </c>
      <c r="H521">
        <f t="shared" si="52"/>
        <v>2</v>
      </c>
    </row>
    <row r="522" spans="1:8" x14ac:dyDescent="0.25">
      <c r="A522" s="1">
        <f t="shared" si="53"/>
        <v>49964</v>
      </c>
      <c r="B522">
        <f t="shared" si="48"/>
        <v>2036</v>
      </c>
      <c r="C522">
        <f t="shared" si="49"/>
        <v>10</v>
      </c>
      <c r="E522" s="96">
        <v>58501</v>
      </c>
      <c r="F522">
        <f t="shared" si="50"/>
        <v>2060</v>
      </c>
      <c r="G522">
        <f t="shared" si="51"/>
        <v>3</v>
      </c>
      <c r="H522">
        <f t="shared" si="52"/>
        <v>2</v>
      </c>
    </row>
    <row r="523" spans="1:8" x14ac:dyDescent="0.25">
      <c r="A523" s="1">
        <f t="shared" si="53"/>
        <v>49978</v>
      </c>
      <c r="B523">
        <f t="shared" si="48"/>
        <v>2036</v>
      </c>
      <c r="C523">
        <f t="shared" si="49"/>
        <v>10</v>
      </c>
      <c r="E523" s="96">
        <v>58532</v>
      </c>
      <c r="F523">
        <f t="shared" si="50"/>
        <v>2060</v>
      </c>
      <c r="G523">
        <f t="shared" si="51"/>
        <v>4</v>
      </c>
      <c r="H523">
        <f t="shared" si="52"/>
        <v>3</v>
      </c>
    </row>
    <row r="524" spans="1:8" x14ac:dyDescent="0.25">
      <c r="A524" s="1">
        <f t="shared" si="53"/>
        <v>49992</v>
      </c>
      <c r="B524">
        <f t="shared" si="48"/>
        <v>2036</v>
      </c>
      <c r="C524">
        <f t="shared" si="49"/>
        <v>11</v>
      </c>
      <c r="E524" s="96">
        <v>58562</v>
      </c>
      <c r="F524">
        <f t="shared" si="50"/>
        <v>2060</v>
      </c>
      <c r="G524">
        <f t="shared" si="51"/>
        <v>5</v>
      </c>
      <c r="H524">
        <f t="shared" si="52"/>
        <v>2</v>
      </c>
    </row>
    <row r="525" spans="1:8" x14ac:dyDescent="0.25">
      <c r="A525" s="1">
        <f t="shared" si="53"/>
        <v>50006</v>
      </c>
      <c r="B525">
        <f t="shared" si="48"/>
        <v>2036</v>
      </c>
      <c r="C525">
        <f t="shared" si="49"/>
        <v>11</v>
      </c>
      <c r="E525" s="96">
        <v>58593</v>
      </c>
      <c r="F525">
        <f t="shared" si="50"/>
        <v>2060</v>
      </c>
      <c r="G525">
        <f t="shared" si="51"/>
        <v>6</v>
      </c>
      <c r="H525">
        <f t="shared" si="52"/>
        <v>2</v>
      </c>
    </row>
    <row r="526" spans="1:8" x14ac:dyDescent="0.25">
      <c r="A526" s="1">
        <f t="shared" si="53"/>
        <v>50020</v>
      </c>
      <c r="B526">
        <f t="shared" si="48"/>
        <v>2036</v>
      </c>
      <c r="C526">
        <f t="shared" si="49"/>
        <v>12</v>
      </c>
      <c r="E526" s="96">
        <v>58623</v>
      </c>
      <c r="F526">
        <f t="shared" si="50"/>
        <v>2060</v>
      </c>
      <c r="G526">
        <f t="shared" si="51"/>
        <v>7</v>
      </c>
      <c r="H526">
        <f t="shared" si="52"/>
        <v>2</v>
      </c>
    </row>
    <row r="527" spans="1:8" x14ac:dyDescent="0.25">
      <c r="A527" s="1">
        <f t="shared" si="53"/>
        <v>50034</v>
      </c>
      <c r="B527">
        <f t="shared" si="48"/>
        <v>2036</v>
      </c>
      <c r="C527">
        <f t="shared" si="49"/>
        <v>12</v>
      </c>
      <c r="E527" s="96">
        <v>58654</v>
      </c>
      <c r="F527">
        <f t="shared" si="50"/>
        <v>2060</v>
      </c>
      <c r="G527">
        <f t="shared" si="51"/>
        <v>8</v>
      </c>
      <c r="H527">
        <f t="shared" si="52"/>
        <v>2</v>
      </c>
    </row>
    <row r="528" spans="1:8" x14ac:dyDescent="0.25">
      <c r="A528" s="1">
        <f t="shared" si="53"/>
        <v>50048</v>
      </c>
      <c r="B528">
        <f t="shared" si="48"/>
        <v>2037</v>
      </c>
      <c r="C528">
        <f t="shared" si="49"/>
        <v>1</v>
      </c>
      <c r="E528" s="96">
        <v>58685</v>
      </c>
      <c r="F528">
        <f t="shared" si="50"/>
        <v>2060</v>
      </c>
      <c r="G528">
        <f t="shared" si="51"/>
        <v>9</v>
      </c>
      <c r="H528">
        <f t="shared" si="52"/>
        <v>3</v>
      </c>
    </row>
    <row r="529" spans="1:8" x14ac:dyDescent="0.25">
      <c r="A529" s="1">
        <f t="shared" si="53"/>
        <v>50062</v>
      </c>
      <c r="B529">
        <f t="shared" si="48"/>
        <v>2037</v>
      </c>
      <c r="C529">
        <f t="shared" si="49"/>
        <v>1</v>
      </c>
      <c r="E529" s="96">
        <v>58715</v>
      </c>
      <c r="F529">
        <f t="shared" si="50"/>
        <v>2060</v>
      </c>
      <c r="G529">
        <f t="shared" si="51"/>
        <v>10</v>
      </c>
      <c r="H529">
        <f t="shared" si="52"/>
        <v>2</v>
      </c>
    </row>
    <row r="530" spans="1:8" x14ac:dyDescent="0.25">
      <c r="A530" s="1">
        <f t="shared" si="53"/>
        <v>50076</v>
      </c>
      <c r="B530">
        <f t="shared" si="48"/>
        <v>2037</v>
      </c>
      <c r="C530">
        <f t="shared" si="49"/>
        <v>2</v>
      </c>
      <c r="E530" s="96">
        <v>58746</v>
      </c>
      <c r="F530">
        <f t="shared" si="50"/>
        <v>2060</v>
      </c>
      <c r="G530">
        <f t="shared" si="51"/>
        <v>11</v>
      </c>
      <c r="H530">
        <f t="shared" si="52"/>
        <v>2</v>
      </c>
    </row>
    <row r="531" spans="1:8" x14ac:dyDescent="0.25">
      <c r="A531" s="1">
        <f t="shared" si="53"/>
        <v>50090</v>
      </c>
      <c r="B531">
        <f t="shared" si="48"/>
        <v>2037</v>
      </c>
      <c r="C531">
        <f t="shared" si="49"/>
        <v>2</v>
      </c>
      <c r="E531" s="96">
        <v>58776</v>
      </c>
      <c r="F531">
        <f t="shared" si="50"/>
        <v>2060</v>
      </c>
      <c r="G531">
        <f t="shared" si="51"/>
        <v>12</v>
      </c>
      <c r="H531">
        <f t="shared" si="52"/>
        <v>2</v>
      </c>
    </row>
    <row r="532" spans="1:8" x14ac:dyDescent="0.25">
      <c r="A532" s="1">
        <f t="shared" si="53"/>
        <v>50104</v>
      </c>
      <c r="B532">
        <f t="shared" si="48"/>
        <v>2037</v>
      </c>
      <c r="C532">
        <f t="shared" si="49"/>
        <v>3</v>
      </c>
      <c r="E532" s="96">
        <v>58807</v>
      </c>
      <c r="F532">
        <f t="shared" si="50"/>
        <v>2061</v>
      </c>
      <c r="G532">
        <f t="shared" si="51"/>
        <v>1</v>
      </c>
      <c r="H532">
        <f t="shared" si="52"/>
        <v>2</v>
      </c>
    </row>
    <row r="533" spans="1:8" x14ac:dyDescent="0.25">
      <c r="A533" s="1">
        <f t="shared" si="53"/>
        <v>50118</v>
      </c>
      <c r="B533">
        <f t="shared" si="48"/>
        <v>2037</v>
      </c>
      <c r="C533">
        <f t="shared" si="49"/>
        <v>3</v>
      </c>
      <c r="E533" s="96">
        <v>58838</v>
      </c>
      <c r="F533">
        <f t="shared" si="50"/>
        <v>2061</v>
      </c>
      <c r="G533">
        <f t="shared" si="51"/>
        <v>2</v>
      </c>
      <c r="H533">
        <f t="shared" si="52"/>
        <v>2</v>
      </c>
    </row>
    <row r="534" spans="1:8" x14ac:dyDescent="0.25">
      <c r="A534" s="1">
        <f t="shared" si="53"/>
        <v>50132</v>
      </c>
      <c r="B534">
        <f t="shared" si="48"/>
        <v>2037</v>
      </c>
      <c r="C534">
        <f t="shared" si="49"/>
        <v>4</v>
      </c>
      <c r="E534" s="96">
        <v>58866</v>
      </c>
      <c r="F534">
        <f t="shared" si="50"/>
        <v>2061</v>
      </c>
      <c r="G534">
        <f t="shared" si="51"/>
        <v>3</v>
      </c>
      <c r="H534">
        <f t="shared" si="52"/>
        <v>3</v>
      </c>
    </row>
    <row r="535" spans="1:8" x14ac:dyDescent="0.25">
      <c r="A535" s="1">
        <f t="shared" si="53"/>
        <v>50146</v>
      </c>
      <c r="B535">
        <f t="shared" si="48"/>
        <v>2037</v>
      </c>
      <c r="C535">
        <f t="shared" si="49"/>
        <v>4</v>
      </c>
      <c r="E535" s="96">
        <v>58897</v>
      </c>
      <c r="F535">
        <f t="shared" si="50"/>
        <v>2061</v>
      </c>
      <c r="G535">
        <f t="shared" si="51"/>
        <v>4</v>
      </c>
      <c r="H535">
        <f t="shared" si="52"/>
        <v>2</v>
      </c>
    </row>
    <row r="536" spans="1:8" x14ac:dyDescent="0.25">
      <c r="A536" s="1">
        <f t="shared" si="53"/>
        <v>50160</v>
      </c>
      <c r="B536">
        <f t="shared" si="48"/>
        <v>2037</v>
      </c>
      <c r="C536">
        <f t="shared" si="49"/>
        <v>4</v>
      </c>
      <c r="E536" s="96">
        <v>58927</v>
      </c>
      <c r="F536">
        <f t="shared" si="50"/>
        <v>2061</v>
      </c>
      <c r="G536">
        <f t="shared" si="51"/>
        <v>5</v>
      </c>
      <c r="H536">
        <f t="shared" si="52"/>
        <v>2</v>
      </c>
    </row>
    <row r="537" spans="1:8" x14ac:dyDescent="0.25">
      <c r="A537" s="1">
        <f t="shared" si="53"/>
        <v>50174</v>
      </c>
      <c r="B537">
        <f t="shared" si="48"/>
        <v>2037</v>
      </c>
      <c r="C537">
        <f t="shared" si="49"/>
        <v>5</v>
      </c>
      <c r="E537" s="96">
        <v>58958</v>
      </c>
      <c r="F537">
        <f t="shared" si="50"/>
        <v>2061</v>
      </c>
      <c r="G537">
        <f t="shared" si="51"/>
        <v>6</v>
      </c>
      <c r="H537">
        <f t="shared" si="52"/>
        <v>2</v>
      </c>
    </row>
    <row r="538" spans="1:8" x14ac:dyDescent="0.25">
      <c r="A538" s="1">
        <f t="shared" si="53"/>
        <v>50188</v>
      </c>
      <c r="B538">
        <f t="shared" si="48"/>
        <v>2037</v>
      </c>
      <c r="C538">
        <f t="shared" si="49"/>
        <v>5</v>
      </c>
      <c r="E538" s="96">
        <v>58988</v>
      </c>
      <c r="F538">
        <f t="shared" si="50"/>
        <v>2061</v>
      </c>
      <c r="G538">
        <f t="shared" si="51"/>
        <v>7</v>
      </c>
      <c r="H538">
        <f t="shared" si="52"/>
        <v>2</v>
      </c>
    </row>
    <row r="539" spans="1:8" x14ac:dyDescent="0.25">
      <c r="A539" s="1">
        <f t="shared" si="53"/>
        <v>50202</v>
      </c>
      <c r="B539">
        <f t="shared" si="48"/>
        <v>2037</v>
      </c>
      <c r="C539">
        <f t="shared" si="49"/>
        <v>6</v>
      </c>
      <c r="E539" s="96">
        <v>59019</v>
      </c>
      <c r="F539">
        <f t="shared" si="50"/>
        <v>2061</v>
      </c>
      <c r="G539">
        <f t="shared" si="51"/>
        <v>8</v>
      </c>
      <c r="H539">
        <f t="shared" si="52"/>
        <v>2</v>
      </c>
    </row>
    <row r="540" spans="1:8" x14ac:dyDescent="0.25">
      <c r="A540" s="1">
        <f t="shared" si="53"/>
        <v>50216</v>
      </c>
      <c r="B540">
        <f t="shared" si="48"/>
        <v>2037</v>
      </c>
      <c r="C540">
        <f t="shared" si="49"/>
        <v>6</v>
      </c>
      <c r="E540" s="96">
        <v>59050</v>
      </c>
      <c r="F540">
        <f t="shared" si="50"/>
        <v>2061</v>
      </c>
      <c r="G540">
        <f t="shared" si="51"/>
        <v>9</v>
      </c>
      <c r="H540">
        <f t="shared" si="52"/>
        <v>3</v>
      </c>
    </row>
    <row r="541" spans="1:8" x14ac:dyDescent="0.25">
      <c r="A541" s="1">
        <f t="shared" si="53"/>
        <v>50230</v>
      </c>
      <c r="B541">
        <f t="shared" si="48"/>
        <v>2037</v>
      </c>
      <c r="C541">
        <f t="shared" si="49"/>
        <v>7</v>
      </c>
      <c r="E541" s="96">
        <v>59080</v>
      </c>
      <c r="F541">
        <f t="shared" si="50"/>
        <v>2061</v>
      </c>
      <c r="G541">
        <f t="shared" si="51"/>
        <v>10</v>
      </c>
      <c r="H541">
        <f t="shared" si="52"/>
        <v>2</v>
      </c>
    </row>
    <row r="542" spans="1:8" x14ac:dyDescent="0.25">
      <c r="A542" s="1">
        <f t="shared" si="53"/>
        <v>50244</v>
      </c>
      <c r="B542">
        <f t="shared" si="48"/>
        <v>2037</v>
      </c>
      <c r="C542">
        <f t="shared" si="49"/>
        <v>7</v>
      </c>
      <c r="E542" s="96">
        <v>59111</v>
      </c>
      <c r="F542">
        <f t="shared" si="50"/>
        <v>2061</v>
      </c>
      <c r="G542">
        <f t="shared" si="51"/>
        <v>11</v>
      </c>
      <c r="H542">
        <f t="shared" si="52"/>
        <v>2</v>
      </c>
    </row>
    <row r="543" spans="1:8" x14ac:dyDescent="0.25">
      <c r="A543" s="1">
        <f t="shared" si="53"/>
        <v>50258</v>
      </c>
      <c r="B543">
        <f t="shared" si="48"/>
        <v>2037</v>
      </c>
      <c r="C543">
        <f t="shared" si="49"/>
        <v>8</v>
      </c>
      <c r="E543" s="96">
        <v>59141</v>
      </c>
      <c r="F543">
        <f t="shared" si="50"/>
        <v>2061</v>
      </c>
      <c r="G543">
        <f t="shared" si="51"/>
        <v>12</v>
      </c>
      <c r="H543">
        <f t="shared" si="52"/>
        <v>2</v>
      </c>
    </row>
    <row r="544" spans="1:8" x14ac:dyDescent="0.25">
      <c r="A544" s="1">
        <f t="shared" si="53"/>
        <v>50272</v>
      </c>
      <c r="B544">
        <f t="shared" si="48"/>
        <v>2037</v>
      </c>
      <c r="C544">
        <f t="shared" si="49"/>
        <v>8</v>
      </c>
      <c r="E544" s="96">
        <v>59172</v>
      </c>
      <c r="F544">
        <f t="shared" si="50"/>
        <v>2062</v>
      </c>
      <c r="G544">
        <f t="shared" si="51"/>
        <v>1</v>
      </c>
      <c r="H544">
        <f t="shared" si="52"/>
        <v>2</v>
      </c>
    </row>
    <row r="545" spans="1:8" x14ac:dyDescent="0.25">
      <c r="A545" s="1">
        <f t="shared" si="53"/>
        <v>50286</v>
      </c>
      <c r="B545">
        <f t="shared" si="48"/>
        <v>2037</v>
      </c>
      <c r="C545">
        <f t="shared" si="49"/>
        <v>9</v>
      </c>
      <c r="E545" s="96">
        <v>59203</v>
      </c>
      <c r="F545">
        <f t="shared" si="50"/>
        <v>2062</v>
      </c>
      <c r="G545">
        <f t="shared" si="51"/>
        <v>2</v>
      </c>
      <c r="H545">
        <f t="shared" si="52"/>
        <v>2</v>
      </c>
    </row>
    <row r="546" spans="1:8" x14ac:dyDescent="0.25">
      <c r="A546" s="1">
        <f t="shared" si="53"/>
        <v>50300</v>
      </c>
      <c r="B546">
        <f t="shared" si="48"/>
        <v>2037</v>
      </c>
      <c r="C546">
        <f t="shared" si="49"/>
        <v>9</v>
      </c>
      <c r="E546" s="96">
        <v>59231</v>
      </c>
      <c r="F546">
        <f t="shared" si="50"/>
        <v>2062</v>
      </c>
      <c r="G546">
        <f t="shared" si="51"/>
        <v>3</v>
      </c>
      <c r="H546">
        <f t="shared" si="52"/>
        <v>3</v>
      </c>
    </row>
    <row r="547" spans="1:8" x14ac:dyDescent="0.25">
      <c r="A547" s="1">
        <f t="shared" si="53"/>
        <v>50314</v>
      </c>
      <c r="B547">
        <f t="shared" si="48"/>
        <v>2037</v>
      </c>
      <c r="C547">
        <f t="shared" si="49"/>
        <v>10</v>
      </c>
      <c r="E547" s="96">
        <v>59262</v>
      </c>
      <c r="F547">
        <f t="shared" si="50"/>
        <v>2062</v>
      </c>
      <c r="G547">
        <f t="shared" si="51"/>
        <v>4</v>
      </c>
      <c r="H547">
        <f t="shared" si="52"/>
        <v>2</v>
      </c>
    </row>
    <row r="548" spans="1:8" x14ac:dyDescent="0.25">
      <c r="A548" s="1">
        <f t="shared" si="53"/>
        <v>50328</v>
      </c>
      <c r="B548">
        <f t="shared" si="48"/>
        <v>2037</v>
      </c>
      <c r="C548">
        <f t="shared" si="49"/>
        <v>10</v>
      </c>
      <c r="E548" s="96">
        <v>59292</v>
      </c>
      <c r="F548">
        <f t="shared" si="50"/>
        <v>2062</v>
      </c>
      <c r="G548">
        <f t="shared" si="51"/>
        <v>5</v>
      </c>
      <c r="H548">
        <f t="shared" si="52"/>
        <v>2</v>
      </c>
    </row>
    <row r="549" spans="1:8" x14ac:dyDescent="0.25">
      <c r="A549" s="1">
        <f t="shared" si="53"/>
        <v>50342</v>
      </c>
      <c r="B549">
        <f t="shared" si="48"/>
        <v>2037</v>
      </c>
      <c r="C549">
        <f t="shared" si="49"/>
        <v>10</v>
      </c>
      <c r="E549" s="96">
        <v>59323</v>
      </c>
      <c r="F549">
        <f t="shared" si="50"/>
        <v>2062</v>
      </c>
      <c r="G549">
        <f t="shared" si="51"/>
        <v>6</v>
      </c>
      <c r="H549">
        <f t="shared" si="52"/>
        <v>2</v>
      </c>
    </row>
    <row r="550" spans="1:8" x14ac:dyDescent="0.25">
      <c r="A550" s="1">
        <f t="shared" si="53"/>
        <v>50356</v>
      </c>
      <c r="B550">
        <f t="shared" si="48"/>
        <v>2037</v>
      </c>
      <c r="C550">
        <f t="shared" si="49"/>
        <v>11</v>
      </c>
      <c r="E550" s="96">
        <v>59353</v>
      </c>
      <c r="F550">
        <f t="shared" si="50"/>
        <v>2062</v>
      </c>
      <c r="G550">
        <f t="shared" si="51"/>
        <v>7</v>
      </c>
      <c r="H550">
        <f t="shared" si="52"/>
        <v>2</v>
      </c>
    </row>
    <row r="551" spans="1:8" x14ac:dyDescent="0.25">
      <c r="A551" s="1">
        <f t="shared" si="53"/>
        <v>50370</v>
      </c>
      <c r="B551">
        <f t="shared" si="48"/>
        <v>2037</v>
      </c>
      <c r="C551">
        <f t="shared" si="49"/>
        <v>11</v>
      </c>
      <c r="E551" s="96">
        <v>59384</v>
      </c>
      <c r="F551">
        <f t="shared" si="50"/>
        <v>2062</v>
      </c>
      <c r="G551">
        <f t="shared" si="51"/>
        <v>8</v>
      </c>
      <c r="H551">
        <f t="shared" si="52"/>
        <v>3</v>
      </c>
    </row>
    <row r="552" spans="1:8" x14ac:dyDescent="0.25">
      <c r="A552" s="1">
        <f t="shared" si="53"/>
        <v>50384</v>
      </c>
      <c r="B552">
        <f t="shared" si="48"/>
        <v>2037</v>
      </c>
      <c r="C552">
        <f t="shared" si="49"/>
        <v>12</v>
      </c>
      <c r="E552" s="96">
        <v>59415</v>
      </c>
      <c r="F552">
        <f t="shared" si="50"/>
        <v>2062</v>
      </c>
      <c r="G552">
        <f t="shared" si="51"/>
        <v>9</v>
      </c>
      <c r="H552">
        <f t="shared" si="52"/>
        <v>2</v>
      </c>
    </row>
    <row r="553" spans="1:8" x14ac:dyDescent="0.25">
      <c r="A553" s="1">
        <f t="shared" si="53"/>
        <v>50398</v>
      </c>
      <c r="B553">
        <f t="shared" si="48"/>
        <v>2037</v>
      </c>
      <c r="C553">
        <f t="shared" si="49"/>
        <v>12</v>
      </c>
      <c r="E553" s="96">
        <v>59445</v>
      </c>
      <c r="F553">
        <f t="shared" si="50"/>
        <v>2062</v>
      </c>
      <c r="G553">
        <f t="shared" si="51"/>
        <v>10</v>
      </c>
      <c r="H553">
        <f t="shared" si="52"/>
        <v>2</v>
      </c>
    </row>
    <row r="554" spans="1:8" x14ac:dyDescent="0.25">
      <c r="A554" s="1">
        <f t="shared" si="53"/>
        <v>50412</v>
      </c>
      <c r="B554">
        <f t="shared" si="48"/>
        <v>2038</v>
      </c>
      <c r="C554">
        <f t="shared" si="49"/>
        <v>1</v>
      </c>
      <c r="E554" s="96">
        <v>59476</v>
      </c>
      <c r="F554">
        <f t="shared" si="50"/>
        <v>2062</v>
      </c>
      <c r="G554">
        <f t="shared" si="51"/>
        <v>11</v>
      </c>
      <c r="H554">
        <f t="shared" si="52"/>
        <v>2</v>
      </c>
    </row>
    <row r="555" spans="1:8" x14ac:dyDescent="0.25">
      <c r="A555" s="1">
        <f t="shared" si="53"/>
        <v>50426</v>
      </c>
      <c r="B555">
        <f t="shared" si="48"/>
        <v>2038</v>
      </c>
      <c r="C555">
        <f t="shared" si="49"/>
        <v>1</v>
      </c>
      <c r="E555" s="96">
        <v>59506</v>
      </c>
      <c r="F555">
        <f t="shared" si="50"/>
        <v>2062</v>
      </c>
      <c r="G555">
        <f t="shared" si="51"/>
        <v>12</v>
      </c>
      <c r="H555">
        <f t="shared" si="52"/>
        <v>2</v>
      </c>
    </row>
    <row r="556" spans="1:8" x14ac:dyDescent="0.25">
      <c r="A556" s="1">
        <f t="shared" si="53"/>
        <v>50440</v>
      </c>
      <c r="B556">
        <f t="shared" si="48"/>
        <v>2038</v>
      </c>
      <c r="C556">
        <f t="shared" si="49"/>
        <v>2</v>
      </c>
      <c r="E556" s="96">
        <v>59537</v>
      </c>
      <c r="F556">
        <f t="shared" si="50"/>
        <v>2063</v>
      </c>
      <c r="G556">
        <f t="shared" si="51"/>
        <v>1</v>
      </c>
      <c r="H556">
        <f t="shared" si="52"/>
        <v>2</v>
      </c>
    </row>
    <row r="557" spans="1:8" x14ac:dyDescent="0.25">
      <c r="A557" s="1">
        <f t="shared" si="53"/>
        <v>50454</v>
      </c>
      <c r="B557">
        <f t="shared" si="48"/>
        <v>2038</v>
      </c>
      <c r="C557">
        <f t="shared" si="49"/>
        <v>2</v>
      </c>
      <c r="E557" s="96">
        <v>59568</v>
      </c>
      <c r="F557">
        <f t="shared" si="50"/>
        <v>2063</v>
      </c>
      <c r="G557">
        <f t="shared" si="51"/>
        <v>2</v>
      </c>
      <c r="H557">
        <f t="shared" si="52"/>
        <v>2</v>
      </c>
    </row>
    <row r="558" spans="1:8" x14ac:dyDescent="0.25">
      <c r="A558" s="1">
        <f t="shared" si="53"/>
        <v>50468</v>
      </c>
      <c r="B558">
        <f t="shared" si="48"/>
        <v>2038</v>
      </c>
      <c r="C558">
        <f t="shared" si="49"/>
        <v>3</v>
      </c>
      <c r="E558" s="96">
        <v>59596</v>
      </c>
      <c r="F558">
        <f t="shared" si="50"/>
        <v>2063</v>
      </c>
      <c r="G558">
        <f t="shared" si="51"/>
        <v>3</v>
      </c>
      <c r="H558">
        <f t="shared" si="52"/>
        <v>3</v>
      </c>
    </row>
    <row r="559" spans="1:8" x14ac:dyDescent="0.25">
      <c r="A559" s="1">
        <f t="shared" si="53"/>
        <v>50482</v>
      </c>
      <c r="B559">
        <f t="shared" si="48"/>
        <v>2038</v>
      </c>
      <c r="C559">
        <f t="shared" si="49"/>
        <v>3</v>
      </c>
      <c r="E559" s="96">
        <v>59627</v>
      </c>
      <c r="F559">
        <f t="shared" si="50"/>
        <v>2063</v>
      </c>
      <c r="G559">
        <f t="shared" si="51"/>
        <v>4</v>
      </c>
      <c r="H559">
        <f t="shared" si="52"/>
        <v>2</v>
      </c>
    </row>
    <row r="560" spans="1:8" x14ac:dyDescent="0.25">
      <c r="A560" s="1">
        <f t="shared" si="53"/>
        <v>50496</v>
      </c>
      <c r="B560">
        <f t="shared" si="48"/>
        <v>2038</v>
      </c>
      <c r="C560">
        <f t="shared" si="49"/>
        <v>4</v>
      </c>
      <c r="E560" s="96">
        <v>59657</v>
      </c>
      <c r="F560">
        <f t="shared" si="50"/>
        <v>2063</v>
      </c>
      <c r="G560">
        <f t="shared" si="51"/>
        <v>5</v>
      </c>
      <c r="H560">
        <f t="shared" si="52"/>
        <v>2</v>
      </c>
    </row>
    <row r="561" spans="1:8" x14ac:dyDescent="0.25">
      <c r="A561" s="1">
        <f t="shared" si="53"/>
        <v>50510</v>
      </c>
      <c r="B561">
        <f t="shared" si="48"/>
        <v>2038</v>
      </c>
      <c r="C561">
        <f t="shared" si="49"/>
        <v>4</v>
      </c>
      <c r="E561" s="96">
        <v>59688</v>
      </c>
      <c r="F561">
        <f t="shared" si="50"/>
        <v>2063</v>
      </c>
      <c r="G561">
        <f t="shared" si="51"/>
        <v>6</v>
      </c>
      <c r="H561">
        <f t="shared" si="52"/>
        <v>2</v>
      </c>
    </row>
    <row r="562" spans="1:8" x14ac:dyDescent="0.25">
      <c r="A562" s="1">
        <f t="shared" si="53"/>
        <v>50524</v>
      </c>
      <c r="B562">
        <f t="shared" si="48"/>
        <v>2038</v>
      </c>
      <c r="C562">
        <f t="shared" si="49"/>
        <v>4</v>
      </c>
      <c r="E562" s="96">
        <v>59718</v>
      </c>
      <c r="F562">
        <f t="shared" si="50"/>
        <v>2063</v>
      </c>
      <c r="G562">
        <f t="shared" si="51"/>
        <v>7</v>
      </c>
      <c r="H562">
        <f t="shared" si="52"/>
        <v>2</v>
      </c>
    </row>
    <row r="563" spans="1:8" x14ac:dyDescent="0.25">
      <c r="A563" s="1">
        <f t="shared" si="53"/>
        <v>50538</v>
      </c>
      <c r="B563">
        <f t="shared" si="48"/>
        <v>2038</v>
      </c>
      <c r="C563">
        <f t="shared" si="49"/>
        <v>5</v>
      </c>
      <c r="E563" s="96">
        <v>59749</v>
      </c>
      <c r="F563">
        <f t="shared" si="50"/>
        <v>2063</v>
      </c>
      <c r="G563">
        <f t="shared" si="51"/>
        <v>8</v>
      </c>
      <c r="H563">
        <f t="shared" si="52"/>
        <v>3</v>
      </c>
    </row>
    <row r="564" spans="1:8" x14ac:dyDescent="0.25">
      <c r="A564" s="1">
        <f t="shared" si="53"/>
        <v>50552</v>
      </c>
      <c r="B564">
        <f t="shared" si="48"/>
        <v>2038</v>
      </c>
      <c r="C564">
        <f t="shared" si="49"/>
        <v>5</v>
      </c>
      <c r="E564" s="96">
        <v>59780</v>
      </c>
      <c r="F564">
        <f t="shared" si="50"/>
        <v>2063</v>
      </c>
      <c r="G564">
        <f t="shared" si="51"/>
        <v>9</v>
      </c>
      <c r="H564">
        <f t="shared" si="52"/>
        <v>2</v>
      </c>
    </row>
    <row r="565" spans="1:8" x14ac:dyDescent="0.25">
      <c r="A565" s="1">
        <f t="shared" si="53"/>
        <v>50566</v>
      </c>
      <c r="B565">
        <f t="shared" si="48"/>
        <v>2038</v>
      </c>
      <c r="C565">
        <f t="shared" si="49"/>
        <v>6</v>
      </c>
      <c r="E565" s="96">
        <v>59810</v>
      </c>
      <c r="F565">
        <f t="shared" si="50"/>
        <v>2063</v>
      </c>
      <c r="G565">
        <f t="shared" si="51"/>
        <v>10</v>
      </c>
      <c r="H565">
        <f t="shared" si="52"/>
        <v>2</v>
      </c>
    </row>
    <row r="566" spans="1:8" x14ac:dyDescent="0.25">
      <c r="A566" s="1">
        <f t="shared" si="53"/>
        <v>50580</v>
      </c>
      <c r="B566">
        <f t="shared" si="48"/>
        <v>2038</v>
      </c>
      <c r="C566">
        <f t="shared" si="49"/>
        <v>6</v>
      </c>
    </row>
    <row r="567" spans="1:8" x14ac:dyDescent="0.25">
      <c r="A567" s="1">
        <f t="shared" si="53"/>
        <v>50594</v>
      </c>
      <c r="B567">
        <f t="shared" si="48"/>
        <v>2038</v>
      </c>
      <c r="C567">
        <f t="shared" si="49"/>
        <v>7</v>
      </c>
    </row>
    <row r="568" spans="1:8" x14ac:dyDescent="0.25">
      <c r="A568" s="1">
        <f t="shared" si="53"/>
        <v>50608</v>
      </c>
      <c r="B568">
        <f t="shared" si="48"/>
        <v>2038</v>
      </c>
      <c r="C568">
        <f t="shared" si="49"/>
        <v>7</v>
      </c>
    </row>
    <row r="569" spans="1:8" x14ac:dyDescent="0.25">
      <c r="A569" s="1">
        <f t="shared" si="53"/>
        <v>50622</v>
      </c>
      <c r="B569">
        <f t="shared" si="48"/>
        <v>2038</v>
      </c>
      <c r="C569">
        <f t="shared" si="49"/>
        <v>8</v>
      </c>
    </row>
    <row r="570" spans="1:8" x14ac:dyDescent="0.25">
      <c r="A570" s="1">
        <f t="shared" si="53"/>
        <v>50636</v>
      </c>
      <c r="B570">
        <f t="shared" si="48"/>
        <v>2038</v>
      </c>
      <c r="C570">
        <f t="shared" si="49"/>
        <v>8</v>
      </c>
    </row>
    <row r="571" spans="1:8" x14ac:dyDescent="0.25">
      <c r="A571" s="1">
        <f t="shared" si="53"/>
        <v>50650</v>
      </c>
      <c r="B571">
        <f t="shared" si="48"/>
        <v>2038</v>
      </c>
      <c r="C571">
        <f t="shared" si="49"/>
        <v>9</v>
      </c>
    </row>
    <row r="572" spans="1:8" x14ac:dyDescent="0.25">
      <c r="A572" s="1">
        <f t="shared" si="53"/>
        <v>50664</v>
      </c>
      <c r="B572">
        <f t="shared" si="48"/>
        <v>2038</v>
      </c>
      <c r="C572">
        <f t="shared" si="49"/>
        <v>9</v>
      </c>
    </row>
    <row r="573" spans="1:8" x14ac:dyDescent="0.25">
      <c r="A573" s="1">
        <f t="shared" si="53"/>
        <v>50678</v>
      </c>
      <c r="B573">
        <f t="shared" si="48"/>
        <v>2038</v>
      </c>
      <c r="C573">
        <f t="shared" si="49"/>
        <v>9</v>
      </c>
    </row>
    <row r="574" spans="1:8" x14ac:dyDescent="0.25">
      <c r="A574" s="1">
        <f t="shared" si="53"/>
        <v>50692</v>
      </c>
      <c r="B574">
        <f t="shared" si="48"/>
        <v>2038</v>
      </c>
      <c r="C574">
        <f t="shared" si="49"/>
        <v>10</v>
      </c>
    </row>
    <row r="575" spans="1:8" x14ac:dyDescent="0.25">
      <c r="A575" s="1">
        <f t="shared" si="53"/>
        <v>50706</v>
      </c>
      <c r="B575">
        <f t="shared" si="48"/>
        <v>2038</v>
      </c>
      <c r="C575">
        <f t="shared" si="49"/>
        <v>10</v>
      </c>
    </row>
    <row r="576" spans="1:8" x14ac:dyDescent="0.25">
      <c r="A576" s="1">
        <f t="shared" si="53"/>
        <v>50720</v>
      </c>
      <c r="B576">
        <f t="shared" si="48"/>
        <v>2038</v>
      </c>
      <c r="C576">
        <f t="shared" si="49"/>
        <v>11</v>
      </c>
    </row>
    <row r="577" spans="1:3" x14ac:dyDescent="0.25">
      <c r="A577" s="1">
        <f t="shared" si="53"/>
        <v>50734</v>
      </c>
      <c r="B577">
        <f t="shared" si="48"/>
        <v>2038</v>
      </c>
      <c r="C577">
        <f t="shared" si="49"/>
        <v>11</v>
      </c>
    </row>
    <row r="578" spans="1:3" x14ac:dyDescent="0.25">
      <c r="A578" s="1">
        <f t="shared" si="53"/>
        <v>50748</v>
      </c>
      <c r="B578">
        <f t="shared" si="48"/>
        <v>2038</v>
      </c>
      <c r="C578">
        <f t="shared" si="49"/>
        <v>12</v>
      </c>
    </row>
    <row r="579" spans="1:3" x14ac:dyDescent="0.25">
      <c r="A579" s="1">
        <f t="shared" si="53"/>
        <v>50762</v>
      </c>
      <c r="B579">
        <f t="shared" ref="B579:B642" si="54">YEAR(A579)</f>
        <v>2038</v>
      </c>
      <c r="C579">
        <f t="shared" ref="C579:C642" si="55">MONTH(A579)</f>
        <v>12</v>
      </c>
    </row>
    <row r="580" spans="1:3" x14ac:dyDescent="0.25">
      <c r="A580" s="1">
        <f t="shared" ref="A580:A643" si="56">A579+14</f>
        <v>50776</v>
      </c>
      <c r="B580">
        <f t="shared" si="54"/>
        <v>2039</v>
      </c>
      <c r="C580">
        <f t="shared" si="55"/>
        <v>1</v>
      </c>
    </row>
    <row r="581" spans="1:3" x14ac:dyDescent="0.25">
      <c r="A581" s="1">
        <f t="shared" si="56"/>
        <v>50790</v>
      </c>
      <c r="B581">
        <f t="shared" si="54"/>
        <v>2039</v>
      </c>
      <c r="C581">
        <f t="shared" si="55"/>
        <v>1</v>
      </c>
    </row>
    <row r="582" spans="1:3" x14ac:dyDescent="0.25">
      <c r="A582" s="1">
        <f t="shared" si="56"/>
        <v>50804</v>
      </c>
      <c r="B582">
        <f t="shared" si="54"/>
        <v>2039</v>
      </c>
      <c r="C582">
        <f t="shared" si="55"/>
        <v>2</v>
      </c>
    </row>
    <row r="583" spans="1:3" x14ac:dyDescent="0.25">
      <c r="A583" s="1">
        <f t="shared" si="56"/>
        <v>50818</v>
      </c>
      <c r="B583">
        <f t="shared" si="54"/>
        <v>2039</v>
      </c>
      <c r="C583">
        <f t="shared" si="55"/>
        <v>2</v>
      </c>
    </row>
    <row r="584" spans="1:3" x14ac:dyDescent="0.25">
      <c r="A584" s="1">
        <f t="shared" si="56"/>
        <v>50832</v>
      </c>
      <c r="B584">
        <f t="shared" si="54"/>
        <v>2039</v>
      </c>
      <c r="C584">
        <f t="shared" si="55"/>
        <v>3</v>
      </c>
    </row>
    <row r="585" spans="1:3" x14ac:dyDescent="0.25">
      <c r="A585" s="1">
        <f t="shared" si="56"/>
        <v>50846</v>
      </c>
      <c r="B585">
        <f t="shared" si="54"/>
        <v>2039</v>
      </c>
      <c r="C585">
        <f t="shared" si="55"/>
        <v>3</v>
      </c>
    </row>
    <row r="586" spans="1:3" x14ac:dyDescent="0.25">
      <c r="A586" s="1">
        <f t="shared" si="56"/>
        <v>50860</v>
      </c>
      <c r="B586">
        <f t="shared" si="54"/>
        <v>2039</v>
      </c>
      <c r="C586">
        <f t="shared" si="55"/>
        <v>3</v>
      </c>
    </row>
    <row r="587" spans="1:3" x14ac:dyDescent="0.25">
      <c r="A587" s="1">
        <f t="shared" si="56"/>
        <v>50874</v>
      </c>
      <c r="B587">
        <f t="shared" si="54"/>
        <v>2039</v>
      </c>
      <c r="C587">
        <f t="shared" si="55"/>
        <v>4</v>
      </c>
    </row>
    <row r="588" spans="1:3" x14ac:dyDescent="0.25">
      <c r="A588" s="1">
        <f t="shared" si="56"/>
        <v>50888</v>
      </c>
      <c r="B588">
        <f t="shared" si="54"/>
        <v>2039</v>
      </c>
      <c r="C588">
        <f t="shared" si="55"/>
        <v>4</v>
      </c>
    </row>
    <row r="589" spans="1:3" x14ac:dyDescent="0.25">
      <c r="A589" s="1">
        <f t="shared" si="56"/>
        <v>50902</v>
      </c>
      <c r="B589">
        <f t="shared" si="54"/>
        <v>2039</v>
      </c>
      <c r="C589">
        <f t="shared" si="55"/>
        <v>5</v>
      </c>
    </row>
    <row r="590" spans="1:3" x14ac:dyDescent="0.25">
      <c r="A590" s="1">
        <f t="shared" si="56"/>
        <v>50916</v>
      </c>
      <c r="B590">
        <f t="shared" si="54"/>
        <v>2039</v>
      </c>
      <c r="C590">
        <f t="shared" si="55"/>
        <v>5</v>
      </c>
    </row>
    <row r="591" spans="1:3" x14ac:dyDescent="0.25">
      <c r="A591" s="1">
        <f t="shared" si="56"/>
        <v>50930</v>
      </c>
      <c r="B591">
        <f t="shared" si="54"/>
        <v>2039</v>
      </c>
      <c r="C591">
        <f t="shared" si="55"/>
        <v>6</v>
      </c>
    </row>
    <row r="592" spans="1:3" x14ac:dyDescent="0.25">
      <c r="A592" s="1">
        <f t="shared" si="56"/>
        <v>50944</v>
      </c>
      <c r="B592">
        <f t="shared" si="54"/>
        <v>2039</v>
      </c>
      <c r="C592">
        <f t="shared" si="55"/>
        <v>6</v>
      </c>
    </row>
    <row r="593" spans="1:3" x14ac:dyDescent="0.25">
      <c r="A593" s="1">
        <f t="shared" si="56"/>
        <v>50958</v>
      </c>
      <c r="B593">
        <f t="shared" si="54"/>
        <v>2039</v>
      </c>
      <c r="C593">
        <f t="shared" si="55"/>
        <v>7</v>
      </c>
    </row>
    <row r="594" spans="1:3" x14ac:dyDescent="0.25">
      <c r="A594" s="1">
        <f t="shared" si="56"/>
        <v>50972</v>
      </c>
      <c r="B594">
        <f t="shared" si="54"/>
        <v>2039</v>
      </c>
      <c r="C594">
        <f t="shared" si="55"/>
        <v>7</v>
      </c>
    </row>
    <row r="595" spans="1:3" x14ac:dyDescent="0.25">
      <c r="A595" s="1">
        <f t="shared" si="56"/>
        <v>50986</v>
      </c>
      <c r="B595">
        <f t="shared" si="54"/>
        <v>2039</v>
      </c>
      <c r="C595">
        <f t="shared" si="55"/>
        <v>8</v>
      </c>
    </row>
    <row r="596" spans="1:3" x14ac:dyDescent="0.25">
      <c r="A596" s="1">
        <f t="shared" si="56"/>
        <v>51000</v>
      </c>
      <c r="B596">
        <f t="shared" si="54"/>
        <v>2039</v>
      </c>
      <c r="C596">
        <f t="shared" si="55"/>
        <v>8</v>
      </c>
    </row>
    <row r="597" spans="1:3" x14ac:dyDescent="0.25">
      <c r="A597" s="1">
        <f t="shared" si="56"/>
        <v>51014</v>
      </c>
      <c r="B597">
        <f t="shared" si="54"/>
        <v>2039</v>
      </c>
      <c r="C597">
        <f t="shared" si="55"/>
        <v>9</v>
      </c>
    </row>
    <row r="598" spans="1:3" x14ac:dyDescent="0.25">
      <c r="A598" s="1">
        <f t="shared" si="56"/>
        <v>51028</v>
      </c>
      <c r="B598">
        <f t="shared" si="54"/>
        <v>2039</v>
      </c>
      <c r="C598">
        <f t="shared" si="55"/>
        <v>9</v>
      </c>
    </row>
    <row r="599" spans="1:3" x14ac:dyDescent="0.25">
      <c r="A599" s="1">
        <f t="shared" si="56"/>
        <v>51042</v>
      </c>
      <c r="B599">
        <f t="shared" si="54"/>
        <v>2039</v>
      </c>
      <c r="C599">
        <f t="shared" si="55"/>
        <v>9</v>
      </c>
    </row>
    <row r="600" spans="1:3" x14ac:dyDescent="0.25">
      <c r="A600" s="1">
        <f t="shared" si="56"/>
        <v>51056</v>
      </c>
      <c r="B600">
        <f t="shared" si="54"/>
        <v>2039</v>
      </c>
      <c r="C600">
        <f t="shared" si="55"/>
        <v>10</v>
      </c>
    </row>
    <row r="601" spans="1:3" x14ac:dyDescent="0.25">
      <c r="A601" s="1">
        <f t="shared" si="56"/>
        <v>51070</v>
      </c>
      <c r="B601">
        <f t="shared" si="54"/>
        <v>2039</v>
      </c>
      <c r="C601">
        <f t="shared" si="55"/>
        <v>10</v>
      </c>
    </row>
    <row r="602" spans="1:3" x14ac:dyDescent="0.25">
      <c r="A602" s="1">
        <f t="shared" si="56"/>
        <v>51084</v>
      </c>
      <c r="B602">
        <f t="shared" si="54"/>
        <v>2039</v>
      </c>
      <c r="C602">
        <f t="shared" si="55"/>
        <v>11</v>
      </c>
    </row>
    <row r="603" spans="1:3" x14ac:dyDescent="0.25">
      <c r="A603" s="1">
        <f t="shared" si="56"/>
        <v>51098</v>
      </c>
      <c r="B603">
        <f t="shared" si="54"/>
        <v>2039</v>
      </c>
      <c r="C603">
        <f t="shared" si="55"/>
        <v>11</v>
      </c>
    </row>
    <row r="604" spans="1:3" x14ac:dyDescent="0.25">
      <c r="A604" s="1">
        <f t="shared" si="56"/>
        <v>51112</v>
      </c>
      <c r="B604">
        <f t="shared" si="54"/>
        <v>2039</v>
      </c>
      <c r="C604">
        <f t="shared" si="55"/>
        <v>12</v>
      </c>
    </row>
    <row r="605" spans="1:3" x14ac:dyDescent="0.25">
      <c r="A605" s="1">
        <f t="shared" si="56"/>
        <v>51126</v>
      </c>
      <c r="B605">
        <f t="shared" si="54"/>
        <v>2039</v>
      </c>
      <c r="C605">
        <f t="shared" si="55"/>
        <v>12</v>
      </c>
    </row>
    <row r="606" spans="1:3" x14ac:dyDescent="0.25">
      <c r="A606" s="1">
        <f t="shared" si="56"/>
        <v>51140</v>
      </c>
      <c r="B606">
        <f t="shared" si="54"/>
        <v>2040</v>
      </c>
      <c r="C606">
        <f t="shared" si="55"/>
        <v>1</v>
      </c>
    </row>
    <row r="607" spans="1:3" x14ac:dyDescent="0.25">
      <c r="A607" s="1">
        <f t="shared" si="56"/>
        <v>51154</v>
      </c>
      <c r="B607">
        <f t="shared" si="54"/>
        <v>2040</v>
      </c>
      <c r="C607">
        <f t="shared" si="55"/>
        <v>1</v>
      </c>
    </row>
    <row r="608" spans="1:3" x14ac:dyDescent="0.25">
      <c r="A608" s="1">
        <f t="shared" si="56"/>
        <v>51168</v>
      </c>
      <c r="B608">
        <f t="shared" si="54"/>
        <v>2040</v>
      </c>
      <c r="C608">
        <f t="shared" si="55"/>
        <v>2</v>
      </c>
    </row>
    <row r="609" spans="1:3" x14ac:dyDescent="0.25">
      <c r="A609" s="1">
        <f t="shared" si="56"/>
        <v>51182</v>
      </c>
      <c r="B609">
        <f t="shared" si="54"/>
        <v>2040</v>
      </c>
      <c r="C609">
        <f t="shared" si="55"/>
        <v>2</v>
      </c>
    </row>
    <row r="610" spans="1:3" x14ac:dyDescent="0.25">
      <c r="A610" s="1">
        <f t="shared" si="56"/>
        <v>51196</v>
      </c>
      <c r="B610">
        <f t="shared" si="54"/>
        <v>2040</v>
      </c>
      <c r="C610">
        <f t="shared" si="55"/>
        <v>3</v>
      </c>
    </row>
    <row r="611" spans="1:3" x14ac:dyDescent="0.25">
      <c r="A611" s="1">
        <f t="shared" si="56"/>
        <v>51210</v>
      </c>
      <c r="B611">
        <f t="shared" si="54"/>
        <v>2040</v>
      </c>
      <c r="C611">
        <f t="shared" si="55"/>
        <v>3</v>
      </c>
    </row>
    <row r="612" spans="1:3" x14ac:dyDescent="0.25">
      <c r="A612" s="1">
        <f t="shared" si="56"/>
        <v>51224</v>
      </c>
      <c r="B612">
        <f t="shared" si="54"/>
        <v>2040</v>
      </c>
      <c r="C612">
        <f t="shared" si="55"/>
        <v>3</v>
      </c>
    </row>
    <row r="613" spans="1:3" x14ac:dyDescent="0.25">
      <c r="A613" s="1">
        <f t="shared" si="56"/>
        <v>51238</v>
      </c>
      <c r="B613">
        <f t="shared" si="54"/>
        <v>2040</v>
      </c>
      <c r="C613">
        <f t="shared" si="55"/>
        <v>4</v>
      </c>
    </row>
    <row r="614" spans="1:3" x14ac:dyDescent="0.25">
      <c r="A614" s="1">
        <f t="shared" si="56"/>
        <v>51252</v>
      </c>
      <c r="B614">
        <f t="shared" si="54"/>
        <v>2040</v>
      </c>
      <c r="C614">
        <f t="shared" si="55"/>
        <v>4</v>
      </c>
    </row>
    <row r="615" spans="1:3" x14ac:dyDescent="0.25">
      <c r="A615" s="1">
        <f t="shared" si="56"/>
        <v>51266</v>
      </c>
      <c r="B615">
        <f t="shared" si="54"/>
        <v>2040</v>
      </c>
      <c r="C615">
        <f t="shared" si="55"/>
        <v>5</v>
      </c>
    </row>
    <row r="616" spans="1:3" x14ac:dyDescent="0.25">
      <c r="A616" s="1">
        <f t="shared" si="56"/>
        <v>51280</v>
      </c>
      <c r="B616">
        <f t="shared" si="54"/>
        <v>2040</v>
      </c>
      <c r="C616">
        <f t="shared" si="55"/>
        <v>5</v>
      </c>
    </row>
    <row r="617" spans="1:3" x14ac:dyDescent="0.25">
      <c r="A617" s="1">
        <f t="shared" si="56"/>
        <v>51294</v>
      </c>
      <c r="B617">
        <f t="shared" si="54"/>
        <v>2040</v>
      </c>
      <c r="C617">
        <f t="shared" si="55"/>
        <v>6</v>
      </c>
    </row>
    <row r="618" spans="1:3" x14ac:dyDescent="0.25">
      <c r="A618" s="1">
        <f t="shared" si="56"/>
        <v>51308</v>
      </c>
      <c r="B618">
        <f t="shared" si="54"/>
        <v>2040</v>
      </c>
      <c r="C618">
        <f t="shared" si="55"/>
        <v>6</v>
      </c>
    </row>
    <row r="619" spans="1:3" x14ac:dyDescent="0.25">
      <c r="A619" s="1">
        <f t="shared" si="56"/>
        <v>51322</v>
      </c>
      <c r="B619">
        <f t="shared" si="54"/>
        <v>2040</v>
      </c>
      <c r="C619">
        <f t="shared" si="55"/>
        <v>7</v>
      </c>
    </row>
    <row r="620" spans="1:3" x14ac:dyDescent="0.25">
      <c r="A620" s="1">
        <f t="shared" si="56"/>
        <v>51336</v>
      </c>
      <c r="B620">
        <f t="shared" si="54"/>
        <v>2040</v>
      </c>
      <c r="C620">
        <f t="shared" si="55"/>
        <v>7</v>
      </c>
    </row>
    <row r="621" spans="1:3" x14ac:dyDescent="0.25">
      <c r="A621" s="1">
        <f t="shared" si="56"/>
        <v>51350</v>
      </c>
      <c r="B621">
        <f t="shared" si="54"/>
        <v>2040</v>
      </c>
      <c r="C621">
        <f t="shared" si="55"/>
        <v>8</v>
      </c>
    </row>
    <row r="622" spans="1:3" x14ac:dyDescent="0.25">
      <c r="A622" s="1">
        <f t="shared" si="56"/>
        <v>51364</v>
      </c>
      <c r="B622">
        <f t="shared" si="54"/>
        <v>2040</v>
      </c>
      <c r="C622">
        <f t="shared" si="55"/>
        <v>8</v>
      </c>
    </row>
    <row r="623" spans="1:3" x14ac:dyDescent="0.25">
      <c r="A623" s="1">
        <f t="shared" si="56"/>
        <v>51378</v>
      </c>
      <c r="B623">
        <f t="shared" si="54"/>
        <v>2040</v>
      </c>
      <c r="C623">
        <f t="shared" si="55"/>
        <v>8</v>
      </c>
    </row>
    <row r="624" spans="1:3" x14ac:dyDescent="0.25">
      <c r="A624" s="1">
        <f t="shared" si="56"/>
        <v>51392</v>
      </c>
      <c r="B624">
        <f t="shared" si="54"/>
        <v>2040</v>
      </c>
      <c r="C624">
        <f t="shared" si="55"/>
        <v>9</v>
      </c>
    </row>
    <row r="625" spans="1:3" x14ac:dyDescent="0.25">
      <c r="A625" s="1">
        <f t="shared" si="56"/>
        <v>51406</v>
      </c>
      <c r="B625">
        <f t="shared" si="54"/>
        <v>2040</v>
      </c>
      <c r="C625">
        <f t="shared" si="55"/>
        <v>9</v>
      </c>
    </row>
    <row r="626" spans="1:3" x14ac:dyDescent="0.25">
      <c r="A626" s="1">
        <f t="shared" si="56"/>
        <v>51420</v>
      </c>
      <c r="B626">
        <f t="shared" si="54"/>
        <v>2040</v>
      </c>
      <c r="C626">
        <f t="shared" si="55"/>
        <v>10</v>
      </c>
    </row>
    <row r="627" spans="1:3" x14ac:dyDescent="0.25">
      <c r="A627" s="1">
        <f t="shared" si="56"/>
        <v>51434</v>
      </c>
      <c r="B627">
        <f t="shared" si="54"/>
        <v>2040</v>
      </c>
      <c r="C627">
        <f t="shared" si="55"/>
        <v>10</v>
      </c>
    </row>
    <row r="628" spans="1:3" x14ac:dyDescent="0.25">
      <c r="A628" s="1">
        <f t="shared" si="56"/>
        <v>51448</v>
      </c>
      <c r="B628">
        <f t="shared" si="54"/>
        <v>2040</v>
      </c>
      <c r="C628">
        <f t="shared" si="55"/>
        <v>11</v>
      </c>
    </row>
    <row r="629" spans="1:3" x14ac:dyDescent="0.25">
      <c r="A629" s="1">
        <f t="shared" si="56"/>
        <v>51462</v>
      </c>
      <c r="B629">
        <f t="shared" si="54"/>
        <v>2040</v>
      </c>
      <c r="C629">
        <f t="shared" si="55"/>
        <v>11</v>
      </c>
    </row>
    <row r="630" spans="1:3" x14ac:dyDescent="0.25">
      <c r="A630" s="1">
        <f t="shared" si="56"/>
        <v>51476</v>
      </c>
      <c r="B630">
        <f t="shared" si="54"/>
        <v>2040</v>
      </c>
      <c r="C630">
        <f t="shared" si="55"/>
        <v>12</v>
      </c>
    </row>
    <row r="631" spans="1:3" x14ac:dyDescent="0.25">
      <c r="A631" s="1">
        <f t="shared" si="56"/>
        <v>51490</v>
      </c>
      <c r="B631">
        <f t="shared" si="54"/>
        <v>2040</v>
      </c>
      <c r="C631">
        <f t="shared" si="55"/>
        <v>12</v>
      </c>
    </row>
    <row r="632" spans="1:3" x14ac:dyDescent="0.25">
      <c r="A632" s="1">
        <f t="shared" si="56"/>
        <v>51504</v>
      </c>
      <c r="B632">
        <f t="shared" si="54"/>
        <v>2041</v>
      </c>
      <c r="C632">
        <f t="shared" si="55"/>
        <v>1</v>
      </c>
    </row>
    <row r="633" spans="1:3" x14ac:dyDescent="0.25">
      <c r="A633" s="1">
        <f t="shared" si="56"/>
        <v>51518</v>
      </c>
      <c r="B633">
        <f t="shared" si="54"/>
        <v>2041</v>
      </c>
      <c r="C633">
        <f t="shared" si="55"/>
        <v>1</v>
      </c>
    </row>
    <row r="634" spans="1:3" x14ac:dyDescent="0.25">
      <c r="A634" s="1">
        <f t="shared" si="56"/>
        <v>51532</v>
      </c>
      <c r="B634">
        <f t="shared" si="54"/>
        <v>2041</v>
      </c>
      <c r="C634">
        <f t="shared" si="55"/>
        <v>1</v>
      </c>
    </row>
    <row r="635" spans="1:3" x14ac:dyDescent="0.25">
      <c r="A635" s="1">
        <f t="shared" si="56"/>
        <v>51546</v>
      </c>
      <c r="B635">
        <f t="shared" si="54"/>
        <v>2041</v>
      </c>
      <c r="C635">
        <f t="shared" si="55"/>
        <v>2</v>
      </c>
    </row>
    <row r="636" spans="1:3" x14ac:dyDescent="0.25">
      <c r="A636" s="1">
        <f t="shared" si="56"/>
        <v>51560</v>
      </c>
      <c r="B636">
        <f t="shared" si="54"/>
        <v>2041</v>
      </c>
      <c r="C636">
        <f t="shared" si="55"/>
        <v>2</v>
      </c>
    </row>
    <row r="637" spans="1:3" x14ac:dyDescent="0.25">
      <c r="A637" s="1">
        <f t="shared" si="56"/>
        <v>51574</v>
      </c>
      <c r="B637">
        <f t="shared" si="54"/>
        <v>2041</v>
      </c>
      <c r="C637">
        <f t="shared" si="55"/>
        <v>3</v>
      </c>
    </row>
    <row r="638" spans="1:3" x14ac:dyDescent="0.25">
      <c r="A638" s="1">
        <f t="shared" si="56"/>
        <v>51588</v>
      </c>
      <c r="B638">
        <f t="shared" si="54"/>
        <v>2041</v>
      </c>
      <c r="C638">
        <f t="shared" si="55"/>
        <v>3</v>
      </c>
    </row>
    <row r="639" spans="1:3" x14ac:dyDescent="0.25">
      <c r="A639" s="1">
        <f t="shared" si="56"/>
        <v>51602</v>
      </c>
      <c r="B639">
        <f t="shared" si="54"/>
        <v>2041</v>
      </c>
      <c r="C639">
        <f t="shared" si="55"/>
        <v>4</v>
      </c>
    </row>
    <row r="640" spans="1:3" x14ac:dyDescent="0.25">
      <c r="A640" s="1">
        <f t="shared" si="56"/>
        <v>51616</v>
      </c>
      <c r="B640">
        <f t="shared" si="54"/>
        <v>2041</v>
      </c>
      <c r="C640">
        <f t="shared" si="55"/>
        <v>4</v>
      </c>
    </row>
    <row r="641" spans="1:3" x14ac:dyDescent="0.25">
      <c r="A641" s="1">
        <f t="shared" si="56"/>
        <v>51630</v>
      </c>
      <c r="B641">
        <f t="shared" si="54"/>
        <v>2041</v>
      </c>
      <c r="C641">
        <f t="shared" si="55"/>
        <v>5</v>
      </c>
    </row>
    <row r="642" spans="1:3" x14ac:dyDescent="0.25">
      <c r="A642" s="1">
        <f t="shared" si="56"/>
        <v>51644</v>
      </c>
      <c r="B642">
        <f t="shared" si="54"/>
        <v>2041</v>
      </c>
      <c r="C642">
        <f t="shared" si="55"/>
        <v>5</v>
      </c>
    </row>
    <row r="643" spans="1:3" x14ac:dyDescent="0.25">
      <c r="A643" s="1">
        <f t="shared" si="56"/>
        <v>51658</v>
      </c>
      <c r="B643">
        <f t="shared" ref="B643:B706" si="57">YEAR(A643)</f>
        <v>2041</v>
      </c>
      <c r="C643">
        <f t="shared" ref="C643:C706" si="58">MONTH(A643)</f>
        <v>6</v>
      </c>
    </row>
    <row r="644" spans="1:3" x14ac:dyDescent="0.25">
      <c r="A644" s="1">
        <f t="shared" ref="A644:A707" si="59">A643+14</f>
        <v>51672</v>
      </c>
      <c r="B644">
        <f t="shared" si="57"/>
        <v>2041</v>
      </c>
      <c r="C644">
        <f t="shared" si="58"/>
        <v>6</v>
      </c>
    </row>
    <row r="645" spans="1:3" x14ac:dyDescent="0.25">
      <c r="A645" s="1">
        <f t="shared" si="59"/>
        <v>51686</v>
      </c>
      <c r="B645">
        <f t="shared" si="57"/>
        <v>2041</v>
      </c>
      <c r="C645">
        <f t="shared" si="58"/>
        <v>7</v>
      </c>
    </row>
    <row r="646" spans="1:3" x14ac:dyDescent="0.25">
      <c r="A646" s="1">
        <f t="shared" si="59"/>
        <v>51700</v>
      </c>
      <c r="B646">
        <f t="shared" si="57"/>
        <v>2041</v>
      </c>
      <c r="C646">
        <f t="shared" si="58"/>
        <v>7</v>
      </c>
    </row>
    <row r="647" spans="1:3" x14ac:dyDescent="0.25">
      <c r="A647" s="1">
        <f t="shared" si="59"/>
        <v>51714</v>
      </c>
      <c r="B647">
        <f t="shared" si="57"/>
        <v>2041</v>
      </c>
      <c r="C647">
        <f t="shared" si="58"/>
        <v>8</v>
      </c>
    </row>
    <row r="648" spans="1:3" x14ac:dyDescent="0.25">
      <c r="A648" s="1">
        <f t="shared" si="59"/>
        <v>51728</v>
      </c>
      <c r="B648">
        <f t="shared" si="57"/>
        <v>2041</v>
      </c>
      <c r="C648">
        <f t="shared" si="58"/>
        <v>8</v>
      </c>
    </row>
    <row r="649" spans="1:3" x14ac:dyDescent="0.25">
      <c r="A649" s="1">
        <f t="shared" si="59"/>
        <v>51742</v>
      </c>
      <c r="B649">
        <f t="shared" si="57"/>
        <v>2041</v>
      </c>
      <c r="C649">
        <f t="shared" si="58"/>
        <v>8</v>
      </c>
    </row>
    <row r="650" spans="1:3" x14ac:dyDescent="0.25">
      <c r="A650" s="1">
        <f t="shared" si="59"/>
        <v>51756</v>
      </c>
      <c r="B650">
        <f t="shared" si="57"/>
        <v>2041</v>
      </c>
      <c r="C650">
        <f t="shared" si="58"/>
        <v>9</v>
      </c>
    </row>
    <row r="651" spans="1:3" x14ac:dyDescent="0.25">
      <c r="A651" s="1">
        <f t="shared" si="59"/>
        <v>51770</v>
      </c>
      <c r="B651">
        <f t="shared" si="57"/>
        <v>2041</v>
      </c>
      <c r="C651">
        <f t="shared" si="58"/>
        <v>9</v>
      </c>
    </row>
    <row r="652" spans="1:3" x14ac:dyDescent="0.25">
      <c r="A652" s="1">
        <f t="shared" si="59"/>
        <v>51784</v>
      </c>
      <c r="B652">
        <f t="shared" si="57"/>
        <v>2041</v>
      </c>
      <c r="C652">
        <f t="shared" si="58"/>
        <v>10</v>
      </c>
    </row>
    <row r="653" spans="1:3" x14ac:dyDescent="0.25">
      <c r="A653" s="1">
        <f t="shared" si="59"/>
        <v>51798</v>
      </c>
      <c r="B653">
        <f t="shared" si="57"/>
        <v>2041</v>
      </c>
      <c r="C653">
        <f t="shared" si="58"/>
        <v>10</v>
      </c>
    </row>
    <row r="654" spans="1:3" x14ac:dyDescent="0.25">
      <c r="A654" s="1">
        <f t="shared" si="59"/>
        <v>51812</v>
      </c>
      <c r="B654">
        <f t="shared" si="57"/>
        <v>2041</v>
      </c>
      <c r="C654">
        <f t="shared" si="58"/>
        <v>11</v>
      </c>
    </row>
    <row r="655" spans="1:3" x14ac:dyDescent="0.25">
      <c r="A655" s="1">
        <f t="shared" si="59"/>
        <v>51826</v>
      </c>
      <c r="B655">
        <f t="shared" si="57"/>
        <v>2041</v>
      </c>
      <c r="C655">
        <f t="shared" si="58"/>
        <v>11</v>
      </c>
    </row>
    <row r="656" spans="1:3" x14ac:dyDescent="0.25">
      <c r="A656" s="1">
        <f t="shared" si="59"/>
        <v>51840</v>
      </c>
      <c r="B656">
        <f t="shared" si="57"/>
        <v>2041</v>
      </c>
      <c r="C656">
        <f t="shared" si="58"/>
        <v>12</v>
      </c>
    </row>
    <row r="657" spans="1:3" x14ac:dyDescent="0.25">
      <c r="A657" s="1">
        <f t="shared" si="59"/>
        <v>51854</v>
      </c>
      <c r="B657">
        <f t="shared" si="57"/>
        <v>2041</v>
      </c>
      <c r="C657">
        <f t="shared" si="58"/>
        <v>12</v>
      </c>
    </row>
    <row r="658" spans="1:3" x14ac:dyDescent="0.25">
      <c r="A658" s="1">
        <f t="shared" si="59"/>
        <v>51868</v>
      </c>
      <c r="B658">
        <f t="shared" si="57"/>
        <v>2042</v>
      </c>
      <c r="C658">
        <f t="shared" si="58"/>
        <v>1</v>
      </c>
    </row>
    <row r="659" spans="1:3" x14ac:dyDescent="0.25">
      <c r="A659" s="1">
        <f t="shared" si="59"/>
        <v>51882</v>
      </c>
      <c r="B659">
        <f t="shared" si="57"/>
        <v>2042</v>
      </c>
      <c r="C659">
        <f t="shared" si="58"/>
        <v>1</v>
      </c>
    </row>
    <row r="660" spans="1:3" x14ac:dyDescent="0.25">
      <c r="A660" s="1">
        <f t="shared" si="59"/>
        <v>51896</v>
      </c>
      <c r="B660">
        <f t="shared" si="57"/>
        <v>2042</v>
      </c>
      <c r="C660">
        <f t="shared" si="58"/>
        <v>1</v>
      </c>
    </row>
    <row r="661" spans="1:3" x14ac:dyDescent="0.25">
      <c r="A661" s="1">
        <f t="shared" si="59"/>
        <v>51910</v>
      </c>
      <c r="B661">
        <f t="shared" si="57"/>
        <v>2042</v>
      </c>
      <c r="C661">
        <f t="shared" si="58"/>
        <v>2</v>
      </c>
    </row>
    <row r="662" spans="1:3" x14ac:dyDescent="0.25">
      <c r="A662" s="1">
        <f t="shared" si="59"/>
        <v>51924</v>
      </c>
      <c r="B662">
        <f t="shared" si="57"/>
        <v>2042</v>
      </c>
      <c r="C662">
        <f t="shared" si="58"/>
        <v>2</v>
      </c>
    </row>
    <row r="663" spans="1:3" x14ac:dyDescent="0.25">
      <c r="A663" s="1">
        <f t="shared" si="59"/>
        <v>51938</v>
      </c>
      <c r="B663">
        <f t="shared" si="57"/>
        <v>2042</v>
      </c>
      <c r="C663">
        <f t="shared" si="58"/>
        <v>3</v>
      </c>
    </row>
    <row r="664" spans="1:3" x14ac:dyDescent="0.25">
      <c r="A664" s="1">
        <f t="shared" si="59"/>
        <v>51952</v>
      </c>
      <c r="B664">
        <f t="shared" si="57"/>
        <v>2042</v>
      </c>
      <c r="C664">
        <f t="shared" si="58"/>
        <v>3</v>
      </c>
    </row>
    <row r="665" spans="1:3" x14ac:dyDescent="0.25">
      <c r="A665" s="1">
        <f t="shared" si="59"/>
        <v>51966</v>
      </c>
      <c r="B665">
        <f t="shared" si="57"/>
        <v>2042</v>
      </c>
      <c r="C665">
        <f t="shared" si="58"/>
        <v>4</v>
      </c>
    </row>
    <row r="666" spans="1:3" x14ac:dyDescent="0.25">
      <c r="A666" s="1">
        <f t="shared" si="59"/>
        <v>51980</v>
      </c>
      <c r="B666">
        <f t="shared" si="57"/>
        <v>2042</v>
      </c>
      <c r="C666">
        <f t="shared" si="58"/>
        <v>4</v>
      </c>
    </row>
    <row r="667" spans="1:3" x14ac:dyDescent="0.25">
      <c r="A667" s="1">
        <f t="shared" si="59"/>
        <v>51994</v>
      </c>
      <c r="B667">
        <f t="shared" si="57"/>
        <v>2042</v>
      </c>
      <c r="C667">
        <f t="shared" si="58"/>
        <v>5</v>
      </c>
    </row>
    <row r="668" spans="1:3" x14ac:dyDescent="0.25">
      <c r="A668" s="1">
        <f t="shared" si="59"/>
        <v>52008</v>
      </c>
      <c r="B668">
        <f t="shared" si="57"/>
        <v>2042</v>
      </c>
      <c r="C668">
        <f t="shared" si="58"/>
        <v>5</v>
      </c>
    </row>
    <row r="669" spans="1:3" x14ac:dyDescent="0.25">
      <c r="A669" s="1">
        <f t="shared" si="59"/>
        <v>52022</v>
      </c>
      <c r="B669">
        <f t="shared" si="57"/>
        <v>2042</v>
      </c>
      <c r="C669">
        <f t="shared" si="58"/>
        <v>6</v>
      </c>
    </row>
    <row r="670" spans="1:3" x14ac:dyDescent="0.25">
      <c r="A670" s="1">
        <f t="shared" si="59"/>
        <v>52036</v>
      </c>
      <c r="B670">
        <f t="shared" si="57"/>
        <v>2042</v>
      </c>
      <c r="C670">
        <f t="shared" si="58"/>
        <v>6</v>
      </c>
    </row>
    <row r="671" spans="1:3" x14ac:dyDescent="0.25">
      <c r="A671" s="1">
        <f t="shared" si="59"/>
        <v>52050</v>
      </c>
      <c r="B671">
        <f t="shared" si="57"/>
        <v>2042</v>
      </c>
      <c r="C671">
        <f t="shared" si="58"/>
        <v>7</v>
      </c>
    </row>
    <row r="672" spans="1:3" x14ac:dyDescent="0.25">
      <c r="A672" s="1">
        <f t="shared" si="59"/>
        <v>52064</v>
      </c>
      <c r="B672">
        <f t="shared" si="57"/>
        <v>2042</v>
      </c>
      <c r="C672">
        <f t="shared" si="58"/>
        <v>7</v>
      </c>
    </row>
    <row r="673" spans="1:3" x14ac:dyDescent="0.25">
      <c r="A673" s="1">
        <f t="shared" si="59"/>
        <v>52078</v>
      </c>
      <c r="B673">
        <f t="shared" si="57"/>
        <v>2042</v>
      </c>
      <c r="C673">
        <f t="shared" si="58"/>
        <v>7</v>
      </c>
    </row>
    <row r="674" spans="1:3" x14ac:dyDescent="0.25">
      <c r="A674" s="1">
        <f t="shared" si="59"/>
        <v>52092</v>
      </c>
      <c r="B674">
        <f t="shared" si="57"/>
        <v>2042</v>
      </c>
      <c r="C674">
        <f t="shared" si="58"/>
        <v>8</v>
      </c>
    </row>
    <row r="675" spans="1:3" x14ac:dyDescent="0.25">
      <c r="A675" s="1">
        <f t="shared" si="59"/>
        <v>52106</v>
      </c>
      <c r="B675">
        <f t="shared" si="57"/>
        <v>2042</v>
      </c>
      <c r="C675">
        <f t="shared" si="58"/>
        <v>8</v>
      </c>
    </row>
    <row r="676" spans="1:3" x14ac:dyDescent="0.25">
      <c r="A676" s="1">
        <f t="shared" si="59"/>
        <v>52120</v>
      </c>
      <c r="B676">
        <f t="shared" si="57"/>
        <v>2042</v>
      </c>
      <c r="C676">
        <f t="shared" si="58"/>
        <v>9</v>
      </c>
    </row>
    <row r="677" spans="1:3" x14ac:dyDescent="0.25">
      <c r="A677" s="1">
        <f t="shared" si="59"/>
        <v>52134</v>
      </c>
      <c r="B677">
        <f t="shared" si="57"/>
        <v>2042</v>
      </c>
      <c r="C677">
        <f t="shared" si="58"/>
        <v>9</v>
      </c>
    </row>
    <row r="678" spans="1:3" x14ac:dyDescent="0.25">
      <c r="A678" s="1">
        <f t="shared" si="59"/>
        <v>52148</v>
      </c>
      <c r="B678">
        <f t="shared" si="57"/>
        <v>2042</v>
      </c>
      <c r="C678">
        <f t="shared" si="58"/>
        <v>10</v>
      </c>
    </row>
    <row r="679" spans="1:3" x14ac:dyDescent="0.25">
      <c r="A679" s="1">
        <f t="shared" si="59"/>
        <v>52162</v>
      </c>
      <c r="B679">
        <f t="shared" si="57"/>
        <v>2042</v>
      </c>
      <c r="C679">
        <f t="shared" si="58"/>
        <v>10</v>
      </c>
    </row>
    <row r="680" spans="1:3" x14ac:dyDescent="0.25">
      <c r="A680" s="1">
        <f t="shared" si="59"/>
        <v>52176</v>
      </c>
      <c r="B680">
        <f t="shared" si="57"/>
        <v>2042</v>
      </c>
      <c r="C680">
        <f t="shared" si="58"/>
        <v>11</v>
      </c>
    </row>
    <row r="681" spans="1:3" x14ac:dyDescent="0.25">
      <c r="A681" s="1">
        <f t="shared" si="59"/>
        <v>52190</v>
      </c>
      <c r="B681">
        <f t="shared" si="57"/>
        <v>2042</v>
      </c>
      <c r="C681">
        <f t="shared" si="58"/>
        <v>11</v>
      </c>
    </row>
    <row r="682" spans="1:3" x14ac:dyDescent="0.25">
      <c r="A682" s="1">
        <f t="shared" si="59"/>
        <v>52204</v>
      </c>
      <c r="B682">
        <f t="shared" si="57"/>
        <v>2042</v>
      </c>
      <c r="C682">
        <f t="shared" si="58"/>
        <v>12</v>
      </c>
    </row>
    <row r="683" spans="1:3" x14ac:dyDescent="0.25">
      <c r="A683" s="1">
        <f t="shared" si="59"/>
        <v>52218</v>
      </c>
      <c r="B683">
        <f t="shared" si="57"/>
        <v>2042</v>
      </c>
      <c r="C683">
        <f t="shared" si="58"/>
        <v>12</v>
      </c>
    </row>
    <row r="684" spans="1:3" x14ac:dyDescent="0.25">
      <c r="A684" s="1">
        <f t="shared" si="59"/>
        <v>52232</v>
      </c>
      <c r="B684">
        <f t="shared" si="57"/>
        <v>2043</v>
      </c>
      <c r="C684">
        <f t="shared" si="58"/>
        <v>1</v>
      </c>
    </row>
    <row r="685" spans="1:3" x14ac:dyDescent="0.25">
      <c r="A685" s="1">
        <f t="shared" si="59"/>
        <v>52246</v>
      </c>
      <c r="B685">
        <f t="shared" si="57"/>
        <v>2043</v>
      </c>
      <c r="C685">
        <f t="shared" si="58"/>
        <v>1</v>
      </c>
    </row>
    <row r="686" spans="1:3" x14ac:dyDescent="0.25">
      <c r="A686" s="1">
        <f t="shared" si="59"/>
        <v>52260</v>
      </c>
      <c r="B686">
        <f t="shared" si="57"/>
        <v>2043</v>
      </c>
      <c r="C686">
        <f t="shared" si="58"/>
        <v>1</v>
      </c>
    </row>
    <row r="687" spans="1:3" x14ac:dyDescent="0.25">
      <c r="A687" s="1">
        <f t="shared" si="59"/>
        <v>52274</v>
      </c>
      <c r="B687">
        <f t="shared" si="57"/>
        <v>2043</v>
      </c>
      <c r="C687">
        <f t="shared" si="58"/>
        <v>2</v>
      </c>
    </row>
    <row r="688" spans="1:3" x14ac:dyDescent="0.25">
      <c r="A688" s="1">
        <f t="shared" si="59"/>
        <v>52288</v>
      </c>
      <c r="B688">
        <f t="shared" si="57"/>
        <v>2043</v>
      </c>
      <c r="C688">
        <f t="shared" si="58"/>
        <v>2</v>
      </c>
    </row>
    <row r="689" spans="1:3" x14ac:dyDescent="0.25">
      <c r="A689" s="1">
        <f t="shared" si="59"/>
        <v>52302</v>
      </c>
      <c r="B689">
        <f t="shared" si="57"/>
        <v>2043</v>
      </c>
      <c r="C689">
        <f t="shared" si="58"/>
        <v>3</v>
      </c>
    </row>
    <row r="690" spans="1:3" x14ac:dyDescent="0.25">
      <c r="A690" s="1">
        <f t="shared" si="59"/>
        <v>52316</v>
      </c>
      <c r="B690">
        <f t="shared" si="57"/>
        <v>2043</v>
      </c>
      <c r="C690">
        <f t="shared" si="58"/>
        <v>3</v>
      </c>
    </row>
    <row r="691" spans="1:3" x14ac:dyDescent="0.25">
      <c r="A691" s="1">
        <f t="shared" si="59"/>
        <v>52330</v>
      </c>
      <c r="B691">
        <f t="shared" si="57"/>
        <v>2043</v>
      </c>
      <c r="C691">
        <f t="shared" si="58"/>
        <v>4</v>
      </c>
    </row>
    <row r="692" spans="1:3" x14ac:dyDescent="0.25">
      <c r="A692" s="1">
        <f t="shared" si="59"/>
        <v>52344</v>
      </c>
      <c r="B692">
        <f t="shared" si="57"/>
        <v>2043</v>
      </c>
      <c r="C692">
        <f t="shared" si="58"/>
        <v>4</v>
      </c>
    </row>
    <row r="693" spans="1:3" x14ac:dyDescent="0.25">
      <c r="A693" s="1">
        <f t="shared" si="59"/>
        <v>52358</v>
      </c>
      <c r="B693">
        <f t="shared" si="57"/>
        <v>2043</v>
      </c>
      <c r="C693">
        <f t="shared" si="58"/>
        <v>5</v>
      </c>
    </row>
    <row r="694" spans="1:3" x14ac:dyDescent="0.25">
      <c r="A694" s="1">
        <f t="shared" si="59"/>
        <v>52372</v>
      </c>
      <c r="B694">
        <f t="shared" si="57"/>
        <v>2043</v>
      </c>
      <c r="C694">
        <f t="shared" si="58"/>
        <v>5</v>
      </c>
    </row>
    <row r="695" spans="1:3" x14ac:dyDescent="0.25">
      <c r="A695" s="1">
        <f t="shared" si="59"/>
        <v>52386</v>
      </c>
      <c r="B695">
        <f t="shared" si="57"/>
        <v>2043</v>
      </c>
      <c r="C695">
        <f t="shared" si="58"/>
        <v>6</v>
      </c>
    </row>
    <row r="696" spans="1:3" x14ac:dyDescent="0.25">
      <c r="A696" s="1">
        <f t="shared" si="59"/>
        <v>52400</v>
      </c>
      <c r="B696">
        <f t="shared" si="57"/>
        <v>2043</v>
      </c>
      <c r="C696">
        <f t="shared" si="58"/>
        <v>6</v>
      </c>
    </row>
    <row r="697" spans="1:3" x14ac:dyDescent="0.25">
      <c r="A697" s="1">
        <f t="shared" si="59"/>
        <v>52414</v>
      </c>
      <c r="B697">
        <f t="shared" si="57"/>
        <v>2043</v>
      </c>
      <c r="C697">
        <f t="shared" si="58"/>
        <v>7</v>
      </c>
    </row>
    <row r="698" spans="1:3" x14ac:dyDescent="0.25">
      <c r="A698" s="1">
        <f t="shared" si="59"/>
        <v>52428</v>
      </c>
      <c r="B698">
        <f t="shared" si="57"/>
        <v>2043</v>
      </c>
      <c r="C698">
        <f t="shared" si="58"/>
        <v>7</v>
      </c>
    </row>
    <row r="699" spans="1:3" x14ac:dyDescent="0.25">
      <c r="A699" s="1">
        <f t="shared" si="59"/>
        <v>52442</v>
      </c>
      <c r="B699">
        <f t="shared" si="57"/>
        <v>2043</v>
      </c>
      <c r="C699">
        <f t="shared" si="58"/>
        <v>7</v>
      </c>
    </row>
    <row r="700" spans="1:3" x14ac:dyDescent="0.25">
      <c r="A700" s="1">
        <f t="shared" si="59"/>
        <v>52456</v>
      </c>
      <c r="B700">
        <f t="shared" si="57"/>
        <v>2043</v>
      </c>
      <c r="C700">
        <f t="shared" si="58"/>
        <v>8</v>
      </c>
    </row>
    <row r="701" spans="1:3" x14ac:dyDescent="0.25">
      <c r="A701" s="1">
        <f t="shared" si="59"/>
        <v>52470</v>
      </c>
      <c r="B701">
        <f t="shared" si="57"/>
        <v>2043</v>
      </c>
      <c r="C701">
        <f t="shared" si="58"/>
        <v>8</v>
      </c>
    </row>
    <row r="702" spans="1:3" x14ac:dyDescent="0.25">
      <c r="A702" s="1">
        <f t="shared" si="59"/>
        <v>52484</v>
      </c>
      <c r="B702">
        <f t="shared" si="57"/>
        <v>2043</v>
      </c>
      <c r="C702">
        <f t="shared" si="58"/>
        <v>9</v>
      </c>
    </row>
    <row r="703" spans="1:3" x14ac:dyDescent="0.25">
      <c r="A703" s="1">
        <f t="shared" si="59"/>
        <v>52498</v>
      </c>
      <c r="B703">
        <f t="shared" si="57"/>
        <v>2043</v>
      </c>
      <c r="C703">
        <f t="shared" si="58"/>
        <v>9</v>
      </c>
    </row>
    <row r="704" spans="1:3" x14ac:dyDescent="0.25">
      <c r="A704" s="1">
        <f t="shared" si="59"/>
        <v>52512</v>
      </c>
      <c r="B704">
        <f t="shared" si="57"/>
        <v>2043</v>
      </c>
      <c r="C704">
        <f t="shared" si="58"/>
        <v>10</v>
      </c>
    </row>
    <row r="705" spans="1:3" x14ac:dyDescent="0.25">
      <c r="A705" s="1">
        <f t="shared" si="59"/>
        <v>52526</v>
      </c>
      <c r="B705">
        <f t="shared" si="57"/>
        <v>2043</v>
      </c>
      <c r="C705">
        <f t="shared" si="58"/>
        <v>10</v>
      </c>
    </row>
    <row r="706" spans="1:3" x14ac:dyDescent="0.25">
      <c r="A706" s="1">
        <f t="shared" si="59"/>
        <v>52540</v>
      </c>
      <c r="B706">
        <f t="shared" si="57"/>
        <v>2043</v>
      </c>
      <c r="C706">
        <f t="shared" si="58"/>
        <v>11</v>
      </c>
    </row>
    <row r="707" spans="1:3" x14ac:dyDescent="0.25">
      <c r="A707" s="1">
        <f t="shared" si="59"/>
        <v>52554</v>
      </c>
      <c r="B707">
        <f t="shared" ref="B707:B770" si="60">YEAR(A707)</f>
        <v>2043</v>
      </c>
      <c r="C707">
        <f t="shared" ref="C707:C770" si="61">MONTH(A707)</f>
        <v>11</v>
      </c>
    </row>
    <row r="708" spans="1:3" x14ac:dyDescent="0.25">
      <c r="A708" s="1">
        <f t="shared" ref="A708:A771" si="62">A707+14</f>
        <v>52568</v>
      </c>
      <c r="B708">
        <f t="shared" si="60"/>
        <v>2043</v>
      </c>
      <c r="C708">
        <f t="shared" si="61"/>
        <v>12</v>
      </c>
    </row>
    <row r="709" spans="1:3" x14ac:dyDescent="0.25">
      <c r="A709" s="1">
        <f t="shared" si="62"/>
        <v>52582</v>
      </c>
      <c r="B709">
        <f t="shared" si="60"/>
        <v>2043</v>
      </c>
      <c r="C709">
        <f t="shared" si="61"/>
        <v>12</v>
      </c>
    </row>
    <row r="710" spans="1:3" x14ac:dyDescent="0.25">
      <c r="A710" s="1">
        <f t="shared" si="62"/>
        <v>52596</v>
      </c>
      <c r="B710">
        <f t="shared" si="60"/>
        <v>2043</v>
      </c>
      <c r="C710">
        <f t="shared" si="61"/>
        <v>12</v>
      </c>
    </row>
    <row r="711" spans="1:3" x14ac:dyDescent="0.25">
      <c r="A711" s="1">
        <f t="shared" si="62"/>
        <v>52610</v>
      </c>
      <c r="B711">
        <f t="shared" si="60"/>
        <v>2044</v>
      </c>
      <c r="C711">
        <f t="shared" si="61"/>
        <v>1</v>
      </c>
    </row>
    <row r="712" spans="1:3" x14ac:dyDescent="0.25">
      <c r="A712" s="1">
        <f t="shared" si="62"/>
        <v>52624</v>
      </c>
      <c r="B712">
        <f t="shared" si="60"/>
        <v>2044</v>
      </c>
      <c r="C712">
        <f t="shared" si="61"/>
        <v>1</v>
      </c>
    </row>
    <row r="713" spans="1:3" x14ac:dyDescent="0.25">
      <c r="A713" s="1">
        <f t="shared" si="62"/>
        <v>52638</v>
      </c>
      <c r="B713">
        <f t="shared" si="60"/>
        <v>2044</v>
      </c>
      <c r="C713">
        <f t="shared" si="61"/>
        <v>2</v>
      </c>
    </row>
    <row r="714" spans="1:3" x14ac:dyDescent="0.25">
      <c r="A714" s="1">
        <f t="shared" si="62"/>
        <v>52652</v>
      </c>
      <c r="B714">
        <f t="shared" si="60"/>
        <v>2044</v>
      </c>
      <c r="C714">
        <f t="shared" si="61"/>
        <v>2</v>
      </c>
    </row>
    <row r="715" spans="1:3" x14ac:dyDescent="0.25">
      <c r="A715" s="1">
        <f t="shared" si="62"/>
        <v>52666</v>
      </c>
      <c r="B715">
        <f t="shared" si="60"/>
        <v>2044</v>
      </c>
      <c r="C715">
        <f t="shared" si="61"/>
        <v>3</v>
      </c>
    </row>
    <row r="716" spans="1:3" x14ac:dyDescent="0.25">
      <c r="A716" s="1">
        <f t="shared" si="62"/>
        <v>52680</v>
      </c>
      <c r="B716">
        <f t="shared" si="60"/>
        <v>2044</v>
      </c>
      <c r="C716">
        <f t="shared" si="61"/>
        <v>3</v>
      </c>
    </row>
    <row r="717" spans="1:3" x14ac:dyDescent="0.25">
      <c r="A717" s="1">
        <f t="shared" si="62"/>
        <v>52694</v>
      </c>
      <c r="B717">
        <f t="shared" si="60"/>
        <v>2044</v>
      </c>
      <c r="C717">
        <f t="shared" si="61"/>
        <v>4</v>
      </c>
    </row>
    <row r="718" spans="1:3" x14ac:dyDescent="0.25">
      <c r="A718" s="1">
        <f t="shared" si="62"/>
        <v>52708</v>
      </c>
      <c r="B718">
        <f t="shared" si="60"/>
        <v>2044</v>
      </c>
      <c r="C718">
        <f t="shared" si="61"/>
        <v>4</v>
      </c>
    </row>
    <row r="719" spans="1:3" x14ac:dyDescent="0.25">
      <c r="A719" s="1">
        <f t="shared" si="62"/>
        <v>52722</v>
      </c>
      <c r="B719">
        <f t="shared" si="60"/>
        <v>2044</v>
      </c>
      <c r="C719">
        <f t="shared" si="61"/>
        <v>5</v>
      </c>
    </row>
    <row r="720" spans="1:3" x14ac:dyDescent="0.25">
      <c r="A720" s="1">
        <f t="shared" si="62"/>
        <v>52736</v>
      </c>
      <c r="B720">
        <f t="shared" si="60"/>
        <v>2044</v>
      </c>
      <c r="C720">
        <f t="shared" si="61"/>
        <v>5</v>
      </c>
    </row>
    <row r="721" spans="1:3" x14ac:dyDescent="0.25">
      <c r="A721" s="1">
        <f t="shared" si="62"/>
        <v>52750</v>
      </c>
      <c r="B721">
        <f t="shared" si="60"/>
        <v>2044</v>
      </c>
      <c r="C721">
        <f t="shared" si="61"/>
        <v>6</v>
      </c>
    </row>
    <row r="722" spans="1:3" x14ac:dyDescent="0.25">
      <c r="A722" s="1">
        <f t="shared" si="62"/>
        <v>52764</v>
      </c>
      <c r="B722">
        <f t="shared" si="60"/>
        <v>2044</v>
      </c>
      <c r="C722">
        <f t="shared" si="61"/>
        <v>6</v>
      </c>
    </row>
    <row r="723" spans="1:3" x14ac:dyDescent="0.25">
      <c r="A723" s="1">
        <f t="shared" si="62"/>
        <v>52778</v>
      </c>
      <c r="B723">
        <f t="shared" si="60"/>
        <v>2044</v>
      </c>
      <c r="C723">
        <f t="shared" si="61"/>
        <v>6</v>
      </c>
    </row>
    <row r="724" spans="1:3" x14ac:dyDescent="0.25">
      <c r="A724" s="1">
        <f t="shared" si="62"/>
        <v>52792</v>
      </c>
      <c r="B724">
        <f t="shared" si="60"/>
        <v>2044</v>
      </c>
      <c r="C724">
        <f t="shared" si="61"/>
        <v>7</v>
      </c>
    </row>
    <row r="725" spans="1:3" x14ac:dyDescent="0.25">
      <c r="A725" s="1">
        <f t="shared" si="62"/>
        <v>52806</v>
      </c>
      <c r="B725">
        <f t="shared" si="60"/>
        <v>2044</v>
      </c>
      <c r="C725">
        <f t="shared" si="61"/>
        <v>7</v>
      </c>
    </row>
    <row r="726" spans="1:3" x14ac:dyDescent="0.25">
      <c r="A726" s="1">
        <f t="shared" si="62"/>
        <v>52820</v>
      </c>
      <c r="B726">
        <f t="shared" si="60"/>
        <v>2044</v>
      </c>
      <c r="C726">
        <f t="shared" si="61"/>
        <v>8</v>
      </c>
    </row>
    <row r="727" spans="1:3" x14ac:dyDescent="0.25">
      <c r="A727" s="1">
        <f t="shared" si="62"/>
        <v>52834</v>
      </c>
      <c r="B727">
        <f t="shared" si="60"/>
        <v>2044</v>
      </c>
      <c r="C727">
        <f t="shared" si="61"/>
        <v>8</v>
      </c>
    </row>
    <row r="728" spans="1:3" x14ac:dyDescent="0.25">
      <c r="A728" s="1">
        <f t="shared" si="62"/>
        <v>52848</v>
      </c>
      <c r="B728">
        <f t="shared" si="60"/>
        <v>2044</v>
      </c>
      <c r="C728">
        <f t="shared" si="61"/>
        <v>9</v>
      </c>
    </row>
    <row r="729" spans="1:3" x14ac:dyDescent="0.25">
      <c r="A729" s="1">
        <f t="shared" si="62"/>
        <v>52862</v>
      </c>
      <c r="B729">
        <f t="shared" si="60"/>
        <v>2044</v>
      </c>
      <c r="C729">
        <f t="shared" si="61"/>
        <v>9</v>
      </c>
    </row>
    <row r="730" spans="1:3" x14ac:dyDescent="0.25">
      <c r="A730" s="1">
        <f t="shared" si="62"/>
        <v>52876</v>
      </c>
      <c r="B730">
        <f t="shared" si="60"/>
        <v>2044</v>
      </c>
      <c r="C730">
        <f t="shared" si="61"/>
        <v>10</v>
      </c>
    </row>
    <row r="731" spans="1:3" x14ac:dyDescent="0.25">
      <c r="A731" s="1">
        <f t="shared" si="62"/>
        <v>52890</v>
      </c>
      <c r="B731">
        <f t="shared" si="60"/>
        <v>2044</v>
      </c>
      <c r="C731">
        <f t="shared" si="61"/>
        <v>10</v>
      </c>
    </row>
    <row r="732" spans="1:3" x14ac:dyDescent="0.25">
      <c r="A732" s="1">
        <f t="shared" si="62"/>
        <v>52904</v>
      </c>
      <c r="B732">
        <f t="shared" si="60"/>
        <v>2044</v>
      </c>
      <c r="C732">
        <f t="shared" si="61"/>
        <v>11</v>
      </c>
    </row>
    <row r="733" spans="1:3" x14ac:dyDescent="0.25">
      <c r="A733" s="1">
        <f t="shared" si="62"/>
        <v>52918</v>
      </c>
      <c r="B733">
        <f t="shared" si="60"/>
        <v>2044</v>
      </c>
      <c r="C733">
        <f t="shared" si="61"/>
        <v>11</v>
      </c>
    </row>
    <row r="734" spans="1:3" x14ac:dyDescent="0.25">
      <c r="A734" s="1">
        <f t="shared" si="62"/>
        <v>52932</v>
      </c>
      <c r="B734">
        <f t="shared" si="60"/>
        <v>2044</v>
      </c>
      <c r="C734">
        <f t="shared" si="61"/>
        <v>12</v>
      </c>
    </row>
    <row r="735" spans="1:3" x14ac:dyDescent="0.25">
      <c r="A735" s="1">
        <f t="shared" si="62"/>
        <v>52946</v>
      </c>
      <c r="B735">
        <f t="shared" si="60"/>
        <v>2044</v>
      </c>
      <c r="C735">
        <f t="shared" si="61"/>
        <v>12</v>
      </c>
    </row>
    <row r="736" spans="1:3" x14ac:dyDescent="0.25">
      <c r="A736" s="1">
        <f t="shared" si="62"/>
        <v>52960</v>
      </c>
      <c r="B736">
        <f t="shared" si="60"/>
        <v>2044</v>
      </c>
      <c r="C736">
        <f t="shared" si="61"/>
        <v>12</v>
      </c>
    </row>
    <row r="737" spans="1:3" x14ac:dyDescent="0.25">
      <c r="A737" s="1">
        <f t="shared" si="62"/>
        <v>52974</v>
      </c>
      <c r="B737">
        <f t="shared" si="60"/>
        <v>2045</v>
      </c>
      <c r="C737">
        <f t="shared" si="61"/>
        <v>1</v>
      </c>
    </row>
    <row r="738" spans="1:3" x14ac:dyDescent="0.25">
      <c r="A738" s="1">
        <f t="shared" si="62"/>
        <v>52988</v>
      </c>
      <c r="B738">
        <f t="shared" si="60"/>
        <v>2045</v>
      </c>
      <c r="C738">
        <f t="shared" si="61"/>
        <v>1</v>
      </c>
    </row>
    <row r="739" spans="1:3" x14ac:dyDescent="0.25">
      <c r="A739" s="1">
        <f t="shared" si="62"/>
        <v>53002</v>
      </c>
      <c r="B739">
        <f t="shared" si="60"/>
        <v>2045</v>
      </c>
      <c r="C739">
        <f t="shared" si="61"/>
        <v>2</v>
      </c>
    </row>
    <row r="740" spans="1:3" x14ac:dyDescent="0.25">
      <c r="A740" s="1">
        <f t="shared" si="62"/>
        <v>53016</v>
      </c>
      <c r="B740">
        <f t="shared" si="60"/>
        <v>2045</v>
      </c>
      <c r="C740">
        <f t="shared" si="61"/>
        <v>2</v>
      </c>
    </row>
    <row r="741" spans="1:3" x14ac:dyDescent="0.25">
      <c r="A741" s="1">
        <f t="shared" si="62"/>
        <v>53030</v>
      </c>
      <c r="B741">
        <f t="shared" si="60"/>
        <v>2045</v>
      </c>
      <c r="C741">
        <f t="shared" si="61"/>
        <v>3</v>
      </c>
    </row>
    <row r="742" spans="1:3" x14ac:dyDescent="0.25">
      <c r="A742" s="1">
        <f t="shared" si="62"/>
        <v>53044</v>
      </c>
      <c r="B742">
        <f t="shared" si="60"/>
        <v>2045</v>
      </c>
      <c r="C742">
        <f t="shared" si="61"/>
        <v>3</v>
      </c>
    </row>
    <row r="743" spans="1:3" x14ac:dyDescent="0.25">
      <c r="A743" s="1">
        <f t="shared" si="62"/>
        <v>53058</v>
      </c>
      <c r="B743">
        <f t="shared" si="60"/>
        <v>2045</v>
      </c>
      <c r="C743">
        <f t="shared" si="61"/>
        <v>4</v>
      </c>
    </row>
    <row r="744" spans="1:3" x14ac:dyDescent="0.25">
      <c r="A744" s="1">
        <f t="shared" si="62"/>
        <v>53072</v>
      </c>
      <c r="B744">
        <f t="shared" si="60"/>
        <v>2045</v>
      </c>
      <c r="C744">
        <f t="shared" si="61"/>
        <v>4</v>
      </c>
    </row>
    <row r="745" spans="1:3" x14ac:dyDescent="0.25">
      <c r="A745" s="1">
        <f t="shared" si="62"/>
        <v>53086</v>
      </c>
      <c r="B745">
        <f t="shared" si="60"/>
        <v>2045</v>
      </c>
      <c r="C745">
        <f t="shared" si="61"/>
        <v>5</v>
      </c>
    </row>
    <row r="746" spans="1:3" x14ac:dyDescent="0.25">
      <c r="A746" s="1">
        <f t="shared" si="62"/>
        <v>53100</v>
      </c>
      <c r="B746">
        <f t="shared" si="60"/>
        <v>2045</v>
      </c>
      <c r="C746">
        <f t="shared" si="61"/>
        <v>5</v>
      </c>
    </row>
    <row r="747" spans="1:3" x14ac:dyDescent="0.25">
      <c r="A747" s="1">
        <f t="shared" si="62"/>
        <v>53114</v>
      </c>
      <c r="B747">
        <f t="shared" si="60"/>
        <v>2045</v>
      </c>
      <c r="C747">
        <f t="shared" si="61"/>
        <v>6</v>
      </c>
    </row>
    <row r="748" spans="1:3" x14ac:dyDescent="0.25">
      <c r="A748" s="1">
        <f t="shared" si="62"/>
        <v>53128</v>
      </c>
      <c r="B748">
        <f t="shared" si="60"/>
        <v>2045</v>
      </c>
      <c r="C748">
        <f t="shared" si="61"/>
        <v>6</v>
      </c>
    </row>
    <row r="749" spans="1:3" x14ac:dyDescent="0.25">
      <c r="A749" s="1">
        <f t="shared" si="62"/>
        <v>53142</v>
      </c>
      <c r="B749">
        <f t="shared" si="60"/>
        <v>2045</v>
      </c>
      <c r="C749">
        <f t="shared" si="61"/>
        <v>6</v>
      </c>
    </row>
    <row r="750" spans="1:3" x14ac:dyDescent="0.25">
      <c r="A750" s="1">
        <f t="shared" si="62"/>
        <v>53156</v>
      </c>
      <c r="B750">
        <f t="shared" si="60"/>
        <v>2045</v>
      </c>
      <c r="C750">
        <f t="shared" si="61"/>
        <v>7</v>
      </c>
    </row>
    <row r="751" spans="1:3" x14ac:dyDescent="0.25">
      <c r="A751" s="1">
        <f t="shared" si="62"/>
        <v>53170</v>
      </c>
      <c r="B751">
        <f t="shared" si="60"/>
        <v>2045</v>
      </c>
      <c r="C751">
        <f t="shared" si="61"/>
        <v>7</v>
      </c>
    </row>
    <row r="752" spans="1:3" x14ac:dyDescent="0.25">
      <c r="A752" s="1">
        <f t="shared" si="62"/>
        <v>53184</v>
      </c>
      <c r="B752">
        <f t="shared" si="60"/>
        <v>2045</v>
      </c>
      <c r="C752">
        <f t="shared" si="61"/>
        <v>8</v>
      </c>
    </row>
    <row r="753" spans="1:3" x14ac:dyDescent="0.25">
      <c r="A753" s="1">
        <f t="shared" si="62"/>
        <v>53198</v>
      </c>
      <c r="B753">
        <f t="shared" si="60"/>
        <v>2045</v>
      </c>
      <c r="C753">
        <f t="shared" si="61"/>
        <v>8</v>
      </c>
    </row>
    <row r="754" spans="1:3" x14ac:dyDescent="0.25">
      <c r="A754" s="1">
        <f t="shared" si="62"/>
        <v>53212</v>
      </c>
      <c r="B754">
        <f t="shared" si="60"/>
        <v>2045</v>
      </c>
      <c r="C754">
        <f t="shared" si="61"/>
        <v>9</v>
      </c>
    </row>
    <row r="755" spans="1:3" x14ac:dyDescent="0.25">
      <c r="A755" s="1">
        <f t="shared" si="62"/>
        <v>53226</v>
      </c>
      <c r="B755">
        <f t="shared" si="60"/>
        <v>2045</v>
      </c>
      <c r="C755">
        <f t="shared" si="61"/>
        <v>9</v>
      </c>
    </row>
    <row r="756" spans="1:3" x14ac:dyDescent="0.25">
      <c r="A756" s="1">
        <f t="shared" si="62"/>
        <v>53240</v>
      </c>
      <c r="B756">
        <f t="shared" si="60"/>
        <v>2045</v>
      </c>
      <c r="C756">
        <f t="shared" si="61"/>
        <v>10</v>
      </c>
    </row>
    <row r="757" spans="1:3" x14ac:dyDescent="0.25">
      <c r="A757" s="1">
        <f t="shared" si="62"/>
        <v>53254</v>
      </c>
      <c r="B757">
        <f t="shared" si="60"/>
        <v>2045</v>
      </c>
      <c r="C757">
        <f t="shared" si="61"/>
        <v>10</v>
      </c>
    </row>
    <row r="758" spans="1:3" x14ac:dyDescent="0.25">
      <c r="A758" s="1">
        <f t="shared" si="62"/>
        <v>53268</v>
      </c>
      <c r="B758">
        <f t="shared" si="60"/>
        <v>2045</v>
      </c>
      <c r="C758">
        <f t="shared" si="61"/>
        <v>11</v>
      </c>
    </row>
    <row r="759" spans="1:3" x14ac:dyDescent="0.25">
      <c r="A759" s="1">
        <f t="shared" si="62"/>
        <v>53282</v>
      </c>
      <c r="B759">
        <f t="shared" si="60"/>
        <v>2045</v>
      </c>
      <c r="C759">
        <f t="shared" si="61"/>
        <v>11</v>
      </c>
    </row>
    <row r="760" spans="1:3" x14ac:dyDescent="0.25">
      <c r="A760" s="1">
        <f t="shared" si="62"/>
        <v>53296</v>
      </c>
      <c r="B760">
        <f t="shared" si="60"/>
        <v>2045</v>
      </c>
      <c r="C760">
        <f t="shared" si="61"/>
        <v>11</v>
      </c>
    </row>
    <row r="761" spans="1:3" x14ac:dyDescent="0.25">
      <c r="A761" s="1">
        <f t="shared" si="62"/>
        <v>53310</v>
      </c>
      <c r="B761">
        <f t="shared" si="60"/>
        <v>2045</v>
      </c>
      <c r="C761">
        <f t="shared" si="61"/>
        <v>12</v>
      </c>
    </row>
    <row r="762" spans="1:3" x14ac:dyDescent="0.25">
      <c r="A762" s="1">
        <f t="shared" si="62"/>
        <v>53324</v>
      </c>
      <c r="B762">
        <f t="shared" si="60"/>
        <v>2045</v>
      </c>
      <c r="C762">
        <f t="shared" si="61"/>
        <v>12</v>
      </c>
    </row>
    <row r="763" spans="1:3" x14ac:dyDescent="0.25">
      <c r="A763" s="1">
        <f t="shared" si="62"/>
        <v>53338</v>
      </c>
      <c r="B763">
        <f t="shared" si="60"/>
        <v>2046</v>
      </c>
      <c r="C763">
        <f t="shared" si="61"/>
        <v>1</v>
      </c>
    </row>
    <row r="764" spans="1:3" x14ac:dyDescent="0.25">
      <c r="A764" s="1">
        <f t="shared" si="62"/>
        <v>53352</v>
      </c>
      <c r="B764">
        <f t="shared" si="60"/>
        <v>2046</v>
      </c>
      <c r="C764">
        <f t="shared" si="61"/>
        <v>1</v>
      </c>
    </row>
    <row r="765" spans="1:3" x14ac:dyDescent="0.25">
      <c r="A765" s="1">
        <f t="shared" si="62"/>
        <v>53366</v>
      </c>
      <c r="B765">
        <f t="shared" si="60"/>
        <v>2046</v>
      </c>
      <c r="C765">
        <f t="shared" si="61"/>
        <v>2</v>
      </c>
    </row>
    <row r="766" spans="1:3" x14ac:dyDescent="0.25">
      <c r="A766" s="1">
        <f t="shared" si="62"/>
        <v>53380</v>
      </c>
      <c r="B766">
        <f t="shared" si="60"/>
        <v>2046</v>
      </c>
      <c r="C766">
        <f t="shared" si="61"/>
        <v>2</v>
      </c>
    </row>
    <row r="767" spans="1:3" x14ac:dyDescent="0.25">
      <c r="A767" s="1">
        <f t="shared" si="62"/>
        <v>53394</v>
      </c>
      <c r="B767">
        <f t="shared" si="60"/>
        <v>2046</v>
      </c>
      <c r="C767">
        <f t="shared" si="61"/>
        <v>3</v>
      </c>
    </row>
    <row r="768" spans="1:3" x14ac:dyDescent="0.25">
      <c r="A768" s="1">
        <f t="shared" si="62"/>
        <v>53408</v>
      </c>
      <c r="B768">
        <f t="shared" si="60"/>
        <v>2046</v>
      </c>
      <c r="C768">
        <f t="shared" si="61"/>
        <v>3</v>
      </c>
    </row>
    <row r="769" spans="1:3" x14ac:dyDescent="0.25">
      <c r="A769" s="1">
        <f t="shared" si="62"/>
        <v>53422</v>
      </c>
      <c r="B769">
        <f t="shared" si="60"/>
        <v>2046</v>
      </c>
      <c r="C769">
        <f t="shared" si="61"/>
        <v>4</v>
      </c>
    </row>
    <row r="770" spans="1:3" x14ac:dyDescent="0.25">
      <c r="A770" s="1">
        <f t="shared" si="62"/>
        <v>53436</v>
      </c>
      <c r="B770">
        <f t="shared" si="60"/>
        <v>2046</v>
      </c>
      <c r="C770">
        <f t="shared" si="61"/>
        <v>4</v>
      </c>
    </row>
    <row r="771" spans="1:3" x14ac:dyDescent="0.25">
      <c r="A771" s="1">
        <f t="shared" si="62"/>
        <v>53450</v>
      </c>
      <c r="B771">
        <f t="shared" ref="B771:B834" si="63">YEAR(A771)</f>
        <v>2046</v>
      </c>
      <c r="C771">
        <f t="shared" ref="C771:C834" si="64">MONTH(A771)</f>
        <v>5</v>
      </c>
    </row>
    <row r="772" spans="1:3" x14ac:dyDescent="0.25">
      <c r="A772" s="1">
        <f t="shared" ref="A772:A835" si="65">A771+14</f>
        <v>53464</v>
      </c>
      <c r="B772">
        <f t="shared" si="63"/>
        <v>2046</v>
      </c>
      <c r="C772">
        <f t="shared" si="64"/>
        <v>5</v>
      </c>
    </row>
    <row r="773" spans="1:3" x14ac:dyDescent="0.25">
      <c r="A773" s="1">
        <f t="shared" si="65"/>
        <v>53478</v>
      </c>
      <c r="B773">
        <f t="shared" si="63"/>
        <v>2046</v>
      </c>
      <c r="C773">
        <f t="shared" si="64"/>
        <v>5</v>
      </c>
    </row>
    <row r="774" spans="1:3" x14ac:dyDescent="0.25">
      <c r="A774" s="1">
        <f t="shared" si="65"/>
        <v>53492</v>
      </c>
      <c r="B774">
        <f t="shared" si="63"/>
        <v>2046</v>
      </c>
      <c r="C774">
        <f t="shared" si="64"/>
        <v>6</v>
      </c>
    </row>
    <row r="775" spans="1:3" x14ac:dyDescent="0.25">
      <c r="A775" s="1">
        <f t="shared" si="65"/>
        <v>53506</v>
      </c>
      <c r="B775">
        <f t="shared" si="63"/>
        <v>2046</v>
      </c>
      <c r="C775">
        <f t="shared" si="64"/>
        <v>6</v>
      </c>
    </row>
    <row r="776" spans="1:3" x14ac:dyDescent="0.25">
      <c r="A776" s="1">
        <f t="shared" si="65"/>
        <v>53520</v>
      </c>
      <c r="B776">
        <f t="shared" si="63"/>
        <v>2046</v>
      </c>
      <c r="C776">
        <f t="shared" si="64"/>
        <v>7</v>
      </c>
    </row>
    <row r="777" spans="1:3" x14ac:dyDescent="0.25">
      <c r="A777" s="1">
        <f t="shared" si="65"/>
        <v>53534</v>
      </c>
      <c r="B777">
        <f t="shared" si="63"/>
        <v>2046</v>
      </c>
      <c r="C777">
        <f t="shared" si="64"/>
        <v>7</v>
      </c>
    </row>
    <row r="778" spans="1:3" x14ac:dyDescent="0.25">
      <c r="A778" s="1">
        <f t="shared" si="65"/>
        <v>53548</v>
      </c>
      <c r="B778">
        <f t="shared" si="63"/>
        <v>2046</v>
      </c>
      <c r="C778">
        <f t="shared" si="64"/>
        <v>8</v>
      </c>
    </row>
    <row r="779" spans="1:3" x14ac:dyDescent="0.25">
      <c r="A779" s="1">
        <f t="shared" si="65"/>
        <v>53562</v>
      </c>
      <c r="B779">
        <f t="shared" si="63"/>
        <v>2046</v>
      </c>
      <c r="C779">
        <f t="shared" si="64"/>
        <v>8</v>
      </c>
    </row>
    <row r="780" spans="1:3" x14ac:dyDescent="0.25">
      <c r="A780" s="1">
        <f t="shared" si="65"/>
        <v>53576</v>
      </c>
      <c r="B780">
        <f t="shared" si="63"/>
        <v>2046</v>
      </c>
      <c r="C780">
        <f t="shared" si="64"/>
        <v>9</v>
      </c>
    </row>
    <row r="781" spans="1:3" x14ac:dyDescent="0.25">
      <c r="A781" s="1">
        <f t="shared" si="65"/>
        <v>53590</v>
      </c>
      <c r="B781">
        <f t="shared" si="63"/>
        <v>2046</v>
      </c>
      <c r="C781">
        <f t="shared" si="64"/>
        <v>9</v>
      </c>
    </row>
    <row r="782" spans="1:3" x14ac:dyDescent="0.25">
      <c r="A782" s="1">
        <f t="shared" si="65"/>
        <v>53604</v>
      </c>
      <c r="B782">
        <f t="shared" si="63"/>
        <v>2046</v>
      </c>
      <c r="C782">
        <f t="shared" si="64"/>
        <v>10</v>
      </c>
    </row>
    <row r="783" spans="1:3" x14ac:dyDescent="0.25">
      <c r="A783" s="1">
        <f t="shared" si="65"/>
        <v>53618</v>
      </c>
      <c r="B783">
        <f t="shared" si="63"/>
        <v>2046</v>
      </c>
      <c r="C783">
        <f t="shared" si="64"/>
        <v>10</v>
      </c>
    </row>
    <row r="784" spans="1:3" x14ac:dyDescent="0.25">
      <c r="A784" s="1">
        <f t="shared" si="65"/>
        <v>53632</v>
      </c>
      <c r="B784">
        <f t="shared" si="63"/>
        <v>2046</v>
      </c>
      <c r="C784">
        <f t="shared" si="64"/>
        <v>11</v>
      </c>
    </row>
    <row r="785" spans="1:3" x14ac:dyDescent="0.25">
      <c r="A785" s="1">
        <f t="shared" si="65"/>
        <v>53646</v>
      </c>
      <c r="B785">
        <f t="shared" si="63"/>
        <v>2046</v>
      </c>
      <c r="C785">
        <f t="shared" si="64"/>
        <v>11</v>
      </c>
    </row>
    <row r="786" spans="1:3" x14ac:dyDescent="0.25">
      <c r="A786" s="1">
        <f t="shared" si="65"/>
        <v>53660</v>
      </c>
      <c r="B786">
        <f t="shared" si="63"/>
        <v>2046</v>
      </c>
      <c r="C786">
        <f t="shared" si="64"/>
        <v>11</v>
      </c>
    </row>
    <row r="787" spans="1:3" x14ac:dyDescent="0.25">
      <c r="A787" s="1">
        <f t="shared" si="65"/>
        <v>53674</v>
      </c>
      <c r="B787">
        <f t="shared" si="63"/>
        <v>2046</v>
      </c>
      <c r="C787">
        <f t="shared" si="64"/>
        <v>12</v>
      </c>
    </row>
    <row r="788" spans="1:3" x14ac:dyDescent="0.25">
      <c r="A788" s="1">
        <f t="shared" si="65"/>
        <v>53688</v>
      </c>
      <c r="B788">
        <f t="shared" si="63"/>
        <v>2046</v>
      </c>
      <c r="C788">
        <f t="shared" si="64"/>
        <v>12</v>
      </c>
    </row>
    <row r="789" spans="1:3" x14ac:dyDescent="0.25">
      <c r="A789" s="1">
        <f t="shared" si="65"/>
        <v>53702</v>
      </c>
      <c r="B789">
        <f t="shared" si="63"/>
        <v>2047</v>
      </c>
      <c r="C789">
        <f t="shared" si="64"/>
        <v>1</v>
      </c>
    </row>
    <row r="790" spans="1:3" x14ac:dyDescent="0.25">
      <c r="A790" s="1">
        <f t="shared" si="65"/>
        <v>53716</v>
      </c>
      <c r="B790">
        <f t="shared" si="63"/>
        <v>2047</v>
      </c>
      <c r="C790">
        <f t="shared" si="64"/>
        <v>1</v>
      </c>
    </row>
    <row r="791" spans="1:3" x14ac:dyDescent="0.25">
      <c r="A791" s="1">
        <f t="shared" si="65"/>
        <v>53730</v>
      </c>
      <c r="B791">
        <f t="shared" si="63"/>
        <v>2047</v>
      </c>
      <c r="C791">
        <f t="shared" si="64"/>
        <v>2</v>
      </c>
    </row>
    <row r="792" spans="1:3" x14ac:dyDescent="0.25">
      <c r="A792" s="1">
        <f t="shared" si="65"/>
        <v>53744</v>
      </c>
      <c r="B792">
        <f t="shared" si="63"/>
        <v>2047</v>
      </c>
      <c r="C792">
        <f t="shared" si="64"/>
        <v>2</v>
      </c>
    </row>
    <row r="793" spans="1:3" x14ac:dyDescent="0.25">
      <c r="A793" s="1">
        <f t="shared" si="65"/>
        <v>53758</v>
      </c>
      <c r="B793">
        <f t="shared" si="63"/>
        <v>2047</v>
      </c>
      <c r="C793">
        <f t="shared" si="64"/>
        <v>3</v>
      </c>
    </row>
    <row r="794" spans="1:3" x14ac:dyDescent="0.25">
      <c r="A794" s="1">
        <f t="shared" si="65"/>
        <v>53772</v>
      </c>
      <c r="B794">
        <f t="shared" si="63"/>
        <v>2047</v>
      </c>
      <c r="C794">
        <f t="shared" si="64"/>
        <v>3</v>
      </c>
    </row>
    <row r="795" spans="1:3" x14ac:dyDescent="0.25">
      <c r="A795" s="1">
        <f t="shared" si="65"/>
        <v>53786</v>
      </c>
      <c r="B795">
        <f t="shared" si="63"/>
        <v>2047</v>
      </c>
      <c r="C795">
        <f t="shared" si="64"/>
        <v>4</v>
      </c>
    </row>
    <row r="796" spans="1:3" x14ac:dyDescent="0.25">
      <c r="A796" s="1">
        <f t="shared" si="65"/>
        <v>53800</v>
      </c>
      <c r="B796">
        <f t="shared" si="63"/>
        <v>2047</v>
      </c>
      <c r="C796">
        <f t="shared" si="64"/>
        <v>4</v>
      </c>
    </row>
    <row r="797" spans="1:3" x14ac:dyDescent="0.25">
      <c r="A797" s="1">
        <f t="shared" si="65"/>
        <v>53814</v>
      </c>
      <c r="B797">
        <f t="shared" si="63"/>
        <v>2047</v>
      </c>
      <c r="C797">
        <f t="shared" si="64"/>
        <v>5</v>
      </c>
    </row>
    <row r="798" spans="1:3" x14ac:dyDescent="0.25">
      <c r="A798" s="1">
        <f t="shared" si="65"/>
        <v>53828</v>
      </c>
      <c r="B798">
        <f t="shared" si="63"/>
        <v>2047</v>
      </c>
      <c r="C798">
        <f t="shared" si="64"/>
        <v>5</v>
      </c>
    </row>
    <row r="799" spans="1:3" x14ac:dyDescent="0.25">
      <c r="A799" s="1">
        <f t="shared" si="65"/>
        <v>53842</v>
      </c>
      <c r="B799">
        <f t="shared" si="63"/>
        <v>2047</v>
      </c>
      <c r="C799">
        <f t="shared" si="64"/>
        <v>5</v>
      </c>
    </row>
    <row r="800" spans="1:3" x14ac:dyDescent="0.25">
      <c r="A800" s="1">
        <f t="shared" si="65"/>
        <v>53856</v>
      </c>
      <c r="B800">
        <f t="shared" si="63"/>
        <v>2047</v>
      </c>
      <c r="C800">
        <f t="shared" si="64"/>
        <v>6</v>
      </c>
    </row>
    <row r="801" spans="1:3" x14ac:dyDescent="0.25">
      <c r="A801" s="1">
        <f t="shared" si="65"/>
        <v>53870</v>
      </c>
      <c r="B801">
        <f t="shared" si="63"/>
        <v>2047</v>
      </c>
      <c r="C801">
        <f t="shared" si="64"/>
        <v>6</v>
      </c>
    </row>
    <row r="802" spans="1:3" x14ac:dyDescent="0.25">
      <c r="A802" s="1">
        <f t="shared" si="65"/>
        <v>53884</v>
      </c>
      <c r="B802">
        <f t="shared" si="63"/>
        <v>2047</v>
      </c>
      <c r="C802">
        <f t="shared" si="64"/>
        <v>7</v>
      </c>
    </row>
    <row r="803" spans="1:3" x14ac:dyDescent="0.25">
      <c r="A803" s="1">
        <f t="shared" si="65"/>
        <v>53898</v>
      </c>
      <c r="B803">
        <f t="shared" si="63"/>
        <v>2047</v>
      </c>
      <c r="C803">
        <f t="shared" si="64"/>
        <v>7</v>
      </c>
    </row>
    <row r="804" spans="1:3" x14ac:dyDescent="0.25">
      <c r="A804" s="1">
        <f t="shared" si="65"/>
        <v>53912</v>
      </c>
      <c r="B804">
        <f t="shared" si="63"/>
        <v>2047</v>
      </c>
      <c r="C804">
        <f t="shared" si="64"/>
        <v>8</v>
      </c>
    </row>
    <row r="805" spans="1:3" x14ac:dyDescent="0.25">
      <c r="A805" s="1">
        <f t="shared" si="65"/>
        <v>53926</v>
      </c>
      <c r="B805">
        <f t="shared" si="63"/>
        <v>2047</v>
      </c>
      <c r="C805">
        <f t="shared" si="64"/>
        <v>8</v>
      </c>
    </row>
    <row r="806" spans="1:3" x14ac:dyDescent="0.25">
      <c r="A806" s="1">
        <f t="shared" si="65"/>
        <v>53940</v>
      </c>
      <c r="B806">
        <f t="shared" si="63"/>
        <v>2047</v>
      </c>
      <c r="C806">
        <f t="shared" si="64"/>
        <v>9</v>
      </c>
    </row>
    <row r="807" spans="1:3" x14ac:dyDescent="0.25">
      <c r="A807" s="1">
        <f t="shared" si="65"/>
        <v>53954</v>
      </c>
      <c r="B807">
        <f t="shared" si="63"/>
        <v>2047</v>
      </c>
      <c r="C807">
        <f t="shared" si="64"/>
        <v>9</v>
      </c>
    </row>
    <row r="808" spans="1:3" x14ac:dyDescent="0.25">
      <c r="A808" s="1">
        <f t="shared" si="65"/>
        <v>53968</v>
      </c>
      <c r="B808">
        <f t="shared" si="63"/>
        <v>2047</v>
      </c>
      <c r="C808">
        <f t="shared" si="64"/>
        <v>10</v>
      </c>
    </row>
    <row r="809" spans="1:3" x14ac:dyDescent="0.25">
      <c r="A809" s="1">
        <f t="shared" si="65"/>
        <v>53982</v>
      </c>
      <c r="B809">
        <f t="shared" si="63"/>
        <v>2047</v>
      </c>
      <c r="C809">
        <f t="shared" si="64"/>
        <v>10</v>
      </c>
    </row>
    <row r="810" spans="1:3" x14ac:dyDescent="0.25">
      <c r="A810" s="1">
        <f t="shared" si="65"/>
        <v>53996</v>
      </c>
      <c r="B810">
        <f t="shared" si="63"/>
        <v>2047</v>
      </c>
      <c r="C810">
        <f t="shared" si="64"/>
        <v>10</v>
      </c>
    </row>
    <row r="811" spans="1:3" x14ac:dyDescent="0.25">
      <c r="A811" s="1">
        <f t="shared" si="65"/>
        <v>54010</v>
      </c>
      <c r="B811">
        <f t="shared" si="63"/>
        <v>2047</v>
      </c>
      <c r="C811">
        <f t="shared" si="64"/>
        <v>11</v>
      </c>
    </row>
    <row r="812" spans="1:3" x14ac:dyDescent="0.25">
      <c r="A812" s="1">
        <f t="shared" si="65"/>
        <v>54024</v>
      </c>
      <c r="B812">
        <f t="shared" si="63"/>
        <v>2047</v>
      </c>
      <c r="C812">
        <f t="shared" si="64"/>
        <v>11</v>
      </c>
    </row>
    <row r="813" spans="1:3" x14ac:dyDescent="0.25">
      <c r="A813" s="1">
        <f t="shared" si="65"/>
        <v>54038</v>
      </c>
      <c r="B813">
        <f t="shared" si="63"/>
        <v>2047</v>
      </c>
      <c r="C813">
        <f t="shared" si="64"/>
        <v>12</v>
      </c>
    </row>
    <row r="814" spans="1:3" x14ac:dyDescent="0.25">
      <c r="A814" s="1">
        <f t="shared" si="65"/>
        <v>54052</v>
      </c>
      <c r="B814">
        <f t="shared" si="63"/>
        <v>2047</v>
      </c>
      <c r="C814">
        <f t="shared" si="64"/>
        <v>12</v>
      </c>
    </row>
    <row r="815" spans="1:3" x14ac:dyDescent="0.25">
      <c r="A815" s="1">
        <f t="shared" si="65"/>
        <v>54066</v>
      </c>
      <c r="B815">
        <f t="shared" si="63"/>
        <v>2048</v>
      </c>
      <c r="C815">
        <f t="shared" si="64"/>
        <v>1</v>
      </c>
    </row>
    <row r="816" spans="1:3" x14ac:dyDescent="0.25">
      <c r="A816" s="1">
        <f t="shared" si="65"/>
        <v>54080</v>
      </c>
      <c r="B816">
        <f t="shared" si="63"/>
        <v>2048</v>
      </c>
      <c r="C816">
        <f t="shared" si="64"/>
        <v>1</v>
      </c>
    </row>
    <row r="817" spans="1:3" x14ac:dyDescent="0.25">
      <c r="A817" s="1">
        <f t="shared" si="65"/>
        <v>54094</v>
      </c>
      <c r="B817">
        <f t="shared" si="63"/>
        <v>2048</v>
      </c>
      <c r="C817">
        <f t="shared" si="64"/>
        <v>2</v>
      </c>
    </row>
    <row r="818" spans="1:3" x14ac:dyDescent="0.25">
      <c r="A818" s="1">
        <f t="shared" si="65"/>
        <v>54108</v>
      </c>
      <c r="B818">
        <f t="shared" si="63"/>
        <v>2048</v>
      </c>
      <c r="C818">
        <f t="shared" si="64"/>
        <v>2</v>
      </c>
    </row>
    <row r="819" spans="1:3" x14ac:dyDescent="0.25">
      <c r="A819" s="1">
        <f t="shared" si="65"/>
        <v>54122</v>
      </c>
      <c r="B819">
        <f t="shared" si="63"/>
        <v>2048</v>
      </c>
      <c r="C819">
        <f t="shared" si="64"/>
        <v>3</v>
      </c>
    </row>
    <row r="820" spans="1:3" x14ac:dyDescent="0.25">
      <c r="A820" s="1">
        <f t="shared" si="65"/>
        <v>54136</v>
      </c>
      <c r="B820">
        <f t="shared" si="63"/>
        <v>2048</v>
      </c>
      <c r="C820">
        <f t="shared" si="64"/>
        <v>3</v>
      </c>
    </row>
    <row r="821" spans="1:3" x14ac:dyDescent="0.25">
      <c r="A821" s="1">
        <f t="shared" si="65"/>
        <v>54150</v>
      </c>
      <c r="B821">
        <f t="shared" si="63"/>
        <v>2048</v>
      </c>
      <c r="C821">
        <f t="shared" si="64"/>
        <v>4</v>
      </c>
    </row>
    <row r="822" spans="1:3" x14ac:dyDescent="0.25">
      <c r="A822" s="1">
        <f t="shared" si="65"/>
        <v>54164</v>
      </c>
      <c r="B822">
        <f t="shared" si="63"/>
        <v>2048</v>
      </c>
      <c r="C822">
        <f t="shared" si="64"/>
        <v>4</v>
      </c>
    </row>
    <row r="823" spans="1:3" x14ac:dyDescent="0.25">
      <c r="A823" s="1">
        <f t="shared" si="65"/>
        <v>54178</v>
      </c>
      <c r="B823">
        <f t="shared" si="63"/>
        <v>2048</v>
      </c>
      <c r="C823">
        <f t="shared" si="64"/>
        <v>4</v>
      </c>
    </row>
    <row r="824" spans="1:3" x14ac:dyDescent="0.25">
      <c r="A824" s="1">
        <f t="shared" si="65"/>
        <v>54192</v>
      </c>
      <c r="B824">
        <f t="shared" si="63"/>
        <v>2048</v>
      </c>
      <c r="C824">
        <f t="shared" si="64"/>
        <v>5</v>
      </c>
    </row>
    <row r="825" spans="1:3" x14ac:dyDescent="0.25">
      <c r="A825" s="1">
        <f t="shared" si="65"/>
        <v>54206</v>
      </c>
      <c r="B825">
        <f t="shared" si="63"/>
        <v>2048</v>
      </c>
      <c r="C825">
        <f t="shared" si="64"/>
        <v>5</v>
      </c>
    </row>
    <row r="826" spans="1:3" x14ac:dyDescent="0.25">
      <c r="A826" s="1">
        <f t="shared" si="65"/>
        <v>54220</v>
      </c>
      <c r="B826">
        <f t="shared" si="63"/>
        <v>2048</v>
      </c>
      <c r="C826">
        <f t="shared" si="64"/>
        <v>6</v>
      </c>
    </row>
    <row r="827" spans="1:3" x14ac:dyDescent="0.25">
      <c r="A827" s="1">
        <f t="shared" si="65"/>
        <v>54234</v>
      </c>
      <c r="B827">
        <f t="shared" si="63"/>
        <v>2048</v>
      </c>
      <c r="C827">
        <f t="shared" si="64"/>
        <v>6</v>
      </c>
    </row>
    <row r="828" spans="1:3" x14ac:dyDescent="0.25">
      <c r="A828" s="1">
        <f t="shared" si="65"/>
        <v>54248</v>
      </c>
      <c r="B828">
        <f t="shared" si="63"/>
        <v>2048</v>
      </c>
      <c r="C828">
        <f t="shared" si="64"/>
        <v>7</v>
      </c>
    </row>
    <row r="829" spans="1:3" x14ac:dyDescent="0.25">
      <c r="A829" s="1">
        <f t="shared" si="65"/>
        <v>54262</v>
      </c>
      <c r="B829">
        <f t="shared" si="63"/>
        <v>2048</v>
      </c>
      <c r="C829">
        <f t="shared" si="64"/>
        <v>7</v>
      </c>
    </row>
    <row r="830" spans="1:3" x14ac:dyDescent="0.25">
      <c r="A830" s="1">
        <f t="shared" si="65"/>
        <v>54276</v>
      </c>
      <c r="B830">
        <f t="shared" si="63"/>
        <v>2048</v>
      </c>
      <c r="C830">
        <f t="shared" si="64"/>
        <v>8</v>
      </c>
    </row>
    <row r="831" spans="1:3" x14ac:dyDescent="0.25">
      <c r="A831" s="1">
        <f t="shared" si="65"/>
        <v>54290</v>
      </c>
      <c r="B831">
        <f t="shared" si="63"/>
        <v>2048</v>
      </c>
      <c r="C831">
        <f t="shared" si="64"/>
        <v>8</v>
      </c>
    </row>
    <row r="832" spans="1:3" x14ac:dyDescent="0.25">
      <c r="A832" s="1">
        <f t="shared" si="65"/>
        <v>54304</v>
      </c>
      <c r="B832">
        <f t="shared" si="63"/>
        <v>2048</v>
      </c>
      <c r="C832">
        <f t="shared" si="64"/>
        <v>9</v>
      </c>
    </row>
    <row r="833" spans="1:3" x14ac:dyDescent="0.25">
      <c r="A833" s="1">
        <f t="shared" si="65"/>
        <v>54318</v>
      </c>
      <c r="B833">
        <f t="shared" si="63"/>
        <v>2048</v>
      </c>
      <c r="C833">
        <f t="shared" si="64"/>
        <v>9</v>
      </c>
    </row>
    <row r="834" spans="1:3" x14ac:dyDescent="0.25">
      <c r="A834" s="1">
        <f t="shared" si="65"/>
        <v>54332</v>
      </c>
      <c r="B834">
        <f t="shared" si="63"/>
        <v>2048</v>
      </c>
      <c r="C834">
        <f t="shared" si="64"/>
        <v>10</v>
      </c>
    </row>
    <row r="835" spans="1:3" x14ac:dyDescent="0.25">
      <c r="A835" s="1">
        <f t="shared" si="65"/>
        <v>54346</v>
      </c>
      <c r="B835">
        <f t="shared" ref="B835:B898" si="66">YEAR(A835)</f>
        <v>2048</v>
      </c>
      <c r="C835">
        <f t="shared" ref="C835:C898" si="67">MONTH(A835)</f>
        <v>10</v>
      </c>
    </row>
    <row r="836" spans="1:3" x14ac:dyDescent="0.25">
      <c r="A836" s="1">
        <f t="shared" ref="A836:A899" si="68">A835+14</f>
        <v>54360</v>
      </c>
      <c r="B836">
        <f t="shared" si="66"/>
        <v>2048</v>
      </c>
      <c r="C836">
        <f t="shared" si="67"/>
        <v>10</v>
      </c>
    </row>
    <row r="837" spans="1:3" x14ac:dyDescent="0.25">
      <c r="A837" s="1">
        <f t="shared" si="68"/>
        <v>54374</v>
      </c>
      <c r="B837">
        <f t="shared" si="66"/>
        <v>2048</v>
      </c>
      <c r="C837">
        <f t="shared" si="67"/>
        <v>11</v>
      </c>
    </row>
    <row r="838" spans="1:3" x14ac:dyDescent="0.25">
      <c r="A838" s="1">
        <f t="shared" si="68"/>
        <v>54388</v>
      </c>
      <c r="B838">
        <f t="shared" si="66"/>
        <v>2048</v>
      </c>
      <c r="C838">
        <f t="shared" si="67"/>
        <v>11</v>
      </c>
    </row>
    <row r="839" spans="1:3" x14ac:dyDescent="0.25">
      <c r="A839" s="1">
        <f t="shared" si="68"/>
        <v>54402</v>
      </c>
      <c r="B839">
        <f t="shared" si="66"/>
        <v>2048</v>
      </c>
      <c r="C839">
        <f t="shared" si="67"/>
        <v>12</v>
      </c>
    </row>
    <row r="840" spans="1:3" x14ac:dyDescent="0.25">
      <c r="A840" s="1">
        <f t="shared" si="68"/>
        <v>54416</v>
      </c>
      <c r="B840">
        <f t="shared" si="66"/>
        <v>2048</v>
      </c>
      <c r="C840">
        <f t="shared" si="67"/>
        <v>12</v>
      </c>
    </row>
    <row r="841" spans="1:3" x14ac:dyDescent="0.25">
      <c r="A841" s="1">
        <f t="shared" si="68"/>
        <v>54430</v>
      </c>
      <c r="B841">
        <f t="shared" si="66"/>
        <v>2049</v>
      </c>
      <c r="C841">
        <f t="shared" si="67"/>
        <v>1</v>
      </c>
    </row>
    <row r="842" spans="1:3" x14ac:dyDescent="0.25">
      <c r="A842" s="1">
        <f t="shared" si="68"/>
        <v>54444</v>
      </c>
      <c r="B842">
        <f t="shared" si="66"/>
        <v>2049</v>
      </c>
      <c r="C842">
        <f t="shared" si="67"/>
        <v>1</v>
      </c>
    </row>
    <row r="843" spans="1:3" x14ac:dyDescent="0.25">
      <c r="A843" s="1">
        <f t="shared" si="68"/>
        <v>54458</v>
      </c>
      <c r="B843">
        <f t="shared" si="66"/>
        <v>2049</v>
      </c>
      <c r="C843">
        <f t="shared" si="67"/>
        <v>2</v>
      </c>
    </row>
    <row r="844" spans="1:3" x14ac:dyDescent="0.25">
      <c r="A844" s="1">
        <f t="shared" si="68"/>
        <v>54472</v>
      </c>
      <c r="B844">
        <f t="shared" si="66"/>
        <v>2049</v>
      </c>
      <c r="C844">
        <f t="shared" si="67"/>
        <v>2</v>
      </c>
    </row>
    <row r="845" spans="1:3" x14ac:dyDescent="0.25">
      <c r="A845" s="1">
        <f t="shared" si="68"/>
        <v>54486</v>
      </c>
      <c r="B845">
        <f t="shared" si="66"/>
        <v>2049</v>
      </c>
      <c r="C845">
        <f t="shared" si="67"/>
        <v>3</v>
      </c>
    </row>
    <row r="846" spans="1:3" x14ac:dyDescent="0.25">
      <c r="A846" s="1">
        <f t="shared" si="68"/>
        <v>54500</v>
      </c>
      <c r="B846">
        <f t="shared" si="66"/>
        <v>2049</v>
      </c>
      <c r="C846">
        <f t="shared" si="67"/>
        <v>3</v>
      </c>
    </row>
    <row r="847" spans="1:3" x14ac:dyDescent="0.25">
      <c r="A847" s="1">
        <f t="shared" si="68"/>
        <v>54514</v>
      </c>
      <c r="B847">
        <f t="shared" si="66"/>
        <v>2049</v>
      </c>
      <c r="C847">
        <f t="shared" si="67"/>
        <v>4</v>
      </c>
    </row>
    <row r="848" spans="1:3" x14ac:dyDescent="0.25">
      <c r="A848" s="1">
        <f t="shared" si="68"/>
        <v>54528</v>
      </c>
      <c r="B848">
        <f t="shared" si="66"/>
        <v>2049</v>
      </c>
      <c r="C848">
        <f t="shared" si="67"/>
        <v>4</v>
      </c>
    </row>
    <row r="849" spans="1:3" x14ac:dyDescent="0.25">
      <c r="A849" s="1">
        <f t="shared" si="68"/>
        <v>54542</v>
      </c>
      <c r="B849">
        <f t="shared" si="66"/>
        <v>2049</v>
      </c>
      <c r="C849">
        <f t="shared" si="67"/>
        <v>4</v>
      </c>
    </row>
    <row r="850" spans="1:3" x14ac:dyDescent="0.25">
      <c r="A850" s="1">
        <f t="shared" si="68"/>
        <v>54556</v>
      </c>
      <c r="B850">
        <f t="shared" si="66"/>
        <v>2049</v>
      </c>
      <c r="C850">
        <f t="shared" si="67"/>
        <v>5</v>
      </c>
    </row>
    <row r="851" spans="1:3" x14ac:dyDescent="0.25">
      <c r="A851" s="1">
        <f t="shared" si="68"/>
        <v>54570</v>
      </c>
      <c r="B851">
        <f t="shared" si="66"/>
        <v>2049</v>
      </c>
      <c r="C851">
        <f t="shared" si="67"/>
        <v>5</v>
      </c>
    </row>
    <row r="852" spans="1:3" x14ac:dyDescent="0.25">
      <c r="A852" s="1">
        <f t="shared" si="68"/>
        <v>54584</v>
      </c>
      <c r="B852">
        <f t="shared" si="66"/>
        <v>2049</v>
      </c>
      <c r="C852">
        <f t="shared" si="67"/>
        <v>6</v>
      </c>
    </row>
    <row r="853" spans="1:3" x14ac:dyDescent="0.25">
      <c r="A853" s="1">
        <f t="shared" si="68"/>
        <v>54598</v>
      </c>
      <c r="B853">
        <f t="shared" si="66"/>
        <v>2049</v>
      </c>
      <c r="C853">
        <f t="shared" si="67"/>
        <v>6</v>
      </c>
    </row>
    <row r="854" spans="1:3" x14ac:dyDescent="0.25">
      <c r="A854" s="1">
        <f t="shared" si="68"/>
        <v>54612</v>
      </c>
      <c r="B854">
        <f t="shared" si="66"/>
        <v>2049</v>
      </c>
      <c r="C854">
        <f t="shared" si="67"/>
        <v>7</v>
      </c>
    </row>
    <row r="855" spans="1:3" x14ac:dyDescent="0.25">
      <c r="A855" s="1">
        <f t="shared" si="68"/>
        <v>54626</v>
      </c>
      <c r="B855">
        <f t="shared" si="66"/>
        <v>2049</v>
      </c>
      <c r="C855">
        <f t="shared" si="67"/>
        <v>7</v>
      </c>
    </row>
    <row r="856" spans="1:3" x14ac:dyDescent="0.25">
      <c r="A856" s="1">
        <f t="shared" si="68"/>
        <v>54640</v>
      </c>
      <c r="B856">
        <f t="shared" si="66"/>
        <v>2049</v>
      </c>
      <c r="C856">
        <f t="shared" si="67"/>
        <v>8</v>
      </c>
    </row>
    <row r="857" spans="1:3" x14ac:dyDescent="0.25">
      <c r="A857" s="1">
        <f t="shared" si="68"/>
        <v>54654</v>
      </c>
      <c r="B857">
        <f t="shared" si="66"/>
        <v>2049</v>
      </c>
      <c r="C857">
        <f t="shared" si="67"/>
        <v>8</v>
      </c>
    </row>
    <row r="858" spans="1:3" x14ac:dyDescent="0.25">
      <c r="A858" s="1">
        <f t="shared" si="68"/>
        <v>54668</v>
      </c>
      <c r="B858">
        <f t="shared" si="66"/>
        <v>2049</v>
      </c>
      <c r="C858">
        <f t="shared" si="67"/>
        <v>9</v>
      </c>
    </row>
    <row r="859" spans="1:3" x14ac:dyDescent="0.25">
      <c r="A859" s="1">
        <f t="shared" si="68"/>
        <v>54682</v>
      </c>
      <c r="B859">
        <f t="shared" si="66"/>
        <v>2049</v>
      </c>
      <c r="C859">
        <f t="shared" si="67"/>
        <v>9</v>
      </c>
    </row>
    <row r="860" spans="1:3" x14ac:dyDescent="0.25">
      <c r="A860" s="1">
        <f t="shared" si="68"/>
        <v>54696</v>
      </c>
      <c r="B860">
        <f t="shared" si="66"/>
        <v>2049</v>
      </c>
      <c r="C860">
        <f t="shared" si="67"/>
        <v>9</v>
      </c>
    </row>
    <row r="861" spans="1:3" x14ac:dyDescent="0.25">
      <c r="A861" s="1">
        <f t="shared" si="68"/>
        <v>54710</v>
      </c>
      <c r="B861">
        <f t="shared" si="66"/>
        <v>2049</v>
      </c>
      <c r="C861">
        <f t="shared" si="67"/>
        <v>10</v>
      </c>
    </row>
    <row r="862" spans="1:3" x14ac:dyDescent="0.25">
      <c r="A862" s="1">
        <f t="shared" si="68"/>
        <v>54724</v>
      </c>
      <c r="B862">
        <f t="shared" si="66"/>
        <v>2049</v>
      </c>
      <c r="C862">
        <f t="shared" si="67"/>
        <v>10</v>
      </c>
    </row>
    <row r="863" spans="1:3" x14ac:dyDescent="0.25">
      <c r="A863" s="1">
        <f t="shared" si="68"/>
        <v>54738</v>
      </c>
      <c r="B863">
        <f t="shared" si="66"/>
        <v>2049</v>
      </c>
      <c r="C863">
        <f t="shared" si="67"/>
        <v>11</v>
      </c>
    </row>
    <row r="864" spans="1:3" x14ac:dyDescent="0.25">
      <c r="A864" s="1">
        <f t="shared" si="68"/>
        <v>54752</v>
      </c>
      <c r="B864">
        <f t="shared" si="66"/>
        <v>2049</v>
      </c>
      <c r="C864">
        <f t="shared" si="67"/>
        <v>11</v>
      </c>
    </row>
    <row r="865" spans="1:3" x14ac:dyDescent="0.25">
      <c r="A865" s="1">
        <f t="shared" si="68"/>
        <v>54766</v>
      </c>
      <c r="B865">
        <f t="shared" si="66"/>
        <v>2049</v>
      </c>
      <c r="C865">
        <f t="shared" si="67"/>
        <v>12</v>
      </c>
    </row>
    <row r="866" spans="1:3" x14ac:dyDescent="0.25">
      <c r="A866" s="1">
        <f t="shared" si="68"/>
        <v>54780</v>
      </c>
      <c r="B866">
        <f t="shared" si="66"/>
        <v>2049</v>
      </c>
      <c r="C866">
        <f t="shared" si="67"/>
        <v>12</v>
      </c>
    </row>
    <row r="867" spans="1:3" x14ac:dyDescent="0.25">
      <c r="A867" s="1">
        <f t="shared" si="68"/>
        <v>54794</v>
      </c>
      <c r="B867">
        <f t="shared" si="66"/>
        <v>2050</v>
      </c>
      <c r="C867">
        <f t="shared" si="67"/>
        <v>1</v>
      </c>
    </row>
    <row r="868" spans="1:3" x14ac:dyDescent="0.25">
      <c r="A868" s="1">
        <f t="shared" si="68"/>
        <v>54808</v>
      </c>
      <c r="B868">
        <f t="shared" si="66"/>
        <v>2050</v>
      </c>
      <c r="C868">
        <f t="shared" si="67"/>
        <v>1</v>
      </c>
    </row>
    <row r="869" spans="1:3" x14ac:dyDescent="0.25">
      <c r="A869" s="1">
        <f t="shared" si="68"/>
        <v>54822</v>
      </c>
      <c r="B869">
        <f t="shared" si="66"/>
        <v>2050</v>
      </c>
      <c r="C869">
        <f t="shared" si="67"/>
        <v>2</v>
      </c>
    </row>
    <row r="870" spans="1:3" x14ac:dyDescent="0.25">
      <c r="A870" s="1">
        <f t="shared" si="68"/>
        <v>54836</v>
      </c>
      <c r="B870">
        <f t="shared" si="66"/>
        <v>2050</v>
      </c>
      <c r="C870">
        <f t="shared" si="67"/>
        <v>2</v>
      </c>
    </row>
    <row r="871" spans="1:3" x14ac:dyDescent="0.25">
      <c r="A871" s="1">
        <f t="shared" si="68"/>
        <v>54850</v>
      </c>
      <c r="B871">
        <f t="shared" si="66"/>
        <v>2050</v>
      </c>
      <c r="C871">
        <f t="shared" si="67"/>
        <v>3</v>
      </c>
    </row>
    <row r="872" spans="1:3" x14ac:dyDescent="0.25">
      <c r="A872" s="1">
        <f t="shared" si="68"/>
        <v>54864</v>
      </c>
      <c r="B872">
        <f t="shared" si="66"/>
        <v>2050</v>
      </c>
      <c r="C872">
        <f t="shared" si="67"/>
        <v>3</v>
      </c>
    </row>
    <row r="873" spans="1:3" x14ac:dyDescent="0.25">
      <c r="A873" s="1">
        <f t="shared" si="68"/>
        <v>54878</v>
      </c>
      <c r="B873">
        <f t="shared" si="66"/>
        <v>2050</v>
      </c>
      <c r="C873">
        <f t="shared" si="67"/>
        <v>3</v>
      </c>
    </row>
    <row r="874" spans="1:3" x14ac:dyDescent="0.25">
      <c r="A874" s="1">
        <f t="shared" si="68"/>
        <v>54892</v>
      </c>
      <c r="B874">
        <f t="shared" si="66"/>
        <v>2050</v>
      </c>
      <c r="C874">
        <f t="shared" si="67"/>
        <v>4</v>
      </c>
    </row>
    <row r="875" spans="1:3" x14ac:dyDescent="0.25">
      <c r="A875" s="1">
        <f t="shared" si="68"/>
        <v>54906</v>
      </c>
      <c r="B875">
        <f t="shared" si="66"/>
        <v>2050</v>
      </c>
      <c r="C875">
        <f t="shared" si="67"/>
        <v>4</v>
      </c>
    </row>
    <row r="876" spans="1:3" x14ac:dyDescent="0.25">
      <c r="A876" s="1">
        <f t="shared" si="68"/>
        <v>54920</v>
      </c>
      <c r="B876">
        <f t="shared" si="66"/>
        <v>2050</v>
      </c>
      <c r="C876">
        <f t="shared" si="67"/>
        <v>5</v>
      </c>
    </row>
    <row r="877" spans="1:3" x14ac:dyDescent="0.25">
      <c r="A877" s="1">
        <f t="shared" si="68"/>
        <v>54934</v>
      </c>
      <c r="B877">
        <f t="shared" si="66"/>
        <v>2050</v>
      </c>
      <c r="C877">
        <f t="shared" si="67"/>
        <v>5</v>
      </c>
    </row>
    <row r="878" spans="1:3" x14ac:dyDescent="0.25">
      <c r="A878" s="1">
        <f t="shared" si="68"/>
        <v>54948</v>
      </c>
      <c r="B878">
        <f t="shared" si="66"/>
        <v>2050</v>
      </c>
      <c r="C878">
        <f t="shared" si="67"/>
        <v>6</v>
      </c>
    </row>
    <row r="879" spans="1:3" x14ac:dyDescent="0.25">
      <c r="A879" s="1">
        <f t="shared" si="68"/>
        <v>54962</v>
      </c>
      <c r="B879">
        <f t="shared" si="66"/>
        <v>2050</v>
      </c>
      <c r="C879">
        <f t="shared" si="67"/>
        <v>6</v>
      </c>
    </row>
    <row r="880" spans="1:3" x14ac:dyDescent="0.25">
      <c r="A880" s="1">
        <f t="shared" si="68"/>
        <v>54976</v>
      </c>
      <c r="B880">
        <f t="shared" si="66"/>
        <v>2050</v>
      </c>
      <c r="C880">
        <f t="shared" si="67"/>
        <v>7</v>
      </c>
    </row>
    <row r="881" spans="1:3" x14ac:dyDescent="0.25">
      <c r="A881" s="1">
        <f t="shared" si="68"/>
        <v>54990</v>
      </c>
      <c r="B881">
        <f t="shared" si="66"/>
        <v>2050</v>
      </c>
      <c r="C881">
        <f t="shared" si="67"/>
        <v>7</v>
      </c>
    </row>
    <row r="882" spans="1:3" x14ac:dyDescent="0.25">
      <c r="A882" s="1">
        <f t="shared" si="68"/>
        <v>55004</v>
      </c>
      <c r="B882">
        <f t="shared" si="66"/>
        <v>2050</v>
      </c>
      <c r="C882">
        <f t="shared" si="67"/>
        <v>8</v>
      </c>
    </row>
    <row r="883" spans="1:3" x14ac:dyDescent="0.25">
      <c r="A883" s="1">
        <f t="shared" si="68"/>
        <v>55018</v>
      </c>
      <c r="B883">
        <f t="shared" si="66"/>
        <v>2050</v>
      </c>
      <c r="C883">
        <f t="shared" si="67"/>
        <v>8</v>
      </c>
    </row>
    <row r="884" spans="1:3" x14ac:dyDescent="0.25">
      <c r="A884" s="1">
        <f t="shared" si="68"/>
        <v>55032</v>
      </c>
      <c r="B884">
        <f t="shared" si="66"/>
        <v>2050</v>
      </c>
      <c r="C884">
        <f t="shared" si="67"/>
        <v>9</v>
      </c>
    </row>
    <row r="885" spans="1:3" x14ac:dyDescent="0.25">
      <c r="A885" s="1">
        <f t="shared" si="68"/>
        <v>55046</v>
      </c>
      <c r="B885">
        <f t="shared" si="66"/>
        <v>2050</v>
      </c>
      <c r="C885">
        <f t="shared" si="67"/>
        <v>9</v>
      </c>
    </row>
    <row r="886" spans="1:3" x14ac:dyDescent="0.25">
      <c r="A886" s="1">
        <f t="shared" si="68"/>
        <v>55060</v>
      </c>
      <c r="B886">
        <f t="shared" si="66"/>
        <v>2050</v>
      </c>
      <c r="C886">
        <f t="shared" si="67"/>
        <v>9</v>
      </c>
    </row>
    <row r="887" spans="1:3" x14ac:dyDescent="0.25">
      <c r="A887" s="1">
        <f t="shared" si="68"/>
        <v>55074</v>
      </c>
      <c r="B887">
        <f t="shared" si="66"/>
        <v>2050</v>
      </c>
      <c r="C887">
        <f t="shared" si="67"/>
        <v>10</v>
      </c>
    </row>
    <row r="888" spans="1:3" x14ac:dyDescent="0.25">
      <c r="A888" s="1">
        <f t="shared" si="68"/>
        <v>55088</v>
      </c>
      <c r="B888">
        <f t="shared" si="66"/>
        <v>2050</v>
      </c>
      <c r="C888">
        <f t="shared" si="67"/>
        <v>10</v>
      </c>
    </row>
    <row r="889" spans="1:3" x14ac:dyDescent="0.25">
      <c r="A889" s="1">
        <f t="shared" si="68"/>
        <v>55102</v>
      </c>
      <c r="B889">
        <f t="shared" si="66"/>
        <v>2050</v>
      </c>
      <c r="C889">
        <f t="shared" si="67"/>
        <v>11</v>
      </c>
    </row>
    <row r="890" spans="1:3" x14ac:dyDescent="0.25">
      <c r="A890" s="1">
        <f t="shared" si="68"/>
        <v>55116</v>
      </c>
      <c r="B890">
        <f t="shared" si="66"/>
        <v>2050</v>
      </c>
      <c r="C890">
        <f t="shared" si="67"/>
        <v>11</v>
      </c>
    </row>
    <row r="891" spans="1:3" x14ac:dyDescent="0.25">
      <c r="A891" s="1">
        <f t="shared" si="68"/>
        <v>55130</v>
      </c>
      <c r="B891">
        <f t="shared" si="66"/>
        <v>2050</v>
      </c>
      <c r="C891">
        <f t="shared" si="67"/>
        <v>12</v>
      </c>
    </row>
    <row r="892" spans="1:3" x14ac:dyDescent="0.25">
      <c r="A892" s="1">
        <f t="shared" si="68"/>
        <v>55144</v>
      </c>
      <c r="B892">
        <f t="shared" si="66"/>
        <v>2050</v>
      </c>
      <c r="C892">
        <f t="shared" si="67"/>
        <v>12</v>
      </c>
    </row>
    <row r="893" spans="1:3" x14ac:dyDescent="0.25">
      <c r="A893" s="1">
        <f t="shared" si="68"/>
        <v>55158</v>
      </c>
      <c r="B893">
        <f t="shared" si="66"/>
        <v>2051</v>
      </c>
      <c r="C893">
        <f t="shared" si="67"/>
        <v>1</v>
      </c>
    </row>
    <row r="894" spans="1:3" x14ac:dyDescent="0.25">
      <c r="A894" s="1">
        <f t="shared" si="68"/>
        <v>55172</v>
      </c>
      <c r="B894">
        <f t="shared" si="66"/>
        <v>2051</v>
      </c>
      <c r="C894">
        <f t="shared" si="67"/>
        <v>1</v>
      </c>
    </row>
    <row r="895" spans="1:3" x14ac:dyDescent="0.25">
      <c r="A895" s="1">
        <f t="shared" si="68"/>
        <v>55186</v>
      </c>
      <c r="B895">
        <f t="shared" si="66"/>
        <v>2051</v>
      </c>
      <c r="C895">
        <f t="shared" si="67"/>
        <v>2</v>
      </c>
    </row>
    <row r="896" spans="1:3" x14ac:dyDescent="0.25">
      <c r="A896" s="1">
        <f t="shared" si="68"/>
        <v>55200</v>
      </c>
      <c r="B896">
        <f t="shared" si="66"/>
        <v>2051</v>
      </c>
      <c r="C896">
        <f t="shared" si="67"/>
        <v>2</v>
      </c>
    </row>
    <row r="897" spans="1:3" x14ac:dyDescent="0.25">
      <c r="A897" s="1">
        <f t="shared" si="68"/>
        <v>55214</v>
      </c>
      <c r="B897">
        <f t="shared" si="66"/>
        <v>2051</v>
      </c>
      <c r="C897">
        <f t="shared" si="67"/>
        <v>3</v>
      </c>
    </row>
    <row r="898" spans="1:3" x14ac:dyDescent="0.25">
      <c r="A898" s="1">
        <f t="shared" si="68"/>
        <v>55228</v>
      </c>
      <c r="B898">
        <f t="shared" si="66"/>
        <v>2051</v>
      </c>
      <c r="C898">
        <f t="shared" si="67"/>
        <v>3</v>
      </c>
    </row>
    <row r="899" spans="1:3" x14ac:dyDescent="0.25">
      <c r="A899" s="1">
        <f t="shared" si="68"/>
        <v>55242</v>
      </c>
      <c r="B899">
        <f t="shared" ref="B899:B962" si="69">YEAR(A899)</f>
        <v>2051</v>
      </c>
      <c r="C899">
        <f t="shared" ref="C899:C962" si="70">MONTH(A899)</f>
        <v>3</v>
      </c>
    </row>
    <row r="900" spans="1:3" x14ac:dyDescent="0.25">
      <c r="A900" s="1">
        <f t="shared" ref="A900:A963" si="71">A899+14</f>
        <v>55256</v>
      </c>
      <c r="B900">
        <f t="shared" si="69"/>
        <v>2051</v>
      </c>
      <c r="C900">
        <f t="shared" si="70"/>
        <v>4</v>
      </c>
    </row>
    <row r="901" spans="1:3" x14ac:dyDescent="0.25">
      <c r="A901" s="1">
        <f t="shared" si="71"/>
        <v>55270</v>
      </c>
      <c r="B901">
        <f t="shared" si="69"/>
        <v>2051</v>
      </c>
      <c r="C901">
        <f t="shared" si="70"/>
        <v>4</v>
      </c>
    </row>
    <row r="902" spans="1:3" x14ac:dyDescent="0.25">
      <c r="A902" s="1">
        <f t="shared" si="71"/>
        <v>55284</v>
      </c>
      <c r="B902">
        <f t="shared" si="69"/>
        <v>2051</v>
      </c>
      <c r="C902">
        <f t="shared" si="70"/>
        <v>5</v>
      </c>
    </row>
    <row r="903" spans="1:3" x14ac:dyDescent="0.25">
      <c r="A903" s="1">
        <f t="shared" si="71"/>
        <v>55298</v>
      </c>
      <c r="B903">
        <f t="shared" si="69"/>
        <v>2051</v>
      </c>
      <c r="C903">
        <f t="shared" si="70"/>
        <v>5</v>
      </c>
    </row>
    <row r="904" spans="1:3" x14ac:dyDescent="0.25">
      <c r="A904" s="1">
        <f t="shared" si="71"/>
        <v>55312</v>
      </c>
      <c r="B904">
        <f t="shared" si="69"/>
        <v>2051</v>
      </c>
      <c r="C904">
        <f t="shared" si="70"/>
        <v>6</v>
      </c>
    </row>
    <row r="905" spans="1:3" x14ac:dyDescent="0.25">
      <c r="A905" s="1">
        <f t="shared" si="71"/>
        <v>55326</v>
      </c>
      <c r="B905">
        <f t="shared" si="69"/>
        <v>2051</v>
      </c>
      <c r="C905">
        <f t="shared" si="70"/>
        <v>6</v>
      </c>
    </row>
    <row r="906" spans="1:3" x14ac:dyDescent="0.25">
      <c r="A906" s="1">
        <f t="shared" si="71"/>
        <v>55340</v>
      </c>
      <c r="B906">
        <f t="shared" si="69"/>
        <v>2051</v>
      </c>
      <c r="C906">
        <f t="shared" si="70"/>
        <v>7</v>
      </c>
    </row>
    <row r="907" spans="1:3" x14ac:dyDescent="0.25">
      <c r="A907" s="1">
        <f t="shared" si="71"/>
        <v>55354</v>
      </c>
      <c r="B907">
        <f t="shared" si="69"/>
        <v>2051</v>
      </c>
      <c r="C907">
        <f t="shared" si="70"/>
        <v>7</v>
      </c>
    </row>
    <row r="908" spans="1:3" x14ac:dyDescent="0.25">
      <c r="A908" s="1">
        <f t="shared" si="71"/>
        <v>55368</v>
      </c>
      <c r="B908">
        <f t="shared" si="69"/>
        <v>2051</v>
      </c>
      <c r="C908">
        <f t="shared" si="70"/>
        <v>8</v>
      </c>
    </row>
    <row r="909" spans="1:3" x14ac:dyDescent="0.25">
      <c r="A909" s="1">
        <f t="shared" si="71"/>
        <v>55382</v>
      </c>
      <c r="B909">
        <f t="shared" si="69"/>
        <v>2051</v>
      </c>
      <c r="C909">
        <f t="shared" si="70"/>
        <v>8</v>
      </c>
    </row>
    <row r="910" spans="1:3" x14ac:dyDescent="0.25">
      <c r="A910" s="1">
        <f t="shared" si="71"/>
        <v>55396</v>
      </c>
      <c r="B910">
        <f t="shared" si="69"/>
        <v>2051</v>
      </c>
      <c r="C910">
        <f t="shared" si="70"/>
        <v>8</v>
      </c>
    </row>
    <row r="911" spans="1:3" x14ac:dyDescent="0.25">
      <c r="A911" s="1">
        <f t="shared" si="71"/>
        <v>55410</v>
      </c>
      <c r="B911">
        <f t="shared" si="69"/>
        <v>2051</v>
      </c>
      <c r="C911">
        <f t="shared" si="70"/>
        <v>9</v>
      </c>
    </row>
    <row r="912" spans="1:3" x14ac:dyDescent="0.25">
      <c r="A912" s="1">
        <f t="shared" si="71"/>
        <v>55424</v>
      </c>
      <c r="B912">
        <f t="shared" si="69"/>
        <v>2051</v>
      </c>
      <c r="C912">
        <f t="shared" si="70"/>
        <v>9</v>
      </c>
    </row>
    <row r="913" spans="1:3" x14ac:dyDescent="0.25">
      <c r="A913" s="1">
        <f t="shared" si="71"/>
        <v>55438</v>
      </c>
      <c r="B913">
        <f t="shared" si="69"/>
        <v>2051</v>
      </c>
      <c r="C913">
        <f t="shared" si="70"/>
        <v>10</v>
      </c>
    </row>
    <row r="914" spans="1:3" x14ac:dyDescent="0.25">
      <c r="A914" s="1">
        <f t="shared" si="71"/>
        <v>55452</v>
      </c>
      <c r="B914">
        <f t="shared" si="69"/>
        <v>2051</v>
      </c>
      <c r="C914">
        <f t="shared" si="70"/>
        <v>10</v>
      </c>
    </row>
    <row r="915" spans="1:3" x14ac:dyDescent="0.25">
      <c r="A915" s="1">
        <f t="shared" si="71"/>
        <v>55466</v>
      </c>
      <c r="B915">
        <f t="shared" si="69"/>
        <v>2051</v>
      </c>
      <c r="C915">
        <f t="shared" si="70"/>
        <v>11</v>
      </c>
    </row>
    <row r="916" spans="1:3" x14ac:dyDescent="0.25">
      <c r="A916" s="1">
        <f t="shared" si="71"/>
        <v>55480</v>
      </c>
      <c r="B916">
        <f t="shared" si="69"/>
        <v>2051</v>
      </c>
      <c r="C916">
        <f t="shared" si="70"/>
        <v>11</v>
      </c>
    </row>
    <row r="917" spans="1:3" x14ac:dyDescent="0.25">
      <c r="A917" s="1">
        <f t="shared" si="71"/>
        <v>55494</v>
      </c>
      <c r="B917">
        <f t="shared" si="69"/>
        <v>2051</v>
      </c>
      <c r="C917">
        <f t="shared" si="70"/>
        <v>12</v>
      </c>
    </row>
    <row r="918" spans="1:3" x14ac:dyDescent="0.25">
      <c r="A918" s="1">
        <f t="shared" si="71"/>
        <v>55508</v>
      </c>
      <c r="B918">
        <f t="shared" si="69"/>
        <v>2051</v>
      </c>
      <c r="C918">
        <f t="shared" si="70"/>
        <v>12</v>
      </c>
    </row>
    <row r="919" spans="1:3" x14ac:dyDescent="0.25">
      <c r="A919" s="1">
        <f t="shared" si="71"/>
        <v>55522</v>
      </c>
      <c r="B919">
        <f t="shared" si="69"/>
        <v>2052</v>
      </c>
      <c r="C919">
        <f t="shared" si="70"/>
        <v>1</v>
      </c>
    </row>
    <row r="920" spans="1:3" x14ac:dyDescent="0.25">
      <c r="A920" s="1">
        <f t="shared" si="71"/>
        <v>55536</v>
      </c>
      <c r="B920">
        <f t="shared" si="69"/>
        <v>2052</v>
      </c>
      <c r="C920">
        <f t="shared" si="70"/>
        <v>1</v>
      </c>
    </row>
    <row r="921" spans="1:3" x14ac:dyDescent="0.25">
      <c r="A921" s="1">
        <f t="shared" si="71"/>
        <v>55550</v>
      </c>
      <c r="B921">
        <f t="shared" si="69"/>
        <v>2052</v>
      </c>
      <c r="C921">
        <f t="shared" si="70"/>
        <v>2</v>
      </c>
    </row>
    <row r="922" spans="1:3" x14ac:dyDescent="0.25">
      <c r="A922" s="1">
        <f t="shared" si="71"/>
        <v>55564</v>
      </c>
      <c r="B922">
        <f t="shared" si="69"/>
        <v>2052</v>
      </c>
      <c r="C922">
        <f t="shared" si="70"/>
        <v>2</v>
      </c>
    </row>
    <row r="923" spans="1:3" x14ac:dyDescent="0.25">
      <c r="A923" s="1">
        <f t="shared" si="71"/>
        <v>55578</v>
      </c>
      <c r="B923">
        <f t="shared" si="69"/>
        <v>2052</v>
      </c>
      <c r="C923">
        <f t="shared" si="70"/>
        <v>2</v>
      </c>
    </row>
    <row r="924" spans="1:3" x14ac:dyDescent="0.25">
      <c r="A924" s="1">
        <f t="shared" si="71"/>
        <v>55592</v>
      </c>
      <c r="B924">
        <f t="shared" si="69"/>
        <v>2052</v>
      </c>
      <c r="C924">
        <f t="shared" si="70"/>
        <v>3</v>
      </c>
    </row>
    <row r="925" spans="1:3" x14ac:dyDescent="0.25">
      <c r="A925" s="1">
        <f t="shared" si="71"/>
        <v>55606</v>
      </c>
      <c r="B925">
        <f t="shared" si="69"/>
        <v>2052</v>
      </c>
      <c r="C925">
        <f t="shared" si="70"/>
        <v>3</v>
      </c>
    </row>
    <row r="926" spans="1:3" x14ac:dyDescent="0.25">
      <c r="A926" s="1">
        <f t="shared" si="71"/>
        <v>55620</v>
      </c>
      <c r="B926">
        <f t="shared" si="69"/>
        <v>2052</v>
      </c>
      <c r="C926">
        <f t="shared" si="70"/>
        <v>4</v>
      </c>
    </row>
    <row r="927" spans="1:3" x14ac:dyDescent="0.25">
      <c r="A927" s="1">
        <f t="shared" si="71"/>
        <v>55634</v>
      </c>
      <c r="B927">
        <f t="shared" si="69"/>
        <v>2052</v>
      </c>
      <c r="C927">
        <f t="shared" si="70"/>
        <v>4</v>
      </c>
    </row>
    <row r="928" spans="1:3" x14ac:dyDescent="0.25">
      <c r="A928" s="1">
        <f t="shared" si="71"/>
        <v>55648</v>
      </c>
      <c r="B928">
        <f t="shared" si="69"/>
        <v>2052</v>
      </c>
      <c r="C928">
        <f t="shared" si="70"/>
        <v>5</v>
      </c>
    </row>
    <row r="929" spans="1:3" x14ac:dyDescent="0.25">
      <c r="A929" s="1">
        <f t="shared" si="71"/>
        <v>55662</v>
      </c>
      <c r="B929">
        <f t="shared" si="69"/>
        <v>2052</v>
      </c>
      <c r="C929">
        <f t="shared" si="70"/>
        <v>5</v>
      </c>
    </row>
    <row r="930" spans="1:3" x14ac:dyDescent="0.25">
      <c r="A930" s="1">
        <f t="shared" si="71"/>
        <v>55676</v>
      </c>
      <c r="B930">
        <f t="shared" si="69"/>
        <v>2052</v>
      </c>
      <c r="C930">
        <f t="shared" si="70"/>
        <v>6</v>
      </c>
    </row>
    <row r="931" spans="1:3" x14ac:dyDescent="0.25">
      <c r="A931" s="1">
        <f t="shared" si="71"/>
        <v>55690</v>
      </c>
      <c r="B931">
        <f t="shared" si="69"/>
        <v>2052</v>
      </c>
      <c r="C931">
        <f t="shared" si="70"/>
        <v>6</v>
      </c>
    </row>
    <row r="932" spans="1:3" x14ac:dyDescent="0.25">
      <c r="A932" s="1">
        <f t="shared" si="71"/>
        <v>55704</v>
      </c>
      <c r="B932">
        <f t="shared" si="69"/>
        <v>2052</v>
      </c>
      <c r="C932">
        <f t="shared" si="70"/>
        <v>7</v>
      </c>
    </row>
    <row r="933" spans="1:3" x14ac:dyDescent="0.25">
      <c r="A933" s="1">
        <f t="shared" si="71"/>
        <v>55718</v>
      </c>
      <c r="B933">
        <f t="shared" si="69"/>
        <v>2052</v>
      </c>
      <c r="C933">
        <f t="shared" si="70"/>
        <v>7</v>
      </c>
    </row>
    <row r="934" spans="1:3" x14ac:dyDescent="0.25">
      <c r="A934" s="1">
        <f t="shared" si="71"/>
        <v>55732</v>
      </c>
      <c r="B934">
        <f t="shared" si="69"/>
        <v>2052</v>
      </c>
      <c r="C934">
        <f t="shared" si="70"/>
        <v>8</v>
      </c>
    </row>
    <row r="935" spans="1:3" x14ac:dyDescent="0.25">
      <c r="A935" s="1">
        <f t="shared" si="71"/>
        <v>55746</v>
      </c>
      <c r="B935">
        <f t="shared" si="69"/>
        <v>2052</v>
      </c>
      <c r="C935">
        <f t="shared" si="70"/>
        <v>8</v>
      </c>
    </row>
    <row r="936" spans="1:3" x14ac:dyDescent="0.25">
      <c r="A936" s="1">
        <f t="shared" si="71"/>
        <v>55760</v>
      </c>
      <c r="B936">
        <f t="shared" si="69"/>
        <v>2052</v>
      </c>
      <c r="C936">
        <f t="shared" si="70"/>
        <v>8</v>
      </c>
    </row>
    <row r="937" spans="1:3" x14ac:dyDescent="0.25">
      <c r="A937" s="1">
        <f t="shared" si="71"/>
        <v>55774</v>
      </c>
      <c r="B937">
        <f t="shared" si="69"/>
        <v>2052</v>
      </c>
      <c r="C937">
        <f t="shared" si="70"/>
        <v>9</v>
      </c>
    </row>
    <row r="938" spans="1:3" x14ac:dyDescent="0.25">
      <c r="A938" s="1">
        <f t="shared" si="71"/>
        <v>55788</v>
      </c>
      <c r="B938">
        <f t="shared" si="69"/>
        <v>2052</v>
      </c>
      <c r="C938">
        <f t="shared" si="70"/>
        <v>9</v>
      </c>
    </row>
    <row r="939" spans="1:3" x14ac:dyDescent="0.25">
      <c r="A939" s="1">
        <f t="shared" si="71"/>
        <v>55802</v>
      </c>
      <c r="B939">
        <f t="shared" si="69"/>
        <v>2052</v>
      </c>
      <c r="C939">
        <f t="shared" si="70"/>
        <v>10</v>
      </c>
    </row>
    <row r="940" spans="1:3" x14ac:dyDescent="0.25">
      <c r="A940" s="1">
        <f t="shared" si="71"/>
        <v>55816</v>
      </c>
      <c r="B940">
        <f t="shared" si="69"/>
        <v>2052</v>
      </c>
      <c r="C940">
        <f t="shared" si="70"/>
        <v>10</v>
      </c>
    </row>
    <row r="941" spans="1:3" x14ac:dyDescent="0.25">
      <c r="A941" s="1">
        <f t="shared" si="71"/>
        <v>55830</v>
      </c>
      <c r="B941">
        <f t="shared" si="69"/>
        <v>2052</v>
      </c>
      <c r="C941">
        <f t="shared" si="70"/>
        <v>11</v>
      </c>
    </row>
    <row r="942" spans="1:3" x14ac:dyDescent="0.25">
      <c r="A942" s="1">
        <f t="shared" si="71"/>
        <v>55844</v>
      </c>
      <c r="B942">
        <f t="shared" si="69"/>
        <v>2052</v>
      </c>
      <c r="C942">
        <f t="shared" si="70"/>
        <v>11</v>
      </c>
    </row>
    <row r="943" spans="1:3" x14ac:dyDescent="0.25">
      <c r="A943" s="1">
        <f t="shared" si="71"/>
        <v>55858</v>
      </c>
      <c r="B943">
        <f t="shared" si="69"/>
        <v>2052</v>
      </c>
      <c r="C943">
        <f t="shared" si="70"/>
        <v>12</v>
      </c>
    </row>
    <row r="944" spans="1:3" x14ac:dyDescent="0.25">
      <c r="A944" s="1">
        <f t="shared" si="71"/>
        <v>55872</v>
      </c>
      <c r="B944">
        <f t="shared" si="69"/>
        <v>2052</v>
      </c>
      <c r="C944">
        <f t="shared" si="70"/>
        <v>12</v>
      </c>
    </row>
    <row r="945" spans="1:3" x14ac:dyDescent="0.25">
      <c r="A945" s="1">
        <f t="shared" si="71"/>
        <v>55886</v>
      </c>
      <c r="B945">
        <f t="shared" si="69"/>
        <v>2053</v>
      </c>
      <c r="C945">
        <f t="shared" si="70"/>
        <v>1</v>
      </c>
    </row>
    <row r="946" spans="1:3" x14ac:dyDescent="0.25">
      <c r="A946" s="1">
        <f t="shared" si="71"/>
        <v>55900</v>
      </c>
      <c r="B946">
        <f t="shared" si="69"/>
        <v>2053</v>
      </c>
      <c r="C946">
        <f t="shared" si="70"/>
        <v>1</v>
      </c>
    </row>
    <row r="947" spans="1:3" x14ac:dyDescent="0.25">
      <c r="A947" s="1">
        <f t="shared" si="71"/>
        <v>55914</v>
      </c>
      <c r="B947">
        <f t="shared" si="69"/>
        <v>2053</v>
      </c>
      <c r="C947">
        <f t="shared" si="70"/>
        <v>1</v>
      </c>
    </row>
    <row r="948" spans="1:3" x14ac:dyDescent="0.25">
      <c r="A948" s="1">
        <f t="shared" si="71"/>
        <v>55928</v>
      </c>
      <c r="B948">
        <f t="shared" si="69"/>
        <v>2053</v>
      </c>
      <c r="C948">
        <f t="shared" si="70"/>
        <v>2</v>
      </c>
    </row>
    <row r="949" spans="1:3" x14ac:dyDescent="0.25">
      <c r="A949" s="1">
        <f t="shared" si="71"/>
        <v>55942</v>
      </c>
      <c r="B949">
        <f t="shared" si="69"/>
        <v>2053</v>
      </c>
      <c r="C949">
        <f t="shared" si="70"/>
        <v>2</v>
      </c>
    </row>
    <row r="950" spans="1:3" x14ac:dyDescent="0.25">
      <c r="A950" s="1">
        <f t="shared" si="71"/>
        <v>55956</v>
      </c>
      <c r="B950">
        <f t="shared" si="69"/>
        <v>2053</v>
      </c>
      <c r="C950">
        <f t="shared" si="70"/>
        <v>3</v>
      </c>
    </row>
    <row r="951" spans="1:3" x14ac:dyDescent="0.25">
      <c r="A951" s="1">
        <f t="shared" si="71"/>
        <v>55970</v>
      </c>
      <c r="B951">
        <f t="shared" si="69"/>
        <v>2053</v>
      </c>
      <c r="C951">
        <f t="shared" si="70"/>
        <v>3</v>
      </c>
    </row>
    <row r="952" spans="1:3" x14ac:dyDescent="0.25">
      <c r="A952" s="1">
        <f t="shared" si="71"/>
        <v>55984</v>
      </c>
      <c r="B952">
        <f t="shared" si="69"/>
        <v>2053</v>
      </c>
      <c r="C952">
        <f t="shared" si="70"/>
        <v>4</v>
      </c>
    </row>
    <row r="953" spans="1:3" x14ac:dyDescent="0.25">
      <c r="A953" s="1">
        <f t="shared" si="71"/>
        <v>55998</v>
      </c>
      <c r="B953">
        <f t="shared" si="69"/>
        <v>2053</v>
      </c>
      <c r="C953">
        <f t="shared" si="70"/>
        <v>4</v>
      </c>
    </row>
    <row r="954" spans="1:3" x14ac:dyDescent="0.25">
      <c r="A954" s="1">
        <f t="shared" si="71"/>
        <v>56012</v>
      </c>
      <c r="B954">
        <f t="shared" si="69"/>
        <v>2053</v>
      </c>
      <c r="C954">
        <f t="shared" si="70"/>
        <v>5</v>
      </c>
    </row>
    <row r="955" spans="1:3" x14ac:dyDescent="0.25">
      <c r="A955" s="1">
        <f t="shared" si="71"/>
        <v>56026</v>
      </c>
      <c r="B955">
        <f t="shared" si="69"/>
        <v>2053</v>
      </c>
      <c r="C955">
        <f t="shared" si="70"/>
        <v>5</v>
      </c>
    </row>
    <row r="956" spans="1:3" x14ac:dyDescent="0.25">
      <c r="A956" s="1">
        <f t="shared" si="71"/>
        <v>56040</v>
      </c>
      <c r="B956">
        <f t="shared" si="69"/>
        <v>2053</v>
      </c>
      <c r="C956">
        <f t="shared" si="70"/>
        <v>6</v>
      </c>
    </row>
    <row r="957" spans="1:3" x14ac:dyDescent="0.25">
      <c r="A957" s="1">
        <f t="shared" si="71"/>
        <v>56054</v>
      </c>
      <c r="B957">
        <f t="shared" si="69"/>
        <v>2053</v>
      </c>
      <c r="C957">
        <f t="shared" si="70"/>
        <v>6</v>
      </c>
    </row>
    <row r="958" spans="1:3" x14ac:dyDescent="0.25">
      <c r="A958" s="1">
        <f t="shared" si="71"/>
        <v>56068</v>
      </c>
      <c r="B958">
        <f t="shared" si="69"/>
        <v>2053</v>
      </c>
      <c r="C958">
        <f t="shared" si="70"/>
        <v>7</v>
      </c>
    </row>
    <row r="959" spans="1:3" x14ac:dyDescent="0.25">
      <c r="A959" s="1">
        <f t="shared" si="71"/>
        <v>56082</v>
      </c>
      <c r="B959">
        <f t="shared" si="69"/>
        <v>2053</v>
      </c>
      <c r="C959">
        <f t="shared" si="70"/>
        <v>7</v>
      </c>
    </row>
    <row r="960" spans="1:3" x14ac:dyDescent="0.25">
      <c r="A960" s="1">
        <f t="shared" si="71"/>
        <v>56096</v>
      </c>
      <c r="B960">
        <f t="shared" si="69"/>
        <v>2053</v>
      </c>
      <c r="C960">
        <f t="shared" si="70"/>
        <v>7</v>
      </c>
    </row>
    <row r="961" spans="1:3" x14ac:dyDescent="0.25">
      <c r="A961" s="1">
        <f t="shared" si="71"/>
        <v>56110</v>
      </c>
      <c r="B961">
        <f t="shared" si="69"/>
        <v>2053</v>
      </c>
      <c r="C961">
        <f t="shared" si="70"/>
        <v>8</v>
      </c>
    </row>
    <row r="962" spans="1:3" x14ac:dyDescent="0.25">
      <c r="A962" s="1">
        <f t="shared" si="71"/>
        <v>56124</v>
      </c>
      <c r="B962">
        <f t="shared" si="69"/>
        <v>2053</v>
      </c>
      <c r="C962">
        <f t="shared" si="70"/>
        <v>8</v>
      </c>
    </row>
    <row r="963" spans="1:3" x14ac:dyDescent="0.25">
      <c r="A963" s="1">
        <f t="shared" si="71"/>
        <v>56138</v>
      </c>
      <c r="B963">
        <f t="shared" ref="B963:B1026" si="72">YEAR(A963)</f>
        <v>2053</v>
      </c>
      <c r="C963">
        <f t="shared" ref="C963:C1026" si="73">MONTH(A963)</f>
        <v>9</v>
      </c>
    </row>
    <row r="964" spans="1:3" x14ac:dyDescent="0.25">
      <c r="A964" s="1">
        <f t="shared" ref="A964:A1027" si="74">A963+14</f>
        <v>56152</v>
      </c>
      <c r="B964">
        <f t="shared" si="72"/>
        <v>2053</v>
      </c>
      <c r="C964">
        <f t="shared" si="73"/>
        <v>9</v>
      </c>
    </row>
    <row r="965" spans="1:3" x14ac:dyDescent="0.25">
      <c r="A965" s="1">
        <f t="shared" si="74"/>
        <v>56166</v>
      </c>
      <c r="B965">
        <f t="shared" si="72"/>
        <v>2053</v>
      </c>
      <c r="C965">
        <f t="shared" si="73"/>
        <v>10</v>
      </c>
    </row>
    <row r="966" spans="1:3" x14ac:dyDescent="0.25">
      <c r="A966" s="1">
        <f t="shared" si="74"/>
        <v>56180</v>
      </c>
      <c r="B966">
        <f t="shared" si="72"/>
        <v>2053</v>
      </c>
      <c r="C966">
        <f t="shared" si="73"/>
        <v>10</v>
      </c>
    </row>
    <row r="967" spans="1:3" x14ac:dyDescent="0.25">
      <c r="A967" s="1">
        <f t="shared" si="74"/>
        <v>56194</v>
      </c>
      <c r="B967">
        <f t="shared" si="72"/>
        <v>2053</v>
      </c>
      <c r="C967">
        <f t="shared" si="73"/>
        <v>11</v>
      </c>
    </row>
    <row r="968" spans="1:3" x14ac:dyDescent="0.25">
      <c r="A968" s="1">
        <f t="shared" si="74"/>
        <v>56208</v>
      </c>
      <c r="B968">
        <f t="shared" si="72"/>
        <v>2053</v>
      </c>
      <c r="C968">
        <f t="shared" si="73"/>
        <v>11</v>
      </c>
    </row>
    <row r="969" spans="1:3" x14ac:dyDescent="0.25">
      <c r="A969" s="1">
        <f t="shared" si="74"/>
        <v>56222</v>
      </c>
      <c r="B969">
        <f t="shared" si="72"/>
        <v>2053</v>
      </c>
      <c r="C969">
        <f t="shared" si="73"/>
        <v>12</v>
      </c>
    </row>
    <row r="970" spans="1:3" x14ac:dyDescent="0.25">
      <c r="A970" s="1">
        <f t="shared" si="74"/>
        <v>56236</v>
      </c>
      <c r="B970">
        <f t="shared" si="72"/>
        <v>2053</v>
      </c>
      <c r="C970">
        <f t="shared" si="73"/>
        <v>12</v>
      </c>
    </row>
    <row r="971" spans="1:3" x14ac:dyDescent="0.25">
      <c r="A971" s="1">
        <f t="shared" si="74"/>
        <v>56250</v>
      </c>
      <c r="B971">
        <f t="shared" si="72"/>
        <v>2054</v>
      </c>
      <c r="C971">
        <f t="shared" si="73"/>
        <v>1</v>
      </c>
    </row>
    <row r="972" spans="1:3" x14ac:dyDescent="0.25">
      <c r="A972" s="1">
        <f t="shared" si="74"/>
        <v>56264</v>
      </c>
      <c r="B972">
        <f t="shared" si="72"/>
        <v>2054</v>
      </c>
      <c r="C972">
        <f t="shared" si="73"/>
        <v>1</v>
      </c>
    </row>
    <row r="973" spans="1:3" x14ac:dyDescent="0.25">
      <c r="A973" s="1">
        <f t="shared" si="74"/>
        <v>56278</v>
      </c>
      <c r="B973">
        <f t="shared" si="72"/>
        <v>2054</v>
      </c>
      <c r="C973">
        <f t="shared" si="73"/>
        <v>1</v>
      </c>
    </row>
    <row r="974" spans="1:3" x14ac:dyDescent="0.25">
      <c r="A974" s="1">
        <f t="shared" si="74"/>
        <v>56292</v>
      </c>
      <c r="B974">
        <f t="shared" si="72"/>
        <v>2054</v>
      </c>
      <c r="C974">
        <f t="shared" si="73"/>
        <v>2</v>
      </c>
    </row>
    <row r="975" spans="1:3" x14ac:dyDescent="0.25">
      <c r="A975" s="1">
        <f t="shared" si="74"/>
        <v>56306</v>
      </c>
      <c r="B975">
        <f t="shared" si="72"/>
        <v>2054</v>
      </c>
      <c r="C975">
        <f t="shared" si="73"/>
        <v>2</v>
      </c>
    </row>
    <row r="976" spans="1:3" x14ac:dyDescent="0.25">
      <c r="A976" s="1">
        <f t="shared" si="74"/>
        <v>56320</v>
      </c>
      <c r="B976">
        <f t="shared" si="72"/>
        <v>2054</v>
      </c>
      <c r="C976">
        <f t="shared" si="73"/>
        <v>3</v>
      </c>
    </row>
    <row r="977" spans="1:3" x14ac:dyDescent="0.25">
      <c r="A977" s="1">
        <f t="shared" si="74"/>
        <v>56334</v>
      </c>
      <c r="B977">
        <f t="shared" si="72"/>
        <v>2054</v>
      </c>
      <c r="C977">
        <f t="shared" si="73"/>
        <v>3</v>
      </c>
    </row>
    <row r="978" spans="1:3" x14ac:dyDescent="0.25">
      <c r="A978" s="1">
        <f t="shared" si="74"/>
        <v>56348</v>
      </c>
      <c r="B978">
        <f t="shared" si="72"/>
        <v>2054</v>
      </c>
      <c r="C978">
        <f t="shared" si="73"/>
        <v>4</v>
      </c>
    </row>
    <row r="979" spans="1:3" x14ac:dyDescent="0.25">
      <c r="A979" s="1">
        <f t="shared" si="74"/>
        <v>56362</v>
      </c>
      <c r="B979">
        <f t="shared" si="72"/>
        <v>2054</v>
      </c>
      <c r="C979">
        <f t="shared" si="73"/>
        <v>4</v>
      </c>
    </row>
    <row r="980" spans="1:3" x14ac:dyDescent="0.25">
      <c r="A980" s="1">
        <f t="shared" si="74"/>
        <v>56376</v>
      </c>
      <c r="B980">
        <f t="shared" si="72"/>
        <v>2054</v>
      </c>
      <c r="C980">
        <f t="shared" si="73"/>
        <v>5</v>
      </c>
    </row>
    <row r="981" spans="1:3" x14ac:dyDescent="0.25">
      <c r="A981" s="1">
        <f t="shared" si="74"/>
        <v>56390</v>
      </c>
      <c r="B981">
        <f t="shared" si="72"/>
        <v>2054</v>
      </c>
      <c r="C981">
        <f t="shared" si="73"/>
        <v>5</v>
      </c>
    </row>
    <row r="982" spans="1:3" x14ac:dyDescent="0.25">
      <c r="A982" s="1">
        <f t="shared" si="74"/>
        <v>56404</v>
      </c>
      <c r="B982">
        <f t="shared" si="72"/>
        <v>2054</v>
      </c>
      <c r="C982">
        <f t="shared" si="73"/>
        <v>6</v>
      </c>
    </row>
    <row r="983" spans="1:3" x14ac:dyDescent="0.25">
      <c r="A983" s="1">
        <f t="shared" si="74"/>
        <v>56418</v>
      </c>
      <c r="B983">
        <f t="shared" si="72"/>
        <v>2054</v>
      </c>
      <c r="C983">
        <f t="shared" si="73"/>
        <v>6</v>
      </c>
    </row>
    <row r="984" spans="1:3" x14ac:dyDescent="0.25">
      <c r="A984" s="1">
        <f t="shared" si="74"/>
        <v>56432</v>
      </c>
      <c r="B984">
        <f t="shared" si="72"/>
        <v>2054</v>
      </c>
      <c r="C984">
        <f t="shared" si="73"/>
        <v>7</v>
      </c>
    </row>
    <row r="985" spans="1:3" x14ac:dyDescent="0.25">
      <c r="A985" s="1">
        <f t="shared" si="74"/>
        <v>56446</v>
      </c>
      <c r="B985">
        <f t="shared" si="72"/>
        <v>2054</v>
      </c>
      <c r="C985">
        <f t="shared" si="73"/>
        <v>7</v>
      </c>
    </row>
    <row r="986" spans="1:3" x14ac:dyDescent="0.25">
      <c r="A986" s="1">
        <f t="shared" si="74"/>
        <v>56460</v>
      </c>
      <c r="B986">
        <f t="shared" si="72"/>
        <v>2054</v>
      </c>
      <c r="C986">
        <f t="shared" si="73"/>
        <v>7</v>
      </c>
    </row>
    <row r="987" spans="1:3" x14ac:dyDescent="0.25">
      <c r="A987" s="1">
        <f t="shared" si="74"/>
        <v>56474</v>
      </c>
      <c r="B987">
        <f t="shared" si="72"/>
        <v>2054</v>
      </c>
      <c r="C987">
        <f t="shared" si="73"/>
        <v>8</v>
      </c>
    </row>
    <row r="988" spans="1:3" x14ac:dyDescent="0.25">
      <c r="A988" s="1">
        <f t="shared" si="74"/>
        <v>56488</v>
      </c>
      <c r="B988">
        <f t="shared" si="72"/>
        <v>2054</v>
      </c>
      <c r="C988">
        <f t="shared" si="73"/>
        <v>8</v>
      </c>
    </row>
    <row r="989" spans="1:3" x14ac:dyDescent="0.25">
      <c r="A989" s="1">
        <f t="shared" si="74"/>
        <v>56502</v>
      </c>
      <c r="B989">
        <f t="shared" si="72"/>
        <v>2054</v>
      </c>
      <c r="C989">
        <f t="shared" si="73"/>
        <v>9</v>
      </c>
    </row>
    <row r="990" spans="1:3" x14ac:dyDescent="0.25">
      <c r="A990" s="1">
        <f t="shared" si="74"/>
        <v>56516</v>
      </c>
      <c r="B990">
        <f t="shared" si="72"/>
        <v>2054</v>
      </c>
      <c r="C990">
        <f t="shared" si="73"/>
        <v>9</v>
      </c>
    </row>
    <row r="991" spans="1:3" x14ac:dyDescent="0.25">
      <c r="A991" s="1">
        <f t="shared" si="74"/>
        <v>56530</v>
      </c>
      <c r="B991">
        <f t="shared" si="72"/>
        <v>2054</v>
      </c>
      <c r="C991">
        <f t="shared" si="73"/>
        <v>10</v>
      </c>
    </row>
    <row r="992" spans="1:3" x14ac:dyDescent="0.25">
      <c r="A992" s="1">
        <f t="shared" si="74"/>
        <v>56544</v>
      </c>
      <c r="B992">
        <f t="shared" si="72"/>
        <v>2054</v>
      </c>
      <c r="C992">
        <f t="shared" si="73"/>
        <v>10</v>
      </c>
    </row>
    <row r="993" spans="1:3" x14ac:dyDescent="0.25">
      <c r="A993" s="1">
        <f t="shared" si="74"/>
        <v>56558</v>
      </c>
      <c r="B993">
        <f t="shared" si="72"/>
        <v>2054</v>
      </c>
      <c r="C993">
        <f t="shared" si="73"/>
        <v>11</v>
      </c>
    </row>
    <row r="994" spans="1:3" x14ac:dyDescent="0.25">
      <c r="A994" s="1">
        <f t="shared" si="74"/>
        <v>56572</v>
      </c>
      <c r="B994">
        <f t="shared" si="72"/>
        <v>2054</v>
      </c>
      <c r="C994">
        <f t="shared" si="73"/>
        <v>11</v>
      </c>
    </row>
    <row r="995" spans="1:3" x14ac:dyDescent="0.25">
      <c r="A995" s="1">
        <f t="shared" si="74"/>
        <v>56586</v>
      </c>
      <c r="B995">
        <f t="shared" si="72"/>
        <v>2054</v>
      </c>
      <c r="C995">
        <f t="shared" si="73"/>
        <v>12</v>
      </c>
    </row>
    <row r="996" spans="1:3" x14ac:dyDescent="0.25">
      <c r="A996" s="1">
        <f t="shared" si="74"/>
        <v>56600</v>
      </c>
      <c r="B996">
        <f t="shared" si="72"/>
        <v>2054</v>
      </c>
      <c r="C996">
        <f t="shared" si="73"/>
        <v>12</v>
      </c>
    </row>
    <row r="997" spans="1:3" x14ac:dyDescent="0.25">
      <c r="A997" s="1">
        <f t="shared" si="74"/>
        <v>56614</v>
      </c>
      <c r="B997">
        <f t="shared" si="72"/>
        <v>2054</v>
      </c>
      <c r="C997">
        <f t="shared" si="73"/>
        <v>12</v>
      </c>
    </row>
    <row r="998" spans="1:3" x14ac:dyDescent="0.25">
      <c r="A998" s="1">
        <f t="shared" si="74"/>
        <v>56628</v>
      </c>
      <c r="B998">
        <f t="shared" si="72"/>
        <v>2055</v>
      </c>
      <c r="C998">
        <f t="shared" si="73"/>
        <v>1</v>
      </c>
    </row>
    <row r="999" spans="1:3" x14ac:dyDescent="0.25">
      <c r="A999" s="1">
        <f t="shared" si="74"/>
        <v>56642</v>
      </c>
      <c r="B999">
        <f t="shared" si="72"/>
        <v>2055</v>
      </c>
      <c r="C999">
        <f t="shared" si="73"/>
        <v>1</v>
      </c>
    </row>
    <row r="1000" spans="1:3" x14ac:dyDescent="0.25">
      <c r="A1000" s="1">
        <f t="shared" si="74"/>
        <v>56656</v>
      </c>
      <c r="B1000">
        <f t="shared" si="72"/>
        <v>2055</v>
      </c>
      <c r="C1000">
        <f t="shared" si="73"/>
        <v>2</v>
      </c>
    </row>
    <row r="1001" spans="1:3" x14ac:dyDescent="0.25">
      <c r="A1001" s="1">
        <f t="shared" si="74"/>
        <v>56670</v>
      </c>
      <c r="B1001">
        <f t="shared" si="72"/>
        <v>2055</v>
      </c>
      <c r="C1001">
        <f t="shared" si="73"/>
        <v>2</v>
      </c>
    </row>
    <row r="1002" spans="1:3" x14ac:dyDescent="0.25">
      <c r="A1002" s="1">
        <f t="shared" si="74"/>
        <v>56684</v>
      </c>
      <c r="B1002">
        <f t="shared" si="72"/>
        <v>2055</v>
      </c>
      <c r="C1002">
        <f t="shared" si="73"/>
        <v>3</v>
      </c>
    </row>
    <row r="1003" spans="1:3" x14ac:dyDescent="0.25">
      <c r="A1003" s="1">
        <f t="shared" si="74"/>
        <v>56698</v>
      </c>
      <c r="B1003">
        <f t="shared" si="72"/>
        <v>2055</v>
      </c>
      <c r="C1003">
        <f t="shared" si="73"/>
        <v>3</v>
      </c>
    </row>
    <row r="1004" spans="1:3" x14ac:dyDescent="0.25">
      <c r="A1004" s="1">
        <f t="shared" si="74"/>
        <v>56712</v>
      </c>
      <c r="B1004">
        <f t="shared" si="72"/>
        <v>2055</v>
      </c>
      <c r="C1004">
        <f t="shared" si="73"/>
        <v>4</v>
      </c>
    </row>
    <row r="1005" spans="1:3" x14ac:dyDescent="0.25">
      <c r="A1005" s="1">
        <f t="shared" si="74"/>
        <v>56726</v>
      </c>
      <c r="B1005">
        <f t="shared" si="72"/>
        <v>2055</v>
      </c>
      <c r="C1005">
        <f t="shared" si="73"/>
        <v>4</v>
      </c>
    </row>
    <row r="1006" spans="1:3" x14ac:dyDescent="0.25">
      <c r="A1006" s="1">
        <f t="shared" si="74"/>
        <v>56740</v>
      </c>
      <c r="B1006">
        <f t="shared" si="72"/>
        <v>2055</v>
      </c>
      <c r="C1006">
        <f t="shared" si="73"/>
        <v>5</v>
      </c>
    </row>
    <row r="1007" spans="1:3" x14ac:dyDescent="0.25">
      <c r="A1007" s="1">
        <f t="shared" si="74"/>
        <v>56754</v>
      </c>
      <c r="B1007">
        <f t="shared" si="72"/>
        <v>2055</v>
      </c>
      <c r="C1007">
        <f t="shared" si="73"/>
        <v>5</v>
      </c>
    </row>
    <row r="1008" spans="1:3" x14ac:dyDescent="0.25">
      <c r="A1008" s="1">
        <f t="shared" si="74"/>
        <v>56768</v>
      </c>
      <c r="B1008">
        <f t="shared" si="72"/>
        <v>2055</v>
      </c>
      <c r="C1008">
        <f t="shared" si="73"/>
        <v>6</v>
      </c>
    </row>
    <row r="1009" spans="1:3" x14ac:dyDescent="0.25">
      <c r="A1009" s="1">
        <f t="shared" si="74"/>
        <v>56782</v>
      </c>
      <c r="B1009">
        <f t="shared" si="72"/>
        <v>2055</v>
      </c>
      <c r="C1009">
        <f t="shared" si="73"/>
        <v>6</v>
      </c>
    </row>
    <row r="1010" spans="1:3" x14ac:dyDescent="0.25">
      <c r="A1010" s="1">
        <f t="shared" si="74"/>
        <v>56796</v>
      </c>
      <c r="B1010">
        <f t="shared" si="72"/>
        <v>2055</v>
      </c>
      <c r="C1010">
        <f t="shared" si="73"/>
        <v>7</v>
      </c>
    </row>
    <row r="1011" spans="1:3" x14ac:dyDescent="0.25">
      <c r="A1011" s="1">
        <f t="shared" si="74"/>
        <v>56810</v>
      </c>
      <c r="B1011">
        <f t="shared" si="72"/>
        <v>2055</v>
      </c>
      <c r="C1011">
        <f t="shared" si="73"/>
        <v>7</v>
      </c>
    </row>
    <row r="1012" spans="1:3" x14ac:dyDescent="0.25">
      <c r="A1012" s="1">
        <f t="shared" si="74"/>
        <v>56824</v>
      </c>
      <c r="B1012">
        <f t="shared" si="72"/>
        <v>2055</v>
      </c>
      <c r="C1012">
        <f t="shared" si="73"/>
        <v>7</v>
      </c>
    </row>
    <row r="1013" spans="1:3" x14ac:dyDescent="0.25">
      <c r="A1013" s="1">
        <f t="shared" si="74"/>
        <v>56838</v>
      </c>
      <c r="B1013">
        <f t="shared" si="72"/>
        <v>2055</v>
      </c>
      <c r="C1013">
        <f t="shared" si="73"/>
        <v>8</v>
      </c>
    </row>
    <row r="1014" spans="1:3" x14ac:dyDescent="0.25">
      <c r="A1014" s="1">
        <f t="shared" si="74"/>
        <v>56852</v>
      </c>
      <c r="B1014">
        <f t="shared" si="72"/>
        <v>2055</v>
      </c>
      <c r="C1014">
        <f t="shared" si="73"/>
        <v>8</v>
      </c>
    </row>
    <row r="1015" spans="1:3" x14ac:dyDescent="0.25">
      <c r="A1015" s="1">
        <f t="shared" si="74"/>
        <v>56866</v>
      </c>
      <c r="B1015">
        <f t="shared" si="72"/>
        <v>2055</v>
      </c>
      <c r="C1015">
        <f t="shared" si="73"/>
        <v>9</v>
      </c>
    </row>
    <row r="1016" spans="1:3" x14ac:dyDescent="0.25">
      <c r="A1016" s="1">
        <f t="shared" si="74"/>
        <v>56880</v>
      </c>
      <c r="B1016">
        <f t="shared" si="72"/>
        <v>2055</v>
      </c>
      <c r="C1016">
        <f t="shared" si="73"/>
        <v>9</v>
      </c>
    </row>
    <row r="1017" spans="1:3" x14ac:dyDescent="0.25">
      <c r="A1017" s="1">
        <f t="shared" si="74"/>
        <v>56894</v>
      </c>
      <c r="B1017">
        <f t="shared" si="72"/>
        <v>2055</v>
      </c>
      <c r="C1017">
        <f t="shared" si="73"/>
        <v>10</v>
      </c>
    </row>
    <row r="1018" spans="1:3" x14ac:dyDescent="0.25">
      <c r="A1018" s="1">
        <f t="shared" si="74"/>
        <v>56908</v>
      </c>
      <c r="B1018">
        <f t="shared" si="72"/>
        <v>2055</v>
      </c>
      <c r="C1018">
        <f t="shared" si="73"/>
        <v>10</v>
      </c>
    </row>
    <row r="1019" spans="1:3" x14ac:dyDescent="0.25">
      <c r="A1019" s="1">
        <f t="shared" si="74"/>
        <v>56922</v>
      </c>
      <c r="B1019">
        <f t="shared" si="72"/>
        <v>2055</v>
      </c>
      <c r="C1019">
        <f t="shared" si="73"/>
        <v>11</v>
      </c>
    </row>
    <row r="1020" spans="1:3" x14ac:dyDescent="0.25">
      <c r="A1020" s="1">
        <f t="shared" si="74"/>
        <v>56936</v>
      </c>
      <c r="B1020">
        <f t="shared" si="72"/>
        <v>2055</v>
      </c>
      <c r="C1020">
        <f t="shared" si="73"/>
        <v>11</v>
      </c>
    </row>
    <row r="1021" spans="1:3" x14ac:dyDescent="0.25">
      <c r="A1021" s="1">
        <f t="shared" si="74"/>
        <v>56950</v>
      </c>
      <c r="B1021">
        <f t="shared" si="72"/>
        <v>2055</v>
      </c>
      <c r="C1021">
        <f t="shared" si="73"/>
        <v>12</v>
      </c>
    </row>
    <row r="1022" spans="1:3" x14ac:dyDescent="0.25">
      <c r="A1022" s="1">
        <f t="shared" si="74"/>
        <v>56964</v>
      </c>
      <c r="B1022">
        <f t="shared" si="72"/>
        <v>2055</v>
      </c>
      <c r="C1022">
        <f t="shared" si="73"/>
        <v>12</v>
      </c>
    </row>
    <row r="1023" spans="1:3" x14ac:dyDescent="0.25">
      <c r="A1023" s="1">
        <f t="shared" si="74"/>
        <v>56978</v>
      </c>
      <c r="B1023">
        <f t="shared" si="72"/>
        <v>2055</v>
      </c>
      <c r="C1023">
        <f t="shared" si="73"/>
        <v>12</v>
      </c>
    </row>
    <row r="1024" spans="1:3" x14ac:dyDescent="0.25">
      <c r="A1024" s="1">
        <f t="shared" si="74"/>
        <v>56992</v>
      </c>
      <c r="B1024">
        <f t="shared" si="72"/>
        <v>2056</v>
      </c>
      <c r="C1024">
        <f t="shared" si="73"/>
        <v>1</v>
      </c>
    </row>
    <row r="1025" spans="1:3" x14ac:dyDescent="0.25">
      <c r="A1025" s="1">
        <f t="shared" si="74"/>
        <v>57006</v>
      </c>
      <c r="B1025">
        <f t="shared" si="72"/>
        <v>2056</v>
      </c>
      <c r="C1025">
        <f t="shared" si="73"/>
        <v>1</v>
      </c>
    </row>
    <row r="1026" spans="1:3" x14ac:dyDescent="0.25">
      <c r="A1026" s="1">
        <f t="shared" si="74"/>
        <v>57020</v>
      </c>
      <c r="B1026">
        <f t="shared" si="72"/>
        <v>2056</v>
      </c>
      <c r="C1026">
        <f t="shared" si="73"/>
        <v>2</v>
      </c>
    </row>
    <row r="1027" spans="1:3" x14ac:dyDescent="0.25">
      <c r="A1027" s="1">
        <f t="shared" si="74"/>
        <v>57034</v>
      </c>
      <c r="B1027">
        <f t="shared" ref="B1027:B1090" si="75">YEAR(A1027)</f>
        <v>2056</v>
      </c>
      <c r="C1027">
        <f t="shared" ref="C1027:C1090" si="76">MONTH(A1027)</f>
        <v>2</v>
      </c>
    </row>
    <row r="1028" spans="1:3" x14ac:dyDescent="0.25">
      <c r="A1028" s="1">
        <f t="shared" ref="A1028:A1073" si="77">A1027+14</f>
        <v>57048</v>
      </c>
      <c r="B1028">
        <f t="shared" si="75"/>
        <v>2056</v>
      </c>
      <c r="C1028">
        <f t="shared" si="76"/>
        <v>3</v>
      </c>
    </row>
    <row r="1029" spans="1:3" x14ac:dyDescent="0.25">
      <c r="A1029" s="1">
        <f t="shared" si="77"/>
        <v>57062</v>
      </c>
      <c r="B1029">
        <f t="shared" si="75"/>
        <v>2056</v>
      </c>
      <c r="C1029">
        <f t="shared" si="76"/>
        <v>3</v>
      </c>
    </row>
    <row r="1030" spans="1:3" x14ac:dyDescent="0.25">
      <c r="A1030" s="1">
        <f t="shared" si="77"/>
        <v>57076</v>
      </c>
      <c r="B1030">
        <f t="shared" si="75"/>
        <v>2056</v>
      </c>
      <c r="C1030">
        <f t="shared" si="76"/>
        <v>4</v>
      </c>
    </row>
    <row r="1031" spans="1:3" x14ac:dyDescent="0.25">
      <c r="A1031" s="1">
        <f t="shared" si="77"/>
        <v>57090</v>
      </c>
      <c r="B1031">
        <f t="shared" si="75"/>
        <v>2056</v>
      </c>
      <c r="C1031">
        <f t="shared" si="76"/>
        <v>4</v>
      </c>
    </row>
    <row r="1032" spans="1:3" x14ac:dyDescent="0.25">
      <c r="A1032" s="1">
        <f t="shared" si="77"/>
        <v>57104</v>
      </c>
      <c r="B1032">
        <f t="shared" si="75"/>
        <v>2056</v>
      </c>
      <c r="C1032">
        <f t="shared" si="76"/>
        <v>5</v>
      </c>
    </row>
    <row r="1033" spans="1:3" x14ac:dyDescent="0.25">
      <c r="A1033" s="1">
        <f t="shared" si="77"/>
        <v>57118</v>
      </c>
      <c r="B1033">
        <f t="shared" si="75"/>
        <v>2056</v>
      </c>
      <c r="C1033">
        <f t="shared" si="76"/>
        <v>5</v>
      </c>
    </row>
    <row r="1034" spans="1:3" x14ac:dyDescent="0.25">
      <c r="A1034" s="1">
        <f t="shared" si="77"/>
        <v>57132</v>
      </c>
      <c r="B1034">
        <f t="shared" si="75"/>
        <v>2056</v>
      </c>
      <c r="C1034">
        <f t="shared" si="76"/>
        <v>6</v>
      </c>
    </row>
    <row r="1035" spans="1:3" x14ac:dyDescent="0.25">
      <c r="A1035" s="1">
        <f t="shared" si="77"/>
        <v>57146</v>
      </c>
      <c r="B1035">
        <f t="shared" si="75"/>
        <v>2056</v>
      </c>
      <c r="C1035">
        <f t="shared" si="76"/>
        <v>6</v>
      </c>
    </row>
    <row r="1036" spans="1:3" x14ac:dyDescent="0.25">
      <c r="A1036" s="1">
        <f t="shared" si="77"/>
        <v>57160</v>
      </c>
      <c r="B1036">
        <f t="shared" si="75"/>
        <v>2056</v>
      </c>
      <c r="C1036">
        <f t="shared" si="76"/>
        <v>6</v>
      </c>
    </row>
    <row r="1037" spans="1:3" x14ac:dyDescent="0.25">
      <c r="A1037" s="1">
        <f t="shared" si="77"/>
        <v>57174</v>
      </c>
      <c r="B1037">
        <f t="shared" si="75"/>
        <v>2056</v>
      </c>
      <c r="C1037">
        <f t="shared" si="76"/>
        <v>7</v>
      </c>
    </row>
    <row r="1038" spans="1:3" x14ac:dyDescent="0.25">
      <c r="A1038" s="1">
        <f t="shared" si="77"/>
        <v>57188</v>
      </c>
      <c r="B1038">
        <f t="shared" si="75"/>
        <v>2056</v>
      </c>
      <c r="C1038">
        <f t="shared" si="76"/>
        <v>7</v>
      </c>
    </row>
    <row r="1039" spans="1:3" x14ac:dyDescent="0.25">
      <c r="A1039" s="1">
        <f t="shared" si="77"/>
        <v>57202</v>
      </c>
      <c r="B1039">
        <f t="shared" si="75"/>
        <v>2056</v>
      </c>
      <c r="C1039">
        <f t="shared" si="76"/>
        <v>8</v>
      </c>
    </row>
    <row r="1040" spans="1:3" x14ac:dyDescent="0.25">
      <c r="A1040" s="1">
        <f t="shared" si="77"/>
        <v>57216</v>
      </c>
      <c r="B1040">
        <f t="shared" si="75"/>
        <v>2056</v>
      </c>
      <c r="C1040">
        <f t="shared" si="76"/>
        <v>8</v>
      </c>
    </row>
    <row r="1041" spans="1:3" x14ac:dyDescent="0.25">
      <c r="A1041" s="1">
        <f t="shared" si="77"/>
        <v>57230</v>
      </c>
      <c r="B1041">
        <f t="shared" si="75"/>
        <v>2056</v>
      </c>
      <c r="C1041">
        <f t="shared" si="76"/>
        <v>9</v>
      </c>
    </row>
    <row r="1042" spans="1:3" x14ac:dyDescent="0.25">
      <c r="A1042" s="1">
        <f t="shared" si="77"/>
        <v>57244</v>
      </c>
      <c r="B1042">
        <f t="shared" si="75"/>
        <v>2056</v>
      </c>
      <c r="C1042">
        <f t="shared" si="76"/>
        <v>9</v>
      </c>
    </row>
    <row r="1043" spans="1:3" x14ac:dyDescent="0.25">
      <c r="A1043" s="1">
        <f t="shared" si="77"/>
        <v>57258</v>
      </c>
      <c r="B1043">
        <f t="shared" si="75"/>
        <v>2056</v>
      </c>
      <c r="C1043">
        <f t="shared" si="76"/>
        <v>10</v>
      </c>
    </row>
    <row r="1044" spans="1:3" x14ac:dyDescent="0.25">
      <c r="A1044" s="1">
        <f t="shared" si="77"/>
        <v>57272</v>
      </c>
      <c r="B1044">
        <f t="shared" si="75"/>
        <v>2056</v>
      </c>
      <c r="C1044">
        <f t="shared" si="76"/>
        <v>10</v>
      </c>
    </row>
    <row r="1045" spans="1:3" x14ac:dyDescent="0.25">
      <c r="A1045" s="1">
        <f t="shared" si="77"/>
        <v>57286</v>
      </c>
      <c r="B1045">
        <f t="shared" si="75"/>
        <v>2056</v>
      </c>
      <c r="C1045">
        <f t="shared" si="76"/>
        <v>11</v>
      </c>
    </row>
    <row r="1046" spans="1:3" x14ac:dyDescent="0.25">
      <c r="A1046" s="1">
        <f t="shared" si="77"/>
        <v>57300</v>
      </c>
      <c r="B1046">
        <f t="shared" si="75"/>
        <v>2056</v>
      </c>
      <c r="C1046">
        <f t="shared" si="76"/>
        <v>11</v>
      </c>
    </row>
    <row r="1047" spans="1:3" x14ac:dyDescent="0.25">
      <c r="A1047" s="1">
        <f t="shared" si="77"/>
        <v>57314</v>
      </c>
      <c r="B1047">
        <f t="shared" si="75"/>
        <v>2056</v>
      </c>
      <c r="C1047">
        <f t="shared" si="76"/>
        <v>11</v>
      </c>
    </row>
    <row r="1048" spans="1:3" x14ac:dyDescent="0.25">
      <c r="A1048" s="1">
        <f t="shared" si="77"/>
        <v>57328</v>
      </c>
      <c r="B1048">
        <f t="shared" si="75"/>
        <v>2056</v>
      </c>
      <c r="C1048">
        <f t="shared" si="76"/>
        <v>12</v>
      </c>
    </row>
    <row r="1049" spans="1:3" x14ac:dyDescent="0.25">
      <c r="A1049" s="1">
        <f t="shared" si="77"/>
        <v>57342</v>
      </c>
      <c r="B1049">
        <f t="shared" si="75"/>
        <v>2056</v>
      </c>
      <c r="C1049">
        <f t="shared" si="76"/>
        <v>12</v>
      </c>
    </row>
    <row r="1050" spans="1:3" x14ac:dyDescent="0.25">
      <c r="A1050" s="1">
        <f t="shared" si="77"/>
        <v>57356</v>
      </c>
      <c r="B1050">
        <f t="shared" si="75"/>
        <v>2057</v>
      </c>
      <c r="C1050">
        <f t="shared" si="76"/>
        <v>1</v>
      </c>
    </row>
    <row r="1051" spans="1:3" x14ac:dyDescent="0.25">
      <c r="A1051" s="1">
        <f t="shared" si="77"/>
        <v>57370</v>
      </c>
      <c r="B1051">
        <f t="shared" si="75"/>
        <v>2057</v>
      </c>
      <c r="C1051">
        <f t="shared" si="76"/>
        <v>1</v>
      </c>
    </row>
    <row r="1052" spans="1:3" x14ac:dyDescent="0.25">
      <c r="A1052" s="1">
        <f t="shared" si="77"/>
        <v>57384</v>
      </c>
      <c r="B1052">
        <f t="shared" si="75"/>
        <v>2057</v>
      </c>
      <c r="C1052">
        <f t="shared" si="76"/>
        <v>2</v>
      </c>
    </row>
    <row r="1053" spans="1:3" x14ac:dyDescent="0.25">
      <c r="A1053" s="1">
        <f t="shared" si="77"/>
        <v>57398</v>
      </c>
      <c r="B1053">
        <f t="shared" si="75"/>
        <v>2057</v>
      </c>
      <c r="C1053">
        <f t="shared" si="76"/>
        <v>2</v>
      </c>
    </row>
    <row r="1054" spans="1:3" x14ac:dyDescent="0.25">
      <c r="A1054" s="1">
        <f t="shared" si="77"/>
        <v>57412</v>
      </c>
      <c r="B1054">
        <f t="shared" si="75"/>
        <v>2057</v>
      </c>
      <c r="C1054">
        <f t="shared" si="76"/>
        <v>3</v>
      </c>
    </row>
    <row r="1055" spans="1:3" x14ac:dyDescent="0.25">
      <c r="A1055" s="1">
        <f t="shared" si="77"/>
        <v>57426</v>
      </c>
      <c r="B1055">
        <f t="shared" si="75"/>
        <v>2057</v>
      </c>
      <c r="C1055">
        <f t="shared" si="76"/>
        <v>3</v>
      </c>
    </row>
    <row r="1056" spans="1:3" x14ac:dyDescent="0.25">
      <c r="A1056" s="1">
        <f t="shared" si="77"/>
        <v>57440</v>
      </c>
      <c r="B1056">
        <f t="shared" si="75"/>
        <v>2057</v>
      </c>
      <c r="C1056">
        <f t="shared" si="76"/>
        <v>4</v>
      </c>
    </row>
    <row r="1057" spans="1:3" x14ac:dyDescent="0.25">
      <c r="A1057" s="1">
        <f t="shared" si="77"/>
        <v>57454</v>
      </c>
      <c r="B1057">
        <f t="shared" si="75"/>
        <v>2057</v>
      </c>
      <c r="C1057">
        <f t="shared" si="76"/>
        <v>4</v>
      </c>
    </row>
    <row r="1058" spans="1:3" x14ac:dyDescent="0.25">
      <c r="A1058" s="1">
        <f t="shared" si="77"/>
        <v>57468</v>
      </c>
      <c r="B1058">
        <f t="shared" si="75"/>
        <v>2057</v>
      </c>
      <c r="C1058">
        <f t="shared" si="76"/>
        <v>5</v>
      </c>
    </row>
    <row r="1059" spans="1:3" x14ac:dyDescent="0.25">
      <c r="A1059" s="1">
        <f t="shared" si="77"/>
        <v>57482</v>
      </c>
      <c r="B1059">
        <f t="shared" si="75"/>
        <v>2057</v>
      </c>
      <c r="C1059">
        <f t="shared" si="76"/>
        <v>5</v>
      </c>
    </row>
    <row r="1060" spans="1:3" x14ac:dyDescent="0.25">
      <c r="A1060" s="1">
        <f t="shared" si="77"/>
        <v>57496</v>
      </c>
      <c r="B1060">
        <f t="shared" si="75"/>
        <v>2057</v>
      </c>
      <c r="C1060">
        <f t="shared" si="76"/>
        <v>5</v>
      </c>
    </row>
    <row r="1061" spans="1:3" x14ac:dyDescent="0.25">
      <c r="A1061" s="1">
        <f t="shared" si="77"/>
        <v>57510</v>
      </c>
      <c r="B1061">
        <f t="shared" si="75"/>
        <v>2057</v>
      </c>
      <c r="C1061">
        <f t="shared" si="76"/>
        <v>6</v>
      </c>
    </row>
    <row r="1062" spans="1:3" x14ac:dyDescent="0.25">
      <c r="A1062" s="1">
        <f t="shared" si="77"/>
        <v>57524</v>
      </c>
      <c r="B1062">
        <f t="shared" si="75"/>
        <v>2057</v>
      </c>
      <c r="C1062">
        <f t="shared" si="76"/>
        <v>6</v>
      </c>
    </row>
    <row r="1063" spans="1:3" x14ac:dyDescent="0.25">
      <c r="A1063" s="1">
        <f t="shared" si="77"/>
        <v>57538</v>
      </c>
      <c r="B1063">
        <f t="shared" si="75"/>
        <v>2057</v>
      </c>
      <c r="C1063">
        <f t="shared" si="76"/>
        <v>7</v>
      </c>
    </row>
    <row r="1064" spans="1:3" x14ac:dyDescent="0.25">
      <c r="A1064" s="1">
        <f t="shared" si="77"/>
        <v>57552</v>
      </c>
      <c r="B1064">
        <f t="shared" si="75"/>
        <v>2057</v>
      </c>
      <c r="C1064">
        <f t="shared" si="76"/>
        <v>7</v>
      </c>
    </row>
    <row r="1065" spans="1:3" x14ac:dyDescent="0.25">
      <c r="A1065" s="1">
        <f t="shared" si="77"/>
        <v>57566</v>
      </c>
      <c r="B1065">
        <f t="shared" si="75"/>
        <v>2057</v>
      </c>
      <c r="C1065">
        <f t="shared" si="76"/>
        <v>8</v>
      </c>
    </row>
    <row r="1066" spans="1:3" x14ac:dyDescent="0.25">
      <c r="A1066" s="1">
        <f t="shared" si="77"/>
        <v>57580</v>
      </c>
      <c r="B1066">
        <f t="shared" si="75"/>
        <v>2057</v>
      </c>
      <c r="C1066">
        <f t="shared" si="76"/>
        <v>8</v>
      </c>
    </row>
    <row r="1067" spans="1:3" x14ac:dyDescent="0.25">
      <c r="A1067" s="1">
        <f t="shared" si="77"/>
        <v>57594</v>
      </c>
      <c r="B1067">
        <f t="shared" si="75"/>
        <v>2057</v>
      </c>
      <c r="C1067">
        <f t="shared" si="76"/>
        <v>9</v>
      </c>
    </row>
    <row r="1068" spans="1:3" x14ac:dyDescent="0.25">
      <c r="A1068" s="1">
        <f t="shared" si="77"/>
        <v>57608</v>
      </c>
      <c r="B1068">
        <f t="shared" si="75"/>
        <v>2057</v>
      </c>
      <c r="C1068">
        <f t="shared" si="76"/>
        <v>9</v>
      </c>
    </row>
    <row r="1069" spans="1:3" x14ac:dyDescent="0.25">
      <c r="A1069" s="1">
        <f t="shared" si="77"/>
        <v>57622</v>
      </c>
      <c r="B1069">
        <f t="shared" si="75"/>
        <v>2057</v>
      </c>
      <c r="C1069">
        <f t="shared" si="76"/>
        <v>10</v>
      </c>
    </row>
    <row r="1070" spans="1:3" x14ac:dyDescent="0.25">
      <c r="A1070" s="1">
        <f t="shared" si="77"/>
        <v>57636</v>
      </c>
      <c r="B1070">
        <f t="shared" si="75"/>
        <v>2057</v>
      </c>
      <c r="C1070">
        <f t="shared" si="76"/>
        <v>10</v>
      </c>
    </row>
    <row r="1071" spans="1:3" x14ac:dyDescent="0.25">
      <c r="A1071" s="1">
        <f t="shared" si="77"/>
        <v>57650</v>
      </c>
      <c r="B1071">
        <f t="shared" si="75"/>
        <v>2057</v>
      </c>
      <c r="C1071">
        <f t="shared" si="76"/>
        <v>11</v>
      </c>
    </row>
    <row r="1072" spans="1:3" x14ac:dyDescent="0.25">
      <c r="A1072" s="1">
        <f t="shared" si="77"/>
        <v>57664</v>
      </c>
      <c r="B1072">
        <f t="shared" si="75"/>
        <v>2057</v>
      </c>
      <c r="C1072">
        <f t="shared" si="76"/>
        <v>11</v>
      </c>
    </row>
    <row r="1073" spans="1:3" x14ac:dyDescent="0.25">
      <c r="A1073" s="1">
        <f t="shared" si="77"/>
        <v>57678</v>
      </c>
      <c r="B1073">
        <f t="shared" si="75"/>
        <v>2057</v>
      </c>
      <c r="C1073">
        <f t="shared" si="76"/>
        <v>11</v>
      </c>
    </row>
    <row r="1074" spans="1:3" x14ac:dyDescent="0.25">
      <c r="A1074" s="1">
        <f>A1073+14</f>
        <v>57692</v>
      </c>
      <c r="B1074">
        <f t="shared" si="75"/>
        <v>2057</v>
      </c>
      <c r="C1074">
        <f t="shared" si="76"/>
        <v>12</v>
      </c>
    </row>
    <row r="1075" spans="1:3" x14ac:dyDescent="0.25">
      <c r="A1075" s="1">
        <f t="shared" ref="A1075:A1138" si="78">A1074+14</f>
        <v>57706</v>
      </c>
      <c r="B1075">
        <f t="shared" si="75"/>
        <v>2057</v>
      </c>
      <c r="C1075">
        <f t="shared" si="76"/>
        <v>12</v>
      </c>
    </row>
    <row r="1076" spans="1:3" x14ac:dyDescent="0.25">
      <c r="A1076" s="1">
        <f t="shared" si="78"/>
        <v>57720</v>
      </c>
      <c r="B1076">
        <f t="shared" si="75"/>
        <v>2058</v>
      </c>
      <c r="C1076">
        <f t="shared" si="76"/>
        <v>1</v>
      </c>
    </row>
    <row r="1077" spans="1:3" x14ac:dyDescent="0.25">
      <c r="A1077" s="1">
        <f t="shared" si="78"/>
        <v>57734</v>
      </c>
      <c r="B1077">
        <f t="shared" si="75"/>
        <v>2058</v>
      </c>
      <c r="C1077">
        <f t="shared" si="76"/>
        <v>1</v>
      </c>
    </row>
    <row r="1078" spans="1:3" x14ac:dyDescent="0.25">
      <c r="A1078" s="1">
        <f t="shared" si="78"/>
        <v>57748</v>
      </c>
      <c r="B1078">
        <f t="shared" si="75"/>
        <v>2058</v>
      </c>
      <c r="C1078">
        <f t="shared" si="76"/>
        <v>2</v>
      </c>
    </row>
    <row r="1079" spans="1:3" x14ac:dyDescent="0.25">
      <c r="A1079" s="1">
        <f t="shared" si="78"/>
        <v>57762</v>
      </c>
      <c r="B1079">
        <f t="shared" si="75"/>
        <v>2058</v>
      </c>
      <c r="C1079">
        <f t="shared" si="76"/>
        <v>2</v>
      </c>
    </row>
    <row r="1080" spans="1:3" x14ac:dyDescent="0.25">
      <c r="A1080" s="1">
        <f t="shared" si="78"/>
        <v>57776</v>
      </c>
      <c r="B1080">
        <f t="shared" si="75"/>
        <v>2058</v>
      </c>
      <c r="C1080">
        <f t="shared" si="76"/>
        <v>3</v>
      </c>
    </row>
    <row r="1081" spans="1:3" x14ac:dyDescent="0.25">
      <c r="A1081" s="1">
        <f t="shared" si="78"/>
        <v>57790</v>
      </c>
      <c r="B1081">
        <f t="shared" si="75"/>
        <v>2058</v>
      </c>
      <c r="C1081">
        <f t="shared" si="76"/>
        <v>3</v>
      </c>
    </row>
    <row r="1082" spans="1:3" x14ac:dyDescent="0.25">
      <c r="A1082" s="1">
        <f t="shared" si="78"/>
        <v>57804</v>
      </c>
      <c r="B1082">
        <f t="shared" si="75"/>
        <v>2058</v>
      </c>
      <c r="C1082">
        <f t="shared" si="76"/>
        <v>4</v>
      </c>
    </row>
    <row r="1083" spans="1:3" x14ac:dyDescent="0.25">
      <c r="A1083" s="1">
        <f t="shared" si="78"/>
        <v>57818</v>
      </c>
      <c r="B1083">
        <f t="shared" si="75"/>
        <v>2058</v>
      </c>
      <c r="C1083">
        <f t="shared" si="76"/>
        <v>4</v>
      </c>
    </row>
    <row r="1084" spans="1:3" x14ac:dyDescent="0.25">
      <c r="A1084" s="1">
        <f t="shared" si="78"/>
        <v>57832</v>
      </c>
      <c r="B1084">
        <f t="shared" si="75"/>
        <v>2058</v>
      </c>
      <c r="C1084">
        <f t="shared" si="76"/>
        <v>5</v>
      </c>
    </row>
    <row r="1085" spans="1:3" x14ac:dyDescent="0.25">
      <c r="A1085" s="1">
        <f t="shared" si="78"/>
        <v>57846</v>
      </c>
      <c r="B1085">
        <f t="shared" si="75"/>
        <v>2058</v>
      </c>
      <c r="C1085">
        <f t="shared" si="76"/>
        <v>5</v>
      </c>
    </row>
    <row r="1086" spans="1:3" x14ac:dyDescent="0.25">
      <c r="A1086" s="1">
        <f t="shared" si="78"/>
        <v>57860</v>
      </c>
      <c r="B1086">
        <f t="shared" si="75"/>
        <v>2058</v>
      </c>
      <c r="C1086">
        <f t="shared" si="76"/>
        <v>5</v>
      </c>
    </row>
    <row r="1087" spans="1:3" x14ac:dyDescent="0.25">
      <c r="A1087" s="1">
        <f t="shared" si="78"/>
        <v>57874</v>
      </c>
      <c r="B1087">
        <f t="shared" si="75"/>
        <v>2058</v>
      </c>
      <c r="C1087">
        <f t="shared" si="76"/>
        <v>6</v>
      </c>
    </row>
    <row r="1088" spans="1:3" x14ac:dyDescent="0.25">
      <c r="A1088" s="1">
        <f t="shared" si="78"/>
        <v>57888</v>
      </c>
      <c r="B1088">
        <f t="shared" si="75"/>
        <v>2058</v>
      </c>
      <c r="C1088">
        <f t="shared" si="76"/>
        <v>6</v>
      </c>
    </row>
    <row r="1089" spans="1:3" x14ac:dyDescent="0.25">
      <c r="A1089" s="1">
        <f t="shared" si="78"/>
        <v>57902</v>
      </c>
      <c r="B1089">
        <f t="shared" si="75"/>
        <v>2058</v>
      </c>
      <c r="C1089">
        <f t="shared" si="76"/>
        <v>7</v>
      </c>
    </row>
    <row r="1090" spans="1:3" x14ac:dyDescent="0.25">
      <c r="A1090" s="1">
        <f t="shared" si="78"/>
        <v>57916</v>
      </c>
      <c r="B1090">
        <f t="shared" si="75"/>
        <v>2058</v>
      </c>
      <c r="C1090">
        <f t="shared" si="76"/>
        <v>7</v>
      </c>
    </row>
    <row r="1091" spans="1:3" x14ac:dyDescent="0.25">
      <c r="A1091" s="1">
        <f t="shared" si="78"/>
        <v>57930</v>
      </c>
      <c r="B1091">
        <f t="shared" ref="B1091:B1154" si="79">YEAR(A1091)</f>
        <v>2058</v>
      </c>
      <c r="C1091">
        <f t="shared" ref="C1091:C1154" si="80">MONTH(A1091)</f>
        <v>8</v>
      </c>
    </row>
    <row r="1092" spans="1:3" x14ac:dyDescent="0.25">
      <c r="A1092" s="1">
        <f t="shared" si="78"/>
        <v>57944</v>
      </c>
      <c r="B1092">
        <f t="shared" si="79"/>
        <v>2058</v>
      </c>
      <c r="C1092">
        <f t="shared" si="80"/>
        <v>8</v>
      </c>
    </row>
    <row r="1093" spans="1:3" x14ac:dyDescent="0.25">
      <c r="A1093" s="1">
        <f t="shared" si="78"/>
        <v>57958</v>
      </c>
      <c r="B1093">
        <f t="shared" si="79"/>
        <v>2058</v>
      </c>
      <c r="C1093">
        <f t="shared" si="80"/>
        <v>9</v>
      </c>
    </row>
    <row r="1094" spans="1:3" x14ac:dyDescent="0.25">
      <c r="A1094" s="1">
        <f t="shared" si="78"/>
        <v>57972</v>
      </c>
      <c r="B1094">
        <f t="shared" si="79"/>
        <v>2058</v>
      </c>
      <c r="C1094">
        <f t="shared" si="80"/>
        <v>9</v>
      </c>
    </row>
    <row r="1095" spans="1:3" x14ac:dyDescent="0.25">
      <c r="A1095" s="1">
        <f t="shared" si="78"/>
        <v>57986</v>
      </c>
      <c r="B1095">
        <f t="shared" si="79"/>
        <v>2058</v>
      </c>
      <c r="C1095">
        <f t="shared" si="80"/>
        <v>10</v>
      </c>
    </row>
    <row r="1096" spans="1:3" x14ac:dyDescent="0.25">
      <c r="A1096" s="1">
        <f t="shared" si="78"/>
        <v>58000</v>
      </c>
      <c r="B1096">
        <f t="shared" si="79"/>
        <v>2058</v>
      </c>
      <c r="C1096">
        <f t="shared" si="80"/>
        <v>10</v>
      </c>
    </row>
    <row r="1097" spans="1:3" x14ac:dyDescent="0.25">
      <c r="A1097" s="1">
        <f t="shared" si="78"/>
        <v>58014</v>
      </c>
      <c r="B1097">
        <f t="shared" si="79"/>
        <v>2058</v>
      </c>
      <c r="C1097">
        <f t="shared" si="80"/>
        <v>10</v>
      </c>
    </row>
    <row r="1098" spans="1:3" x14ac:dyDescent="0.25">
      <c r="A1098" s="1">
        <f t="shared" si="78"/>
        <v>58028</v>
      </c>
      <c r="B1098">
        <f t="shared" si="79"/>
        <v>2058</v>
      </c>
      <c r="C1098">
        <f t="shared" si="80"/>
        <v>11</v>
      </c>
    </row>
    <row r="1099" spans="1:3" x14ac:dyDescent="0.25">
      <c r="A1099" s="1">
        <f t="shared" si="78"/>
        <v>58042</v>
      </c>
      <c r="B1099">
        <f t="shared" si="79"/>
        <v>2058</v>
      </c>
      <c r="C1099">
        <f t="shared" si="80"/>
        <v>11</v>
      </c>
    </row>
    <row r="1100" spans="1:3" x14ac:dyDescent="0.25">
      <c r="A1100" s="1">
        <f t="shared" si="78"/>
        <v>58056</v>
      </c>
      <c r="B1100">
        <f t="shared" si="79"/>
        <v>2058</v>
      </c>
      <c r="C1100">
        <f t="shared" si="80"/>
        <v>12</v>
      </c>
    </row>
    <row r="1101" spans="1:3" x14ac:dyDescent="0.25">
      <c r="A1101" s="1">
        <f t="shared" si="78"/>
        <v>58070</v>
      </c>
      <c r="B1101">
        <f t="shared" si="79"/>
        <v>2058</v>
      </c>
      <c r="C1101">
        <f t="shared" si="80"/>
        <v>12</v>
      </c>
    </row>
    <row r="1102" spans="1:3" x14ac:dyDescent="0.25">
      <c r="A1102" s="1">
        <f t="shared" si="78"/>
        <v>58084</v>
      </c>
      <c r="B1102">
        <f t="shared" si="79"/>
        <v>2059</v>
      </c>
      <c r="C1102">
        <f t="shared" si="80"/>
        <v>1</v>
      </c>
    </row>
    <row r="1103" spans="1:3" x14ac:dyDescent="0.25">
      <c r="A1103" s="1">
        <f t="shared" si="78"/>
        <v>58098</v>
      </c>
      <c r="B1103">
        <f t="shared" si="79"/>
        <v>2059</v>
      </c>
      <c r="C1103">
        <f t="shared" si="80"/>
        <v>1</v>
      </c>
    </row>
    <row r="1104" spans="1:3" x14ac:dyDescent="0.25">
      <c r="A1104" s="1">
        <f t="shared" si="78"/>
        <v>58112</v>
      </c>
      <c r="B1104">
        <f t="shared" si="79"/>
        <v>2059</v>
      </c>
      <c r="C1104">
        <f t="shared" si="80"/>
        <v>2</v>
      </c>
    </row>
    <row r="1105" spans="1:3" x14ac:dyDescent="0.25">
      <c r="A1105" s="1">
        <f t="shared" si="78"/>
        <v>58126</v>
      </c>
      <c r="B1105">
        <f t="shared" si="79"/>
        <v>2059</v>
      </c>
      <c r="C1105">
        <f t="shared" si="80"/>
        <v>2</v>
      </c>
    </row>
    <row r="1106" spans="1:3" x14ac:dyDescent="0.25">
      <c r="A1106" s="1">
        <f t="shared" si="78"/>
        <v>58140</v>
      </c>
      <c r="B1106">
        <f t="shared" si="79"/>
        <v>2059</v>
      </c>
      <c r="C1106">
        <f t="shared" si="80"/>
        <v>3</v>
      </c>
    </row>
    <row r="1107" spans="1:3" x14ac:dyDescent="0.25">
      <c r="A1107" s="1">
        <f t="shared" si="78"/>
        <v>58154</v>
      </c>
      <c r="B1107">
        <f t="shared" si="79"/>
        <v>2059</v>
      </c>
      <c r="C1107">
        <f t="shared" si="80"/>
        <v>3</v>
      </c>
    </row>
    <row r="1108" spans="1:3" x14ac:dyDescent="0.25">
      <c r="A1108" s="1">
        <f t="shared" si="78"/>
        <v>58168</v>
      </c>
      <c r="B1108">
        <f t="shared" si="79"/>
        <v>2059</v>
      </c>
      <c r="C1108">
        <f t="shared" si="80"/>
        <v>4</v>
      </c>
    </row>
    <row r="1109" spans="1:3" x14ac:dyDescent="0.25">
      <c r="A1109" s="1">
        <f t="shared" si="78"/>
        <v>58182</v>
      </c>
      <c r="B1109">
        <f t="shared" si="79"/>
        <v>2059</v>
      </c>
      <c r="C1109">
        <f t="shared" si="80"/>
        <v>4</v>
      </c>
    </row>
    <row r="1110" spans="1:3" x14ac:dyDescent="0.25">
      <c r="A1110" s="1">
        <f t="shared" si="78"/>
        <v>58196</v>
      </c>
      <c r="B1110">
        <f t="shared" si="79"/>
        <v>2059</v>
      </c>
      <c r="C1110">
        <f t="shared" si="80"/>
        <v>5</v>
      </c>
    </row>
    <row r="1111" spans="1:3" x14ac:dyDescent="0.25">
      <c r="A1111" s="1">
        <f t="shared" si="78"/>
        <v>58210</v>
      </c>
      <c r="B1111">
        <f t="shared" si="79"/>
        <v>2059</v>
      </c>
      <c r="C1111">
        <f t="shared" si="80"/>
        <v>5</v>
      </c>
    </row>
    <row r="1112" spans="1:3" x14ac:dyDescent="0.25">
      <c r="A1112" s="1">
        <f t="shared" si="78"/>
        <v>58224</v>
      </c>
      <c r="B1112">
        <f t="shared" si="79"/>
        <v>2059</v>
      </c>
      <c r="C1112">
        <f t="shared" si="80"/>
        <v>5</v>
      </c>
    </row>
    <row r="1113" spans="1:3" x14ac:dyDescent="0.25">
      <c r="A1113" s="1">
        <f t="shared" si="78"/>
        <v>58238</v>
      </c>
      <c r="B1113">
        <f t="shared" si="79"/>
        <v>2059</v>
      </c>
      <c r="C1113">
        <f t="shared" si="80"/>
        <v>6</v>
      </c>
    </row>
    <row r="1114" spans="1:3" x14ac:dyDescent="0.25">
      <c r="A1114" s="1">
        <f t="shared" si="78"/>
        <v>58252</v>
      </c>
      <c r="B1114">
        <f t="shared" si="79"/>
        <v>2059</v>
      </c>
      <c r="C1114">
        <f t="shared" si="80"/>
        <v>6</v>
      </c>
    </row>
    <row r="1115" spans="1:3" x14ac:dyDescent="0.25">
      <c r="A1115" s="1">
        <f t="shared" si="78"/>
        <v>58266</v>
      </c>
      <c r="B1115">
        <f t="shared" si="79"/>
        <v>2059</v>
      </c>
      <c r="C1115">
        <f t="shared" si="80"/>
        <v>7</v>
      </c>
    </row>
    <row r="1116" spans="1:3" x14ac:dyDescent="0.25">
      <c r="A1116" s="1">
        <f t="shared" si="78"/>
        <v>58280</v>
      </c>
      <c r="B1116">
        <f t="shared" si="79"/>
        <v>2059</v>
      </c>
      <c r="C1116">
        <f t="shared" si="80"/>
        <v>7</v>
      </c>
    </row>
    <row r="1117" spans="1:3" x14ac:dyDescent="0.25">
      <c r="A1117" s="1">
        <f t="shared" si="78"/>
        <v>58294</v>
      </c>
      <c r="B1117">
        <f t="shared" si="79"/>
        <v>2059</v>
      </c>
      <c r="C1117">
        <f t="shared" si="80"/>
        <v>8</v>
      </c>
    </row>
    <row r="1118" spans="1:3" x14ac:dyDescent="0.25">
      <c r="A1118" s="1">
        <f t="shared" si="78"/>
        <v>58308</v>
      </c>
      <c r="B1118">
        <f t="shared" si="79"/>
        <v>2059</v>
      </c>
      <c r="C1118">
        <f t="shared" si="80"/>
        <v>8</v>
      </c>
    </row>
    <row r="1119" spans="1:3" x14ac:dyDescent="0.25">
      <c r="A1119" s="1">
        <f t="shared" si="78"/>
        <v>58322</v>
      </c>
      <c r="B1119">
        <f t="shared" si="79"/>
        <v>2059</v>
      </c>
      <c r="C1119">
        <f t="shared" si="80"/>
        <v>9</v>
      </c>
    </row>
    <row r="1120" spans="1:3" x14ac:dyDescent="0.25">
      <c r="A1120" s="1">
        <f t="shared" si="78"/>
        <v>58336</v>
      </c>
      <c r="B1120">
        <f t="shared" si="79"/>
        <v>2059</v>
      </c>
      <c r="C1120">
        <f t="shared" si="80"/>
        <v>9</v>
      </c>
    </row>
    <row r="1121" spans="1:3" x14ac:dyDescent="0.25">
      <c r="A1121" s="1">
        <f t="shared" si="78"/>
        <v>58350</v>
      </c>
      <c r="B1121">
        <f t="shared" si="79"/>
        <v>2059</v>
      </c>
      <c r="C1121">
        <f t="shared" si="80"/>
        <v>10</v>
      </c>
    </row>
    <row r="1122" spans="1:3" x14ac:dyDescent="0.25">
      <c r="A1122" s="1">
        <f t="shared" si="78"/>
        <v>58364</v>
      </c>
      <c r="B1122">
        <f t="shared" si="79"/>
        <v>2059</v>
      </c>
      <c r="C1122">
        <f t="shared" si="80"/>
        <v>10</v>
      </c>
    </row>
    <row r="1123" spans="1:3" x14ac:dyDescent="0.25">
      <c r="A1123" s="1">
        <f t="shared" si="78"/>
        <v>58378</v>
      </c>
      <c r="B1123">
        <f t="shared" si="79"/>
        <v>2059</v>
      </c>
      <c r="C1123">
        <f t="shared" si="80"/>
        <v>10</v>
      </c>
    </row>
    <row r="1124" spans="1:3" x14ac:dyDescent="0.25">
      <c r="A1124" s="1">
        <f t="shared" si="78"/>
        <v>58392</v>
      </c>
      <c r="B1124">
        <f t="shared" si="79"/>
        <v>2059</v>
      </c>
      <c r="C1124">
        <f t="shared" si="80"/>
        <v>11</v>
      </c>
    </row>
    <row r="1125" spans="1:3" x14ac:dyDescent="0.25">
      <c r="A1125" s="1">
        <f t="shared" si="78"/>
        <v>58406</v>
      </c>
      <c r="B1125">
        <f t="shared" si="79"/>
        <v>2059</v>
      </c>
      <c r="C1125">
        <f t="shared" si="80"/>
        <v>11</v>
      </c>
    </row>
    <row r="1126" spans="1:3" x14ac:dyDescent="0.25">
      <c r="A1126" s="1">
        <f t="shared" si="78"/>
        <v>58420</v>
      </c>
      <c r="B1126">
        <f t="shared" si="79"/>
        <v>2059</v>
      </c>
      <c r="C1126">
        <f t="shared" si="80"/>
        <v>12</v>
      </c>
    </row>
    <row r="1127" spans="1:3" x14ac:dyDescent="0.25">
      <c r="A1127" s="1">
        <f t="shared" si="78"/>
        <v>58434</v>
      </c>
      <c r="B1127">
        <f t="shared" si="79"/>
        <v>2059</v>
      </c>
      <c r="C1127">
        <f t="shared" si="80"/>
        <v>12</v>
      </c>
    </row>
    <row r="1128" spans="1:3" x14ac:dyDescent="0.25">
      <c r="A1128" s="1">
        <f t="shared" si="78"/>
        <v>58448</v>
      </c>
      <c r="B1128">
        <f t="shared" si="79"/>
        <v>2060</v>
      </c>
      <c r="C1128">
        <f t="shared" si="80"/>
        <v>1</v>
      </c>
    </row>
    <row r="1129" spans="1:3" x14ac:dyDescent="0.25">
      <c r="A1129" s="1">
        <f t="shared" si="78"/>
        <v>58462</v>
      </c>
      <c r="B1129">
        <f t="shared" si="79"/>
        <v>2060</v>
      </c>
      <c r="C1129">
        <f t="shared" si="80"/>
        <v>1</v>
      </c>
    </row>
    <row r="1130" spans="1:3" x14ac:dyDescent="0.25">
      <c r="A1130" s="1">
        <f t="shared" si="78"/>
        <v>58476</v>
      </c>
      <c r="B1130">
        <f t="shared" si="79"/>
        <v>2060</v>
      </c>
      <c r="C1130">
        <f t="shared" si="80"/>
        <v>2</v>
      </c>
    </row>
    <row r="1131" spans="1:3" x14ac:dyDescent="0.25">
      <c r="A1131" s="1">
        <f t="shared" si="78"/>
        <v>58490</v>
      </c>
      <c r="B1131">
        <f t="shared" si="79"/>
        <v>2060</v>
      </c>
      <c r="C1131">
        <f t="shared" si="80"/>
        <v>2</v>
      </c>
    </row>
    <row r="1132" spans="1:3" x14ac:dyDescent="0.25">
      <c r="A1132" s="1">
        <f t="shared" si="78"/>
        <v>58504</v>
      </c>
      <c r="B1132">
        <f t="shared" si="79"/>
        <v>2060</v>
      </c>
      <c r="C1132">
        <f t="shared" si="80"/>
        <v>3</v>
      </c>
    </row>
    <row r="1133" spans="1:3" x14ac:dyDescent="0.25">
      <c r="A1133" s="1">
        <f t="shared" si="78"/>
        <v>58518</v>
      </c>
      <c r="B1133">
        <f t="shared" si="79"/>
        <v>2060</v>
      </c>
      <c r="C1133">
        <f t="shared" si="80"/>
        <v>3</v>
      </c>
    </row>
    <row r="1134" spans="1:3" x14ac:dyDescent="0.25">
      <c r="A1134" s="1">
        <f t="shared" si="78"/>
        <v>58532</v>
      </c>
      <c r="B1134">
        <f t="shared" si="79"/>
        <v>2060</v>
      </c>
      <c r="C1134">
        <f t="shared" si="80"/>
        <v>4</v>
      </c>
    </row>
    <row r="1135" spans="1:3" x14ac:dyDescent="0.25">
      <c r="A1135" s="1">
        <f t="shared" si="78"/>
        <v>58546</v>
      </c>
      <c r="B1135">
        <f t="shared" si="79"/>
        <v>2060</v>
      </c>
      <c r="C1135">
        <f t="shared" si="80"/>
        <v>4</v>
      </c>
    </row>
    <row r="1136" spans="1:3" x14ac:dyDescent="0.25">
      <c r="A1136" s="1">
        <f t="shared" si="78"/>
        <v>58560</v>
      </c>
      <c r="B1136">
        <f t="shared" si="79"/>
        <v>2060</v>
      </c>
      <c r="C1136">
        <f t="shared" si="80"/>
        <v>4</v>
      </c>
    </row>
    <row r="1137" spans="1:3" x14ac:dyDescent="0.25">
      <c r="A1137" s="1">
        <f t="shared" si="78"/>
        <v>58574</v>
      </c>
      <c r="B1137">
        <f t="shared" si="79"/>
        <v>2060</v>
      </c>
      <c r="C1137">
        <f t="shared" si="80"/>
        <v>5</v>
      </c>
    </row>
    <row r="1138" spans="1:3" x14ac:dyDescent="0.25">
      <c r="A1138" s="1">
        <f t="shared" si="78"/>
        <v>58588</v>
      </c>
      <c r="B1138">
        <f t="shared" si="79"/>
        <v>2060</v>
      </c>
      <c r="C1138">
        <f t="shared" si="80"/>
        <v>5</v>
      </c>
    </row>
    <row r="1139" spans="1:3" x14ac:dyDescent="0.25">
      <c r="A1139" s="1">
        <f t="shared" ref="A1139:A1202" si="81">A1138+14</f>
        <v>58602</v>
      </c>
      <c r="B1139">
        <f t="shared" si="79"/>
        <v>2060</v>
      </c>
      <c r="C1139">
        <f t="shared" si="80"/>
        <v>6</v>
      </c>
    </row>
    <row r="1140" spans="1:3" x14ac:dyDescent="0.25">
      <c r="A1140" s="1">
        <f t="shared" si="81"/>
        <v>58616</v>
      </c>
      <c r="B1140">
        <f t="shared" si="79"/>
        <v>2060</v>
      </c>
      <c r="C1140">
        <f t="shared" si="80"/>
        <v>6</v>
      </c>
    </row>
    <row r="1141" spans="1:3" x14ac:dyDescent="0.25">
      <c r="A1141" s="1">
        <f t="shared" si="81"/>
        <v>58630</v>
      </c>
      <c r="B1141">
        <f t="shared" si="79"/>
        <v>2060</v>
      </c>
      <c r="C1141">
        <f t="shared" si="80"/>
        <v>7</v>
      </c>
    </row>
    <row r="1142" spans="1:3" x14ac:dyDescent="0.25">
      <c r="A1142" s="1">
        <f t="shared" si="81"/>
        <v>58644</v>
      </c>
      <c r="B1142">
        <f t="shared" si="79"/>
        <v>2060</v>
      </c>
      <c r="C1142">
        <f t="shared" si="80"/>
        <v>7</v>
      </c>
    </row>
    <row r="1143" spans="1:3" x14ac:dyDescent="0.25">
      <c r="A1143" s="1">
        <f t="shared" si="81"/>
        <v>58658</v>
      </c>
      <c r="B1143">
        <f t="shared" si="79"/>
        <v>2060</v>
      </c>
      <c r="C1143">
        <f t="shared" si="80"/>
        <v>8</v>
      </c>
    </row>
    <row r="1144" spans="1:3" x14ac:dyDescent="0.25">
      <c r="A1144" s="1">
        <f t="shared" si="81"/>
        <v>58672</v>
      </c>
      <c r="B1144">
        <f t="shared" si="79"/>
        <v>2060</v>
      </c>
      <c r="C1144">
        <f t="shared" si="80"/>
        <v>8</v>
      </c>
    </row>
    <row r="1145" spans="1:3" x14ac:dyDescent="0.25">
      <c r="A1145" s="1">
        <f t="shared" si="81"/>
        <v>58686</v>
      </c>
      <c r="B1145">
        <f t="shared" si="79"/>
        <v>2060</v>
      </c>
      <c r="C1145">
        <f t="shared" si="80"/>
        <v>9</v>
      </c>
    </row>
    <row r="1146" spans="1:3" x14ac:dyDescent="0.25">
      <c r="A1146" s="1">
        <f t="shared" si="81"/>
        <v>58700</v>
      </c>
      <c r="B1146">
        <f t="shared" si="79"/>
        <v>2060</v>
      </c>
      <c r="C1146">
        <f t="shared" si="80"/>
        <v>9</v>
      </c>
    </row>
    <row r="1147" spans="1:3" x14ac:dyDescent="0.25">
      <c r="A1147" s="1">
        <f t="shared" si="81"/>
        <v>58714</v>
      </c>
      <c r="B1147">
        <f t="shared" si="79"/>
        <v>2060</v>
      </c>
      <c r="C1147">
        <f t="shared" si="80"/>
        <v>9</v>
      </c>
    </row>
    <row r="1148" spans="1:3" x14ac:dyDescent="0.25">
      <c r="A1148" s="1">
        <f t="shared" si="81"/>
        <v>58728</v>
      </c>
      <c r="B1148">
        <f t="shared" si="79"/>
        <v>2060</v>
      </c>
      <c r="C1148">
        <f t="shared" si="80"/>
        <v>10</v>
      </c>
    </row>
    <row r="1149" spans="1:3" x14ac:dyDescent="0.25">
      <c r="A1149" s="1">
        <f t="shared" si="81"/>
        <v>58742</v>
      </c>
      <c r="B1149">
        <f t="shared" si="79"/>
        <v>2060</v>
      </c>
      <c r="C1149">
        <f t="shared" si="80"/>
        <v>10</v>
      </c>
    </row>
    <row r="1150" spans="1:3" x14ac:dyDescent="0.25">
      <c r="A1150" s="1">
        <f t="shared" si="81"/>
        <v>58756</v>
      </c>
      <c r="B1150">
        <f t="shared" si="79"/>
        <v>2060</v>
      </c>
      <c r="C1150">
        <f t="shared" si="80"/>
        <v>11</v>
      </c>
    </row>
    <row r="1151" spans="1:3" x14ac:dyDescent="0.25">
      <c r="A1151" s="1">
        <f t="shared" si="81"/>
        <v>58770</v>
      </c>
      <c r="B1151">
        <f t="shared" si="79"/>
        <v>2060</v>
      </c>
      <c r="C1151">
        <f t="shared" si="80"/>
        <v>11</v>
      </c>
    </row>
    <row r="1152" spans="1:3" x14ac:dyDescent="0.25">
      <c r="A1152" s="1">
        <f t="shared" si="81"/>
        <v>58784</v>
      </c>
      <c r="B1152">
        <f t="shared" si="79"/>
        <v>2060</v>
      </c>
      <c r="C1152">
        <f t="shared" si="80"/>
        <v>12</v>
      </c>
    </row>
    <row r="1153" spans="1:3" x14ac:dyDescent="0.25">
      <c r="A1153" s="1">
        <f t="shared" si="81"/>
        <v>58798</v>
      </c>
      <c r="B1153">
        <f t="shared" si="79"/>
        <v>2060</v>
      </c>
      <c r="C1153">
        <f t="shared" si="80"/>
        <v>12</v>
      </c>
    </row>
    <row r="1154" spans="1:3" x14ac:dyDescent="0.25">
      <c r="A1154" s="1">
        <f t="shared" si="81"/>
        <v>58812</v>
      </c>
      <c r="B1154">
        <f t="shared" si="79"/>
        <v>2061</v>
      </c>
      <c r="C1154">
        <f t="shared" si="80"/>
        <v>1</v>
      </c>
    </row>
    <row r="1155" spans="1:3" x14ac:dyDescent="0.25">
      <c r="A1155" s="1">
        <f t="shared" si="81"/>
        <v>58826</v>
      </c>
      <c r="B1155">
        <f t="shared" ref="B1155:B1218" si="82">YEAR(A1155)</f>
        <v>2061</v>
      </c>
      <c r="C1155">
        <f t="shared" ref="C1155:C1218" si="83">MONTH(A1155)</f>
        <v>1</v>
      </c>
    </row>
    <row r="1156" spans="1:3" x14ac:dyDescent="0.25">
      <c r="A1156" s="1">
        <f t="shared" si="81"/>
        <v>58840</v>
      </c>
      <c r="B1156">
        <f t="shared" si="82"/>
        <v>2061</v>
      </c>
      <c r="C1156">
        <f t="shared" si="83"/>
        <v>2</v>
      </c>
    </row>
    <row r="1157" spans="1:3" x14ac:dyDescent="0.25">
      <c r="A1157" s="1">
        <f t="shared" si="81"/>
        <v>58854</v>
      </c>
      <c r="B1157">
        <f t="shared" si="82"/>
        <v>2061</v>
      </c>
      <c r="C1157">
        <f t="shared" si="83"/>
        <v>2</v>
      </c>
    </row>
    <row r="1158" spans="1:3" x14ac:dyDescent="0.25">
      <c r="A1158" s="1">
        <f t="shared" si="81"/>
        <v>58868</v>
      </c>
      <c r="B1158">
        <f t="shared" si="82"/>
        <v>2061</v>
      </c>
      <c r="C1158">
        <f t="shared" si="83"/>
        <v>3</v>
      </c>
    </row>
    <row r="1159" spans="1:3" x14ac:dyDescent="0.25">
      <c r="A1159" s="1">
        <f t="shared" si="81"/>
        <v>58882</v>
      </c>
      <c r="B1159">
        <f t="shared" si="82"/>
        <v>2061</v>
      </c>
      <c r="C1159">
        <f t="shared" si="83"/>
        <v>3</v>
      </c>
    </row>
    <row r="1160" spans="1:3" x14ac:dyDescent="0.25">
      <c r="A1160" s="1">
        <f t="shared" si="81"/>
        <v>58896</v>
      </c>
      <c r="B1160">
        <f t="shared" si="82"/>
        <v>2061</v>
      </c>
      <c r="C1160">
        <f t="shared" si="83"/>
        <v>3</v>
      </c>
    </row>
    <row r="1161" spans="1:3" x14ac:dyDescent="0.25">
      <c r="A1161" s="1">
        <f t="shared" si="81"/>
        <v>58910</v>
      </c>
      <c r="B1161">
        <f t="shared" si="82"/>
        <v>2061</v>
      </c>
      <c r="C1161">
        <f t="shared" si="83"/>
        <v>4</v>
      </c>
    </row>
    <row r="1162" spans="1:3" x14ac:dyDescent="0.25">
      <c r="A1162" s="1">
        <f t="shared" si="81"/>
        <v>58924</v>
      </c>
      <c r="B1162">
        <f t="shared" si="82"/>
        <v>2061</v>
      </c>
      <c r="C1162">
        <f t="shared" si="83"/>
        <v>4</v>
      </c>
    </row>
    <row r="1163" spans="1:3" x14ac:dyDescent="0.25">
      <c r="A1163" s="1">
        <f t="shared" si="81"/>
        <v>58938</v>
      </c>
      <c r="B1163">
        <f t="shared" si="82"/>
        <v>2061</v>
      </c>
      <c r="C1163">
        <f t="shared" si="83"/>
        <v>5</v>
      </c>
    </row>
    <row r="1164" spans="1:3" x14ac:dyDescent="0.25">
      <c r="A1164" s="1">
        <f t="shared" si="81"/>
        <v>58952</v>
      </c>
      <c r="B1164">
        <f t="shared" si="82"/>
        <v>2061</v>
      </c>
      <c r="C1164">
        <f t="shared" si="83"/>
        <v>5</v>
      </c>
    </row>
    <row r="1165" spans="1:3" x14ac:dyDescent="0.25">
      <c r="A1165" s="1">
        <f t="shared" si="81"/>
        <v>58966</v>
      </c>
      <c r="B1165">
        <f t="shared" si="82"/>
        <v>2061</v>
      </c>
      <c r="C1165">
        <f t="shared" si="83"/>
        <v>6</v>
      </c>
    </row>
    <row r="1166" spans="1:3" x14ac:dyDescent="0.25">
      <c r="A1166" s="1">
        <f t="shared" si="81"/>
        <v>58980</v>
      </c>
      <c r="B1166">
        <f t="shared" si="82"/>
        <v>2061</v>
      </c>
      <c r="C1166">
        <f t="shared" si="83"/>
        <v>6</v>
      </c>
    </row>
    <row r="1167" spans="1:3" x14ac:dyDescent="0.25">
      <c r="A1167" s="1">
        <f t="shared" si="81"/>
        <v>58994</v>
      </c>
      <c r="B1167">
        <f t="shared" si="82"/>
        <v>2061</v>
      </c>
      <c r="C1167">
        <f t="shared" si="83"/>
        <v>7</v>
      </c>
    </row>
    <row r="1168" spans="1:3" x14ac:dyDescent="0.25">
      <c r="A1168" s="1">
        <f t="shared" si="81"/>
        <v>59008</v>
      </c>
      <c r="B1168">
        <f t="shared" si="82"/>
        <v>2061</v>
      </c>
      <c r="C1168">
        <f t="shared" si="83"/>
        <v>7</v>
      </c>
    </row>
    <row r="1169" spans="1:3" x14ac:dyDescent="0.25">
      <c r="A1169" s="1">
        <f t="shared" si="81"/>
        <v>59022</v>
      </c>
      <c r="B1169">
        <f t="shared" si="82"/>
        <v>2061</v>
      </c>
      <c r="C1169">
        <f t="shared" si="83"/>
        <v>8</v>
      </c>
    </row>
    <row r="1170" spans="1:3" x14ac:dyDescent="0.25">
      <c r="A1170" s="1">
        <f t="shared" si="81"/>
        <v>59036</v>
      </c>
      <c r="B1170">
        <f t="shared" si="82"/>
        <v>2061</v>
      </c>
      <c r="C1170">
        <f t="shared" si="83"/>
        <v>8</v>
      </c>
    </row>
    <row r="1171" spans="1:3" x14ac:dyDescent="0.25">
      <c r="A1171" s="1">
        <f t="shared" si="81"/>
        <v>59050</v>
      </c>
      <c r="B1171">
        <f t="shared" si="82"/>
        <v>2061</v>
      </c>
      <c r="C1171">
        <f t="shared" si="83"/>
        <v>9</v>
      </c>
    </row>
    <row r="1172" spans="1:3" x14ac:dyDescent="0.25">
      <c r="A1172" s="1">
        <f t="shared" si="81"/>
        <v>59064</v>
      </c>
      <c r="B1172">
        <f t="shared" si="82"/>
        <v>2061</v>
      </c>
      <c r="C1172">
        <f t="shared" si="83"/>
        <v>9</v>
      </c>
    </row>
    <row r="1173" spans="1:3" x14ac:dyDescent="0.25">
      <c r="A1173" s="1">
        <f t="shared" si="81"/>
        <v>59078</v>
      </c>
      <c r="B1173">
        <f t="shared" si="82"/>
        <v>2061</v>
      </c>
      <c r="C1173">
        <f t="shared" si="83"/>
        <v>9</v>
      </c>
    </row>
    <row r="1174" spans="1:3" x14ac:dyDescent="0.25">
      <c r="A1174" s="1">
        <f t="shared" si="81"/>
        <v>59092</v>
      </c>
      <c r="B1174">
        <f t="shared" si="82"/>
        <v>2061</v>
      </c>
      <c r="C1174">
        <f t="shared" si="83"/>
        <v>10</v>
      </c>
    </row>
    <row r="1175" spans="1:3" x14ac:dyDescent="0.25">
      <c r="A1175" s="1">
        <f t="shared" si="81"/>
        <v>59106</v>
      </c>
      <c r="B1175">
        <f t="shared" si="82"/>
        <v>2061</v>
      </c>
      <c r="C1175">
        <f t="shared" si="83"/>
        <v>10</v>
      </c>
    </row>
    <row r="1176" spans="1:3" x14ac:dyDescent="0.25">
      <c r="A1176" s="1">
        <f t="shared" si="81"/>
        <v>59120</v>
      </c>
      <c r="B1176">
        <f t="shared" si="82"/>
        <v>2061</v>
      </c>
      <c r="C1176">
        <f t="shared" si="83"/>
        <v>11</v>
      </c>
    </row>
    <row r="1177" spans="1:3" x14ac:dyDescent="0.25">
      <c r="A1177" s="1">
        <f t="shared" si="81"/>
        <v>59134</v>
      </c>
      <c r="B1177">
        <f t="shared" si="82"/>
        <v>2061</v>
      </c>
      <c r="C1177">
        <f t="shared" si="83"/>
        <v>11</v>
      </c>
    </row>
    <row r="1178" spans="1:3" x14ac:dyDescent="0.25">
      <c r="A1178" s="1">
        <f t="shared" si="81"/>
        <v>59148</v>
      </c>
      <c r="B1178">
        <f t="shared" si="82"/>
        <v>2061</v>
      </c>
      <c r="C1178">
        <f t="shared" si="83"/>
        <v>12</v>
      </c>
    </row>
    <row r="1179" spans="1:3" x14ac:dyDescent="0.25">
      <c r="A1179" s="1">
        <f t="shared" si="81"/>
        <v>59162</v>
      </c>
      <c r="B1179">
        <f t="shared" si="82"/>
        <v>2061</v>
      </c>
      <c r="C1179">
        <f t="shared" si="83"/>
        <v>12</v>
      </c>
    </row>
    <row r="1180" spans="1:3" x14ac:dyDescent="0.25">
      <c r="A1180" s="1">
        <f t="shared" si="81"/>
        <v>59176</v>
      </c>
      <c r="B1180">
        <f t="shared" si="82"/>
        <v>2062</v>
      </c>
      <c r="C1180">
        <f t="shared" si="83"/>
        <v>1</v>
      </c>
    </row>
    <row r="1181" spans="1:3" x14ac:dyDescent="0.25">
      <c r="A1181" s="1">
        <f t="shared" si="81"/>
        <v>59190</v>
      </c>
      <c r="B1181">
        <f t="shared" si="82"/>
        <v>2062</v>
      </c>
      <c r="C1181">
        <f t="shared" si="83"/>
        <v>1</v>
      </c>
    </row>
    <row r="1182" spans="1:3" x14ac:dyDescent="0.25">
      <c r="A1182" s="1">
        <f t="shared" si="81"/>
        <v>59204</v>
      </c>
      <c r="B1182">
        <f t="shared" si="82"/>
        <v>2062</v>
      </c>
      <c r="C1182">
        <f t="shared" si="83"/>
        <v>2</v>
      </c>
    </row>
    <row r="1183" spans="1:3" x14ac:dyDescent="0.25">
      <c r="A1183" s="1">
        <f t="shared" si="81"/>
        <v>59218</v>
      </c>
      <c r="B1183">
        <f t="shared" si="82"/>
        <v>2062</v>
      </c>
      <c r="C1183">
        <f t="shared" si="83"/>
        <v>2</v>
      </c>
    </row>
    <row r="1184" spans="1:3" x14ac:dyDescent="0.25">
      <c r="A1184" s="1">
        <f t="shared" si="81"/>
        <v>59232</v>
      </c>
      <c r="B1184">
        <f t="shared" si="82"/>
        <v>2062</v>
      </c>
      <c r="C1184">
        <f t="shared" si="83"/>
        <v>3</v>
      </c>
    </row>
    <row r="1185" spans="1:3" x14ac:dyDescent="0.25">
      <c r="A1185" s="1">
        <f t="shared" si="81"/>
        <v>59246</v>
      </c>
      <c r="B1185">
        <f t="shared" si="82"/>
        <v>2062</v>
      </c>
      <c r="C1185">
        <f t="shared" si="83"/>
        <v>3</v>
      </c>
    </row>
    <row r="1186" spans="1:3" x14ac:dyDescent="0.25">
      <c r="A1186" s="1">
        <f t="shared" si="81"/>
        <v>59260</v>
      </c>
      <c r="B1186">
        <f t="shared" si="82"/>
        <v>2062</v>
      </c>
      <c r="C1186">
        <f t="shared" si="83"/>
        <v>3</v>
      </c>
    </row>
    <row r="1187" spans="1:3" x14ac:dyDescent="0.25">
      <c r="A1187" s="1">
        <f t="shared" si="81"/>
        <v>59274</v>
      </c>
      <c r="B1187">
        <f t="shared" si="82"/>
        <v>2062</v>
      </c>
      <c r="C1187">
        <f t="shared" si="83"/>
        <v>4</v>
      </c>
    </row>
    <row r="1188" spans="1:3" x14ac:dyDescent="0.25">
      <c r="A1188" s="1">
        <f t="shared" si="81"/>
        <v>59288</v>
      </c>
      <c r="B1188">
        <f t="shared" si="82"/>
        <v>2062</v>
      </c>
      <c r="C1188">
        <f t="shared" si="83"/>
        <v>4</v>
      </c>
    </row>
    <row r="1189" spans="1:3" x14ac:dyDescent="0.25">
      <c r="A1189" s="1">
        <f t="shared" si="81"/>
        <v>59302</v>
      </c>
      <c r="B1189">
        <f t="shared" si="82"/>
        <v>2062</v>
      </c>
      <c r="C1189">
        <f t="shared" si="83"/>
        <v>5</v>
      </c>
    </row>
    <row r="1190" spans="1:3" x14ac:dyDescent="0.25">
      <c r="A1190" s="1">
        <f t="shared" si="81"/>
        <v>59316</v>
      </c>
      <c r="B1190">
        <f t="shared" si="82"/>
        <v>2062</v>
      </c>
      <c r="C1190">
        <f t="shared" si="83"/>
        <v>5</v>
      </c>
    </row>
    <row r="1191" spans="1:3" x14ac:dyDescent="0.25">
      <c r="A1191" s="1">
        <f t="shared" si="81"/>
        <v>59330</v>
      </c>
      <c r="B1191">
        <f t="shared" si="82"/>
        <v>2062</v>
      </c>
      <c r="C1191">
        <f t="shared" si="83"/>
        <v>6</v>
      </c>
    </row>
    <row r="1192" spans="1:3" x14ac:dyDescent="0.25">
      <c r="A1192" s="1">
        <f t="shared" si="81"/>
        <v>59344</v>
      </c>
      <c r="B1192">
        <f t="shared" si="82"/>
        <v>2062</v>
      </c>
      <c r="C1192">
        <f t="shared" si="83"/>
        <v>6</v>
      </c>
    </row>
    <row r="1193" spans="1:3" x14ac:dyDescent="0.25">
      <c r="A1193" s="1">
        <f t="shared" si="81"/>
        <v>59358</v>
      </c>
      <c r="B1193">
        <f t="shared" si="82"/>
        <v>2062</v>
      </c>
      <c r="C1193">
        <f t="shared" si="83"/>
        <v>7</v>
      </c>
    </row>
    <row r="1194" spans="1:3" x14ac:dyDescent="0.25">
      <c r="A1194" s="1">
        <f t="shared" si="81"/>
        <v>59372</v>
      </c>
      <c r="B1194">
        <f t="shared" si="82"/>
        <v>2062</v>
      </c>
      <c r="C1194">
        <f t="shared" si="83"/>
        <v>7</v>
      </c>
    </row>
    <row r="1195" spans="1:3" x14ac:dyDescent="0.25">
      <c r="A1195" s="1">
        <f t="shared" si="81"/>
        <v>59386</v>
      </c>
      <c r="B1195">
        <f t="shared" si="82"/>
        <v>2062</v>
      </c>
      <c r="C1195">
        <f t="shared" si="83"/>
        <v>8</v>
      </c>
    </row>
    <row r="1196" spans="1:3" x14ac:dyDescent="0.25">
      <c r="A1196" s="1">
        <f t="shared" si="81"/>
        <v>59400</v>
      </c>
      <c r="B1196">
        <f t="shared" si="82"/>
        <v>2062</v>
      </c>
      <c r="C1196">
        <f t="shared" si="83"/>
        <v>8</v>
      </c>
    </row>
    <row r="1197" spans="1:3" x14ac:dyDescent="0.25">
      <c r="A1197" s="1">
        <f t="shared" si="81"/>
        <v>59414</v>
      </c>
      <c r="B1197">
        <f t="shared" si="82"/>
        <v>2062</v>
      </c>
      <c r="C1197">
        <f t="shared" si="83"/>
        <v>8</v>
      </c>
    </row>
    <row r="1198" spans="1:3" x14ac:dyDescent="0.25">
      <c r="A1198" s="1">
        <f t="shared" si="81"/>
        <v>59428</v>
      </c>
      <c r="B1198">
        <f t="shared" si="82"/>
        <v>2062</v>
      </c>
      <c r="C1198">
        <f t="shared" si="83"/>
        <v>9</v>
      </c>
    </row>
    <row r="1199" spans="1:3" x14ac:dyDescent="0.25">
      <c r="A1199" s="1">
        <f t="shared" si="81"/>
        <v>59442</v>
      </c>
      <c r="B1199">
        <f t="shared" si="82"/>
        <v>2062</v>
      </c>
      <c r="C1199">
        <f t="shared" si="83"/>
        <v>9</v>
      </c>
    </row>
    <row r="1200" spans="1:3" x14ac:dyDescent="0.25">
      <c r="A1200" s="1">
        <f t="shared" si="81"/>
        <v>59456</v>
      </c>
      <c r="B1200">
        <f t="shared" si="82"/>
        <v>2062</v>
      </c>
      <c r="C1200">
        <f t="shared" si="83"/>
        <v>10</v>
      </c>
    </row>
    <row r="1201" spans="1:3" x14ac:dyDescent="0.25">
      <c r="A1201" s="1">
        <f t="shared" si="81"/>
        <v>59470</v>
      </c>
      <c r="B1201">
        <f t="shared" si="82"/>
        <v>2062</v>
      </c>
      <c r="C1201">
        <f t="shared" si="83"/>
        <v>10</v>
      </c>
    </row>
    <row r="1202" spans="1:3" x14ac:dyDescent="0.25">
      <c r="A1202" s="1">
        <f t="shared" si="81"/>
        <v>59484</v>
      </c>
      <c r="B1202">
        <f t="shared" si="82"/>
        <v>2062</v>
      </c>
      <c r="C1202">
        <f t="shared" si="83"/>
        <v>11</v>
      </c>
    </row>
    <row r="1203" spans="1:3" x14ac:dyDescent="0.25">
      <c r="A1203" s="1">
        <f t="shared" ref="A1203:A1266" si="84">A1202+14</f>
        <v>59498</v>
      </c>
      <c r="B1203">
        <f t="shared" si="82"/>
        <v>2062</v>
      </c>
      <c r="C1203">
        <f t="shared" si="83"/>
        <v>11</v>
      </c>
    </row>
    <row r="1204" spans="1:3" x14ac:dyDescent="0.25">
      <c r="A1204" s="1">
        <f t="shared" si="84"/>
        <v>59512</v>
      </c>
      <c r="B1204">
        <f t="shared" si="82"/>
        <v>2062</v>
      </c>
      <c r="C1204">
        <f t="shared" si="83"/>
        <v>12</v>
      </c>
    </row>
    <row r="1205" spans="1:3" x14ac:dyDescent="0.25">
      <c r="A1205" s="1">
        <f t="shared" si="84"/>
        <v>59526</v>
      </c>
      <c r="B1205">
        <f t="shared" si="82"/>
        <v>2062</v>
      </c>
      <c r="C1205">
        <f t="shared" si="83"/>
        <v>12</v>
      </c>
    </row>
    <row r="1206" spans="1:3" x14ac:dyDescent="0.25">
      <c r="A1206" s="1">
        <f t="shared" si="84"/>
        <v>59540</v>
      </c>
      <c r="B1206">
        <f t="shared" si="82"/>
        <v>2063</v>
      </c>
      <c r="C1206">
        <f t="shared" si="83"/>
        <v>1</v>
      </c>
    </row>
    <row r="1207" spans="1:3" x14ac:dyDescent="0.25">
      <c r="A1207" s="1">
        <f t="shared" si="84"/>
        <v>59554</v>
      </c>
      <c r="B1207">
        <f t="shared" si="82"/>
        <v>2063</v>
      </c>
      <c r="C1207">
        <f t="shared" si="83"/>
        <v>1</v>
      </c>
    </row>
    <row r="1208" spans="1:3" x14ac:dyDescent="0.25">
      <c r="A1208" s="1">
        <f t="shared" si="84"/>
        <v>59568</v>
      </c>
      <c r="B1208">
        <f t="shared" si="82"/>
        <v>2063</v>
      </c>
      <c r="C1208">
        <f t="shared" si="83"/>
        <v>2</v>
      </c>
    </row>
    <row r="1209" spans="1:3" x14ac:dyDescent="0.25">
      <c r="A1209" s="1">
        <f t="shared" si="84"/>
        <v>59582</v>
      </c>
      <c r="B1209">
        <f t="shared" si="82"/>
        <v>2063</v>
      </c>
      <c r="C1209">
        <f t="shared" si="83"/>
        <v>2</v>
      </c>
    </row>
    <row r="1210" spans="1:3" x14ac:dyDescent="0.25">
      <c r="A1210" s="1">
        <f t="shared" si="84"/>
        <v>59596</v>
      </c>
      <c r="B1210">
        <f t="shared" si="82"/>
        <v>2063</v>
      </c>
      <c r="C1210">
        <f t="shared" si="83"/>
        <v>3</v>
      </c>
    </row>
    <row r="1211" spans="1:3" x14ac:dyDescent="0.25">
      <c r="A1211" s="1">
        <f t="shared" si="84"/>
        <v>59610</v>
      </c>
      <c r="B1211">
        <f t="shared" si="82"/>
        <v>2063</v>
      </c>
      <c r="C1211">
        <f t="shared" si="83"/>
        <v>3</v>
      </c>
    </row>
    <row r="1212" spans="1:3" x14ac:dyDescent="0.25">
      <c r="A1212" s="1">
        <f t="shared" si="84"/>
        <v>59624</v>
      </c>
      <c r="B1212">
        <f t="shared" si="82"/>
        <v>2063</v>
      </c>
      <c r="C1212">
        <f t="shared" si="83"/>
        <v>3</v>
      </c>
    </row>
    <row r="1213" spans="1:3" x14ac:dyDescent="0.25">
      <c r="A1213" s="1">
        <f t="shared" si="84"/>
        <v>59638</v>
      </c>
      <c r="B1213">
        <f t="shared" si="82"/>
        <v>2063</v>
      </c>
      <c r="C1213">
        <f t="shared" si="83"/>
        <v>4</v>
      </c>
    </row>
    <row r="1214" spans="1:3" x14ac:dyDescent="0.25">
      <c r="A1214" s="1">
        <f t="shared" si="84"/>
        <v>59652</v>
      </c>
      <c r="B1214">
        <f t="shared" si="82"/>
        <v>2063</v>
      </c>
      <c r="C1214">
        <f t="shared" si="83"/>
        <v>4</v>
      </c>
    </row>
    <row r="1215" spans="1:3" x14ac:dyDescent="0.25">
      <c r="A1215" s="1">
        <f t="shared" si="84"/>
        <v>59666</v>
      </c>
      <c r="B1215">
        <f t="shared" si="82"/>
        <v>2063</v>
      </c>
      <c r="C1215">
        <f t="shared" si="83"/>
        <v>5</v>
      </c>
    </row>
    <row r="1216" spans="1:3" x14ac:dyDescent="0.25">
      <c r="A1216" s="1">
        <f t="shared" si="84"/>
        <v>59680</v>
      </c>
      <c r="B1216">
        <f t="shared" si="82"/>
        <v>2063</v>
      </c>
      <c r="C1216">
        <f t="shared" si="83"/>
        <v>5</v>
      </c>
    </row>
    <row r="1217" spans="1:3" x14ac:dyDescent="0.25">
      <c r="A1217" s="1">
        <f t="shared" si="84"/>
        <v>59694</v>
      </c>
      <c r="B1217">
        <f t="shared" si="82"/>
        <v>2063</v>
      </c>
      <c r="C1217">
        <f t="shared" si="83"/>
        <v>6</v>
      </c>
    </row>
    <row r="1218" spans="1:3" x14ac:dyDescent="0.25">
      <c r="A1218" s="1">
        <f t="shared" si="84"/>
        <v>59708</v>
      </c>
      <c r="B1218">
        <f t="shared" si="82"/>
        <v>2063</v>
      </c>
      <c r="C1218">
        <f t="shared" si="83"/>
        <v>6</v>
      </c>
    </row>
    <row r="1219" spans="1:3" x14ac:dyDescent="0.25">
      <c r="A1219" s="1">
        <f t="shared" si="84"/>
        <v>59722</v>
      </c>
      <c r="B1219">
        <f t="shared" ref="B1219:B1282" si="85">YEAR(A1219)</f>
        <v>2063</v>
      </c>
      <c r="C1219">
        <f t="shared" ref="C1219:C1282" si="86">MONTH(A1219)</f>
        <v>7</v>
      </c>
    </row>
    <row r="1220" spans="1:3" x14ac:dyDescent="0.25">
      <c r="A1220" s="1">
        <f t="shared" si="84"/>
        <v>59736</v>
      </c>
      <c r="B1220">
        <f t="shared" si="85"/>
        <v>2063</v>
      </c>
      <c r="C1220">
        <f t="shared" si="86"/>
        <v>7</v>
      </c>
    </row>
    <row r="1221" spans="1:3" x14ac:dyDescent="0.25">
      <c r="A1221" s="1">
        <f t="shared" si="84"/>
        <v>59750</v>
      </c>
      <c r="B1221">
        <f t="shared" si="85"/>
        <v>2063</v>
      </c>
      <c r="C1221">
        <f t="shared" si="86"/>
        <v>8</v>
      </c>
    </row>
    <row r="1222" spans="1:3" x14ac:dyDescent="0.25">
      <c r="A1222" s="1">
        <f t="shared" si="84"/>
        <v>59764</v>
      </c>
      <c r="B1222">
        <f t="shared" si="85"/>
        <v>2063</v>
      </c>
      <c r="C1222">
        <f t="shared" si="86"/>
        <v>8</v>
      </c>
    </row>
    <row r="1223" spans="1:3" x14ac:dyDescent="0.25">
      <c r="A1223" s="1">
        <f t="shared" si="84"/>
        <v>59778</v>
      </c>
      <c r="B1223">
        <f t="shared" si="85"/>
        <v>2063</v>
      </c>
      <c r="C1223">
        <f t="shared" si="86"/>
        <v>8</v>
      </c>
    </row>
    <row r="1224" spans="1:3" x14ac:dyDescent="0.25">
      <c r="A1224" s="1">
        <f t="shared" si="84"/>
        <v>59792</v>
      </c>
      <c r="B1224">
        <f t="shared" si="85"/>
        <v>2063</v>
      </c>
      <c r="C1224">
        <f t="shared" si="86"/>
        <v>9</v>
      </c>
    </row>
    <row r="1225" spans="1:3" x14ac:dyDescent="0.25">
      <c r="A1225" s="1">
        <f t="shared" si="84"/>
        <v>59806</v>
      </c>
      <c r="B1225">
        <f t="shared" si="85"/>
        <v>2063</v>
      </c>
      <c r="C1225">
        <f t="shared" si="86"/>
        <v>9</v>
      </c>
    </row>
    <row r="1226" spans="1:3" x14ac:dyDescent="0.25">
      <c r="A1226" s="1">
        <f t="shared" si="84"/>
        <v>59820</v>
      </c>
      <c r="B1226">
        <f t="shared" si="85"/>
        <v>2063</v>
      </c>
      <c r="C1226">
        <f t="shared" si="86"/>
        <v>10</v>
      </c>
    </row>
    <row r="1227" spans="1:3" x14ac:dyDescent="0.25">
      <c r="A1227" s="1">
        <f t="shared" si="84"/>
        <v>59834</v>
      </c>
      <c r="B1227">
        <f t="shared" si="85"/>
        <v>2063</v>
      </c>
      <c r="C1227">
        <f t="shared" si="86"/>
        <v>10</v>
      </c>
    </row>
    <row r="1228" spans="1:3" x14ac:dyDescent="0.25">
      <c r="A1228" s="1">
        <f t="shared" si="84"/>
        <v>59848</v>
      </c>
      <c r="B1228">
        <f t="shared" si="85"/>
        <v>2063</v>
      </c>
      <c r="C1228">
        <f t="shared" si="86"/>
        <v>11</v>
      </c>
    </row>
    <row r="1229" spans="1:3" x14ac:dyDescent="0.25">
      <c r="A1229" s="1">
        <f t="shared" si="84"/>
        <v>59862</v>
      </c>
      <c r="B1229">
        <f t="shared" si="85"/>
        <v>2063</v>
      </c>
      <c r="C1229">
        <f t="shared" si="86"/>
        <v>11</v>
      </c>
    </row>
    <row r="1230" spans="1:3" x14ac:dyDescent="0.25">
      <c r="A1230" s="1">
        <f t="shared" si="84"/>
        <v>59876</v>
      </c>
      <c r="B1230">
        <f t="shared" si="85"/>
        <v>2063</v>
      </c>
      <c r="C1230">
        <f t="shared" si="86"/>
        <v>12</v>
      </c>
    </row>
    <row r="1231" spans="1:3" x14ac:dyDescent="0.25">
      <c r="A1231" s="1">
        <f t="shared" si="84"/>
        <v>59890</v>
      </c>
      <c r="B1231">
        <f t="shared" si="85"/>
        <v>2063</v>
      </c>
      <c r="C1231">
        <f t="shared" si="86"/>
        <v>12</v>
      </c>
    </row>
    <row r="1232" spans="1:3" x14ac:dyDescent="0.25">
      <c r="A1232" s="1">
        <f t="shared" si="84"/>
        <v>59904</v>
      </c>
      <c r="B1232">
        <f t="shared" si="85"/>
        <v>2064</v>
      </c>
      <c r="C1232">
        <f t="shared" si="86"/>
        <v>1</v>
      </c>
    </row>
    <row r="1233" spans="1:3" x14ac:dyDescent="0.25">
      <c r="A1233" s="1">
        <f t="shared" si="84"/>
        <v>59918</v>
      </c>
      <c r="B1233">
        <f t="shared" si="85"/>
        <v>2064</v>
      </c>
      <c r="C1233">
        <f t="shared" si="86"/>
        <v>1</v>
      </c>
    </row>
    <row r="1234" spans="1:3" x14ac:dyDescent="0.25">
      <c r="A1234" s="1">
        <f t="shared" si="84"/>
        <v>59932</v>
      </c>
      <c r="B1234">
        <f t="shared" si="85"/>
        <v>2064</v>
      </c>
      <c r="C1234">
        <f t="shared" si="86"/>
        <v>1</v>
      </c>
    </row>
    <row r="1235" spans="1:3" x14ac:dyDescent="0.25">
      <c r="A1235" s="1">
        <f t="shared" si="84"/>
        <v>59946</v>
      </c>
      <c r="B1235">
        <f t="shared" si="85"/>
        <v>2064</v>
      </c>
      <c r="C1235">
        <f t="shared" si="86"/>
        <v>2</v>
      </c>
    </row>
    <row r="1236" spans="1:3" x14ac:dyDescent="0.25">
      <c r="A1236" s="1">
        <f t="shared" si="84"/>
        <v>59960</v>
      </c>
      <c r="B1236">
        <f t="shared" si="85"/>
        <v>2064</v>
      </c>
      <c r="C1236">
        <f t="shared" si="86"/>
        <v>2</v>
      </c>
    </row>
    <row r="1237" spans="1:3" x14ac:dyDescent="0.25">
      <c r="A1237" s="1">
        <f t="shared" si="84"/>
        <v>59974</v>
      </c>
      <c r="B1237">
        <f t="shared" si="85"/>
        <v>2064</v>
      </c>
      <c r="C1237">
        <f t="shared" si="86"/>
        <v>3</v>
      </c>
    </row>
    <row r="1238" spans="1:3" x14ac:dyDescent="0.25">
      <c r="A1238" s="1">
        <f t="shared" si="84"/>
        <v>59988</v>
      </c>
      <c r="B1238">
        <f t="shared" si="85"/>
        <v>2064</v>
      </c>
      <c r="C1238">
        <f t="shared" si="86"/>
        <v>3</v>
      </c>
    </row>
    <row r="1239" spans="1:3" x14ac:dyDescent="0.25">
      <c r="A1239" s="1">
        <f t="shared" si="84"/>
        <v>60002</v>
      </c>
      <c r="B1239">
        <f t="shared" si="85"/>
        <v>2064</v>
      </c>
      <c r="C1239">
        <f t="shared" si="86"/>
        <v>4</v>
      </c>
    </row>
    <row r="1240" spans="1:3" x14ac:dyDescent="0.25">
      <c r="A1240" s="1">
        <f t="shared" si="84"/>
        <v>60016</v>
      </c>
      <c r="B1240">
        <f t="shared" si="85"/>
        <v>2064</v>
      </c>
      <c r="C1240">
        <f t="shared" si="86"/>
        <v>4</v>
      </c>
    </row>
    <row r="1241" spans="1:3" x14ac:dyDescent="0.25">
      <c r="A1241" s="1">
        <f t="shared" si="84"/>
        <v>60030</v>
      </c>
      <c r="B1241">
        <f t="shared" si="85"/>
        <v>2064</v>
      </c>
      <c r="C1241">
        <f t="shared" si="86"/>
        <v>5</v>
      </c>
    </row>
    <row r="1242" spans="1:3" x14ac:dyDescent="0.25">
      <c r="A1242" s="1">
        <f t="shared" si="84"/>
        <v>60044</v>
      </c>
      <c r="B1242">
        <f t="shared" si="85"/>
        <v>2064</v>
      </c>
      <c r="C1242">
        <f t="shared" si="86"/>
        <v>5</v>
      </c>
    </row>
    <row r="1243" spans="1:3" x14ac:dyDescent="0.25">
      <c r="A1243" s="1">
        <f t="shared" si="84"/>
        <v>60058</v>
      </c>
      <c r="B1243">
        <f t="shared" si="85"/>
        <v>2064</v>
      </c>
      <c r="C1243">
        <f t="shared" si="86"/>
        <v>6</v>
      </c>
    </row>
    <row r="1244" spans="1:3" x14ac:dyDescent="0.25">
      <c r="A1244" s="1">
        <f t="shared" si="84"/>
        <v>60072</v>
      </c>
      <c r="B1244">
        <f t="shared" si="85"/>
        <v>2064</v>
      </c>
      <c r="C1244">
        <f t="shared" si="86"/>
        <v>6</v>
      </c>
    </row>
    <row r="1245" spans="1:3" x14ac:dyDescent="0.25">
      <c r="A1245" s="1">
        <f t="shared" si="84"/>
        <v>60086</v>
      </c>
      <c r="B1245">
        <f t="shared" si="85"/>
        <v>2064</v>
      </c>
      <c r="C1245">
        <f t="shared" si="86"/>
        <v>7</v>
      </c>
    </row>
    <row r="1246" spans="1:3" x14ac:dyDescent="0.25">
      <c r="A1246" s="1">
        <f t="shared" si="84"/>
        <v>60100</v>
      </c>
      <c r="B1246">
        <f t="shared" si="85"/>
        <v>2064</v>
      </c>
      <c r="C1246">
        <f t="shared" si="86"/>
        <v>7</v>
      </c>
    </row>
    <row r="1247" spans="1:3" x14ac:dyDescent="0.25">
      <c r="A1247" s="1">
        <f t="shared" si="84"/>
        <v>60114</v>
      </c>
      <c r="B1247">
        <f t="shared" si="85"/>
        <v>2064</v>
      </c>
      <c r="C1247">
        <f t="shared" si="86"/>
        <v>7</v>
      </c>
    </row>
    <row r="1248" spans="1:3" x14ac:dyDescent="0.25">
      <c r="A1248" s="1">
        <f t="shared" si="84"/>
        <v>60128</v>
      </c>
      <c r="B1248">
        <f t="shared" si="85"/>
        <v>2064</v>
      </c>
      <c r="C1248">
        <f t="shared" si="86"/>
        <v>8</v>
      </c>
    </row>
    <row r="1249" spans="1:3" x14ac:dyDescent="0.25">
      <c r="A1249" s="1">
        <f t="shared" si="84"/>
        <v>60142</v>
      </c>
      <c r="B1249">
        <f t="shared" si="85"/>
        <v>2064</v>
      </c>
      <c r="C1249">
        <f t="shared" si="86"/>
        <v>8</v>
      </c>
    </row>
    <row r="1250" spans="1:3" x14ac:dyDescent="0.25">
      <c r="A1250" s="1">
        <f t="shared" si="84"/>
        <v>60156</v>
      </c>
      <c r="B1250">
        <f t="shared" si="85"/>
        <v>2064</v>
      </c>
      <c r="C1250">
        <f t="shared" si="86"/>
        <v>9</v>
      </c>
    </row>
    <row r="1251" spans="1:3" x14ac:dyDescent="0.25">
      <c r="A1251" s="1">
        <f t="shared" si="84"/>
        <v>60170</v>
      </c>
      <c r="B1251">
        <f t="shared" si="85"/>
        <v>2064</v>
      </c>
      <c r="C1251">
        <f t="shared" si="86"/>
        <v>9</v>
      </c>
    </row>
    <row r="1252" spans="1:3" x14ac:dyDescent="0.25">
      <c r="A1252" s="1">
        <f t="shared" si="84"/>
        <v>60184</v>
      </c>
      <c r="B1252">
        <f t="shared" si="85"/>
        <v>2064</v>
      </c>
      <c r="C1252">
        <f t="shared" si="86"/>
        <v>10</v>
      </c>
    </row>
    <row r="1253" spans="1:3" x14ac:dyDescent="0.25">
      <c r="A1253" s="1">
        <f t="shared" si="84"/>
        <v>60198</v>
      </c>
      <c r="B1253">
        <f t="shared" si="85"/>
        <v>2064</v>
      </c>
      <c r="C1253">
        <f t="shared" si="86"/>
        <v>10</v>
      </c>
    </row>
    <row r="1254" spans="1:3" x14ac:dyDescent="0.25">
      <c r="A1254" s="1">
        <f t="shared" si="84"/>
        <v>60212</v>
      </c>
      <c r="B1254">
        <f t="shared" si="85"/>
        <v>2064</v>
      </c>
      <c r="C1254">
        <f t="shared" si="86"/>
        <v>11</v>
      </c>
    </row>
    <row r="1255" spans="1:3" x14ac:dyDescent="0.25">
      <c r="A1255" s="1">
        <f t="shared" si="84"/>
        <v>60226</v>
      </c>
      <c r="B1255">
        <f t="shared" si="85"/>
        <v>2064</v>
      </c>
      <c r="C1255">
        <f t="shared" si="86"/>
        <v>11</v>
      </c>
    </row>
    <row r="1256" spans="1:3" x14ac:dyDescent="0.25">
      <c r="A1256" s="1">
        <f t="shared" si="84"/>
        <v>60240</v>
      </c>
      <c r="B1256">
        <f t="shared" si="85"/>
        <v>2064</v>
      </c>
      <c r="C1256">
        <f t="shared" si="86"/>
        <v>12</v>
      </c>
    </row>
    <row r="1257" spans="1:3" x14ac:dyDescent="0.25">
      <c r="A1257" s="1">
        <f t="shared" si="84"/>
        <v>60254</v>
      </c>
      <c r="B1257">
        <f t="shared" si="85"/>
        <v>2064</v>
      </c>
      <c r="C1257">
        <f t="shared" si="86"/>
        <v>12</v>
      </c>
    </row>
    <row r="1258" spans="1:3" x14ac:dyDescent="0.25">
      <c r="A1258" s="1">
        <f t="shared" si="84"/>
        <v>60268</v>
      </c>
      <c r="B1258">
        <f t="shared" si="85"/>
        <v>2065</v>
      </c>
      <c r="C1258">
        <f t="shared" si="86"/>
        <v>1</v>
      </c>
    </row>
    <row r="1259" spans="1:3" x14ac:dyDescent="0.25">
      <c r="A1259" s="1">
        <f t="shared" si="84"/>
        <v>60282</v>
      </c>
      <c r="B1259">
        <f t="shared" si="85"/>
        <v>2065</v>
      </c>
      <c r="C1259">
        <f t="shared" si="86"/>
        <v>1</v>
      </c>
    </row>
    <row r="1260" spans="1:3" x14ac:dyDescent="0.25">
      <c r="A1260" s="1">
        <f t="shared" si="84"/>
        <v>60296</v>
      </c>
      <c r="B1260">
        <f t="shared" si="85"/>
        <v>2065</v>
      </c>
      <c r="C1260">
        <f t="shared" si="86"/>
        <v>1</v>
      </c>
    </row>
    <row r="1261" spans="1:3" x14ac:dyDescent="0.25">
      <c r="A1261" s="1">
        <f t="shared" si="84"/>
        <v>60310</v>
      </c>
      <c r="B1261">
        <f t="shared" si="85"/>
        <v>2065</v>
      </c>
      <c r="C1261">
        <f t="shared" si="86"/>
        <v>2</v>
      </c>
    </row>
    <row r="1262" spans="1:3" x14ac:dyDescent="0.25">
      <c r="A1262" s="1">
        <f t="shared" si="84"/>
        <v>60324</v>
      </c>
      <c r="B1262">
        <f t="shared" si="85"/>
        <v>2065</v>
      </c>
      <c r="C1262">
        <f t="shared" si="86"/>
        <v>2</v>
      </c>
    </row>
    <row r="1263" spans="1:3" x14ac:dyDescent="0.25">
      <c r="A1263" s="1">
        <f t="shared" si="84"/>
        <v>60338</v>
      </c>
      <c r="B1263">
        <f t="shared" si="85"/>
        <v>2065</v>
      </c>
      <c r="C1263">
        <f t="shared" si="86"/>
        <v>3</v>
      </c>
    </row>
    <row r="1264" spans="1:3" x14ac:dyDescent="0.25">
      <c r="A1264" s="1">
        <f t="shared" si="84"/>
        <v>60352</v>
      </c>
      <c r="B1264">
        <f t="shared" si="85"/>
        <v>2065</v>
      </c>
      <c r="C1264">
        <f t="shared" si="86"/>
        <v>3</v>
      </c>
    </row>
    <row r="1265" spans="1:3" x14ac:dyDescent="0.25">
      <c r="A1265" s="1">
        <f t="shared" si="84"/>
        <v>60366</v>
      </c>
      <c r="B1265">
        <f t="shared" si="85"/>
        <v>2065</v>
      </c>
      <c r="C1265">
        <f t="shared" si="86"/>
        <v>4</v>
      </c>
    </row>
    <row r="1266" spans="1:3" x14ac:dyDescent="0.25">
      <c r="A1266" s="1">
        <f t="shared" si="84"/>
        <v>60380</v>
      </c>
      <c r="B1266">
        <f t="shared" si="85"/>
        <v>2065</v>
      </c>
      <c r="C1266">
        <f t="shared" si="86"/>
        <v>4</v>
      </c>
    </row>
    <row r="1267" spans="1:3" x14ac:dyDescent="0.25">
      <c r="A1267" s="1">
        <f t="shared" ref="A1267:A1330" si="87">A1266+14</f>
        <v>60394</v>
      </c>
      <c r="B1267">
        <f t="shared" si="85"/>
        <v>2065</v>
      </c>
      <c r="C1267">
        <f t="shared" si="86"/>
        <v>5</v>
      </c>
    </row>
    <row r="1268" spans="1:3" x14ac:dyDescent="0.25">
      <c r="A1268" s="1">
        <f t="shared" si="87"/>
        <v>60408</v>
      </c>
      <c r="B1268">
        <f t="shared" si="85"/>
        <v>2065</v>
      </c>
      <c r="C1268">
        <f t="shared" si="86"/>
        <v>5</v>
      </c>
    </row>
    <row r="1269" spans="1:3" x14ac:dyDescent="0.25">
      <c r="A1269" s="1">
        <f t="shared" si="87"/>
        <v>60422</v>
      </c>
      <c r="B1269">
        <f t="shared" si="85"/>
        <v>2065</v>
      </c>
      <c r="C1269">
        <f t="shared" si="86"/>
        <v>6</v>
      </c>
    </row>
    <row r="1270" spans="1:3" x14ac:dyDescent="0.25">
      <c r="A1270" s="1">
        <f t="shared" si="87"/>
        <v>60436</v>
      </c>
      <c r="B1270">
        <f t="shared" si="85"/>
        <v>2065</v>
      </c>
      <c r="C1270">
        <f t="shared" si="86"/>
        <v>6</v>
      </c>
    </row>
    <row r="1271" spans="1:3" x14ac:dyDescent="0.25">
      <c r="A1271" s="1">
        <f t="shared" si="87"/>
        <v>60450</v>
      </c>
      <c r="B1271">
        <f t="shared" si="85"/>
        <v>2065</v>
      </c>
      <c r="C1271">
        <f t="shared" si="86"/>
        <v>7</v>
      </c>
    </row>
    <row r="1272" spans="1:3" x14ac:dyDescent="0.25">
      <c r="A1272" s="1">
        <f t="shared" si="87"/>
        <v>60464</v>
      </c>
      <c r="B1272">
        <f t="shared" si="85"/>
        <v>2065</v>
      </c>
      <c r="C1272">
        <f t="shared" si="86"/>
        <v>7</v>
      </c>
    </row>
    <row r="1273" spans="1:3" x14ac:dyDescent="0.25">
      <c r="A1273" s="1">
        <f t="shared" si="87"/>
        <v>60478</v>
      </c>
      <c r="B1273">
        <f t="shared" si="85"/>
        <v>2065</v>
      </c>
      <c r="C1273">
        <f t="shared" si="86"/>
        <v>7</v>
      </c>
    </row>
    <row r="1274" spans="1:3" x14ac:dyDescent="0.25">
      <c r="A1274" s="1">
        <f t="shared" si="87"/>
        <v>60492</v>
      </c>
      <c r="B1274">
        <f t="shared" si="85"/>
        <v>2065</v>
      </c>
      <c r="C1274">
        <f t="shared" si="86"/>
        <v>8</v>
      </c>
    </row>
    <row r="1275" spans="1:3" x14ac:dyDescent="0.25">
      <c r="A1275" s="1">
        <f t="shared" si="87"/>
        <v>60506</v>
      </c>
      <c r="B1275">
        <f t="shared" si="85"/>
        <v>2065</v>
      </c>
      <c r="C1275">
        <f t="shared" si="86"/>
        <v>8</v>
      </c>
    </row>
    <row r="1276" spans="1:3" x14ac:dyDescent="0.25">
      <c r="A1276" s="1">
        <f t="shared" si="87"/>
        <v>60520</v>
      </c>
      <c r="B1276">
        <f t="shared" si="85"/>
        <v>2065</v>
      </c>
      <c r="C1276">
        <f t="shared" si="86"/>
        <v>9</v>
      </c>
    </row>
    <row r="1277" spans="1:3" x14ac:dyDescent="0.25">
      <c r="A1277" s="1">
        <f t="shared" si="87"/>
        <v>60534</v>
      </c>
      <c r="B1277">
        <f t="shared" si="85"/>
        <v>2065</v>
      </c>
      <c r="C1277">
        <f t="shared" si="86"/>
        <v>9</v>
      </c>
    </row>
    <row r="1278" spans="1:3" x14ac:dyDescent="0.25">
      <c r="A1278" s="1">
        <f t="shared" si="87"/>
        <v>60548</v>
      </c>
      <c r="B1278">
        <f t="shared" si="85"/>
        <v>2065</v>
      </c>
      <c r="C1278">
        <f t="shared" si="86"/>
        <v>10</v>
      </c>
    </row>
    <row r="1279" spans="1:3" x14ac:dyDescent="0.25">
      <c r="A1279" s="1">
        <f t="shared" si="87"/>
        <v>60562</v>
      </c>
      <c r="B1279">
        <f t="shared" si="85"/>
        <v>2065</v>
      </c>
      <c r="C1279">
        <f t="shared" si="86"/>
        <v>10</v>
      </c>
    </row>
    <row r="1280" spans="1:3" x14ac:dyDescent="0.25">
      <c r="A1280" s="1">
        <f t="shared" si="87"/>
        <v>60576</v>
      </c>
      <c r="B1280">
        <f t="shared" si="85"/>
        <v>2065</v>
      </c>
      <c r="C1280">
        <f t="shared" si="86"/>
        <v>11</v>
      </c>
    </row>
    <row r="1281" spans="1:3" x14ac:dyDescent="0.25">
      <c r="A1281" s="1">
        <f t="shared" si="87"/>
        <v>60590</v>
      </c>
      <c r="B1281">
        <f t="shared" si="85"/>
        <v>2065</v>
      </c>
      <c r="C1281">
        <f t="shared" si="86"/>
        <v>11</v>
      </c>
    </row>
    <row r="1282" spans="1:3" x14ac:dyDescent="0.25">
      <c r="A1282" s="1">
        <f t="shared" si="87"/>
        <v>60604</v>
      </c>
      <c r="B1282">
        <f t="shared" si="85"/>
        <v>2065</v>
      </c>
      <c r="C1282">
        <f t="shared" si="86"/>
        <v>12</v>
      </c>
    </row>
    <row r="1283" spans="1:3" x14ac:dyDescent="0.25">
      <c r="A1283" s="1">
        <f t="shared" si="87"/>
        <v>60618</v>
      </c>
      <c r="B1283">
        <f t="shared" ref="B1283:B1346" si="88">YEAR(A1283)</f>
        <v>2065</v>
      </c>
      <c r="C1283">
        <f t="shared" ref="C1283:C1346" si="89">MONTH(A1283)</f>
        <v>12</v>
      </c>
    </row>
    <row r="1284" spans="1:3" x14ac:dyDescent="0.25">
      <c r="A1284" s="1">
        <f t="shared" si="87"/>
        <v>60632</v>
      </c>
      <c r="B1284">
        <f t="shared" si="88"/>
        <v>2065</v>
      </c>
      <c r="C1284">
        <f t="shared" si="89"/>
        <v>12</v>
      </c>
    </row>
    <row r="1285" spans="1:3" x14ac:dyDescent="0.25">
      <c r="A1285" s="1">
        <f t="shared" si="87"/>
        <v>60646</v>
      </c>
      <c r="B1285">
        <f t="shared" si="88"/>
        <v>2066</v>
      </c>
      <c r="C1285">
        <f t="shared" si="89"/>
        <v>1</v>
      </c>
    </row>
    <row r="1286" spans="1:3" x14ac:dyDescent="0.25">
      <c r="A1286" s="1">
        <f t="shared" si="87"/>
        <v>60660</v>
      </c>
      <c r="B1286">
        <f t="shared" si="88"/>
        <v>2066</v>
      </c>
      <c r="C1286">
        <f t="shared" si="89"/>
        <v>1</v>
      </c>
    </row>
    <row r="1287" spans="1:3" x14ac:dyDescent="0.25">
      <c r="A1287" s="1">
        <f t="shared" si="87"/>
        <v>60674</v>
      </c>
      <c r="B1287">
        <f t="shared" si="88"/>
        <v>2066</v>
      </c>
      <c r="C1287">
        <f t="shared" si="89"/>
        <v>2</v>
      </c>
    </row>
    <row r="1288" spans="1:3" x14ac:dyDescent="0.25">
      <c r="A1288" s="1">
        <f t="shared" si="87"/>
        <v>60688</v>
      </c>
      <c r="B1288">
        <f t="shared" si="88"/>
        <v>2066</v>
      </c>
      <c r="C1288">
        <f t="shared" si="89"/>
        <v>2</v>
      </c>
    </row>
    <row r="1289" spans="1:3" x14ac:dyDescent="0.25">
      <c r="A1289" s="1">
        <f t="shared" si="87"/>
        <v>60702</v>
      </c>
      <c r="B1289">
        <f t="shared" si="88"/>
        <v>2066</v>
      </c>
      <c r="C1289">
        <f t="shared" si="89"/>
        <v>3</v>
      </c>
    </row>
    <row r="1290" spans="1:3" x14ac:dyDescent="0.25">
      <c r="A1290" s="1">
        <f t="shared" si="87"/>
        <v>60716</v>
      </c>
      <c r="B1290">
        <f t="shared" si="88"/>
        <v>2066</v>
      </c>
      <c r="C1290">
        <f t="shared" si="89"/>
        <v>3</v>
      </c>
    </row>
    <row r="1291" spans="1:3" x14ac:dyDescent="0.25">
      <c r="A1291" s="1">
        <f t="shared" si="87"/>
        <v>60730</v>
      </c>
      <c r="B1291">
        <f t="shared" si="88"/>
        <v>2066</v>
      </c>
      <c r="C1291">
        <f t="shared" si="89"/>
        <v>4</v>
      </c>
    </row>
    <row r="1292" spans="1:3" x14ac:dyDescent="0.25">
      <c r="A1292" s="1">
        <f t="shared" si="87"/>
        <v>60744</v>
      </c>
      <c r="B1292">
        <f t="shared" si="88"/>
        <v>2066</v>
      </c>
      <c r="C1292">
        <f t="shared" si="89"/>
        <v>4</v>
      </c>
    </row>
    <row r="1293" spans="1:3" x14ac:dyDescent="0.25">
      <c r="A1293" s="1">
        <f t="shared" si="87"/>
        <v>60758</v>
      </c>
      <c r="B1293">
        <f t="shared" si="88"/>
        <v>2066</v>
      </c>
      <c r="C1293">
        <f t="shared" si="89"/>
        <v>5</v>
      </c>
    </row>
    <row r="1294" spans="1:3" x14ac:dyDescent="0.25">
      <c r="A1294" s="1">
        <f t="shared" si="87"/>
        <v>60772</v>
      </c>
      <c r="B1294">
        <f t="shared" si="88"/>
        <v>2066</v>
      </c>
      <c r="C1294">
        <f t="shared" si="89"/>
        <v>5</v>
      </c>
    </row>
    <row r="1295" spans="1:3" x14ac:dyDescent="0.25">
      <c r="A1295" s="1">
        <f t="shared" si="87"/>
        <v>60786</v>
      </c>
      <c r="B1295">
        <f t="shared" si="88"/>
        <v>2066</v>
      </c>
      <c r="C1295">
        <f t="shared" si="89"/>
        <v>6</v>
      </c>
    </row>
    <row r="1296" spans="1:3" x14ac:dyDescent="0.25">
      <c r="A1296" s="1">
        <f t="shared" si="87"/>
        <v>60800</v>
      </c>
      <c r="B1296">
        <f t="shared" si="88"/>
        <v>2066</v>
      </c>
      <c r="C1296">
        <f t="shared" si="89"/>
        <v>6</v>
      </c>
    </row>
    <row r="1297" spans="1:3" x14ac:dyDescent="0.25">
      <c r="A1297" s="1">
        <f t="shared" si="87"/>
        <v>60814</v>
      </c>
      <c r="B1297">
        <f t="shared" si="88"/>
        <v>2066</v>
      </c>
      <c r="C1297">
        <f t="shared" si="89"/>
        <v>7</v>
      </c>
    </row>
    <row r="1298" spans="1:3" x14ac:dyDescent="0.25">
      <c r="A1298" s="1">
        <f t="shared" si="87"/>
        <v>60828</v>
      </c>
      <c r="B1298">
        <f t="shared" si="88"/>
        <v>2066</v>
      </c>
      <c r="C1298">
        <f t="shared" si="89"/>
        <v>7</v>
      </c>
    </row>
    <row r="1299" spans="1:3" x14ac:dyDescent="0.25">
      <c r="A1299" s="1">
        <f t="shared" si="87"/>
        <v>60842</v>
      </c>
      <c r="B1299">
        <f t="shared" si="88"/>
        <v>2066</v>
      </c>
      <c r="C1299">
        <f t="shared" si="89"/>
        <v>7</v>
      </c>
    </row>
    <row r="1300" spans="1:3" x14ac:dyDescent="0.25">
      <c r="A1300" s="1">
        <f t="shared" si="87"/>
        <v>60856</v>
      </c>
      <c r="B1300">
        <f t="shared" si="88"/>
        <v>2066</v>
      </c>
      <c r="C1300">
        <f t="shared" si="89"/>
        <v>8</v>
      </c>
    </row>
    <row r="1301" spans="1:3" x14ac:dyDescent="0.25">
      <c r="A1301" s="1">
        <f t="shared" si="87"/>
        <v>60870</v>
      </c>
      <c r="B1301">
        <f t="shared" si="88"/>
        <v>2066</v>
      </c>
      <c r="C1301">
        <f t="shared" si="89"/>
        <v>8</v>
      </c>
    </row>
    <row r="1302" spans="1:3" x14ac:dyDescent="0.25">
      <c r="A1302" s="1">
        <f t="shared" si="87"/>
        <v>60884</v>
      </c>
      <c r="B1302">
        <f t="shared" si="88"/>
        <v>2066</v>
      </c>
      <c r="C1302">
        <f t="shared" si="89"/>
        <v>9</v>
      </c>
    </row>
    <row r="1303" spans="1:3" x14ac:dyDescent="0.25">
      <c r="A1303" s="1">
        <f t="shared" si="87"/>
        <v>60898</v>
      </c>
      <c r="B1303">
        <f t="shared" si="88"/>
        <v>2066</v>
      </c>
      <c r="C1303">
        <f t="shared" si="89"/>
        <v>9</v>
      </c>
    </row>
    <row r="1304" spans="1:3" x14ac:dyDescent="0.25">
      <c r="A1304" s="1">
        <f t="shared" si="87"/>
        <v>60912</v>
      </c>
      <c r="B1304">
        <f t="shared" si="88"/>
        <v>2066</v>
      </c>
      <c r="C1304">
        <f t="shared" si="89"/>
        <v>10</v>
      </c>
    </row>
    <row r="1305" spans="1:3" x14ac:dyDescent="0.25">
      <c r="A1305" s="1">
        <f t="shared" si="87"/>
        <v>60926</v>
      </c>
      <c r="B1305">
        <f t="shared" si="88"/>
        <v>2066</v>
      </c>
      <c r="C1305">
        <f t="shared" si="89"/>
        <v>10</v>
      </c>
    </row>
    <row r="1306" spans="1:3" x14ac:dyDescent="0.25">
      <c r="A1306" s="1">
        <f t="shared" si="87"/>
        <v>60940</v>
      </c>
      <c r="B1306">
        <f t="shared" si="88"/>
        <v>2066</v>
      </c>
      <c r="C1306">
        <f t="shared" si="89"/>
        <v>11</v>
      </c>
    </row>
    <row r="1307" spans="1:3" x14ac:dyDescent="0.25">
      <c r="A1307" s="1">
        <f t="shared" si="87"/>
        <v>60954</v>
      </c>
      <c r="B1307">
        <f t="shared" si="88"/>
        <v>2066</v>
      </c>
      <c r="C1307">
        <f t="shared" si="89"/>
        <v>11</v>
      </c>
    </row>
    <row r="1308" spans="1:3" x14ac:dyDescent="0.25">
      <c r="A1308" s="1">
        <f t="shared" si="87"/>
        <v>60968</v>
      </c>
      <c r="B1308">
        <f t="shared" si="88"/>
        <v>2066</v>
      </c>
      <c r="C1308">
        <f t="shared" si="89"/>
        <v>12</v>
      </c>
    </row>
    <row r="1309" spans="1:3" x14ac:dyDescent="0.25">
      <c r="A1309" s="1">
        <f t="shared" si="87"/>
        <v>60982</v>
      </c>
      <c r="B1309">
        <f t="shared" si="88"/>
        <v>2066</v>
      </c>
      <c r="C1309">
        <f t="shared" si="89"/>
        <v>12</v>
      </c>
    </row>
    <row r="1310" spans="1:3" x14ac:dyDescent="0.25">
      <c r="A1310" s="1">
        <f t="shared" si="87"/>
        <v>60996</v>
      </c>
      <c r="B1310">
        <f t="shared" si="88"/>
        <v>2066</v>
      </c>
      <c r="C1310">
        <f t="shared" si="89"/>
        <v>12</v>
      </c>
    </row>
    <row r="1311" spans="1:3" x14ac:dyDescent="0.25">
      <c r="A1311" s="1">
        <f t="shared" si="87"/>
        <v>61010</v>
      </c>
      <c r="B1311">
        <f t="shared" si="88"/>
        <v>2067</v>
      </c>
      <c r="C1311">
        <f t="shared" si="89"/>
        <v>1</v>
      </c>
    </row>
    <row r="1312" spans="1:3" x14ac:dyDescent="0.25">
      <c r="A1312" s="1">
        <f t="shared" si="87"/>
        <v>61024</v>
      </c>
      <c r="B1312">
        <f t="shared" si="88"/>
        <v>2067</v>
      </c>
      <c r="C1312">
        <f t="shared" si="89"/>
        <v>1</v>
      </c>
    </row>
    <row r="1313" spans="1:3" x14ac:dyDescent="0.25">
      <c r="A1313" s="1">
        <f t="shared" si="87"/>
        <v>61038</v>
      </c>
      <c r="B1313">
        <f t="shared" si="88"/>
        <v>2067</v>
      </c>
      <c r="C1313">
        <f t="shared" si="89"/>
        <v>2</v>
      </c>
    </row>
    <row r="1314" spans="1:3" x14ac:dyDescent="0.25">
      <c r="A1314" s="1">
        <f t="shared" si="87"/>
        <v>61052</v>
      </c>
      <c r="B1314">
        <f t="shared" si="88"/>
        <v>2067</v>
      </c>
      <c r="C1314">
        <f t="shared" si="89"/>
        <v>2</v>
      </c>
    </row>
    <row r="1315" spans="1:3" x14ac:dyDescent="0.25">
      <c r="A1315" s="1">
        <f t="shared" si="87"/>
        <v>61066</v>
      </c>
      <c r="B1315">
        <f t="shared" si="88"/>
        <v>2067</v>
      </c>
      <c r="C1315">
        <f t="shared" si="89"/>
        <v>3</v>
      </c>
    </row>
    <row r="1316" spans="1:3" x14ac:dyDescent="0.25">
      <c r="A1316" s="1">
        <f t="shared" si="87"/>
        <v>61080</v>
      </c>
      <c r="B1316">
        <f t="shared" si="88"/>
        <v>2067</v>
      </c>
      <c r="C1316">
        <f t="shared" si="89"/>
        <v>3</v>
      </c>
    </row>
    <row r="1317" spans="1:3" x14ac:dyDescent="0.25">
      <c r="A1317" s="1">
        <f t="shared" si="87"/>
        <v>61094</v>
      </c>
      <c r="B1317">
        <f t="shared" si="88"/>
        <v>2067</v>
      </c>
      <c r="C1317">
        <f t="shared" si="89"/>
        <v>4</v>
      </c>
    </row>
    <row r="1318" spans="1:3" x14ac:dyDescent="0.25">
      <c r="A1318" s="1">
        <f t="shared" si="87"/>
        <v>61108</v>
      </c>
      <c r="B1318">
        <f t="shared" si="88"/>
        <v>2067</v>
      </c>
      <c r="C1318">
        <f t="shared" si="89"/>
        <v>4</v>
      </c>
    </row>
    <row r="1319" spans="1:3" x14ac:dyDescent="0.25">
      <c r="A1319" s="1">
        <f t="shared" si="87"/>
        <v>61122</v>
      </c>
      <c r="B1319">
        <f t="shared" si="88"/>
        <v>2067</v>
      </c>
      <c r="C1319">
        <f t="shared" si="89"/>
        <v>5</v>
      </c>
    </row>
    <row r="1320" spans="1:3" x14ac:dyDescent="0.25">
      <c r="A1320" s="1">
        <f t="shared" si="87"/>
        <v>61136</v>
      </c>
      <c r="B1320">
        <f t="shared" si="88"/>
        <v>2067</v>
      </c>
      <c r="C1320">
        <f t="shared" si="89"/>
        <v>5</v>
      </c>
    </row>
    <row r="1321" spans="1:3" x14ac:dyDescent="0.25">
      <c r="A1321" s="1">
        <f t="shared" si="87"/>
        <v>61150</v>
      </c>
      <c r="B1321">
        <f t="shared" si="88"/>
        <v>2067</v>
      </c>
      <c r="C1321">
        <f t="shared" si="89"/>
        <v>6</v>
      </c>
    </row>
    <row r="1322" spans="1:3" x14ac:dyDescent="0.25">
      <c r="A1322" s="1">
        <f t="shared" si="87"/>
        <v>61164</v>
      </c>
      <c r="B1322">
        <f t="shared" si="88"/>
        <v>2067</v>
      </c>
      <c r="C1322">
        <f t="shared" si="89"/>
        <v>6</v>
      </c>
    </row>
    <row r="1323" spans="1:3" x14ac:dyDescent="0.25">
      <c r="A1323" s="1">
        <f t="shared" si="87"/>
        <v>61178</v>
      </c>
      <c r="B1323">
        <f t="shared" si="88"/>
        <v>2067</v>
      </c>
      <c r="C1323">
        <f t="shared" si="89"/>
        <v>6</v>
      </c>
    </row>
    <row r="1324" spans="1:3" x14ac:dyDescent="0.25">
      <c r="A1324" s="1">
        <f t="shared" si="87"/>
        <v>61192</v>
      </c>
      <c r="B1324">
        <f t="shared" si="88"/>
        <v>2067</v>
      </c>
      <c r="C1324">
        <f t="shared" si="89"/>
        <v>7</v>
      </c>
    </row>
    <row r="1325" spans="1:3" x14ac:dyDescent="0.25">
      <c r="A1325" s="1">
        <f t="shared" si="87"/>
        <v>61206</v>
      </c>
      <c r="B1325">
        <f t="shared" si="88"/>
        <v>2067</v>
      </c>
      <c r="C1325">
        <f t="shared" si="89"/>
        <v>7</v>
      </c>
    </row>
    <row r="1326" spans="1:3" x14ac:dyDescent="0.25">
      <c r="A1326" s="1">
        <f t="shared" si="87"/>
        <v>61220</v>
      </c>
      <c r="B1326">
        <f t="shared" si="88"/>
        <v>2067</v>
      </c>
      <c r="C1326">
        <f t="shared" si="89"/>
        <v>8</v>
      </c>
    </row>
    <row r="1327" spans="1:3" x14ac:dyDescent="0.25">
      <c r="A1327" s="1">
        <f t="shared" si="87"/>
        <v>61234</v>
      </c>
      <c r="B1327">
        <f t="shared" si="88"/>
        <v>2067</v>
      </c>
      <c r="C1327">
        <f t="shared" si="89"/>
        <v>8</v>
      </c>
    </row>
    <row r="1328" spans="1:3" x14ac:dyDescent="0.25">
      <c r="A1328" s="1">
        <f t="shared" si="87"/>
        <v>61248</v>
      </c>
      <c r="B1328">
        <f t="shared" si="88"/>
        <v>2067</v>
      </c>
      <c r="C1328">
        <f t="shared" si="89"/>
        <v>9</v>
      </c>
    </row>
    <row r="1329" spans="1:3" x14ac:dyDescent="0.25">
      <c r="A1329" s="1">
        <f t="shared" si="87"/>
        <v>61262</v>
      </c>
      <c r="B1329">
        <f t="shared" si="88"/>
        <v>2067</v>
      </c>
      <c r="C1329">
        <f t="shared" si="89"/>
        <v>9</v>
      </c>
    </row>
    <row r="1330" spans="1:3" x14ac:dyDescent="0.25">
      <c r="A1330" s="1">
        <f t="shared" si="87"/>
        <v>61276</v>
      </c>
      <c r="B1330">
        <f t="shared" si="88"/>
        <v>2067</v>
      </c>
      <c r="C1330">
        <f t="shared" si="89"/>
        <v>10</v>
      </c>
    </row>
    <row r="1331" spans="1:3" x14ac:dyDescent="0.25">
      <c r="A1331" s="1">
        <f t="shared" ref="A1331:A1394" si="90">A1330+14</f>
        <v>61290</v>
      </c>
      <c r="B1331">
        <f t="shared" si="88"/>
        <v>2067</v>
      </c>
      <c r="C1331">
        <f t="shared" si="89"/>
        <v>10</v>
      </c>
    </row>
    <row r="1332" spans="1:3" x14ac:dyDescent="0.25">
      <c r="A1332" s="1">
        <f t="shared" si="90"/>
        <v>61304</v>
      </c>
      <c r="B1332">
        <f t="shared" si="88"/>
        <v>2067</v>
      </c>
      <c r="C1332">
        <f t="shared" si="89"/>
        <v>11</v>
      </c>
    </row>
    <row r="1333" spans="1:3" x14ac:dyDescent="0.25">
      <c r="A1333" s="1">
        <f t="shared" si="90"/>
        <v>61318</v>
      </c>
      <c r="B1333">
        <f t="shared" si="88"/>
        <v>2067</v>
      </c>
      <c r="C1333">
        <f t="shared" si="89"/>
        <v>11</v>
      </c>
    </row>
    <row r="1334" spans="1:3" x14ac:dyDescent="0.25">
      <c r="A1334" s="1">
        <f t="shared" si="90"/>
        <v>61332</v>
      </c>
      <c r="B1334">
        <f t="shared" si="88"/>
        <v>2067</v>
      </c>
      <c r="C1334">
        <f t="shared" si="89"/>
        <v>12</v>
      </c>
    </row>
    <row r="1335" spans="1:3" x14ac:dyDescent="0.25">
      <c r="A1335" s="1">
        <f t="shared" si="90"/>
        <v>61346</v>
      </c>
      <c r="B1335">
        <f t="shared" si="88"/>
        <v>2067</v>
      </c>
      <c r="C1335">
        <f t="shared" si="89"/>
        <v>12</v>
      </c>
    </row>
    <row r="1336" spans="1:3" x14ac:dyDescent="0.25">
      <c r="A1336" s="1">
        <f t="shared" si="90"/>
        <v>61360</v>
      </c>
      <c r="B1336">
        <f t="shared" si="88"/>
        <v>2067</v>
      </c>
      <c r="C1336">
        <f t="shared" si="89"/>
        <v>12</v>
      </c>
    </row>
    <row r="1337" spans="1:3" x14ac:dyDescent="0.25">
      <c r="A1337" s="1">
        <f t="shared" si="90"/>
        <v>61374</v>
      </c>
      <c r="B1337">
        <f t="shared" si="88"/>
        <v>2068</v>
      </c>
      <c r="C1337">
        <f t="shared" si="89"/>
        <v>1</v>
      </c>
    </row>
    <row r="1338" spans="1:3" x14ac:dyDescent="0.25">
      <c r="A1338" s="1">
        <f t="shared" si="90"/>
        <v>61388</v>
      </c>
      <c r="B1338">
        <f t="shared" si="88"/>
        <v>2068</v>
      </c>
      <c r="C1338">
        <f t="shared" si="89"/>
        <v>1</v>
      </c>
    </row>
    <row r="1339" spans="1:3" x14ac:dyDescent="0.25">
      <c r="A1339" s="1">
        <f t="shared" si="90"/>
        <v>61402</v>
      </c>
      <c r="B1339">
        <f t="shared" si="88"/>
        <v>2068</v>
      </c>
      <c r="C1339">
        <f t="shared" si="89"/>
        <v>2</v>
      </c>
    </row>
    <row r="1340" spans="1:3" x14ac:dyDescent="0.25">
      <c r="A1340" s="1">
        <f t="shared" si="90"/>
        <v>61416</v>
      </c>
      <c r="B1340">
        <f t="shared" si="88"/>
        <v>2068</v>
      </c>
      <c r="C1340">
        <f t="shared" si="89"/>
        <v>2</v>
      </c>
    </row>
    <row r="1341" spans="1:3" x14ac:dyDescent="0.25">
      <c r="A1341" s="1">
        <f t="shared" si="90"/>
        <v>61430</v>
      </c>
      <c r="B1341">
        <f t="shared" si="88"/>
        <v>2068</v>
      </c>
      <c r="C1341">
        <f t="shared" si="89"/>
        <v>3</v>
      </c>
    </row>
    <row r="1342" spans="1:3" x14ac:dyDescent="0.25">
      <c r="A1342" s="1">
        <f t="shared" si="90"/>
        <v>61444</v>
      </c>
      <c r="B1342">
        <f t="shared" si="88"/>
        <v>2068</v>
      </c>
      <c r="C1342">
        <f t="shared" si="89"/>
        <v>3</v>
      </c>
    </row>
    <row r="1343" spans="1:3" x14ac:dyDescent="0.25">
      <c r="A1343" s="1">
        <f t="shared" si="90"/>
        <v>61458</v>
      </c>
      <c r="B1343">
        <f t="shared" si="88"/>
        <v>2068</v>
      </c>
      <c r="C1343">
        <f t="shared" si="89"/>
        <v>4</v>
      </c>
    </row>
    <row r="1344" spans="1:3" x14ac:dyDescent="0.25">
      <c r="A1344" s="1">
        <f t="shared" si="90"/>
        <v>61472</v>
      </c>
      <c r="B1344">
        <f t="shared" si="88"/>
        <v>2068</v>
      </c>
      <c r="C1344">
        <f t="shared" si="89"/>
        <v>4</v>
      </c>
    </row>
    <row r="1345" spans="1:3" x14ac:dyDescent="0.25">
      <c r="A1345" s="1">
        <f t="shared" si="90"/>
        <v>61486</v>
      </c>
      <c r="B1345">
        <f t="shared" si="88"/>
        <v>2068</v>
      </c>
      <c r="C1345">
        <f t="shared" si="89"/>
        <v>5</v>
      </c>
    </row>
    <row r="1346" spans="1:3" x14ac:dyDescent="0.25">
      <c r="A1346" s="1">
        <f t="shared" si="90"/>
        <v>61500</v>
      </c>
      <c r="B1346">
        <f t="shared" si="88"/>
        <v>2068</v>
      </c>
      <c r="C1346">
        <f t="shared" si="89"/>
        <v>5</v>
      </c>
    </row>
    <row r="1347" spans="1:3" x14ac:dyDescent="0.25">
      <c r="A1347" s="1">
        <f t="shared" si="90"/>
        <v>61514</v>
      </c>
      <c r="B1347">
        <f t="shared" ref="B1347:B1410" si="91">YEAR(A1347)</f>
        <v>2068</v>
      </c>
      <c r="C1347">
        <f t="shared" ref="C1347:C1410" si="92">MONTH(A1347)</f>
        <v>5</v>
      </c>
    </row>
    <row r="1348" spans="1:3" x14ac:dyDescent="0.25">
      <c r="A1348" s="1">
        <f t="shared" si="90"/>
        <v>61528</v>
      </c>
      <c r="B1348">
        <f t="shared" si="91"/>
        <v>2068</v>
      </c>
      <c r="C1348">
        <f t="shared" si="92"/>
        <v>6</v>
      </c>
    </row>
    <row r="1349" spans="1:3" x14ac:dyDescent="0.25">
      <c r="A1349" s="1">
        <f t="shared" si="90"/>
        <v>61542</v>
      </c>
      <c r="B1349">
        <f t="shared" si="91"/>
        <v>2068</v>
      </c>
      <c r="C1349">
        <f t="shared" si="92"/>
        <v>6</v>
      </c>
    </row>
    <row r="1350" spans="1:3" x14ac:dyDescent="0.25">
      <c r="A1350" s="1">
        <f t="shared" si="90"/>
        <v>61556</v>
      </c>
      <c r="B1350">
        <f t="shared" si="91"/>
        <v>2068</v>
      </c>
      <c r="C1350">
        <f t="shared" si="92"/>
        <v>7</v>
      </c>
    </row>
    <row r="1351" spans="1:3" x14ac:dyDescent="0.25">
      <c r="A1351" s="1">
        <f t="shared" si="90"/>
        <v>61570</v>
      </c>
      <c r="B1351">
        <f t="shared" si="91"/>
        <v>2068</v>
      </c>
      <c r="C1351">
        <f t="shared" si="92"/>
        <v>7</v>
      </c>
    </row>
    <row r="1352" spans="1:3" x14ac:dyDescent="0.25">
      <c r="A1352" s="1">
        <f t="shared" si="90"/>
        <v>61584</v>
      </c>
      <c r="B1352">
        <f t="shared" si="91"/>
        <v>2068</v>
      </c>
      <c r="C1352">
        <f t="shared" si="92"/>
        <v>8</v>
      </c>
    </row>
    <row r="1353" spans="1:3" x14ac:dyDescent="0.25">
      <c r="A1353" s="1">
        <f t="shared" si="90"/>
        <v>61598</v>
      </c>
      <c r="B1353">
        <f t="shared" si="91"/>
        <v>2068</v>
      </c>
      <c r="C1353">
        <f t="shared" si="92"/>
        <v>8</v>
      </c>
    </row>
    <row r="1354" spans="1:3" x14ac:dyDescent="0.25">
      <c r="A1354" s="1">
        <f t="shared" si="90"/>
        <v>61612</v>
      </c>
      <c r="B1354">
        <f t="shared" si="91"/>
        <v>2068</v>
      </c>
      <c r="C1354">
        <f t="shared" si="92"/>
        <v>9</v>
      </c>
    </row>
    <row r="1355" spans="1:3" x14ac:dyDescent="0.25">
      <c r="A1355" s="1">
        <f t="shared" si="90"/>
        <v>61626</v>
      </c>
      <c r="B1355">
        <f t="shared" si="91"/>
        <v>2068</v>
      </c>
      <c r="C1355">
        <f t="shared" si="92"/>
        <v>9</v>
      </c>
    </row>
    <row r="1356" spans="1:3" x14ac:dyDescent="0.25">
      <c r="A1356" s="1">
        <f t="shared" si="90"/>
        <v>61640</v>
      </c>
      <c r="B1356">
        <f t="shared" si="91"/>
        <v>2068</v>
      </c>
      <c r="C1356">
        <f t="shared" si="92"/>
        <v>10</v>
      </c>
    </row>
    <row r="1357" spans="1:3" x14ac:dyDescent="0.25">
      <c r="A1357" s="1">
        <f t="shared" si="90"/>
        <v>61654</v>
      </c>
      <c r="B1357">
        <f t="shared" si="91"/>
        <v>2068</v>
      </c>
      <c r="C1357">
        <f t="shared" si="92"/>
        <v>10</v>
      </c>
    </row>
    <row r="1358" spans="1:3" x14ac:dyDescent="0.25">
      <c r="A1358" s="1">
        <f t="shared" si="90"/>
        <v>61668</v>
      </c>
      <c r="B1358">
        <f t="shared" si="91"/>
        <v>2068</v>
      </c>
      <c r="C1358">
        <f t="shared" si="92"/>
        <v>11</v>
      </c>
    </row>
    <row r="1359" spans="1:3" x14ac:dyDescent="0.25">
      <c r="A1359" s="1">
        <f t="shared" si="90"/>
        <v>61682</v>
      </c>
      <c r="B1359">
        <f t="shared" si="91"/>
        <v>2068</v>
      </c>
      <c r="C1359">
        <f t="shared" si="92"/>
        <v>11</v>
      </c>
    </row>
    <row r="1360" spans="1:3" x14ac:dyDescent="0.25">
      <c r="A1360" s="1">
        <f t="shared" si="90"/>
        <v>61696</v>
      </c>
      <c r="B1360">
        <f t="shared" si="91"/>
        <v>2068</v>
      </c>
      <c r="C1360">
        <f t="shared" si="92"/>
        <v>11</v>
      </c>
    </row>
    <row r="1361" spans="1:3" x14ac:dyDescent="0.25">
      <c r="A1361" s="1">
        <f t="shared" si="90"/>
        <v>61710</v>
      </c>
      <c r="B1361">
        <f t="shared" si="91"/>
        <v>2068</v>
      </c>
      <c r="C1361">
        <f t="shared" si="92"/>
        <v>12</v>
      </c>
    </row>
    <row r="1362" spans="1:3" x14ac:dyDescent="0.25">
      <c r="A1362" s="1">
        <f t="shared" si="90"/>
        <v>61724</v>
      </c>
      <c r="B1362">
        <f t="shared" si="91"/>
        <v>2068</v>
      </c>
      <c r="C1362">
        <f t="shared" si="92"/>
        <v>12</v>
      </c>
    </row>
    <row r="1363" spans="1:3" x14ac:dyDescent="0.25">
      <c r="A1363" s="1">
        <f t="shared" si="90"/>
        <v>61738</v>
      </c>
      <c r="B1363">
        <f t="shared" si="91"/>
        <v>2069</v>
      </c>
      <c r="C1363">
        <f t="shared" si="92"/>
        <v>1</v>
      </c>
    </row>
    <row r="1364" spans="1:3" x14ac:dyDescent="0.25">
      <c r="A1364" s="1">
        <f t="shared" si="90"/>
        <v>61752</v>
      </c>
      <c r="B1364">
        <f t="shared" si="91"/>
        <v>2069</v>
      </c>
      <c r="C1364">
        <f t="shared" si="92"/>
        <v>1</v>
      </c>
    </row>
    <row r="1365" spans="1:3" x14ac:dyDescent="0.25">
      <c r="A1365" s="1">
        <f t="shared" si="90"/>
        <v>61766</v>
      </c>
      <c r="B1365">
        <f t="shared" si="91"/>
        <v>2069</v>
      </c>
      <c r="C1365">
        <f t="shared" si="92"/>
        <v>2</v>
      </c>
    </row>
    <row r="1366" spans="1:3" x14ac:dyDescent="0.25">
      <c r="A1366" s="1">
        <f t="shared" si="90"/>
        <v>61780</v>
      </c>
      <c r="B1366">
        <f t="shared" si="91"/>
        <v>2069</v>
      </c>
      <c r="C1366">
        <f t="shared" si="92"/>
        <v>2</v>
      </c>
    </row>
    <row r="1367" spans="1:3" x14ac:dyDescent="0.25">
      <c r="A1367" s="1">
        <f t="shared" si="90"/>
        <v>61794</v>
      </c>
      <c r="B1367">
        <f t="shared" si="91"/>
        <v>2069</v>
      </c>
      <c r="C1367">
        <f t="shared" si="92"/>
        <v>3</v>
      </c>
    </row>
    <row r="1368" spans="1:3" x14ac:dyDescent="0.25">
      <c r="A1368" s="1">
        <f t="shared" si="90"/>
        <v>61808</v>
      </c>
      <c r="B1368">
        <f t="shared" si="91"/>
        <v>2069</v>
      </c>
      <c r="C1368">
        <f t="shared" si="92"/>
        <v>3</v>
      </c>
    </row>
    <row r="1369" spans="1:3" x14ac:dyDescent="0.25">
      <c r="A1369" s="1">
        <f t="shared" si="90"/>
        <v>61822</v>
      </c>
      <c r="B1369">
        <f t="shared" si="91"/>
        <v>2069</v>
      </c>
      <c r="C1369">
        <f t="shared" si="92"/>
        <v>4</v>
      </c>
    </row>
    <row r="1370" spans="1:3" x14ac:dyDescent="0.25">
      <c r="A1370" s="1">
        <f t="shared" si="90"/>
        <v>61836</v>
      </c>
      <c r="B1370">
        <f t="shared" si="91"/>
        <v>2069</v>
      </c>
      <c r="C1370">
        <f t="shared" si="92"/>
        <v>4</v>
      </c>
    </row>
    <row r="1371" spans="1:3" x14ac:dyDescent="0.25">
      <c r="A1371" s="1">
        <f t="shared" si="90"/>
        <v>61850</v>
      </c>
      <c r="B1371">
        <f t="shared" si="91"/>
        <v>2069</v>
      </c>
      <c r="C1371">
        <f t="shared" si="92"/>
        <v>5</v>
      </c>
    </row>
    <row r="1372" spans="1:3" x14ac:dyDescent="0.25">
      <c r="A1372" s="1">
        <f t="shared" si="90"/>
        <v>61864</v>
      </c>
      <c r="B1372">
        <f t="shared" si="91"/>
        <v>2069</v>
      </c>
      <c r="C1372">
        <f t="shared" si="92"/>
        <v>5</v>
      </c>
    </row>
    <row r="1373" spans="1:3" x14ac:dyDescent="0.25">
      <c r="A1373" s="1">
        <f t="shared" si="90"/>
        <v>61878</v>
      </c>
      <c r="B1373">
        <f t="shared" si="91"/>
        <v>2069</v>
      </c>
      <c r="C1373">
        <f t="shared" si="92"/>
        <v>5</v>
      </c>
    </row>
    <row r="1374" spans="1:3" x14ac:dyDescent="0.25">
      <c r="A1374" s="1">
        <f t="shared" si="90"/>
        <v>61892</v>
      </c>
      <c r="B1374">
        <f t="shared" si="91"/>
        <v>2069</v>
      </c>
      <c r="C1374">
        <f t="shared" si="92"/>
        <v>6</v>
      </c>
    </row>
    <row r="1375" spans="1:3" x14ac:dyDescent="0.25">
      <c r="A1375" s="1">
        <f t="shared" si="90"/>
        <v>61906</v>
      </c>
      <c r="B1375">
        <f t="shared" si="91"/>
        <v>2069</v>
      </c>
      <c r="C1375">
        <f t="shared" si="92"/>
        <v>6</v>
      </c>
    </row>
    <row r="1376" spans="1:3" x14ac:dyDescent="0.25">
      <c r="A1376" s="1">
        <f t="shared" si="90"/>
        <v>61920</v>
      </c>
      <c r="B1376">
        <f t="shared" si="91"/>
        <v>2069</v>
      </c>
      <c r="C1376">
        <f t="shared" si="92"/>
        <v>7</v>
      </c>
    </row>
    <row r="1377" spans="1:3" x14ac:dyDescent="0.25">
      <c r="A1377" s="1">
        <f t="shared" si="90"/>
        <v>61934</v>
      </c>
      <c r="B1377">
        <f t="shared" si="91"/>
        <v>2069</v>
      </c>
      <c r="C1377">
        <f t="shared" si="92"/>
        <v>7</v>
      </c>
    </row>
    <row r="1378" spans="1:3" x14ac:dyDescent="0.25">
      <c r="A1378" s="1">
        <f t="shared" si="90"/>
        <v>61948</v>
      </c>
      <c r="B1378">
        <f t="shared" si="91"/>
        <v>2069</v>
      </c>
      <c r="C1378">
        <f t="shared" si="92"/>
        <v>8</v>
      </c>
    </row>
    <row r="1379" spans="1:3" x14ac:dyDescent="0.25">
      <c r="A1379" s="1">
        <f t="shared" si="90"/>
        <v>61962</v>
      </c>
      <c r="B1379">
        <f t="shared" si="91"/>
        <v>2069</v>
      </c>
      <c r="C1379">
        <f t="shared" si="92"/>
        <v>8</v>
      </c>
    </row>
    <row r="1380" spans="1:3" x14ac:dyDescent="0.25">
      <c r="A1380" s="1">
        <f t="shared" si="90"/>
        <v>61976</v>
      </c>
      <c r="B1380">
        <f t="shared" si="91"/>
        <v>2069</v>
      </c>
      <c r="C1380">
        <f t="shared" si="92"/>
        <v>9</v>
      </c>
    </row>
    <row r="1381" spans="1:3" x14ac:dyDescent="0.25">
      <c r="A1381" s="1">
        <f t="shared" si="90"/>
        <v>61990</v>
      </c>
      <c r="B1381">
        <f t="shared" si="91"/>
        <v>2069</v>
      </c>
      <c r="C1381">
        <f t="shared" si="92"/>
        <v>9</v>
      </c>
    </row>
    <row r="1382" spans="1:3" x14ac:dyDescent="0.25">
      <c r="A1382" s="1">
        <f t="shared" si="90"/>
        <v>62004</v>
      </c>
      <c r="B1382">
        <f t="shared" si="91"/>
        <v>2069</v>
      </c>
      <c r="C1382">
        <f t="shared" si="92"/>
        <v>10</v>
      </c>
    </row>
    <row r="1383" spans="1:3" x14ac:dyDescent="0.25">
      <c r="A1383" s="1">
        <f t="shared" si="90"/>
        <v>62018</v>
      </c>
      <c r="B1383">
        <f t="shared" si="91"/>
        <v>2069</v>
      </c>
      <c r="C1383">
        <f t="shared" si="92"/>
        <v>10</v>
      </c>
    </row>
    <row r="1384" spans="1:3" x14ac:dyDescent="0.25">
      <c r="A1384" s="1">
        <f t="shared" si="90"/>
        <v>62032</v>
      </c>
      <c r="B1384">
        <f t="shared" si="91"/>
        <v>2069</v>
      </c>
      <c r="C1384">
        <f t="shared" si="92"/>
        <v>10</v>
      </c>
    </row>
    <row r="1385" spans="1:3" x14ac:dyDescent="0.25">
      <c r="A1385" s="1">
        <f t="shared" si="90"/>
        <v>62046</v>
      </c>
      <c r="B1385">
        <f t="shared" si="91"/>
        <v>2069</v>
      </c>
      <c r="C1385">
        <f t="shared" si="92"/>
        <v>11</v>
      </c>
    </row>
    <row r="1386" spans="1:3" x14ac:dyDescent="0.25">
      <c r="A1386" s="1">
        <f t="shared" si="90"/>
        <v>62060</v>
      </c>
      <c r="B1386">
        <f t="shared" si="91"/>
        <v>2069</v>
      </c>
      <c r="C1386">
        <f t="shared" si="92"/>
        <v>11</v>
      </c>
    </row>
    <row r="1387" spans="1:3" x14ac:dyDescent="0.25">
      <c r="A1387" s="1">
        <f t="shared" si="90"/>
        <v>62074</v>
      </c>
      <c r="B1387">
        <f t="shared" si="91"/>
        <v>2069</v>
      </c>
      <c r="C1387">
        <f t="shared" si="92"/>
        <v>12</v>
      </c>
    </row>
    <row r="1388" spans="1:3" x14ac:dyDescent="0.25">
      <c r="A1388" s="1">
        <f t="shared" si="90"/>
        <v>62088</v>
      </c>
      <c r="B1388">
        <f t="shared" si="91"/>
        <v>2069</v>
      </c>
      <c r="C1388">
        <f t="shared" si="92"/>
        <v>12</v>
      </c>
    </row>
    <row r="1389" spans="1:3" x14ac:dyDescent="0.25">
      <c r="A1389" s="1">
        <f t="shared" si="90"/>
        <v>62102</v>
      </c>
      <c r="B1389">
        <f t="shared" si="91"/>
        <v>2070</v>
      </c>
      <c r="C1389">
        <f t="shared" si="92"/>
        <v>1</v>
      </c>
    </row>
    <row r="1390" spans="1:3" x14ac:dyDescent="0.25">
      <c r="A1390" s="1">
        <f t="shared" si="90"/>
        <v>62116</v>
      </c>
      <c r="B1390">
        <f t="shared" si="91"/>
        <v>2070</v>
      </c>
      <c r="C1390">
        <f t="shared" si="92"/>
        <v>1</v>
      </c>
    </row>
    <row r="1391" spans="1:3" x14ac:dyDescent="0.25">
      <c r="A1391" s="1">
        <f t="shared" si="90"/>
        <v>62130</v>
      </c>
      <c r="B1391">
        <f t="shared" si="91"/>
        <v>2070</v>
      </c>
      <c r="C1391">
        <f t="shared" si="92"/>
        <v>2</v>
      </c>
    </row>
    <row r="1392" spans="1:3" x14ac:dyDescent="0.25">
      <c r="A1392" s="1">
        <f t="shared" si="90"/>
        <v>62144</v>
      </c>
      <c r="B1392">
        <f t="shared" si="91"/>
        <v>2070</v>
      </c>
      <c r="C1392">
        <f t="shared" si="92"/>
        <v>2</v>
      </c>
    </row>
    <row r="1393" spans="1:3" x14ac:dyDescent="0.25">
      <c r="A1393" s="1">
        <f t="shared" si="90"/>
        <v>62158</v>
      </c>
      <c r="B1393">
        <f t="shared" si="91"/>
        <v>2070</v>
      </c>
      <c r="C1393">
        <f t="shared" si="92"/>
        <v>3</v>
      </c>
    </row>
    <row r="1394" spans="1:3" x14ac:dyDescent="0.25">
      <c r="A1394" s="1">
        <f t="shared" si="90"/>
        <v>62172</v>
      </c>
      <c r="B1394">
        <f t="shared" si="91"/>
        <v>2070</v>
      </c>
      <c r="C1394">
        <f t="shared" si="92"/>
        <v>3</v>
      </c>
    </row>
    <row r="1395" spans="1:3" x14ac:dyDescent="0.25">
      <c r="A1395" s="1">
        <f t="shared" ref="A1395:A1458" si="93">A1394+14</f>
        <v>62186</v>
      </c>
      <c r="B1395">
        <f t="shared" si="91"/>
        <v>2070</v>
      </c>
      <c r="C1395">
        <f t="shared" si="92"/>
        <v>4</v>
      </c>
    </row>
    <row r="1396" spans="1:3" x14ac:dyDescent="0.25">
      <c r="A1396" s="1">
        <f t="shared" si="93"/>
        <v>62200</v>
      </c>
      <c r="B1396">
        <f t="shared" si="91"/>
        <v>2070</v>
      </c>
      <c r="C1396">
        <f t="shared" si="92"/>
        <v>4</v>
      </c>
    </row>
    <row r="1397" spans="1:3" x14ac:dyDescent="0.25">
      <c r="A1397" s="1">
        <f t="shared" si="93"/>
        <v>62214</v>
      </c>
      <c r="B1397">
        <f t="shared" si="91"/>
        <v>2070</v>
      </c>
      <c r="C1397">
        <f t="shared" si="92"/>
        <v>5</v>
      </c>
    </row>
    <row r="1398" spans="1:3" x14ac:dyDescent="0.25">
      <c r="A1398" s="1">
        <f t="shared" si="93"/>
        <v>62228</v>
      </c>
      <c r="B1398">
        <f t="shared" si="91"/>
        <v>2070</v>
      </c>
      <c r="C1398">
        <f t="shared" si="92"/>
        <v>5</v>
      </c>
    </row>
    <row r="1399" spans="1:3" x14ac:dyDescent="0.25">
      <c r="A1399" s="1">
        <f t="shared" si="93"/>
        <v>62242</v>
      </c>
      <c r="B1399">
        <f t="shared" si="91"/>
        <v>2070</v>
      </c>
      <c r="C1399">
        <f t="shared" si="92"/>
        <v>5</v>
      </c>
    </row>
    <row r="1400" spans="1:3" x14ac:dyDescent="0.25">
      <c r="A1400" s="1">
        <f t="shared" si="93"/>
        <v>62256</v>
      </c>
      <c r="B1400">
        <f t="shared" si="91"/>
        <v>2070</v>
      </c>
      <c r="C1400">
        <f t="shared" si="92"/>
        <v>6</v>
      </c>
    </row>
    <row r="1401" spans="1:3" x14ac:dyDescent="0.25">
      <c r="A1401" s="1">
        <f t="shared" si="93"/>
        <v>62270</v>
      </c>
      <c r="B1401">
        <f t="shared" si="91"/>
        <v>2070</v>
      </c>
      <c r="C1401">
        <f t="shared" si="92"/>
        <v>6</v>
      </c>
    </row>
    <row r="1402" spans="1:3" x14ac:dyDescent="0.25">
      <c r="A1402" s="1">
        <f t="shared" si="93"/>
        <v>62284</v>
      </c>
      <c r="B1402">
        <f t="shared" si="91"/>
        <v>2070</v>
      </c>
      <c r="C1402">
        <f t="shared" si="92"/>
        <v>7</v>
      </c>
    </row>
    <row r="1403" spans="1:3" x14ac:dyDescent="0.25">
      <c r="A1403" s="1">
        <f t="shared" si="93"/>
        <v>62298</v>
      </c>
      <c r="B1403">
        <f t="shared" si="91"/>
        <v>2070</v>
      </c>
      <c r="C1403">
        <f t="shared" si="92"/>
        <v>7</v>
      </c>
    </row>
    <row r="1404" spans="1:3" x14ac:dyDescent="0.25">
      <c r="A1404" s="1">
        <f t="shared" si="93"/>
        <v>62312</v>
      </c>
      <c r="B1404">
        <f t="shared" si="91"/>
        <v>2070</v>
      </c>
      <c r="C1404">
        <f t="shared" si="92"/>
        <v>8</v>
      </c>
    </row>
    <row r="1405" spans="1:3" x14ac:dyDescent="0.25">
      <c r="A1405" s="1">
        <f t="shared" si="93"/>
        <v>62326</v>
      </c>
      <c r="B1405">
        <f t="shared" si="91"/>
        <v>2070</v>
      </c>
      <c r="C1405">
        <f t="shared" si="92"/>
        <v>8</v>
      </c>
    </row>
    <row r="1406" spans="1:3" x14ac:dyDescent="0.25">
      <c r="A1406" s="1">
        <f t="shared" si="93"/>
        <v>62340</v>
      </c>
      <c r="B1406">
        <f t="shared" si="91"/>
        <v>2070</v>
      </c>
      <c r="C1406">
        <f t="shared" si="92"/>
        <v>9</v>
      </c>
    </row>
    <row r="1407" spans="1:3" x14ac:dyDescent="0.25">
      <c r="A1407" s="1">
        <f t="shared" si="93"/>
        <v>62354</v>
      </c>
      <c r="B1407">
        <f t="shared" si="91"/>
        <v>2070</v>
      </c>
      <c r="C1407">
        <f t="shared" si="92"/>
        <v>9</v>
      </c>
    </row>
    <row r="1408" spans="1:3" x14ac:dyDescent="0.25">
      <c r="A1408" s="1">
        <f t="shared" si="93"/>
        <v>62368</v>
      </c>
      <c r="B1408">
        <f t="shared" si="91"/>
        <v>2070</v>
      </c>
      <c r="C1408">
        <f t="shared" si="92"/>
        <v>10</v>
      </c>
    </row>
    <row r="1409" spans="1:3" x14ac:dyDescent="0.25">
      <c r="A1409" s="1">
        <f t="shared" si="93"/>
        <v>62382</v>
      </c>
      <c r="B1409">
        <f t="shared" si="91"/>
        <v>2070</v>
      </c>
      <c r="C1409">
        <f t="shared" si="92"/>
        <v>10</v>
      </c>
    </row>
    <row r="1410" spans="1:3" x14ac:dyDescent="0.25">
      <c r="A1410" s="1">
        <f t="shared" si="93"/>
        <v>62396</v>
      </c>
      <c r="B1410">
        <f t="shared" si="91"/>
        <v>2070</v>
      </c>
      <c r="C1410">
        <f t="shared" si="92"/>
        <v>10</v>
      </c>
    </row>
    <row r="1411" spans="1:3" x14ac:dyDescent="0.25">
      <c r="A1411" s="1">
        <f t="shared" si="93"/>
        <v>62410</v>
      </c>
      <c r="B1411">
        <f t="shared" ref="B1411:B1460" si="94">YEAR(A1411)</f>
        <v>2070</v>
      </c>
      <c r="C1411">
        <f t="shared" ref="C1411:C1460" si="95">MONTH(A1411)</f>
        <v>11</v>
      </c>
    </row>
    <row r="1412" spans="1:3" x14ac:dyDescent="0.25">
      <c r="A1412" s="1">
        <f t="shared" si="93"/>
        <v>62424</v>
      </c>
      <c r="B1412">
        <f t="shared" si="94"/>
        <v>2070</v>
      </c>
      <c r="C1412">
        <f t="shared" si="95"/>
        <v>11</v>
      </c>
    </row>
    <row r="1413" spans="1:3" x14ac:dyDescent="0.25">
      <c r="A1413" s="1">
        <f t="shared" si="93"/>
        <v>62438</v>
      </c>
      <c r="B1413">
        <f t="shared" si="94"/>
        <v>2070</v>
      </c>
      <c r="C1413">
        <f t="shared" si="95"/>
        <v>12</v>
      </c>
    </row>
    <row r="1414" spans="1:3" x14ac:dyDescent="0.25">
      <c r="A1414" s="1">
        <f t="shared" si="93"/>
        <v>62452</v>
      </c>
      <c r="B1414">
        <f t="shared" si="94"/>
        <v>2070</v>
      </c>
      <c r="C1414">
        <f t="shared" si="95"/>
        <v>12</v>
      </c>
    </row>
    <row r="1415" spans="1:3" x14ac:dyDescent="0.25">
      <c r="A1415" s="1">
        <f t="shared" si="93"/>
        <v>62466</v>
      </c>
      <c r="B1415">
        <f t="shared" si="94"/>
        <v>2071</v>
      </c>
      <c r="C1415">
        <f t="shared" si="95"/>
        <v>1</v>
      </c>
    </row>
    <row r="1416" spans="1:3" x14ac:dyDescent="0.25">
      <c r="A1416" s="1">
        <f t="shared" si="93"/>
        <v>62480</v>
      </c>
      <c r="B1416">
        <f t="shared" si="94"/>
        <v>2071</v>
      </c>
      <c r="C1416">
        <f t="shared" si="95"/>
        <v>1</v>
      </c>
    </row>
    <row r="1417" spans="1:3" x14ac:dyDescent="0.25">
      <c r="A1417" s="1">
        <f t="shared" si="93"/>
        <v>62494</v>
      </c>
      <c r="B1417">
        <f t="shared" si="94"/>
        <v>2071</v>
      </c>
      <c r="C1417">
        <f t="shared" si="95"/>
        <v>2</v>
      </c>
    </row>
    <row r="1418" spans="1:3" x14ac:dyDescent="0.25">
      <c r="A1418" s="1">
        <f t="shared" si="93"/>
        <v>62508</v>
      </c>
      <c r="B1418">
        <f t="shared" si="94"/>
        <v>2071</v>
      </c>
      <c r="C1418">
        <f t="shared" si="95"/>
        <v>2</v>
      </c>
    </row>
    <row r="1419" spans="1:3" x14ac:dyDescent="0.25">
      <c r="A1419" s="1">
        <f t="shared" si="93"/>
        <v>62522</v>
      </c>
      <c r="B1419">
        <f t="shared" si="94"/>
        <v>2071</v>
      </c>
      <c r="C1419">
        <f t="shared" si="95"/>
        <v>3</v>
      </c>
    </row>
    <row r="1420" spans="1:3" x14ac:dyDescent="0.25">
      <c r="A1420" s="1">
        <f t="shared" si="93"/>
        <v>62536</v>
      </c>
      <c r="B1420">
        <f t="shared" si="94"/>
        <v>2071</v>
      </c>
      <c r="C1420">
        <f t="shared" si="95"/>
        <v>3</v>
      </c>
    </row>
    <row r="1421" spans="1:3" x14ac:dyDescent="0.25">
      <c r="A1421" s="1">
        <f t="shared" si="93"/>
        <v>62550</v>
      </c>
      <c r="B1421">
        <f t="shared" si="94"/>
        <v>2071</v>
      </c>
      <c r="C1421">
        <f t="shared" si="95"/>
        <v>4</v>
      </c>
    </row>
    <row r="1422" spans="1:3" x14ac:dyDescent="0.25">
      <c r="A1422" s="1">
        <f t="shared" si="93"/>
        <v>62564</v>
      </c>
      <c r="B1422">
        <f t="shared" si="94"/>
        <v>2071</v>
      </c>
      <c r="C1422">
        <f t="shared" si="95"/>
        <v>4</v>
      </c>
    </row>
    <row r="1423" spans="1:3" x14ac:dyDescent="0.25">
      <c r="A1423" s="1">
        <f t="shared" si="93"/>
        <v>62578</v>
      </c>
      <c r="B1423">
        <f t="shared" si="94"/>
        <v>2071</v>
      </c>
      <c r="C1423">
        <f t="shared" si="95"/>
        <v>4</v>
      </c>
    </row>
    <row r="1424" spans="1:3" x14ac:dyDescent="0.25">
      <c r="A1424" s="1">
        <f t="shared" si="93"/>
        <v>62592</v>
      </c>
      <c r="B1424">
        <f t="shared" si="94"/>
        <v>2071</v>
      </c>
      <c r="C1424">
        <f t="shared" si="95"/>
        <v>5</v>
      </c>
    </row>
    <row r="1425" spans="1:3" x14ac:dyDescent="0.25">
      <c r="A1425" s="1">
        <f t="shared" si="93"/>
        <v>62606</v>
      </c>
      <c r="B1425">
        <f t="shared" si="94"/>
        <v>2071</v>
      </c>
      <c r="C1425">
        <f t="shared" si="95"/>
        <v>5</v>
      </c>
    </row>
    <row r="1426" spans="1:3" x14ac:dyDescent="0.25">
      <c r="A1426" s="1">
        <f t="shared" si="93"/>
        <v>62620</v>
      </c>
      <c r="B1426">
        <f t="shared" si="94"/>
        <v>2071</v>
      </c>
      <c r="C1426">
        <f t="shared" si="95"/>
        <v>6</v>
      </c>
    </row>
    <row r="1427" spans="1:3" x14ac:dyDescent="0.25">
      <c r="A1427" s="1">
        <f t="shared" si="93"/>
        <v>62634</v>
      </c>
      <c r="B1427">
        <f t="shared" si="94"/>
        <v>2071</v>
      </c>
      <c r="C1427">
        <f t="shared" si="95"/>
        <v>6</v>
      </c>
    </row>
    <row r="1428" spans="1:3" x14ac:dyDescent="0.25">
      <c r="A1428" s="1">
        <f t="shared" si="93"/>
        <v>62648</v>
      </c>
      <c r="B1428">
        <f t="shared" si="94"/>
        <v>2071</v>
      </c>
      <c r="C1428">
        <f t="shared" si="95"/>
        <v>7</v>
      </c>
    </row>
    <row r="1429" spans="1:3" x14ac:dyDescent="0.25">
      <c r="A1429" s="1">
        <f t="shared" si="93"/>
        <v>62662</v>
      </c>
      <c r="B1429">
        <f t="shared" si="94"/>
        <v>2071</v>
      </c>
      <c r="C1429">
        <f t="shared" si="95"/>
        <v>7</v>
      </c>
    </row>
    <row r="1430" spans="1:3" x14ac:dyDescent="0.25">
      <c r="A1430" s="1">
        <f t="shared" si="93"/>
        <v>62676</v>
      </c>
      <c r="B1430">
        <f t="shared" si="94"/>
        <v>2071</v>
      </c>
      <c r="C1430">
        <f t="shared" si="95"/>
        <v>8</v>
      </c>
    </row>
    <row r="1431" spans="1:3" x14ac:dyDescent="0.25">
      <c r="A1431" s="1">
        <f t="shared" si="93"/>
        <v>62690</v>
      </c>
      <c r="B1431">
        <f t="shared" si="94"/>
        <v>2071</v>
      </c>
      <c r="C1431">
        <f t="shared" si="95"/>
        <v>8</v>
      </c>
    </row>
    <row r="1432" spans="1:3" x14ac:dyDescent="0.25">
      <c r="A1432" s="1">
        <f t="shared" si="93"/>
        <v>62704</v>
      </c>
      <c r="B1432">
        <f t="shared" si="94"/>
        <v>2071</v>
      </c>
      <c r="C1432">
        <f t="shared" si="95"/>
        <v>9</v>
      </c>
    </row>
    <row r="1433" spans="1:3" x14ac:dyDescent="0.25">
      <c r="A1433" s="1">
        <f t="shared" si="93"/>
        <v>62718</v>
      </c>
      <c r="B1433">
        <f t="shared" si="94"/>
        <v>2071</v>
      </c>
      <c r="C1433">
        <f t="shared" si="95"/>
        <v>9</v>
      </c>
    </row>
    <row r="1434" spans="1:3" x14ac:dyDescent="0.25">
      <c r="A1434" s="1">
        <f t="shared" si="93"/>
        <v>62732</v>
      </c>
      <c r="B1434">
        <f t="shared" si="94"/>
        <v>2071</v>
      </c>
      <c r="C1434">
        <f t="shared" si="95"/>
        <v>10</v>
      </c>
    </row>
    <row r="1435" spans="1:3" x14ac:dyDescent="0.25">
      <c r="A1435" s="1">
        <f t="shared" si="93"/>
        <v>62746</v>
      </c>
      <c r="B1435">
        <f t="shared" si="94"/>
        <v>2071</v>
      </c>
      <c r="C1435">
        <f t="shared" si="95"/>
        <v>10</v>
      </c>
    </row>
    <row r="1436" spans="1:3" x14ac:dyDescent="0.25">
      <c r="A1436" s="1">
        <f t="shared" si="93"/>
        <v>62760</v>
      </c>
      <c r="B1436">
        <f t="shared" si="94"/>
        <v>2071</v>
      </c>
      <c r="C1436">
        <f t="shared" si="95"/>
        <v>10</v>
      </c>
    </row>
    <row r="1437" spans="1:3" x14ac:dyDescent="0.25">
      <c r="A1437" s="1">
        <f t="shared" si="93"/>
        <v>62774</v>
      </c>
      <c r="B1437">
        <f t="shared" si="94"/>
        <v>2071</v>
      </c>
      <c r="C1437">
        <f t="shared" si="95"/>
        <v>11</v>
      </c>
    </row>
    <row r="1438" spans="1:3" x14ac:dyDescent="0.25">
      <c r="A1438" s="1">
        <f t="shared" si="93"/>
        <v>62788</v>
      </c>
      <c r="B1438">
        <f t="shared" si="94"/>
        <v>2071</v>
      </c>
      <c r="C1438">
        <f t="shared" si="95"/>
        <v>11</v>
      </c>
    </row>
    <row r="1439" spans="1:3" x14ac:dyDescent="0.25">
      <c r="A1439" s="1">
        <f t="shared" si="93"/>
        <v>62802</v>
      </c>
      <c r="B1439">
        <f t="shared" si="94"/>
        <v>2071</v>
      </c>
      <c r="C1439">
        <f t="shared" si="95"/>
        <v>12</v>
      </c>
    </row>
    <row r="1440" spans="1:3" x14ac:dyDescent="0.25">
      <c r="A1440" s="1">
        <f t="shared" si="93"/>
        <v>62816</v>
      </c>
      <c r="B1440">
        <f t="shared" si="94"/>
        <v>2071</v>
      </c>
      <c r="C1440">
        <f t="shared" si="95"/>
        <v>12</v>
      </c>
    </row>
    <row r="1441" spans="1:3" x14ac:dyDescent="0.25">
      <c r="A1441" s="1">
        <f t="shared" si="93"/>
        <v>62830</v>
      </c>
      <c r="B1441">
        <f t="shared" si="94"/>
        <v>2072</v>
      </c>
      <c r="C1441">
        <f t="shared" si="95"/>
        <v>1</v>
      </c>
    </row>
    <row r="1442" spans="1:3" x14ac:dyDescent="0.25">
      <c r="A1442" s="1">
        <f t="shared" si="93"/>
        <v>62844</v>
      </c>
      <c r="B1442">
        <f t="shared" si="94"/>
        <v>2072</v>
      </c>
      <c r="C1442">
        <f t="shared" si="95"/>
        <v>1</v>
      </c>
    </row>
    <row r="1443" spans="1:3" x14ac:dyDescent="0.25">
      <c r="A1443" s="1">
        <f t="shared" si="93"/>
        <v>62858</v>
      </c>
      <c r="B1443">
        <f t="shared" si="94"/>
        <v>2072</v>
      </c>
      <c r="C1443">
        <f t="shared" si="95"/>
        <v>2</v>
      </c>
    </row>
    <row r="1444" spans="1:3" x14ac:dyDescent="0.25">
      <c r="A1444" s="1">
        <f t="shared" si="93"/>
        <v>62872</v>
      </c>
      <c r="B1444">
        <f t="shared" si="94"/>
        <v>2072</v>
      </c>
      <c r="C1444">
        <f t="shared" si="95"/>
        <v>2</v>
      </c>
    </row>
    <row r="1445" spans="1:3" x14ac:dyDescent="0.25">
      <c r="A1445" s="1">
        <f t="shared" si="93"/>
        <v>62886</v>
      </c>
      <c r="B1445">
        <f t="shared" si="94"/>
        <v>2072</v>
      </c>
      <c r="C1445">
        <f t="shared" si="95"/>
        <v>3</v>
      </c>
    </row>
    <row r="1446" spans="1:3" x14ac:dyDescent="0.25">
      <c r="A1446" s="1">
        <f t="shared" si="93"/>
        <v>62900</v>
      </c>
      <c r="B1446">
        <f t="shared" si="94"/>
        <v>2072</v>
      </c>
      <c r="C1446">
        <f t="shared" si="95"/>
        <v>3</v>
      </c>
    </row>
    <row r="1447" spans="1:3" x14ac:dyDescent="0.25">
      <c r="A1447" s="1">
        <f t="shared" si="93"/>
        <v>62914</v>
      </c>
      <c r="B1447">
        <f t="shared" si="94"/>
        <v>2072</v>
      </c>
      <c r="C1447">
        <f t="shared" si="95"/>
        <v>3</v>
      </c>
    </row>
    <row r="1448" spans="1:3" x14ac:dyDescent="0.25">
      <c r="A1448" s="1">
        <f t="shared" si="93"/>
        <v>62928</v>
      </c>
      <c r="B1448">
        <f t="shared" si="94"/>
        <v>2072</v>
      </c>
      <c r="C1448">
        <f t="shared" si="95"/>
        <v>4</v>
      </c>
    </row>
    <row r="1449" spans="1:3" x14ac:dyDescent="0.25">
      <c r="A1449" s="1">
        <f t="shared" si="93"/>
        <v>62942</v>
      </c>
      <c r="B1449">
        <f t="shared" si="94"/>
        <v>2072</v>
      </c>
      <c r="C1449">
        <f t="shared" si="95"/>
        <v>4</v>
      </c>
    </row>
    <row r="1450" spans="1:3" x14ac:dyDescent="0.25">
      <c r="A1450" s="1">
        <f t="shared" si="93"/>
        <v>62956</v>
      </c>
      <c r="B1450">
        <f t="shared" si="94"/>
        <v>2072</v>
      </c>
      <c r="C1450">
        <f t="shared" si="95"/>
        <v>5</v>
      </c>
    </row>
    <row r="1451" spans="1:3" x14ac:dyDescent="0.25">
      <c r="A1451" s="1">
        <f t="shared" si="93"/>
        <v>62970</v>
      </c>
      <c r="B1451">
        <f t="shared" si="94"/>
        <v>2072</v>
      </c>
      <c r="C1451">
        <f t="shared" si="95"/>
        <v>5</v>
      </c>
    </row>
    <row r="1452" spans="1:3" x14ac:dyDescent="0.25">
      <c r="A1452" s="1">
        <f t="shared" si="93"/>
        <v>62984</v>
      </c>
      <c r="B1452">
        <f t="shared" si="94"/>
        <v>2072</v>
      </c>
      <c r="C1452">
        <f t="shared" si="95"/>
        <v>6</v>
      </c>
    </row>
    <row r="1453" spans="1:3" x14ac:dyDescent="0.25">
      <c r="A1453" s="1">
        <f t="shared" si="93"/>
        <v>62998</v>
      </c>
      <c r="B1453">
        <f t="shared" si="94"/>
        <v>2072</v>
      </c>
      <c r="C1453">
        <f t="shared" si="95"/>
        <v>6</v>
      </c>
    </row>
    <row r="1454" spans="1:3" x14ac:dyDescent="0.25">
      <c r="A1454" s="1">
        <f t="shared" si="93"/>
        <v>63012</v>
      </c>
      <c r="B1454">
        <f t="shared" si="94"/>
        <v>2072</v>
      </c>
      <c r="C1454">
        <f t="shared" si="95"/>
        <v>7</v>
      </c>
    </row>
    <row r="1455" spans="1:3" x14ac:dyDescent="0.25">
      <c r="A1455" s="1">
        <f t="shared" si="93"/>
        <v>63026</v>
      </c>
      <c r="B1455">
        <f t="shared" si="94"/>
        <v>2072</v>
      </c>
      <c r="C1455">
        <f t="shared" si="95"/>
        <v>7</v>
      </c>
    </row>
    <row r="1456" spans="1:3" x14ac:dyDescent="0.25">
      <c r="A1456" s="1">
        <f t="shared" si="93"/>
        <v>63040</v>
      </c>
      <c r="B1456">
        <f t="shared" si="94"/>
        <v>2072</v>
      </c>
      <c r="C1456">
        <f t="shared" si="95"/>
        <v>8</v>
      </c>
    </row>
    <row r="1457" spans="1:3" x14ac:dyDescent="0.25">
      <c r="A1457" s="1">
        <f t="shared" si="93"/>
        <v>63054</v>
      </c>
      <c r="B1457">
        <f t="shared" si="94"/>
        <v>2072</v>
      </c>
      <c r="C1457">
        <f t="shared" si="95"/>
        <v>8</v>
      </c>
    </row>
    <row r="1458" spans="1:3" x14ac:dyDescent="0.25">
      <c r="A1458" s="1">
        <f t="shared" si="93"/>
        <v>63068</v>
      </c>
      <c r="B1458">
        <f t="shared" si="94"/>
        <v>2072</v>
      </c>
      <c r="C1458">
        <f t="shared" si="95"/>
        <v>9</v>
      </c>
    </row>
    <row r="1459" spans="1:3" x14ac:dyDescent="0.25">
      <c r="A1459" s="1">
        <f t="shared" ref="A1459:A1460" si="96">A1458+14</f>
        <v>63082</v>
      </c>
      <c r="B1459">
        <f t="shared" si="94"/>
        <v>2072</v>
      </c>
      <c r="C1459">
        <f t="shared" si="95"/>
        <v>9</v>
      </c>
    </row>
    <row r="1460" spans="1:3" x14ac:dyDescent="0.25">
      <c r="A1460" s="1">
        <f t="shared" si="96"/>
        <v>63096</v>
      </c>
      <c r="B1460">
        <f t="shared" si="94"/>
        <v>2072</v>
      </c>
      <c r="C1460">
        <f t="shared" si="95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</vt:lpstr>
      <vt:lpstr>Charts</vt:lpstr>
      <vt:lpstr>Prediction Record</vt:lpstr>
      <vt:lpstr>Sheet3</vt:lpstr>
      <vt:lpstr>Sheet1</vt:lpstr>
      <vt:lpstr>Salary Tax Breakdown</vt:lpstr>
      <vt:lpstr>Mortgage and Loans</vt:lpstr>
      <vt:lpstr>Payday</vt:lpstr>
    </vt:vector>
  </TitlesOfParts>
  <Company>United States Army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Morey, Christopher D CTR (US)</dc:creator>
  <cp:lastModifiedBy>Morey, Christopher D CTR (US)</cp:lastModifiedBy>
  <dcterms:created xsi:type="dcterms:W3CDTF">2018-03-05T20:30:49Z</dcterms:created>
  <dcterms:modified xsi:type="dcterms:W3CDTF">2018-03-13T20:22:50Z</dcterms:modified>
</cp:coreProperties>
</file>