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Custom Net Worth Spreadsheet\Financial Independence\"/>
    </mc:Choice>
  </mc:AlternateContent>
  <bookViews>
    <workbookView xWindow="0" yWindow="630" windowWidth="28800" windowHeight="12225"/>
  </bookViews>
  <sheets>
    <sheet name="Data" sheetId="1" r:id="rId1"/>
    <sheet name="Charts" sheetId="2" r:id="rId2"/>
    <sheet name="Sheet3" sheetId="3" r:id="rId3"/>
    <sheet name="RoR Calc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X54" i="1"/>
  <c r="W76" i="1" s="1"/>
  <c r="AE93" i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92" i="1"/>
  <c r="AC101" i="1"/>
  <c r="AC102" i="1" s="1"/>
  <c r="AC103" i="1" s="1"/>
  <c r="AB101" i="1"/>
  <c r="AB102" i="1" s="1"/>
  <c r="AB103" i="1" s="1"/>
  <c r="AD81" i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80" i="1"/>
  <c r="AC76" i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75" i="1"/>
  <c r="AB76" i="1"/>
  <c r="AB77" i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75" i="1"/>
  <c r="R76" i="1"/>
  <c r="R77" i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75" i="1"/>
  <c r="P76" i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75" i="1"/>
  <c r="O77" i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76" i="1"/>
  <c r="O75" i="1"/>
  <c r="N76" i="1"/>
  <c r="N77" i="1"/>
  <c r="N78" i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75" i="1"/>
  <c r="M76" i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75" i="1"/>
  <c r="J76" i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75" i="1"/>
  <c r="H22" i="4"/>
  <c r="H21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3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3" i="4"/>
  <c r="F4" i="4"/>
  <c r="J22" i="4"/>
  <c r="J21" i="4"/>
  <c r="J15" i="4"/>
  <c r="J16" i="4"/>
  <c r="J17" i="4"/>
  <c r="J18" i="4"/>
  <c r="J19" i="4"/>
  <c r="J14" i="4"/>
  <c r="C22" i="4"/>
  <c r="C2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3" i="4"/>
  <c r="V4" i="4"/>
  <c r="V5" i="4"/>
  <c r="V6" i="4"/>
  <c r="V7" i="4"/>
  <c r="V8" i="4"/>
  <c r="V9" i="4"/>
  <c r="V10" i="4"/>
  <c r="V21" i="4" s="1"/>
  <c r="V11" i="4"/>
  <c r="V12" i="4"/>
  <c r="V13" i="4"/>
  <c r="V14" i="4"/>
  <c r="V15" i="4"/>
  <c r="V16" i="4"/>
  <c r="V17" i="4"/>
  <c r="V18" i="4"/>
  <c r="V19" i="4"/>
  <c r="V3" i="4"/>
  <c r="M19" i="4"/>
  <c r="M18" i="4"/>
  <c r="O16" i="4"/>
  <c r="M16" i="4"/>
  <c r="B16" i="4"/>
  <c r="O15" i="4"/>
  <c r="M15" i="4"/>
  <c r="B15" i="4"/>
  <c r="O13" i="4"/>
  <c r="M13" i="4"/>
  <c r="B13" i="4"/>
  <c r="O12" i="4"/>
  <c r="M12" i="4"/>
  <c r="B12" i="4"/>
  <c r="O10" i="4"/>
  <c r="M10" i="4"/>
  <c r="B10" i="4"/>
  <c r="O9" i="4"/>
  <c r="M9" i="4"/>
  <c r="B9" i="4"/>
  <c r="Q8" i="4"/>
  <c r="Q7" i="4"/>
  <c r="O7" i="4"/>
  <c r="M7" i="4"/>
  <c r="B7" i="4"/>
  <c r="Q6" i="4"/>
  <c r="O6" i="4"/>
  <c r="M6" i="4"/>
  <c r="B6" i="4"/>
  <c r="Q5" i="4"/>
  <c r="Q4" i="4"/>
  <c r="O4" i="4"/>
  <c r="M4" i="4"/>
  <c r="B4" i="4"/>
  <c r="Q3" i="4"/>
  <c r="O3" i="4"/>
  <c r="M3" i="4"/>
  <c r="B3" i="4"/>
  <c r="Q2" i="4"/>
  <c r="Z81" i="1" l="1"/>
  <c r="W81" i="1"/>
  <c r="W79" i="1"/>
  <c r="W98" i="1"/>
  <c r="AA97" i="1"/>
  <c r="X82" i="1"/>
  <c r="Z90" i="1"/>
  <c r="AA103" i="1"/>
  <c r="AA94" i="1"/>
  <c r="W91" i="1"/>
  <c r="AA90" i="1"/>
  <c r="W82" i="1"/>
  <c r="X97" i="1"/>
  <c r="AG97" i="1" s="1"/>
  <c r="Y81" i="1"/>
  <c r="AI81" i="1" s="1"/>
  <c r="AL81" i="1" s="1"/>
  <c r="AM93" i="1" s="1"/>
  <c r="Y84" i="1"/>
  <c r="X84" i="1"/>
  <c r="Z97" i="1"/>
  <c r="Y75" i="1"/>
  <c r="Z88" i="1"/>
  <c r="Y88" i="1"/>
  <c r="Z103" i="1"/>
  <c r="W88" i="1"/>
  <c r="Z94" i="1"/>
  <c r="X101" i="1"/>
  <c r="W101" i="1"/>
  <c r="AA78" i="1"/>
  <c r="W94" i="1"/>
  <c r="AG94" i="1" s="1"/>
  <c r="X85" i="1"/>
  <c r="Y100" i="1"/>
  <c r="AG100" i="1" s="1"/>
  <c r="AA91" i="1"/>
  <c r="W85" i="1"/>
  <c r="X78" i="1"/>
  <c r="X91" i="1"/>
  <c r="AA75" i="1"/>
  <c r="AA81" i="1"/>
  <c r="X88" i="1"/>
  <c r="Y103" i="1"/>
  <c r="Y101" i="1"/>
  <c r="Z87" i="1"/>
  <c r="X94" i="1"/>
  <c r="Y85" i="1"/>
  <c r="Y78" i="1"/>
  <c r="X100" i="1"/>
  <c r="Z91" i="1"/>
  <c r="AA84" i="1"/>
  <c r="W78" i="1"/>
  <c r="Z75" i="1"/>
  <c r="Y97" i="1"/>
  <c r="X75" i="1"/>
  <c r="W97" i="1"/>
  <c r="W95" i="1"/>
  <c r="X81" i="1"/>
  <c r="AA87" i="1"/>
  <c r="Y94" i="1"/>
  <c r="Y87" i="1"/>
  <c r="AA100" i="1"/>
  <c r="Z78" i="1"/>
  <c r="Z100" i="1"/>
  <c r="AA93" i="1"/>
  <c r="X98" i="1"/>
  <c r="Y91" i="1"/>
  <c r="Z84" i="1"/>
  <c r="AI84" i="1" s="1"/>
  <c r="AL84" i="1" s="1"/>
  <c r="AA77" i="1"/>
  <c r="X103" i="1"/>
  <c r="Z93" i="1"/>
  <c r="W84" i="1"/>
  <c r="AA99" i="1"/>
  <c r="X90" i="1"/>
  <c r="AA83" i="1"/>
  <c r="Y96" i="1"/>
  <c r="AA86" i="1"/>
  <c r="Z83" i="1"/>
  <c r="Z102" i="1"/>
  <c r="W93" i="1"/>
  <c r="Z86" i="1"/>
  <c r="W77" i="1"/>
  <c r="AI77" i="1" s="1"/>
  <c r="AL77" i="1" s="1"/>
  <c r="AM89" i="1" s="1"/>
  <c r="Y102" i="1"/>
  <c r="AG102" i="1" s="1"/>
  <c r="X99" i="1"/>
  <c r="W96" i="1"/>
  <c r="AA92" i="1"/>
  <c r="Z89" i="1"/>
  <c r="Y86" i="1"/>
  <c r="X83" i="1"/>
  <c r="W80" i="1"/>
  <c r="AA76" i="1"/>
  <c r="W100" i="1"/>
  <c r="Y90" i="1"/>
  <c r="Z77" i="1"/>
  <c r="Z96" i="1"/>
  <c r="W87" i="1"/>
  <c r="Z80" i="1"/>
  <c r="AA102" i="1"/>
  <c r="X93" i="1"/>
  <c r="Y80" i="1"/>
  <c r="Y99" i="1"/>
  <c r="AA89" i="1"/>
  <c r="X80" i="1"/>
  <c r="X102" i="1"/>
  <c r="W99" i="1"/>
  <c r="AA95" i="1"/>
  <c r="Z92" i="1"/>
  <c r="Y89" i="1"/>
  <c r="X86" i="1"/>
  <c r="W83" i="1"/>
  <c r="AI83" i="1" s="1"/>
  <c r="AL83" i="1" s="1"/>
  <c r="AM95" i="1" s="1"/>
  <c r="AA79" i="1"/>
  <c r="Z76" i="1"/>
  <c r="AA96" i="1"/>
  <c r="X87" i="1"/>
  <c r="AA80" i="1"/>
  <c r="W103" i="1"/>
  <c r="Y93" i="1"/>
  <c r="Y77" i="1"/>
  <c r="Z99" i="1"/>
  <c r="W90" i="1"/>
  <c r="X77" i="1"/>
  <c r="X96" i="1"/>
  <c r="Y83" i="1"/>
  <c r="W102" i="1"/>
  <c r="AA98" i="1"/>
  <c r="Z95" i="1"/>
  <c r="Y92" i="1"/>
  <c r="X89" i="1"/>
  <c r="W86" i="1"/>
  <c r="AI86" i="1" s="1"/>
  <c r="AL86" i="1" s="1"/>
  <c r="AM98" i="1" s="1"/>
  <c r="AA82" i="1"/>
  <c r="Z79" i="1"/>
  <c r="Y76" i="1"/>
  <c r="AA101" i="1"/>
  <c r="Z98" i="1"/>
  <c r="Y95" i="1"/>
  <c r="X92" i="1"/>
  <c r="W89" i="1"/>
  <c r="AA85" i="1"/>
  <c r="Z82" i="1"/>
  <c r="Y79" i="1"/>
  <c r="X76" i="1"/>
  <c r="W75" i="1"/>
  <c r="AG75" i="1" s="1"/>
  <c r="Z101" i="1"/>
  <c r="Y98" i="1"/>
  <c r="X95" i="1"/>
  <c r="AI95" i="1" s="1"/>
  <c r="AL95" i="1" s="1"/>
  <c r="W92" i="1"/>
  <c r="AA88" i="1"/>
  <c r="AG88" i="1" s="1"/>
  <c r="Z85" i="1"/>
  <c r="Y82" i="1"/>
  <c r="X79" i="1"/>
  <c r="AG79" i="1" s="1"/>
  <c r="T75" i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BW103" i="1" s="1"/>
  <c r="BX103" i="1" s="1"/>
  <c r="V22" i="4"/>
  <c r="D2" i="3"/>
  <c r="C6" i="3"/>
  <c r="D6" i="3"/>
  <c r="E6" i="3"/>
  <c r="F6" i="3"/>
  <c r="A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D7" i="3"/>
  <c r="E7" i="3" s="1"/>
  <c r="F7" i="3" s="1"/>
  <c r="A8" i="3"/>
  <c r="D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BW87" i="1"/>
  <c r="BW89" i="1"/>
  <c r="BW90" i="1"/>
  <c r="BW91" i="1"/>
  <c r="BX91" i="1" s="1"/>
  <c r="BW92" i="1"/>
  <c r="BX92" i="1" s="1"/>
  <c r="BW96" i="1"/>
  <c r="BX96" i="1" s="1"/>
  <c r="BW77" i="1"/>
  <c r="CC77" i="1" s="1"/>
  <c r="BW78" i="1"/>
  <c r="BX78" i="1" s="1"/>
  <c r="BW79" i="1"/>
  <c r="BW80" i="1"/>
  <c r="BW81" i="1"/>
  <c r="BX81" i="1" s="1"/>
  <c r="BW82" i="1"/>
  <c r="BX82" i="1" s="1"/>
  <c r="BW83" i="1"/>
  <c r="BW84" i="1"/>
  <c r="BX84" i="1" s="1"/>
  <c r="BW85" i="1"/>
  <c r="BX85" i="1" s="1"/>
  <c r="BW86" i="1"/>
  <c r="BX86" i="1" s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M77" i="1"/>
  <c r="AM78" i="1"/>
  <c r="AM79" i="1"/>
  <c r="AM80" i="1"/>
  <c r="AM81" i="1"/>
  <c r="AM82" i="1"/>
  <c r="AM83" i="1"/>
  <c r="AM84" i="1"/>
  <c r="AM85" i="1"/>
  <c r="AM86" i="1"/>
  <c r="H77" i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C92" i="1"/>
  <c r="C91" i="1"/>
  <c r="C90" i="1"/>
  <c r="C89" i="1"/>
  <c r="C88" i="1"/>
  <c r="C87" i="1"/>
  <c r="C100" i="1"/>
  <c r="D100" i="1" s="1"/>
  <c r="C99" i="1"/>
  <c r="D99" i="1" s="1"/>
  <c r="C86" i="1"/>
  <c r="D86" i="1" s="1"/>
  <c r="C85" i="1"/>
  <c r="D85" i="1" s="1"/>
  <c r="C84" i="1"/>
  <c r="D84" i="1" s="1"/>
  <c r="C83" i="1"/>
  <c r="D83" i="1" s="1"/>
  <c r="C82" i="1"/>
  <c r="D82" i="1" s="1"/>
  <c r="V60" i="1"/>
  <c r="V63" i="1"/>
  <c r="V64" i="1"/>
  <c r="V65" i="1"/>
  <c r="V66" i="1"/>
  <c r="V67" i="1"/>
  <c r="V68" i="1"/>
  <c r="V69" i="1"/>
  <c r="V70" i="1"/>
  <c r="V71" i="1"/>
  <c r="V72" i="1"/>
  <c r="V57" i="1"/>
  <c r="AG58" i="1"/>
  <c r="AG59" i="1"/>
  <c r="AG60" i="1"/>
  <c r="AG61" i="1"/>
  <c r="AG62" i="1"/>
  <c r="AG63" i="1"/>
  <c r="AG64" i="1"/>
  <c r="AG65" i="1"/>
  <c r="AG66" i="1"/>
  <c r="AG67" i="1"/>
  <c r="AG68" i="1"/>
  <c r="AG72" i="1"/>
  <c r="AG73" i="1"/>
  <c r="AG74" i="1"/>
  <c r="AG57" i="1"/>
  <c r="AI80" i="1" l="1"/>
  <c r="AL80" i="1" s="1"/>
  <c r="AZ80" i="1" s="1"/>
  <c r="AZ94" i="1"/>
  <c r="AI94" i="1"/>
  <c r="AL94" i="1" s="1"/>
  <c r="BE94" i="1" s="1"/>
  <c r="AG98" i="1"/>
  <c r="AG103" i="1"/>
  <c r="AI97" i="1"/>
  <c r="AL97" i="1" s="1"/>
  <c r="BN97" i="1" s="1"/>
  <c r="AG78" i="1"/>
  <c r="AG84" i="1"/>
  <c r="AG82" i="1"/>
  <c r="AG101" i="1"/>
  <c r="AG99" i="1"/>
  <c r="AG96" i="1"/>
  <c r="AI85" i="1"/>
  <c r="AL85" i="1" s="1"/>
  <c r="AM97" i="1" s="1"/>
  <c r="BB94" i="1"/>
  <c r="AI98" i="1"/>
  <c r="AL98" i="1" s="1"/>
  <c r="BE98" i="1" s="1"/>
  <c r="AG86" i="1"/>
  <c r="BC94" i="1"/>
  <c r="AG81" i="1"/>
  <c r="AG87" i="1"/>
  <c r="AG90" i="1"/>
  <c r="AI91" i="1"/>
  <c r="AL91" i="1" s="1"/>
  <c r="BA94" i="1"/>
  <c r="AI103" i="1"/>
  <c r="AL103" i="1" s="1"/>
  <c r="AZ103" i="1" s="1"/>
  <c r="AG80" i="1"/>
  <c r="AI99" i="1"/>
  <c r="AL99" i="1" s="1"/>
  <c r="AZ99" i="1" s="1"/>
  <c r="AG95" i="1"/>
  <c r="AI89" i="1"/>
  <c r="AL89" i="1" s="1"/>
  <c r="BH89" i="1" s="1"/>
  <c r="AI87" i="1"/>
  <c r="AL87" i="1" s="1"/>
  <c r="AI102" i="1"/>
  <c r="AL102" i="1" s="1"/>
  <c r="BN102" i="1" s="1"/>
  <c r="AI100" i="1"/>
  <c r="AL100" i="1" s="1"/>
  <c r="BB100" i="1" s="1"/>
  <c r="AG85" i="1"/>
  <c r="BI86" i="1"/>
  <c r="BE77" i="1"/>
  <c r="AI92" i="1"/>
  <c r="AL92" i="1" s="1"/>
  <c r="BC92" i="1" s="1"/>
  <c r="AG91" i="1"/>
  <c r="AG89" i="1"/>
  <c r="AI78" i="1"/>
  <c r="AL78" i="1" s="1"/>
  <c r="BB78" i="1" s="1"/>
  <c r="AI79" i="1"/>
  <c r="AL79" i="1" s="1"/>
  <c r="BG79" i="1" s="1"/>
  <c r="AG93" i="1"/>
  <c r="AG76" i="1"/>
  <c r="BJ86" i="1"/>
  <c r="AG83" i="1"/>
  <c r="AI93" i="1"/>
  <c r="AL93" i="1" s="1"/>
  <c r="AZ93" i="1" s="1"/>
  <c r="AG77" i="1"/>
  <c r="AI88" i="1"/>
  <c r="AL88" i="1" s="1"/>
  <c r="AM100" i="1" s="1"/>
  <c r="BK86" i="1"/>
  <c r="BF95" i="1"/>
  <c r="AI101" i="1"/>
  <c r="AL101" i="1" s="1"/>
  <c r="BA101" i="1" s="1"/>
  <c r="BN103" i="1"/>
  <c r="AM91" i="1"/>
  <c r="BD95" i="1"/>
  <c r="BK97" i="1"/>
  <c r="BC95" i="1"/>
  <c r="BJ97" i="1"/>
  <c r="BB95" i="1"/>
  <c r="AZ81" i="1"/>
  <c r="AI96" i="1"/>
  <c r="AL96" i="1" s="1"/>
  <c r="BK96" i="1" s="1"/>
  <c r="BJ94" i="1"/>
  <c r="BC87" i="1"/>
  <c r="BA86" i="1"/>
  <c r="BF83" i="1"/>
  <c r="BA99" i="1"/>
  <c r="BC86" i="1"/>
  <c r="BA81" i="1"/>
  <c r="BI94" i="1"/>
  <c r="AZ86" i="1"/>
  <c r="BE83" i="1"/>
  <c r="BF79" i="1"/>
  <c r="BN94" i="1"/>
  <c r="AZ95" i="1"/>
  <c r="BI79" i="1"/>
  <c r="BC82" i="1"/>
  <c r="AI90" i="1"/>
  <c r="AL90" i="1" s="1"/>
  <c r="BG90" i="1" s="1"/>
  <c r="BD85" i="1"/>
  <c r="BE87" i="1"/>
  <c r="AG92" i="1"/>
  <c r="BC81" i="1"/>
  <c r="BD79" i="1"/>
  <c r="BN86" i="1"/>
  <c r="BA95" i="1"/>
  <c r="BJ79" i="1"/>
  <c r="BL86" i="1"/>
  <c r="BO86" i="1" s="1"/>
  <c r="AI82" i="1"/>
  <c r="AL82" i="1" s="1"/>
  <c r="AM94" i="1" s="1"/>
  <c r="BF86" i="1"/>
  <c r="BJ85" i="1"/>
  <c r="BK81" i="1"/>
  <c r="BC79" i="1"/>
  <c r="BN85" i="1"/>
  <c r="BL99" i="1"/>
  <c r="BO99" i="1" s="1"/>
  <c r="BA93" i="1"/>
  <c r="BI97" i="1"/>
  <c r="BK94" i="1"/>
  <c r="BB86" i="1"/>
  <c r="BG83" i="1"/>
  <c r="BD86" i="1"/>
  <c r="BI85" i="1"/>
  <c r="BJ80" i="1"/>
  <c r="BN80" i="1"/>
  <c r="AM103" i="1"/>
  <c r="BN91" i="1"/>
  <c r="BE91" i="1"/>
  <c r="BL93" i="1"/>
  <c r="BO93" i="1" s="1"/>
  <c r="BD77" i="1"/>
  <c r="BD83" i="1"/>
  <c r="BI91" i="1"/>
  <c r="AM96" i="1"/>
  <c r="BC99" i="1"/>
  <c r="BB83" i="1"/>
  <c r="BN84" i="1"/>
  <c r="BA98" i="1"/>
  <c r="BK89" i="1"/>
  <c r="BG88" i="1"/>
  <c r="AZ85" i="1"/>
  <c r="BI83" i="1"/>
  <c r="BF82" i="1"/>
  <c r="BG77" i="1"/>
  <c r="BB99" i="1"/>
  <c r="AZ98" i="1"/>
  <c r="BE95" i="1"/>
  <c r="BJ90" i="1"/>
  <c r="BJ89" i="1"/>
  <c r="BF88" i="1"/>
  <c r="BD87" i="1"/>
  <c r="BK84" i="1"/>
  <c r="BH83" i="1"/>
  <c r="BB81" i="1"/>
  <c r="BF77" i="1"/>
  <c r="BN90" i="1"/>
  <c r="BJ84" i="1"/>
  <c r="BG98" i="1"/>
  <c r="BH84" i="1"/>
  <c r="BG97" i="1"/>
  <c r="BG84" i="1"/>
  <c r="BJ98" i="1"/>
  <c r="BK92" i="1"/>
  <c r="BI80" i="1"/>
  <c r="BE102" i="1"/>
  <c r="BC89" i="1"/>
  <c r="BE84" i="1"/>
  <c r="BJ99" i="1"/>
  <c r="AZ83" i="1"/>
  <c r="BG80" i="1"/>
  <c r="BI81" i="1"/>
  <c r="BB102" i="1"/>
  <c r="BH99" i="1"/>
  <c r="BB97" i="1"/>
  <c r="BK95" i="1"/>
  <c r="BH94" i="1"/>
  <c r="BF93" i="1"/>
  <c r="BD91" i="1"/>
  <c r="BD90" i="1"/>
  <c r="AZ89" i="1"/>
  <c r="BJ87" i="1"/>
  <c r="BH86" i="1"/>
  <c r="BB84" i="1"/>
  <c r="BK82" i="1"/>
  <c r="BH81" i="1"/>
  <c r="BE80" i="1"/>
  <c r="BA79" i="1"/>
  <c r="BA77" i="1"/>
  <c r="BN99" i="1"/>
  <c r="BN95" i="1"/>
  <c r="BN88" i="1"/>
  <c r="BL83" i="1"/>
  <c r="BO83" i="1" s="1"/>
  <c r="BH102" i="1"/>
  <c r="BH97" i="1"/>
  <c r="BJ91" i="1"/>
  <c r="BB77" i="1"/>
  <c r="AZ77" i="1"/>
  <c r="BI98" i="1"/>
  <c r="BN77" i="1"/>
  <c r="BH103" i="1"/>
  <c r="BF91" i="1"/>
  <c r="BJ81" i="1"/>
  <c r="BC84" i="1"/>
  <c r="BE103" i="1"/>
  <c r="BA102" i="1"/>
  <c r="BJ100" i="1"/>
  <c r="BG99" i="1"/>
  <c r="BJ95" i="1"/>
  <c r="BG94" i="1"/>
  <c r="BF92" i="1"/>
  <c r="BC91" i="1"/>
  <c r="BC90" i="1"/>
  <c r="BK88" i="1"/>
  <c r="BI87" i="1"/>
  <c r="BG86" i="1"/>
  <c r="BA84" i="1"/>
  <c r="BG81" i="1"/>
  <c r="BD80" i="1"/>
  <c r="AZ79" i="1"/>
  <c r="BK77" i="1"/>
  <c r="BM95" i="1"/>
  <c r="BP95" i="1" s="1"/>
  <c r="BK91" i="1"/>
  <c r="BH91" i="1"/>
  <c r="BN89" i="1"/>
  <c r="BA83" i="1"/>
  <c r="BD97" i="1"/>
  <c r="BF90" i="1"/>
  <c r="BD84" i="1"/>
  <c r="BG103" i="1"/>
  <c r="BC97" i="1"/>
  <c r="BE82" i="1"/>
  <c r="BN83" i="1"/>
  <c r="BD103" i="1"/>
  <c r="BF99" i="1"/>
  <c r="BD98" i="1"/>
  <c r="AZ97" i="1"/>
  <c r="BI95" i="1"/>
  <c r="BF94" i="1"/>
  <c r="BB91" i="1"/>
  <c r="BB90" i="1"/>
  <c r="BJ88" i="1"/>
  <c r="BH87" i="1"/>
  <c r="BC85" i="1"/>
  <c r="AZ84" i="1"/>
  <c r="BF81" i="1"/>
  <c r="BC80" i="1"/>
  <c r="BJ77" i="1"/>
  <c r="BL88" i="1"/>
  <c r="BO88" i="1" s="1"/>
  <c r="BI84" i="1"/>
  <c r="BF98" i="1"/>
  <c r="BL85" i="1"/>
  <c r="BO85" i="1" s="1"/>
  <c r="BC83" i="1"/>
  <c r="BD89" i="1"/>
  <c r="BK99" i="1"/>
  <c r="BH85" i="1"/>
  <c r="BL84" i="1"/>
  <c r="BO84" i="1" s="1"/>
  <c r="BD102" i="1"/>
  <c r="BI99" i="1"/>
  <c r="BK87" i="1"/>
  <c r="BE99" i="1"/>
  <c r="BC98" i="1"/>
  <c r="BH95" i="1"/>
  <c r="BC93" i="1"/>
  <c r="BA91" i="1"/>
  <c r="BA90" i="1"/>
  <c r="BI88" i="1"/>
  <c r="BG87" i="1"/>
  <c r="BE86" i="1"/>
  <c r="BB85" i="1"/>
  <c r="BK83" i="1"/>
  <c r="BE81" i="1"/>
  <c r="BB80" i="1"/>
  <c r="BI77" i="1"/>
  <c r="BN98" i="1"/>
  <c r="BN87" i="1"/>
  <c r="BJ102" i="1"/>
  <c r="BL90" i="1"/>
  <c r="BO90" i="1" s="1"/>
  <c r="BC77" i="1"/>
  <c r="BF89" i="1"/>
  <c r="BK80" i="1"/>
  <c r="BK98" i="1"/>
  <c r="BE89" i="1"/>
  <c r="BF97" i="1"/>
  <c r="BH90" i="1"/>
  <c r="BF84" i="1"/>
  <c r="BE97" i="1"/>
  <c r="BG91" i="1"/>
  <c r="BH80" i="1"/>
  <c r="BH98" i="1"/>
  <c r="BB89" i="1"/>
  <c r="BG85" i="1"/>
  <c r="BM92" i="1"/>
  <c r="BP92" i="1" s="1"/>
  <c r="BF80" i="1"/>
  <c r="BB103" i="1"/>
  <c r="BD99" i="1"/>
  <c r="BB98" i="1"/>
  <c r="BG95" i="1"/>
  <c r="BD94" i="1"/>
  <c r="BB93" i="1"/>
  <c r="AZ91" i="1"/>
  <c r="BH88" i="1"/>
  <c r="BF87" i="1"/>
  <c r="BA85" i="1"/>
  <c r="BJ83" i="1"/>
  <c r="BG82" i="1"/>
  <c r="BD81" i="1"/>
  <c r="BA80" i="1"/>
  <c r="BH77" i="1"/>
  <c r="BM98" i="1"/>
  <c r="BP98" i="1" s="1"/>
  <c r="BN81" i="1"/>
  <c r="D88" i="1"/>
  <c r="D89" i="1"/>
  <c r="D87" i="1"/>
  <c r="D90" i="1"/>
  <c r="BW102" i="1"/>
  <c r="BX102" i="1" s="1"/>
  <c r="BW101" i="1"/>
  <c r="CA81" i="1"/>
  <c r="CC82" i="1"/>
  <c r="BW95" i="1"/>
  <c r="BW100" i="1"/>
  <c r="BX100" i="1" s="1"/>
  <c r="CA92" i="1"/>
  <c r="CC78" i="1"/>
  <c r="CC95" i="1"/>
  <c r="BW99" i="1"/>
  <c r="BX99" i="1" s="1"/>
  <c r="BW94" i="1"/>
  <c r="BX94" i="1" s="1"/>
  <c r="BW97" i="1"/>
  <c r="BY86" i="1"/>
  <c r="CC103" i="1"/>
  <c r="BW98" i="1"/>
  <c r="BX98" i="1" s="1"/>
  <c r="BW93" i="1"/>
  <c r="BW88" i="1"/>
  <c r="BX88" i="1" s="1"/>
  <c r="CB85" i="1"/>
  <c r="CA90" i="1"/>
  <c r="BY87" i="1"/>
  <c r="BY92" i="1"/>
  <c r="BX87" i="1"/>
  <c r="BX80" i="1"/>
  <c r="BX77" i="1"/>
  <c r="CC92" i="1"/>
  <c r="CA86" i="1"/>
  <c r="CA78" i="1"/>
  <c r="CB95" i="1"/>
  <c r="CC91" i="1"/>
  <c r="CC96" i="1"/>
  <c r="CA82" i="1"/>
  <c r="CC81" i="1"/>
  <c r="CB81" i="1"/>
  <c r="CB87" i="1"/>
  <c r="CA87" i="1"/>
  <c r="D9" i="3"/>
  <c r="E8" i="3"/>
  <c r="F8" i="3" s="1"/>
  <c r="CC102" i="1"/>
  <c r="CC90" i="1"/>
  <c r="CB90" i="1"/>
  <c r="BX89" i="1"/>
  <c r="BX90" i="1"/>
  <c r="CB92" i="1"/>
  <c r="CA91" i="1"/>
  <c r="BY91" i="1"/>
  <c r="CC89" i="1"/>
  <c r="CB89" i="1"/>
  <c r="CC84" i="1"/>
  <c r="BY83" i="1"/>
  <c r="CC80" i="1"/>
  <c r="BY79" i="1"/>
  <c r="CB84" i="1"/>
  <c r="BX83" i="1"/>
  <c r="CB80" i="1"/>
  <c r="BX79" i="1"/>
  <c r="CA85" i="1"/>
  <c r="CB86" i="1"/>
  <c r="CA80" i="1"/>
  <c r="BY84" i="1"/>
  <c r="BY81" i="1"/>
  <c r="CA84" i="1"/>
  <c r="CB82" i="1"/>
  <c r="BY82" i="1"/>
  <c r="CC79" i="1"/>
  <c r="CB83" i="1"/>
  <c r="BY80" i="1"/>
  <c r="BY85" i="1"/>
  <c r="CC83" i="1"/>
  <c r="CA83" i="1"/>
  <c r="CA79" i="1"/>
  <c r="V87" i="1"/>
  <c r="AH87" i="1" s="1"/>
  <c r="H88" i="1"/>
  <c r="H89" i="1" s="1"/>
  <c r="H90" i="1" s="1"/>
  <c r="H91" i="1" s="1"/>
  <c r="V90" i="1"/>
  <c r="AH90" i="1" s="1"/>
  <c r="V89" i="1"/>
  <c r="AH89" i="1" s="1"/>
  <c r="V88" i="1"/>
  <c r="AH88" i="1" s="1"/>
  <c r="AC69" i="1"/>
  <c r="AG69" i="1" s="1"/>
  <c r="AC70" i="1"/>
  <c r="AG70" i="1" s="1"/>
  <c r="AC71" i="1"/>
  <c r="AG71" i="1" s="1"/>
  <c r="AC72" i="1"/>
  <c r="H74" i="1"/>
  <c r="H75" i="1" s="1"/>
  <c r="BG100" i="1" l="1"/>
  <c r="BM101" i="1"/>
  <c r="BP101" i="1" s="1"/>
  <c r="BD96" i="1"/>
  <c r="BD82" i="1"/>
  <c r="BK101" i="1"/>
  <c r="BH101" i="1"/>
  <c r="BL96" i="1"/>
  <c r="BO96" i="1" s="1"/>
  <c r="BB96" i="1"/>
  <c r="BM102" i="1"/>
  <c r="BP102" i="1" s="1"/>
  <c r="BQ102" i="1" s="1"/>
  <c r="BR102" i="1" s="1"/>
  <c r="BL100" i="1"/>
  <c r="BO100" i="1" s="1"/>
  <c r="AZ101" i="1"/>
  <c r="BA96" i="1"/>
  <c r="BL81" i="1"/>
  <c r="BO81" i="1" s="1"/>
  <c r="BK85" i="1"/>
  <c r="BC100" i="1"/>
  <c r="BB88" i="1"/>
  <c r="BC101" i="1"/>
  <c r="BL82" i="1"/>
  <c r="BO82" i="1" s="1"/>
  <c r="BJ103" i="1"/>
  <c r="BG96" i="1"/>
  <c r="BD101" i="1"/>
  <c r="BK100" i="1"/>
  <c r="BN96" i="1"/>
  <c r="BH100" i="1"/>
  <c r="BE101" i="1"/>
  <c r="BG102" i="1"/>
  <c r="AM92" i="1"/>
  <c r="BJ93" i="1"/>
  <c r="BI100" i="1"/>
  <c r="BC103" i="1"/>
  <c r="AZ102" i="1"/>
  <c r="BI103" i="1"/>
  <c r="BF103" i="1"/>
  <c r="BL91" i="1"/>
  <c r="BO91" i="1" s="1"/>
  <c r="BB79" i="1"/>
  <c r="BA88" i="1"/>
  <c r="BE79" i="1"/>
  <c r="BK79" i="1"/>
  <c r="BN79" i="1"/>
  <c r="BD100" i="1"/>
  <c r="BF101" i="1"/>
  <c r="BA100" i="1"/>
  <c r="BB101" i="1"/>
  <c r="AZ96" i="1"/>
  <c r="AM101" i="1"/>
  <c r="BA97" i="1"/>
  <c r="BF102" i="1"/>
  <c r="BF85" i="1"/>
  <c r="BI102" i="1"/>
  <c r="BH79" i="1"/>
  <c r="BK103" i="1"/>
  <c r="BA103" i="1"/>
  <c r="BL98" i="1"/>
  <c r="BO98" i="1" s="1"/>
  <c r="BH82" i="1"/>
  <c r="BI82" i="1"/>
  <c r="BN82" i="1"/>
  <c r="BL97" i="1"/>
  <c r="BO97" i="1" s="1"/>
  <c r="BE85" i="1"/>
  <c r="BA89" i="1"/>
  <c r="AZ88" i="1"/>
  <c r="BI93" i="1"/>
  <c r="BM96" i="1"/>
  <c r="BP96" i="1" s="1"/>
  <c r="BQ96" i="1" s="1"/>
  <c r="BR96" i="1" s="1"/>
  <c r="BL102" i="1"/>
  <c r="BO102" i="1" s="1"/>
  <c r="BL80" i="1"/>
  <c r="BO80" i="1" s="1"/>
  <c r="BE78" i="1"/>
  <c r="BK78" i="1"/>
  <c r="BF78" i="1"/>
  <c r="BH78" i="1"/>
  <c r="BM89" i="1"/>
  <c r="BP89" i="1" s="1"/>
  <c r="BC78" i="1"/>
  <c r="BL79" i="1"/>
  <c r="BO79" i="1" s="1"/>
  <c r="BI92" i="1"/>
  <c r="AM90" i="1"/>
  <c r="BN78" i="1"/>
  <c r="BM88" i="1"/>
  <c r="BP88" i="1" s="1"/>
  <c r="BL94" i="1"/>
  <c r="BO94" i="1" s="1"/>
  <c r="BQ95" i="1"/>
  <c r="BR95" i="1" s="1"/>
  <c r="BE92" i="1"/>
  <c r="BA78" i="1"/>
  <c r="BA82" i="1"/>
  <c r="BA92" i="1"/>
  <c r="BB92" i="1"/>
  <c r="AZ92" i="1"/>
  <c r="BN92" i="1"/>
  <c r="BD78" i="1"/>
  <c r="BJ78" i="1"/>
  <c r="AM99" i="1"/>
  <c r="BA87" i="1"/>
  <c r="AZ82" i="1"/>
  <c r="BE88" i="1"/>
  <c r="BG78" i="1"/>
  <c r="BD92" i="1"/>
  <c r="BF100" i="1"/>
  <c r="BN100" i="1"/>
  <c r="BH92" i="1"/>
  <c r="BB87" i="1"/>
  <c r="BI89" i="1"/>
  <c r="BE93" i="1"/>
  <c r="AZ100" i="1"/>
  <c r="BC102" i="1"/>
  <c r="BJ101" i="1"/>
  <c r="BM100" i="1"/>
  <c r="BP100" i="1" s="1"/>
  <c r="BQ100" i="1" s="1"/>
  <c r="BR100" i="1" s="1"/>
  <c r="BG92" i="1"/>
  <c r="BC88" i="1"/>
  <c r="BD88" i="1"/>
  <c r="BH93" i="1"/>
  <c r="BD93" i="1"/>
  <c r="BL101" i="1"/>
  <c r="BO101" i="1" s="1"/>
  <c r="BJ92" i="1"/>
  <c r="BJ82" i="1"/>
  <c r="AZ78" i="1"/>
  <c r="BL89" i="1"/>
  <c r="BO89" i="1" s="1"/>
  <c r="BE100" i="1"/>
  <c r="BN101" i="1"/>
  <c r="BG89" i="1"/>
  <c r="BN93" i="1"/>
  <c r="BI78" i="1"/>
  <c r="BG101" i="1"/>
  <c r="BI101" i="1"/>
  <c r="BL103" i="1"/>
  <c r="BO103" i="1" s="1"/>
  <c r="BG93" i="1"/>
  <c r="BK93" i="1"/>
  <c r="BL95" i="1"/>
  <c r="BO95" i="1" s="1"/>
  <c r="BQ98" i="1"/>
  <c r="BR98" i="1" s="1"/>
  <c r="BM94" i="1"/>
  <c r="BP94" i="1" s="1"/>
  <c r="BQ94" i="1" s="1"/>
  <c r="BR94" i="1" s="1"/>
  <c r="BK102" i="1"/>
  <c r="BL87" i="1"/>
  <c r="BO87" i="1" s="1"/>
  <c r="BM90" i="1"/>
  <c r="BP90" i="1" s="1"/>
  <c r="AZ87" i="1"/>
  <c r="BH96" i="1"/>
  <c r="AM102" i="1"/>
  <c r="BI90" i="1"/>
  <c r="BM93" i="1"/>
  <c r="BP93" i="1" s="1"/>
  <c r="BQ93" i="1" s="1"/>
  <c r="BR93" i="1" s="1"/>
  <c r="BM91" i="1"/>
  <c r="BP91" i="1" s="1"/>
  <c r="BQ91" i="1" s="1"/>
  <c r="BR91" i="1" s="1"/>
  <c r="BC96" i="1"/>
  <c r="BL92" i="1"/>
  <c r="BO92" i="1" s="1"/>
  <c r="BQ92" i="1" s="1"/>
  <c r="BR92" i="1" s="1"/>
  <c r="BK90" i="1"/>
  <c r="BI96" i="1"/>
  <c r="BM99" i="1"/>
  <c r="BP99" i="1" s="1"/>
  <c r="BQ99" i="1" s="1"/>
  <c r="BR99" i="1" s="1"/>
  <c r="BJ96" i="1"/>
  <c r="AZ90" i="1"/>
  <c r="BE90" i="1"/>
  <c r="BM103" i="1"/>
  <c r="BP103" i="1" s="1"/>
  <c r="BE96" i="1"/>
  <c r="BF96" i="1"/>
  <c r="BM97" i="1"/>
  <c r="BP97" i="1" s="1"/>
  <c r="BB82" i="1"/>
  <c r="BQ90" i="1"/>
  <c r="BR90" i="1" s="1"/>
  <c r="BQ89" i="1"/>
  <c r="BR89" i="1" s="1"/>
  <c r="BQ88" i="1"/>
  <c r="BR88" i="1" s="1"/>
  <c r="CC101" i="1"/>
  <c r="BX101" i="1"/>
  <c r="CA103" i="1"/>
  <c r="BY103" i="1"/>
  <c r="CB99" i="1"/>
  <c r="BY102" i="1"/>
  <c r="CA102" i="1"/>
  <c r="CA101" i="1"/>
  <c r="BY96" i="1"/>
  <c r="BY101" i="1"/>
  <c r="CB98" i="1"/>
  <c r="CB102" i="1"/>
  <c r="CC94" i="1"/>
  <c r="CB97" i="1"/>
  <c r="CB100" i="1"/>
  <c r="CA100" i="1"/>
  <c r="CA94" i="1"/>
  <c r="CC93" i="1"/>
  <c r="BY99" i="1"/>
  <c r="BY97" i="1"/>
  <c r="BY100" i="1"/>
  <c r="CA93" i="1"/>
  <c r="CA97" i="1"/>
  <c r="CB96" i="1"/>
  <c r="CA95" i="1"/>
  <c r="CA98" i="1"/>
  <c r="CC97" i="1"/>
  <c r="CA89" i="1"/>
  <c r="BX95" i="1"/>
  <c r="CA96" i="1"/>
  <c r="BY93" i="1"/>
  <c r="CB103" i="1"/>
  <c r="CC98" i="1"/>
  <c r="BY95" i="1"/>
  <c r="CA88" i="1"/>
  <c r="CC99" i="1"/>
  <c r="CB93" i="1"/>
  <c r="CB101" i="1"/>
  <c r="CA99" i="1"/>
  <c r="BY98" i="1"/>
  <c r="BX97" i="1"/>
  <c r="CB91" i="1"/>
  <c r="BY89" i="1"/>
  <c r="CB94" i="1"/>
  <c r="CC100" i="1"/>
  <c r="BY90" i="1"/>
  <c r="BX93" i="1"/>
  <c r="CB88" i="1"/>
  <c r="BY94" i="1"/>
  <c r="BY88" i="1"/>
  <c r="E9" i="3"/>
  <c r="F9" i="3" s="1"/>
  <c r="D10" i="3"/>
  <c r="V91" i="1"/>
  <c r="AH91" i="1" s="1"/>
  <c r="H92" i="1"/>
  <c r="H76" i="1"/>
  <c r="C77" i="1"/>
  <c r="D77" i="1" s="1"/>
  <c r="C78" i="1"/>
  <c r="D78" i="1" s="1"/>
  <c r="C79" i="1"/>
  <c r="D79" i="1" s="1"/>
  <c r="C80" i="1"/>
  <c r="D80" i="1" s="1"/>
  <c r="C81" i="1"/>
  <c r="D81" i="1"/>
  <c r="C101" i="1"/>
  <c r="C102" i="1"/>
  <c r="C103" i="1"/>
  <c r="B76" i="1"/>
  <c r="C76" i="1"/>
  <c r="D76" i="1" s="1"/>
  <c r="AI76" i="1"/>
  <c r="AL76" i="1" s="1"/>
  <c r="AN76" i="1"/>
  <c r="AO76" i="1"/>
  <c r="AP76" i="1"/>
  <c r="AQ76" i="1"/>
  <c r="AR76" i="1"/>
  <c r="AS76" i="1"/>
  <c r="AT76" i="1"/>
  <c r="AU76" i="1"/>
  <c r="AV76" i="1"/>
  <c r="AW76" i="1"/>
  <c r="AX76" i="1"/>
  <c r="AY76" i="1"/>
  <c r="BW76" i="1"/>
  <c r="B74" i="1"/>
  <c r="B75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57" i="1"/>
  <c r="AK110" i="1"/>
  <c r="AL110" i="1" s="1"/>
  <c r="AM110" i="1" s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57" i="1"/>
  <c r="AO58" i="1"/>
  <c r="AP58" i="1"/>
  <c r="AQ58" i="1"/>
  <c r="AR58" i="1"/>
  <c r="AS58" i="1"/>
  <c r="AT58" i="1"/>
  <c r="AU58" i="1"/>
  <c r="AV58" i="1"/>
  <c r="AW58" i="1"/>
  <c r="AX58" i="1"/>
  <c r="AY58" i="1"/>
  <c r="AO59" i="1"/>
  <c r="AP59" i="1"/>
  <c r="AQ59" i="1"/>
  <c r="AR59" i="1"/>
  <c r="AS59" i="1"/>
  <c r="AT59" i="1"/>
  <c r="AU59" i="1"/>
  <c r="AV59" i="1"/>
  <c r="AW59" i="1"/>
  <c r="AX59" i="1"/>
  <c r="AY59" i="1"/>
  <c r="AO60" i="1"/>
  <c r="AP60" i="1"/>
  <c r="AQ60" i="1"/>
  <c r="AR60" i="1"/>
  <c r="AS60" i="1"/>
  <c r="AT60" i="1"/>
  <c r="AU60" i="1"/>
  <c r="AV60" i="1"/>
  <c r="AW60" i="1"/>
  <c r="AX60" i="1"/>
  <c r="AY60" i="1"/>
  <c r="AO61" i="1"/>
  <c r="AP61" i="1"/>
  <c r="AQ61" i="1"/>
  <c r="AR61" i="1"/>
  <c r="AS61" i="1"/>
  <c r="AT61" i="1"/>
  <c r="AU61" i="1"/>
  <c r="AV61" i="1"/>
  <c r="AW61" i="1"/>
  <c r="AX61" i="1"/>
  <c r="AY61" i="1"/>
  <c r="AO62" i="1"/>
  <c r="AP62" i="1"/>
  <c r="AQ62" i="1"/>
  <c r="AR62" i="1"/>
  <c r="AS62" i="1"/>
  <c r="AT62" i="1"/>
  <c r="AU62" i="1"/>
  <c r="AV62" i="1"/>
  <c r="AW62" i="1"/>
  <c r="AX62" i="1"/>
  <c r="AY62" i="1"/>
  <c r="AO63" i="1"/>
  <c r="AP63" i="1"/>
  <c r="AQ63" i="1"/>
  <c r="AR63" i="1"/>
  <c r="AS63" i="1"/>
  <c r="AT63" i="1"/>
  <c r="AU63" i="1"/>
  <c r="AV63" i="1"/>
  <c r="AW63" i="1"/>
  <c r="AX63" i="1"/>
  <c r="AY63" i="1"/>
  <c r="AO64" i="1"/>
  <c r="AP64" i="1"/>
  <c r="AQ64" i="1"/>
  <c r="AR64" i="1"/>
  <c r="AS64" i="1"/>
  <c r="AT64" i="1"/>
  <c r="AU64" i="1"/>
  <c r="AV64" i="1"/>
  <c r="AW64" i="1"/>
  <c r="AX64" i="1"/>
  <c r="AY64" i="1"/>
  <c r="AO65" i="1"/>
  <c r="AP65" i="1"/>
  <c r="AQ65" i="1"/>
  <c r="AR65" i="1"/>
  <c r="AS65" i="1"/>
  <c r="AT65" i="1"/>
  <c r="AU65" i="1"/>
  <c r="AV65" i="1"/>
  <c r="AW65" i="1"/>
  <c r="AX65" i="1"/>
  <c r="AY65" i="1"/>
  <c r="AO66" i="1"/>
  <c r="AP66" i="1"/>
  <c r="AQ66" i="1"/>
  <c r="AR66" i="1"/>
  <c r="AS66" i="1"/>
  <c r="AT66" i="1"/>
  <c r="AU66" i="1"/>
  <c r="AV66" i="1"/>
  <c r="AW66" i="1"/>
  <c r="AX66" i="1"/>
  <c r="AY66" i="1"/>
  <c r="AO67" i="1"/>
  <c r="AP67" i="1"/>
  <c r="AQ67" i="1"/>
  <c r="AR67" i="1"/>
  <c r="AS67" i="1"/>
  <c r="AT67" i="1"/>
  <c r="AU67" i="1"/>
  <c r="AV67" i="1"/>
  <c r="AW67" i="1"/>
  <c r="AX67" i="1"/>
  <c r="AY67" i="1"/>
  <c r="AO68" i="1"/>
  <c r="AP68" i="1"/>
  <c r="AQ68" i="1"/>
  <c r="AR68" i="1"/>
  <c r="AS68" i="1"/>
  <c r="AT68" i="1"/>
  <c r="AU68" i="1"/>
  <c r="AV68" i="1"/>
  <c r="AW68" i="1"/>
  <c r="AX68" i="1"/>
  <c r="AY68" i="1"/>
  <c r="AO69" i="1"/>
  <c r="AP69" i="1"/>
  <c r="AQ69" i="1"/>
  <c r="AR69" i="1"/>
  <c r="AS69" i="1"/>
  <c r="AT69" i="1"/>
  <c r="AU69" i="1"/>
  <c r="AV69" i="1"/>
  <c r="AW69" i="1"/>
  <c r="AX69" i="1"/>
  <c r="AY69" i="1"/>
  <c r="AO70" i="1"/>
  <c r="AP70" i="1"/>
  <c r="AQ70" i="1"/>
  <c r="AR70" i="1"/>
  <c r="AS70" i="1"/>
  <c r="AT70" i="1"/>
  <c r="AU70" i="1"/>
  <c r="AV70" i="1"/>
  <c r="AW70" i="1"/>
  <c r="AX70" i="1"/>
  <c r="AY70" i="1"/>
  <c r="AO71" i="1"/>
  <c r="AP71" i="1"/>
  <c r="AQ71" i="1"/>
  <c r="AR71" i="1"/>
  <c r="AS71" i="1"/>
  <c r="AT71" i="1"/>
  <c r="AU71" i="1"/>
  <c r="AV71" i="1"/>
  <c r="AW71" i="1"/>
  <c r="AX71" i="1"/>
  <c r="AY71" i="1"/>
  <c r="AO72" i="1"/>
  <c r="AP72" i="1"/>
  <c r="AQ72" i="1"/>
  <c r="AR72" i="1"/>
  <c r="AS72" i="1"/>
  <c r="AT72" i="1"/>
  <c r="AU72" i="1"/>
  <c r="AV72" i="1"/>
  <c r="AW72" i="1"/>
  <c r="AX72" i="1"/>
  <c r="AY72" i="1"/>
  <c r="AO73" i="1"/>
  <c r="AP73" i="1"/>
  <c r="AQ73" i="1"/>
  <c r="AR73" i="1"/>
  <c r="AS73" i="1"/>
  <c r="AT73" i="1"/>
  <c r="AU73" i="1"/>
  <c r="AV73" i="1"/>
  <c r="AW73" i="1"/>
  <c r="AX73" i="1"/>
  <c r="AY73" i="1"/>
  <c r="AO74" i="1"/>
  <c r="AP74" i="1"/>
  <c r="AQ74" i="1"/>
  <c r="AR74" i="1"/>
  <c r="AS74" i="1"/>
  <c r="AT74" i="1"/>
  <c r="AU74" i="1"/>
  <c r="AV74" i="1"/>
  <c r="AW74" i="1"/>
  <c r="AX74" i="1"/>
  <c r="AY74" i="1"/>
  <c r="AO75" i="1"/>
  <c r="AP75" i="1"/>
  <c r="AQ75" i="1"/>
  <c r="AR75" i="1"/>
  <c r="AS75" i="1"/>
  <c r="AT75" i="1"/>
  <c r="AU75" i="1"/>
  <c r="AV75" i="1"/>
  <c r="AW75" i="1"/>
  <c r="AX75" i="1"/>
  <c r="AY75" i="1"/>
  <c r="AY57" i="1"/>
  <c r="AX57" i="1"/>
  <c r="AW57" i="1"/>
  <c r="AV57" i="1"/>
  <c r="AU57" i="1"/>
  <c r="AT57" i="1"/>
  <c r="AS57" i="1"/>
  <c r="AR57" i="1"/>
  <c r="AQ57" i="1"/>
  <c r="AP57" i="1"/>
  <c r="AO57" i="1"/>
  <c r="BS96" i="1" l="1"/>
  <c r="BS95" i="1"/>
  <c r="BQ97" i="1"/>
  <c r="BR97" i="1" s="1"/>
  <c r="BS97" i="1" s="1"/>
  <c r="BQ101" i="1"/>
  <c r="BR101" i="1" s="1"/>
  <c r="BS102" i="1" s="1"/>
  <c r="BZ102" i="1" s="1"/>
  <c r="BS98" i="1"/>
  <c r="BQ103" i="1"/>
  <c r="BR103" i="1" s="1"/>
  <c r="BS101" i="1"/>
  <c r="BZ101" i="1" s="1"/>
  <c r="BS99" i="1"/>
  <c r="BS100" i="1"/>
  <c r="BU98" i="1"/>
  <c r="BZ98" i="1"/>
  <c r="BT99" i="1"/>
  <c r="BS90" i="1"/>
  <c r="BS93" i="1"/>
  <c r="BZ93" i="1" s="1"/>
  <c r="BS91" i="1"/>
  <c r="BZ91" i="1" s="1"/>
  <c r="BT100" i="1"/>
  <c r="BM87" i="1"/>
  <c r="BP87" i="1" s="1"/>
  <c r="BQ87" i="1" s="1"/>
  <c r="BR87" i="1" s="1"/>
  <c r="BS89" i="1" s="1"/>
  <c r="BL78" i="1"/>
  <c r="BO78" i="1" s="1"/>
  <c r="AM88" i="1"/>
  <c r="BU95" i="1"/>
  <c r="BZ95" i="1"/>
  <c r="BS92" i="1"/>
  <c r="BZ92" i="1" s="1"/>
  <c r="BT101" i="1"/>
  <c r="BS103" i="1"/>
  <c r="BZ103" i="1" s="1"/>
  <c r="BT103" i="1"/>
  <c r="BS94" i="1"/>
  <c r="BU96" i="1"/>
  <c r="BZ96" i="1"/>
  <c r="D103" i="1"/>
  <c r="D93" i="1"/>
  <c r="D102" i="1"/>
  <c r="D92" i="1"/>
  <c r="D101" i="1"/>
  <c r="D91" i="1"/>
  <c r="CC88" i="1"/>
  <c r="BY78" i="1"/>
  <c r="CA77" i="1"/>
  <c r="CB79" i="1"/>
  <c r="D11" i="3"/>
  <c r="E10" i="3"/>
  <c r="F10" i="3" s="1"/>
  <c r="H93" i="1"/>
  <c r="V92" i="1"/>
  <c r="AH92" i="1" s="1"/>
  <c r="V76" i="1"/>
  <c r="AH76" i="1" s="1"/>
  <c r="BH76" i="1"/>
  <c r="BF76" i="1"/>
  <c r="BE76" i="1"/>
  <c r="BD76" i="1"/>
  <c r="BC76" i="1"/>
  <c r="AK111" i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BK76" i="1"/>
  <c r="BG76" i="1"/>
  <c r="BJ76" i="1"/>
  <c r="BI76" i="1"/>
  <c r="AZ76" i="1"/>
  <c r="BA76" i="1"/>
  <c r="BN76" i="1"/>
  <c r="BX76" i="1"/>
  <c r="BB76" i="1"/>
  <c r="AX106" i="1"/>
  <c r="AU106" i="1"/>
  <c r="AP106" i="1"/>
  <c r="AT106" i="1"/>
  <c r="AN106" i="1"/>
  <c r="AR106" i="1"/>
  <c r="AS106" i="1"/>
  <c r="AQ106" i="1"/>
  <c r="AY106" i="1"/>
  <c r="AO106" i="1"/>
  <c r="AV106" i="1"/>
  <c r="AW106" i="1"/>
  <c r="C57" i="1"/>
  <c r="C58" i="1"/>
  <c r="C59" i="1"/>
  <c r="C60" i="1"/>
  <c r="C61" i="1"/>
  <c r="C62" i="1"/>
  <c r="C63" i="1"/>
  <c r="BU97" i="1" l="1"/>
  <c r="BZ97" i="1"/>
  <c r="BU101" i="1"/>
  <c r="BU102" i="1"/>
  <c r="BU93" i="1"/>
  <c r="BT102" i="1"/>
  <c r="BU91" i="1"/>
  <c r="BU100" i="1"/>
  <c r="BZ100" i="1"/>
  <c r="BU99" i="1"/>
  <c r="BZ99" i="1"/>
  <c r="BT98" i="1"/>
  <c r="BU92" i="1"/>
  <c r="BU103" i="1"/>
  <c r="BZ89" i="1"/>
  <c r="BU89" i="1"/>
  <c r="BU90" i="1"/>
  <c r="BZ90" i="1"/>
  <c r="BU94" i="1"/>
  <c r="BZ94" i="1"/>
  <c r="D12" i="3"/>
  <c r="E11" i="3"/>
  <c r="F11" i="3" s="1"/>
  <c r="H94" i="1"/>
  <c r="V93" i="1"/>
  <c r="AH93" i="1" s="1"/>
  <c r="V77" i="1"/>
  <c r="AH77" i="1" s="1"/>
  <c r="D58" i="1"/>
  <c r="D57" i="1"/>
  <c r="D61" i="1"/>
  <c r="D59" i="1"/>
  <c r="D62" i="1"/>
  <c r="D60" i="1"/>
  <c r="O71" i="1"/>
  <c r="O70" i="1"/>
  <c r="O68" i="1"/>
  <c r="O67" i="1"/>
  <c r="O65" i="1"/>
  <c r="O64" i="1"/>
  <c r="O62" i="1"/>
  <c r="O61" i="1"/>
  <c r="O59" i="1"/>
  <c r="O58" i="1"/>
  <c r="Q63" i="1"/>
  <c r="Q62" i="1"/>
  <c r="Q61" i="1"/>
  <c r="Q58" i="1"/>
  <c r="Q59" i="1"/>
  <c r="Q60" i="1"/>
  <c r="Q57" i="1"/>
  <c r="P62" i="1"/>
  <c r="P61" i="1"/>
  <c r="P59" i="1"/>
  <c r="P58" i="1"/>
  <c r="L61" i="1"/>
  <c r="K62" i="1"/>
  <c r="K61" i="1"/>
  <c r="K59" i="1"/>
  <c r="K58" i="1"/>
  <c r="L58" i="1"/>
  <c r="I59" i="1"/>
  <c r="I58" i="1"/>
  <c r="BW60" i="1"/>
  <c r="AI57" i="1"/>
  <c r="AL57" i="1" s="1"/>
  <c r="AI58" i="1"/>
  <c r="AL58" i="1" s="1"/>
  <c r="AI59" i="1"/>
  <c r="AL59" i="1" s="1"/>
  <c r="AI60" i="1"/>
  <c r="AL60" i="1" s="1"/>
  <c r="AI61" i="1"/>
  <c r="AL61" i="1" s="1"/>
  <c r="AI62" i="1"/>
  <c r="AL62" i="1" s="1"/>
  <c r="AI63" i="1"/>
  <c r="I62" i="1"/>
  <c r="I61" i="1"/>
  <c r="BW57" i="1"/>
  <c r="I71" i="1"/>
  <c r="I70" i="1"/>
  <c r="I68" i="1"/>
  <c r="I67" i="1"/>
  <c r="I65" i="1"/>
  <c r="I64" i="1"/>
  <c r="C71" i="1"/>
  <c r="P71" i="1"/>
  <c r="C72" i="1"/>
  <c r="C73" i="1"/>
  <c r="V58" i="1" l="1"/>
  <c r="AH58" i="1" s="1"/>
  <c r="V62" i="1"/>
  <c r="AH62" i="1" s="1"/>
  <c r="V61" i="1"/>
  <c r="AH61" i="1" s="1"/>
  <c r="E12" i="3"/>
  <c r="F12" i="3" s="1"/>
  <c r="D13" i="3"/>
  <c r="V59" i="1"/>
  <c r="AH59" i="1" s="1"/>
  <c r="H95" i="1"/>
  <c r="V94" i="1"/>
  <c r="AH94" i="1" s="1"/>
  <c r="V78" i="1"/>
  <c r="AH78" i="1" s="1"/>
  <c r="BW61" i="1"/>
  <c r="BX61" i="1" s="1"/>
  <c r="BX57" i="1"/>
  <c r="BX60" i="1"/>
  <c r="BF61" i="1"/>
  <c r="BG61" i="1"/>
  <c r="BJ61" i="1"/>
  <c r="AZ61" i="1"/>
  <c r="AM73" i="1"/>
  <c r="BH61" i="1"/>
  <c r="BI61" i="1"/>
  <c r="BK61" i="1"/>
  <c r="BA61" i="1"/>
  <c r="BB61" i="1"/>
  <c r="BC61" i="1"/>
  <c r="BD61" i="1"/>
  <c r="BE61" i="1"/>
  <c r="BJ58" i="1"/>
  <c r="AZ58" i="1"/>
  <c r="BK58" i="1"/>
  <c r="BA58" i="1"/>
  <c r="BB58" i="1"/>
  <c r="BD58" i="1"/>
  <c r="BC58" i="1"/>
  <c r="BE58" i="1"/>
  <c r="BF58" i="1"/>
  <c r="BG58" i="1"/>
  <c r="BH58" i="1"/>
  <c r="AM70" i="1"/>
  <c r="BI58" i="1"/>
  <c r="BI57" i="1"/>
  <c r="BC57" i="1"/>
  <c r="BA57" i="1"/>
  <c r="BB57" i="1"/>
  <c r="BD57" i="1"/>
  <c r="BE57" i="1"/>
  <c r="BF57" i="1"/>
  <c r="BG57" i="1"/>
  <c r="BH57" i="1"/>
  <c r="BJ57" i="1"/>
  <c r="BK57" i="1"/>
  <c r="AM69" i="1"/>
  <c r="AZ57" i="1"/>
  <c r="BN62" i="1"/>
  <c r="BJ62" i="1"/>
  <c r="BK62" i="1"/>
  <c r="AZ62" i="1"/>
  <c r="BA62" i="1"/>
  <c r="BB62" i="1"/>
  <c r="BC62" i="1"/>
  <c r="BD62" i="1"/>
  <c r="AM74" i="1"/>
  <c r="BE62" i="1"/>
  <c r="BF62" i="1"/>
  <c r="BG62" i="1"/>
  <c r="BH62" i="1"/>
  <c r="BI62" i="1"/>
  <c r="AM71" i="1"/>
  <c r="BH59" i="1"/>
  <c r="AZ59" i="1"/>
  <c r="BB59" i="1"/>
  <c r="BA59" i="1"/>
  <c r="BD59" i="1"/>
  <c r="BC59" i="1"/>
  <c r="BE59" i="1"/>
  <c r="BF59" i="1"/>
  <c r="BG59" i="1"/>
  <c r="BI59" i="1"/>
  <c r="BJ59" i="1"/>
  <c r="BK59" i="1"/>
  <c r="BB60" i="1"/>
  <c r="BF60" i="1"/>
  <c r="BH60" i="1"/>
  <c r="AM72" i="1"/>
  <c r="BC60" i="1"/>
  <c r="BD60" i="1"/>
  <c r="BE60" i="1"/>
  <c r="BG60" i="1"/>
  <c r="BI60" i="1"/>
  <c r="BJ60" i="1"/>
  <c r="BK60" i="1"/>
  <c r="AZ60" i="1"/>
  <c r="BA60" i="1"/>
  <c r="BW59" i="1"/>
  <c r="BW62" i="1"/>
  <c r="BL62" i="1"/>
  <c r="BO62" i="1" s="1"/>
  <c r="BL61" i="1"/>
  <c r="BO61" i="1" s="1"/>
  <c r="BN59" i="1"/>
  <c r="BN58" i="1"/>
  <c r="BQ58" i="1" s="1"/>
  <c r="BR58" i="1" s="1"/>
  <c r="BL60" i="1"/>
  <c r="BO60" i="1" s="1"/>
  <c r="BN57" i="1"/>
  <c r="BQ57" i="1" s="1"/>
  <c r="BR57" i="1" s="1"/>
  <c r="BL59" i="1"/>
  <c r="BO59" i="1" s="1"/>
  <c r="BW58" i="1"/>
  <c r="CB60" i="1"/>
  <c r="BN60" i="1"/>
  <c r="BN61" i="1"/>
  <c r="AH60" i="1"/>
  <c r="AH57" i="1"/>
  <c r="D71" i="1"/>
  <c r="D72" i="1"/>
  <c r="CA61" i="1" l="1"/>
  <c r="CA62" i="1"/>
  <c r="D14" i="3"/>
  <c r="E13" i="3"/>
  <c r="F13" i="3" s="1"/>
  <c r="H96" i="1"/>
  <c r="V95" i="1"/>
  <c r="AH95" i="1" s="1"/>
  <c r="V79" i="1"/>
  <c r="AH79" i="1" s="1"/>
  <c r="BQ59" i="1"/>
  <c r="BR59" i="1" s="1"/>
  <c r="BS59" i="1" s="1"/>
  <c r="BZ59" i="1" s="1"/>
  <c r="BY59" i="1"/>
  <c r="BX62" i="1"/>
  <c r="BX59" i="1"/>
  <c r="BY61" i="1"/>
  <c r="BY62" i="1"/>
  <c r="BY60" i="1"/>
  <c r="CA60" i="1"/>
  <c r="BQ60" i="1"/>
  <c r="BR60" i="1" s="1"/>
  <c r="BS60" i="1" s="1"/>
  <c r="BZ60" i="1" s="1"/>
  <c r="CB61" i="1"/>
  <c r="BX58" i="1"/>
  <c r="BQ62" i="1"/>
  <c r="BR62" i="1" s="1"/>
  <c r="CB62" i="1"/>
  <c r="CA59" i="1"/>
  <c r="CA58" i="1"/>
  <c r="BQ61" i="1"/>
  <c r="D15" i="3" l="1"/>
  <c r="E14" i="3"/>
  <c r="F14" i="3" s="1"/>
  <c r="H97" i="1"/>
  <c r="V96" i="1"/>
  <c r="AH96" i="1" s="1"/>
  <c r="V80" i="1"/>
  <c r="AH80" i="1" s="1"/>
  <c r="BR61" i="1"/>
  <c r="E15" i="3" l="1"/>
  <c r="F15" i="3" s="1"/>
  <c r="D16" i="3"/>
  <c r="H98" i="1"/>
  <c r="V97" i="1"/>
  <c r="AH97" i="1" s="1"/>
  <c r="V81" i="1"/>
  <c r="AH81" i="1" s="1"/>
  <c r="BS62" i="1"/>
  <c r="BZ62" i="1" s="1"/>
  <c r="BS61" i="1"/>
  <c r="BZ61" i="1" s="1"/>
  <c r="E16" i="3" l="1"/>
  <c r="F16" i="3" s="1"/>
  <c r="D17" i="3"/>
  <c r="H99" i="1"/>
  <c r="H100" i="1" s="1"/>
  <c r="H101" i="1" s="1"/>
  <c r="H102" i="1" s="1"/>
  <c r="H103" i="1" s="1"/>
  <c r="V98" i="1"/>
  <c r="AH98" i="1" s="1"/>
  <c r="V82" i="1"/>
  <c r="AH82" i="1" s="1"/>
  <c r="C64" i="1"/>
  <c r="D63" i="1" s="1"/>
  <c r="C65" i="1"/>
  <c r="C66" i="1"/>
  <c r="C67" i="1"/>
  <c r="C68" i="1"/>
  <c r="C69" i="1"/>
  <c r="C70" i="1"/>
  <c r="D70" i="1" s="1"/>
  <c r="C74" i="1"/>
  <c r="D73" i="1" s="1"/>
  <c r="C75" i="1"/>
  <c r="D75" i="1" s="1"/>
  <c r="D18" i="3" l="1"/>
  <c r="E17" i="3"/>
  <c r="F17" i="3" s="1"/>
  <c r="V83" i="1"/>
  <c r="AH83" i="1" s="1"/>
  <c r="D65" i="1"/>
  <c r="D64" i="1"/>
  <c r="D68" i="1"/>
  <c r="D69" i="1"/>
  <c r="D67" i="1"/>
  <c r="D66" i="1"/>
  <c r="D74" i="1"/>
  <c r="AI75" i="1"/>
  <c r="AL75" i="1" s="1"/>
  <c r="BW66" i="1"/>
  <c r="BW69" i="1"/>
  <c r="BW72" i="1"/>
  <c r="BW63" i="1"/>
  <c r="AI64" i="1"/>
  <c r="AL64" i="1" s="1"/>
  <c r="AM76" i="1" s="1"/>
  <c r="AI65" i="1"/>
  <c r="AL65" i="1" s="1"/>
  <c r="AI66" i="1"/>
  <c r="AL66" i="1" s="1"/>
  <c r="AI67" i="1"/>
  <c r="AL67" i="1" s="1"/>
  <c r="AI68" i="1"/>
  <c r="AL68" i="1" s="1"/>
  <c r="AI69" i="1"/>
  <c r="AL69" i="1" s="1"/>
  <c r="AI70" i="1"/>
  <c r="AL70" i="1" s="1"/>
  <c r="AI71" i="1"/>
  <c r="AL71" i="1" s="1"/>
  <c r="AI72" i="1"/>
  <c r="AL72" i="1" s="1"/>
  <c r="AI73" i="1"/>
  <c r="AL73" i="1" s="1"/>
  <c r="AI74" i="1"/>
  <c r="AL74" i="1" s="1"/>
  <c r="AL63" i="1"/>
  <c r="AH71" i="1"/>
  <c r="AH72" i="1"/>
  <c r="AC68" i="1"/>
  <c r="P70" i="1"/>
  <c r="P68" i="1"/>
  <c r="P67" i="1"/>
  <c r="P65" i="1"/>
  <c r="P64" i="1"/>
  <c r="L67" i="1"/>
  <c r="K65" i="1"/>
  <c r="BW65" i="1" s="1"/>
  <c r="K64" i="1"/>
  <c r="L64" i="1"/>
  <c r="AH63" i="1"/>
  <c r="AH66" i="1"/>
  <c r="BL76" i="1" l="1"/>
  <c r="BO76" i="1" s="1"/>
  <c r="BL77" i="1"/>
  <c r="BO77" i="1" s="1"/>
  <c r="BM78" i="1"/>
  <c r="BP78" i="1" s="1"/>
  <c r="BQ78" i="1" s="1"/>
  <c r="BR78" i="1" s="1"/>
  <c r="BM83" i="1"/>
  <c r="BP83" i="1" s="1"/>
  <c r="BQ83" i="1" s="1"/>
  <c r="BR83" i="1" s="1"/>
  <c r="AM87" i="1"/>
  <c r="BM79" i="1"/>
  <c r="BP79" i="1" s="1"/>
  <c r="BQ79" i="1" s="1"/>
  <c r="BR79" i="1" s="1"/>
  <c r="BM77" i="1"/>
  <c r="BP77" i="1" s="1"/>
  <c r="BQ77" i="1" s="1"/>
  <c r="BR77" i="1" s="1"/>
  <c r="BM81" i="1"/>
  <c r="BP81" i="1" s="1"/>
  <c r="BQ81" i="1" s="1"/>
  <c r="BR81" i="1" s="1"/>
  <c r="BM85" i="1"/>
  <c r="BP85" i="1" s="1"/>
  <c r="BQ85" i="1" s="1"/>
  <c r="BR85" i="1" s="1"/>
  <c r="BM80" i="1"/>
  <c r="BP80" i="1" s="1"/>
  <c r="BQ80" i="1" s="1"/>
  <c r="BR80" i="1" s="1"/>
  <c r="BM84" i="1"/>
  <c r="BP84" i="1" s="1"/>
  <c r="BQ84" i="1" s="1"/>
  <c r="BR84" i="1" s="1"/>
  <c r="BM82" i="1"/>
  <c r="BP82" i="1" s="1"/>
  <c r="BQ82" i="1" s="1"/>
  <c r="BR82" i="1" s="1"/>
  <c r="BM86" i="1"/>
  <c r="BP86" i="1" s="1"/>
  <c r="BQ86" i="1" s="1"/>
  <c r="BR86" i="1" s="1"/>
  <c r="D19" i="3"/>
  <c r="E18" i="3"/>
  <c r="F18" i="3" s="1"/>
  <c r="V84" i="1"/>
  <c r="AH84" i="1" s="1"/>
  <c r="AH68" i="1"/>
  <c r="BM76" i="1"/>
  <c r="BP76" i="1" s="1"/>
  <c r="BX63" i="1"/>
  <c r="BY63" i="1"/>
  <c r="BX66" i="1"/>
  <c r="CC69" i="1"/>
  <c r="BX69" i="1"/>
  <c r="BN74" i="1"/>
  <c r="BA74" i="1"/>
  <c r="BB74" i="1"/>
  <c r="BC74" i="1"/>
  <c r="BE74" i="1"/>
  <c r="BF74" i="1"/>
  <c r="BD74" i="1"/>
  <c r="BG74" i="1"/>
  <c r="AZ74" i="1"/>
  <c r="BK74" i="1"/>
  <c r="BH74" i="1"/>
  <c r="BI74" i="1"/>
  <c r="BJ74" i="1"/>
  <c r="CB65" i="1"/>
  <c r="BX65" i="1"/>
  <c r="BN70" i="1"/>
  <c r="BB70" i="1"/>
  <c r="BA70" i="1"/>
  <c r="BD70" i="1"/>
  <c r="BC70" i="1"/>
  <c r="BE70" i="1"/>
  <c r="BH70" i="1"/>
  <c r="BF70" i="1"/>
  <c r="BG70" i="1"/>
  <c r="BI70" i="1"/>
  <c r="BJ70" i="1"/>
  <c r="BK70" i="1"/>
  <c r="AZ70" i="1"/>
  <c r="BN69" i="1"/>
  <c r="BI69" i="1"/>
  <c r="BJ69" i="1"/>
  <c r="BK69" i="1"/>
  <c r="BC69" i="1"/>
  <c r="BA69" i="1"/>
  <c r="BB69" i="1"/>
  <c r="BD69" i="1"/>
  <c r="BE69" i="1"/>
  <c r="BF69" i="1"/>
  <c r="BG69" i="1"/>
  <c r="BH69" i="1"/>
  <c r="AZ69" i="1"/>
  <c r="BD68" i="1"/>
  <c r="BJ68" i="1"/>
  <c r="BE68" i="1"/>
  <c r="BI68" i="1"/>
  <c r="BF68" i="1"/>
  <c r="BH68" i="1"/>
  <c r="BG68" i="1"/>
  <c r="BK68" i="1"/>
  <c r="AZ68" i="1"/>
  <c r="BB68" i="1"/>
  <c r="BC68" i="1"/>
  <c r="BA68" i="1"/>
  <c r="BJ67" i="1"/>
  <c r="BA67" i="1"/>
  <c r="BD67" i="1"/>
  <c r="BB67" i="1"/>
  <c r="BE67" i="1"/>
  <c r="BC67" i="1"/>
  <c r="BF67" i="1"/>
  <c r="BG67" i="1"/>
  <c r="BH67" i="1"/>
  <c r="BI67" i="1"/>
  <c r="BK67" i="1"/>
  <c r="AZ67" i="1"/>
  <c r="BK66" i="1"/>
  <c r="BA66" i="1"/>
  <c r="BB66" i="1"/>
  <c r="BC66" i="1"/>
  <c r="BD66" i="1"/>
  <c r="BE66" i="1"/>
  <c r="BF66" i="1"/>
  <c r="BG66" i="1"/>
  <c r="BH66" i="1"/>
  <c r="BJ66" i="1"/>
  <c r="BI66" i="1"/>
  <c r="AZ66" i="1"/>
  <c r="BF65" i="1"/>
  <c r="BJ65" i="1"/>
  <c r="BG65" i="1"/>
  <c r="BH65" i="1"/>
  <c r="BI65" i="1"/>
  <c r="BK65" i="1"/>
  <c r="AZ65" i="1"/>
  <c r="BA65" i="1"/>
  <c r="BB65" i="1"/>
  <c r="BC65" i="1"/>
  <c r="BD65" i="1"/>
  <c r="BE65" i="1"/>
  <c r="BF75" i="1"/>
  <c r="BJ75" i="1"/>
  <c r="BK75" i="1"/>
  <c r="BG75" i="1"/>
  <c r="BH75" i="1"/>
  <c r="BI75" i="1"/>
  <c r="BA75" i="1"/>
  <c r="BB75" i="1"/>
  <c r="BC75" i="1"/>
  <c r="BD75" i="1"/>
  <c r="BE75" i="1"/>
  <c r="AZ75" i="1"/>
  <c r="BB64" i="1"/>
  <c r="BG64" i="1"/>
  <c r="BC64" i="1"/>
  <c r="BD64" i="1"/>
  <c r="BF64" i="1"/>
  <c r="BE64" i="1"/>
  <c r="BH64" i="1"/>
  <c r="BI64" i="1"/>
  <c r="BJ64" i="1"/>
  <c r="BK64" i="1"/>
  <c r="AZ64" i="1"/>
  <c r="BA64" i="1"/>
  <c r="BD63" i="1"/>
  <c r="AZ63" i="1"/>
  <c r="BA63" i="1"/>
  <c r="BB63" i="1"/>
  <c r="BC63" i="1"/>
  <c r="BE63" i="1"/>
  <c r="BH63" i="1"/>
  <c r="BF63" i="1"/>
  <c r="BG63" i="1"/>
  <c r="BI63" i="1"/>
  <c r="AM75" i="1"/>
  <c r="BJ63" i="1"/>
  <c r="BK63" i="1"/>
  <c r="BN73" i="1"/>
  <c r="BB73" i="1"/>
  <c r="BA73" i="1"/>
  <c r="BC73" i="1"/>
  <c r="BD73" i="1"/>
  <c r="BF73" i="1"/>
  <c r="BE73" i="1"/>
  <c r="BG73" i="1"/>
  <c r="BH73" i="1"/>
  <c r="BI73" i="1"/>
  <c r="BK73" i="1"/>
  <c r="BJ73" i="1"/>
  <c r="AZ73" i="1"/>
  <c r="CC72" i="1"/>
  <c r="BX72" i="1"/>
  <c r="BG72" i="1"/>
  <c r="BH72" i="1"/>
  <c r="BK72" i="1"/>
  <c r="BI72" i="1"/>
  <c r="BJ72" i="1"/>
  <c r="AZ72" i="1"/>
  <c r="BA72" i="1"/>
  <c r="BB72" i="1"/>
  <c r="BC72" i="1"/>
  <c r="BD72" i="1"/>
  <c r="BE72" i="1"/>
  <c r="BF72" i="1"/>
  <c r="BN71" i="1"/>
  <c r="BC71" i="1"/>
  <c r="BI71" i="1"/>
  <c r="BD71" i="1"/>
  <c r="BE71" i="1"/>
  <c r="BF71" i="1"/>
  <c r="BG71" i="1"/>
  <c r="BH71" i="1"/>
  <c r="BJ71" i="1"/>
  <c r="BK71" i="1"/>
  <c r="BB71" i="1"/>
  <c r="BA71" i="1"/>
  <c r="AZ71" i="1"/>
  <c r="AH70" i="1"/>
  <c r="BL65" i="1"/>
  <c r="BO65" i="1" s="1"/>
  <c r="BM69" i="1"/>
  <c r="BP69" i="1" s="1"/>
  <c r="BM72" i="1"/>
  <c r="BP72" i="1" s="1"/>
  <c r="BM71" i="1"/>
  <c r="BP71" i="1" s="1"/>
  <c r="BM70" i="1"/>
  <c r="BP70" i="1" s="1"/>
  <c r="BL64" i="1"/>
  <c r="BO64" i="1" s="1"/>
  <c r="BM68" i="1"/>
  <c r="BP68" i="1" s="1"/>
  <c r="BL63" i="1"/>
  <c r="BO63" i="1" s="1"/>
  <c r="BM75" i="1"/>
  <c r="BP75" i="1" s="1"/>
  <c r="CA63" i="1"/>
  <c r="CB63" i="1"/>
  <c r="BM74" i="1"/>
  <c r="BP74" i="1" s="1"/>
  <c r="BM73" i="1"/>
  <c r="BP73" i="1" s="1"/>
  <c r="AH69" i="1"/>
  <c r="CB72" i="1"/>
  <c r="BW67" i="1"/>
  <c r="BW64" i="1"/>
  <c r="CA66" i="1"/>
  <c r="BN67" i="1"/>
  <c r="BL69" i="1"/>
  <c r="BO69" i="1" s="1"/>
  <c r="BN68" i="1"/>
  <c r="BL70" i="1"/>
  <c r="BO70" i="1" s="1"/>
  <c r="CB66" i="1"/>
  <c r="BW71" i="1"/>
  <c r="BL74" i="1"/>
  <c r="BO74" i="1" s="1"/>
  <c r="BL73" i="1"/>
  <c r="BO73" i="1" s="1"/>
  <c r="BW70" i="1"/>
  <c r="BL72" i="1"/>
  <c r="BO72" i="1" s="1"/>
  <c r="CB69" i="1"/>
  <c r="BL71" i="1"/>
  <c r="BO71" i="1" s="1"/>
  <c r="BW68" i="1"/>
  <c r="BN75" i="1"/>
  <c r="BL75" i="1"/>
  <c r="BO75" i="1" s="1"/>
  <c r="BL68" i="1"/>
  <c r="BO68" i="1" s="1"/>
  <c r="BN66" i="1"/>
  <c r="BL67" i="1"/>
  <c r="BO67" i="1" s="1"/>
  <c r="BN65" i="1"/>
  <c r="BL66" i="1"/>
  <c r="BO66" i="1" s="1"/>
  <c r="BN64" i="1"/>
  <c r="BN63" i="1"/>
  <c r="BN72" i="1"/>
  <c r="AH67" i="1"/>
  <c r="AH65" i="1"/>
  <c r="AH64" i="1"/>
  <c r="BQ76" i="1" l="1"/>
  <c r="BR76" i="1" s="1"/>
  <c r="BS78" i="1" s="1"/>
  <c r="BS79" i="1"/>
  <c r="BT88" i="1"/>
  <c r="BS88" i="1"/>
  <c r="BT97" i="1"/>
  <c r="BS82" i="1"/>
  <c r="BT91" i="1"/>
  <c r="BS81" i="1"/>
  <c r="BT90" i="1"/>
  <c r="BS87" i="1"/>
  <c r="BT96" i="1"/>
  <c r="BS83" i="1"/>
  <c r="BT93" i="1"/>
  <c r="BS84" i="1"/>
  <c r="BT92" i="1"/>
  <c r="BS85" i="1"/>
  <c r="BT94" i="1"/>
  <c r="BS80" i="1"/>
  <c r="BT89" i="1"/>
  <c r="BS86" i="1"/>
  <c r="BT95" i="1"/>
  <c r="E19" i="3"/>
  <c r="F19" i="3" s="1"/>
  <c r="D20" i="3"/>
  <c r="V85" i="1"/>
  <c r="AH85" i="1" s="1"/>
  <c r="BY66" i="1"/>
  <c r="CC76" i="1"/>
  <c r="BY72" i="1"/>
  <c r="BY68" i="1"/>
  <c r="BY64" i="1"/>
  <c r="BY69" i="1"/>
  <c r="BX68" i="1"/>
  <c r="BY70" i="1"/>
  <c r="BY65" i="1"/>
  <c r="BY67" i="1"/>
  <c r="BY71" i="1"/>
  <c r="CA67" i="1"/>
  <c r="BX67" i="1"/>
  <c r="BI106" i="1"/>
  <c r="AW107" i="1" s="1"/>
  <c r="AI119" i="1" s="1"/>
  <c r="AI131" i="1" s="1"/>
  <c r="BJ106" i="1"/>
  <c r="AX107" i="1" s="1"/>
  <c r="AI120" i="1" s="1"/>
  <c r="AI132" i="1" s="1"/>
  <c r="BC106" i="1"/>
  <c r="AQ107" i="1" s="1"/>
  <c r="AI113" i="1" s="1"/>
  <c r="AI125" i="1" s="1"/>
  <c r="CC71" i="1"/>
  <c r="BX71" i="1"/>
  <c r="BF106" i="1"/>
  <c r="AT107" i="1" s="1"/>
  <c r="AI116" i="1" s="1"/>
  <c r="AI128" i="1" s="1"/>
  <c r="BH106" i="1"/>
  <c r="AV107" i="1" s="1"/>
  <c r="AI118" i="1" s="1"/>
  <c r="AI130" i="1" s="1"/>
  <c r="BB106" i="1"/>
  <c r="AP107" i="1" s="1"/>
  <c r="AI112" i="1" s="1"/>
  <c r="AI124" i="1" s="1"/>
  <c r="CC70" i="1"/>
  <c r="BX70" i="1"/>
  <c r="BG106" i="1"/>
  <c r="AU107" i="1" s="1"/>
  <c r="AI117" i="1" s="1"/>
  <c r="AI129" i="1" s="1"/>
  <c r="BA106" i="1"/>
  <c r="AO107" i="1" s="1"/>
  <c r="AI111" i="1" s="1"/>
  <c r="AI123" i="1" s="1"/>
  <c r="BK106" i="1"/>
  <c r="AY107" i="1" s="1"/>
  <c r="AI121" i="1" s="1"/>
  <c r="AI133" i="1" s="1"/>
  <c r="CB64" i="1"/>
  <c r="BX64" i="1"/>
  <c r="AZ106" i="1"/>
  <c r="AN107" i="1" s="1"/>
  <c r="AI110" i="1" s="1"/>
  <c r="BD106" i="1"/>
  <c r="AR107" i="1" s="1"/>
  <c r="AI114" i="1" s="1"/>
  <c r="AI126" i="1" s="1"/>
  <c r="BE106" i="1"/>
  <c r="AS107" i="1" s="1"/>
  <c r="AI115" i="1" s="1"/>
  <c r="AI127" i="1" s="1"/>
  <c r="BQ64" i="1"/>
  <c r="BR64" i="1" s="1"/>
  <c r="BQ71" i="1"/>
  <c r="BR71" i="1" s="1"/>
  <c r="BQ70" i="1"/>
  <c r="BR70" i="1" s="1"/>
  <c r="BQ73" i="1"/>
  <c r="BR73" i="1" s="1"/>
  <c r="BT84" i="1" s="1"/>
  <c r="BQ63" i="1"/>
  <c r="BR63" i="1" s="1"/>
  <c r="BQ69" i="1"/>
  <c r="BR69" i="1" s="1"/>
  <c r="BQ65" i="1"/>
  <c r="BR65" i="1" s="1"/>
  <c r="BQ74" i="1"/>
  <c r="BR74" i="1" s="1"/>
  <c r="CA65" i="1"/>
  <c r="CB67" i="1"/>
  <c r="CA64" i="1"/>
  <c r="BQ67" i="1"/>
  <c r="BR67" i="1" s="1"/>
  <c r="BQ72" i="1"/>
  <c r="BR72" i="1" s="1"/>
  <c r="BQ66" i="1"/>
  <c r="BR66" i="1" s="1"/>
  <c r="BQ68" i="1"/>
  <c r="BR68" i="1" s="1"/>
  <c r="BQ75" i="1"/>
  <c r="BR75" i="1" s="1"/>
  <c r="CA68" i="1"/>
  <c r="CB68" i="1"/>
  <c r="CA69" i="1"/>
  <c r="CB70" i="1"/>
  <c r="CA70" i="1"/>
  <c r="CB71" i="1"/>
  <c r="CA71" i="1"/>
  <c r="CA72" i="1"/>
  <c r="BT87" i="1" l="1"/>
  <c r="BZ82" i="1"/>
  <c r="BU82" i="1"/>
  <c r="BZ87" i="1"/>
  <c r="BU87" i="1"/>
  <c r="BU86" i="1"/>
  <c r="BZ86" i="1"/>
  <c r="BZ78" i="1"/>
  <c r="BU78" i="1"/>
  <c r="BU88" i="1"/>
  <c r="BZ88" i="1"/>
  <c r="BT86" i="1"/>
  <c r="BT85" i="1"/>
  <c r="BZ80" i="1"/>
  <c r="BU80" i="1"/>
  <c r="BZ79" i="1"/>
  <c r="BU79" i="1"/>
  <c r="BU85" i="1"/>
  <c r="BZ85" i="1"/>
  <c r="BU84" i="1"/>
  <c r="BZ84" i="1"/>
  <c r="BZ83" i="1"/>
  <c r="BU83" i="1"/>
  <c r="BZ81" i="1"/>
  <c r="BU81" i="1"/>
  <c r="BS77" i="1"/>
  <c r="BT80" i="1"/>
  <c r="BT81" i="1"/>
  <c r="BT82" i="1"/>
  <c r="BT83" i="1"/>
  <c r="D21" i="3"/>
  <c r="E20" i="3"/>
  <c r="F20" i="3" s="1"/>
  <c r="BT79" i="1"/>
  <c r="BT77" i="1"/>
  <c r="BT78" i="1"/>
  <c r="V86" i="1"/>
  <c r="AH86" i="1" s="1"/>
  <c r="BT76" i="1"/>
  <c r="BS76" i="1"/>
  <c r="AJ120" i="1"/>
  <c r="AJ126" i="1"/>
  <c r="AJ121" i="1"/>
  <c r="AJ122" i="1"/>
  <c r="AJ130" i="1"/>
  <c r="AJ123" i="1"/>
  <c r="AJ124" i="1"/>
  <c r="AJ125" i="1"/>
  <c r="AI122" i="1"/>
  <c r="AJ111" i="1"/>
  <c r="AJ127" i="1"/>
  <c r="AJ112" i="1"/>
  <c r="AJ128" i="1"/>
  <c r="AJ113" i="1"/>
  <c r="AJ129" i="1"/>
  <c r="AJ114" i="1"/>
  <c r="AJ115" i="1"/>
  <c r="AJ131" i="1"/>
  <c r="AJ116" i="1"/>
  <c r="AJ132" i="1"/>
  <c r="AJ118" i="1"/>
  <c r="AJ110" i="1"/>
  <c r="AJ117" i="1"/>
  <c r="AJ133" i="1"/>
  <c r="AJ119" i="1"/>
  <c r="BS67" i="1"/>
  <c r="BS64" i="1"/>
  <c r="BU64" i="1" s="1"/>
  <c r="BS63" i="1"/>
  <c r="BU63" i="1" s="1"/>
  <c r="BS71" i="1"/>
  <c r="BU71" i="1" s="1"/>
  <c r="BS68" i="1"/>
  <c r="BT71" i="1"/>
  <c r="BT68" i="1"/>
  <c r="BT69" i="1"/>
  <c r="BT70" i="1"/>
  <c r="BT74" i="1"/>
  <c r="BS66" i="1"/>
  <c r="BS65" i="1"/>
  <c r="BU65" i="1" s="1"/>
  <c r="BT73" i="1"/>
  <c r="BT72" i="1"/>
  <c r="BS74" i="1"/>
  <c r="BS72" i="1"/>
  <c r="BS75" i="1"/>
  <c r="BT75" i="1"/>
  <c r="BS73" i="1"/>
  <c r="BS70" i="1"/>
  <c r="BS69" i="1"/>
  <c r="BZ77" i="1" l="1"/>
  <c r="BU77" i="1"/>
  <c r="D22" i="3"/>
  <c r="E21" i="3"/>
  <c r="F21" i="3" s="1"/>
  <c r="V99" i="1"/>
  <c r="AH99" i="1" s="1"/>
  <c r="BU76" i="1"/>
  <c r="BZ76" i="1"/>
  <c r="BZ63" i="1"/>
  <c r="BZ64" i="1"/>
  <c r="BZ65" i="1"/>
  <c r="BZ71" i="1"/>
  <c r="BU70" i="1"/>
  <c r="BZ70" i="1"/>
  <c r="BU66" i="1"/>
  <c r="BZ66" i="1"/>
  <c r="BU69" i="1"/>
  <c r="BZ69" i="1"/>
  <c r="BU68" i="1"/>
  <c r="BZ68" i="1"/>
  <c r="BU67" i="1"/>
  <c r="BZ67" i="1"/>
  <c r="BU73" i="1"/>
  <c r="BU72" i="1"/>
  <c r="BZ72" i="1"/>
  <c r="BU74" i="1"/>
  <c r="BU75" i="1"/>
  <c r="E22" i="3" l="1"/>
  <c r="F22" i="3" s="1"/>
  <c r="D23" i="3"/>
  <c r="V100" i="1"/>
  <c r="AH100" i="1" s="1"/>
  <c r="BT54" i="1"/>
  <c r="E23" i="3" l="1"/>
  <c r="F23" i="3" s="1"/>
  <c r="D24" i="3"/>
  <c r="BV88" i="1"/>
  <c r="BV92" i="1"/>
  <c r="BV96" i="1"/>
  <c r="BV100" i="1"/>
  <c r="BV98" i="1"/>
  <c r="BV87" i="1"/>
  <c r="BV91" i="1"/>
  <c r="BV95" i="1"/>
  <c r="BV99" i="1"/>
  <c r="BV103" i="1"/>
  <c r="BV102" i="1"/>
  <c r="BV90" i="1"/>
  <c r="BV94" i="1"/>
  <c r="BV89" i="1"/>
  <c r="BV93" i="1"/>
  <c r="BV97" i="1"/>
  <c r="BV101" i="1"/>
  <c r="BV76" i="1"/>
  <c r="BV78" i="1"/>
  <c r="BV82" i="1"/>
  <c r="BV86" i="1"/>
  <c r="BV80" i="1"/>
  <c r="BV77" i="1"/>
  <c r="BV81" i="1"/>
  <c r="BV85" i="1"/>
  <c r="BV84" i="1"/>
  <c r="BV83" i="1"/>
  <c r="BV79" i="1"/>
  <c r="V101" i="1"/>
  <c r="AH101" i="1" s="1"/>
  <c r="BV66" i="1"/>
  <c r="BV70" i="1"/>
  <c r="BV71" i="1"/>
  <c r="BV72" i="1"/>
  <c r="BV73" i="1"/>
  <c r="BV74" i="1"/>
  <c r="BV75" i="1"/>
  <c r="BV64" i="1"/>
  <c r="BV65" i="1"/>
  <c r="BV67" i="1"/>
  <c r="BV68" i="1"/>
  <c r="BV69" i="1"/>
  <c r="BV63" i="1"/>
  <c r="D25" i="3" l="1"/>
  <c r="E24" i="3"/>
  <c r="F24" i="3" s="1"/>
  <c r="V102" i="1"/>
  <c r="AH102" i="1" s="1"/>
  <c r="V103" i="1"/>
  <c r="AH103" i="1" s="1"/>
  <c r="E25" i="3" l="1"/>
  <c r="F25" i="3" s="1"/>
  <c r="D26" i="3"/>
  <c r="E26" i="3" l="1"/>
  <c r="F26" i="3" s="1"/>
  <c r="D27" i="3"/>
  <c r="D28" i="3" l="1"/>
  <c r="E27" i="3"/>
  <c r="F27" i="3" s="1"/>
  <c r="E28" i="3" l="1"/>
  <c r="F28" i="3" s="1"/>
  <c r="D29" i="3"/>
  <c r="E29" i="3" l="1"/>
  <c r="F29" i="3" s="1"/>
  <c r="D30" i="3"/>
  <c r="D31" i="3" l="1"/>
  <c r="E30" i="3"/>
  <c r="F30" i="3" s="1"/>
  <c r="E31" i="3" l="1"/>
  <c r="F31" i="3" s="1"/>
  <c r="D32" i="3"/>
  <c r="E32" i="3" l="1"/>
  <c r="F32" i="3" s="1"/>
  <c r="D33" i="3"/>
  <c r="D34" i="3" l="1"/>
  <c r="E33" i="3"/>
  <c r="F33" i="3" s="1"/>
  <c r="D35" i="3" l="1"/>
  <c r="E34" i="3"/>
  <c r="F34" i="3" s="1"/>
  <c r="E35" i="3" l="1"/>
  <c r="F35" i="3" s="1"/>
  <c r="D36" i="3"/>
  <c r="E36" i="3" l="1"/>
  <c r="F36" i="3" s="1"/>
  <c r="D37" i="3"/>
  <c r="D38" i="3" l="1"/>
  <c r="E37" i="3"/>
  <c r="F37" i="3" s="1"/>
  <c r="E38" i="3" l="1"/>
  <c r="F38" i="3" s="1"/>
  <c r="D39" i="3"/>
  <c r="E39" i="3" l="1"/>
  <c r="F39" i="3" s="1"/>
  <c r="D40" i="3"/>
  <c r="D41" i="3" l="1"/>
  <c r="E40" i="3"/>
  <c r="F40" i="3" s="1"/>
  <c r="E41" i="3" l="1"/>
  <c r="F41" i="3" s="1"/>
  <c r="D42" i="3"/>
  <c r="D43" i="3" l="1"/>
  <c r="E42" i="3"/>
  <c r="F42" i="3" s="1"/>
  <c r="D44" i="3" l="1"/>
  <c r="E43" i="3"/>
  <c r="F43" i="3" s="1"/>
  <c r="E44" i="3" l="1"/>
  <c r="F44" i="3" s="1"/>
  <c r="D45" i="3"/>
  <c r="E45" i="3" l="1"/>
  <c r="F45" i="3" s="1"/>
  <c r="D46" i="3"/>
  <c r="E46" i="3" l="1"/>
  <c r="F46" i="3" s="1"/>
  <c r="D47" i="3"/>
  <c r="E47" i="3" l="1"/>
  <c r="F47" i="3" s="1"/>
  <c r="D48" i="3"/>
  <c r="E48" i="3" l="1"/>
  <c r="F48" i="3" s="1"/>
  <c r="D49" i="3"/>
  <c r="D50" i="3" l="1"/>
  <c r="E49" i="3"/>
  <c r="F49" i="3" s="1"/>
  <c r="D51" i="3" l="1"/>
  <c r="E50" i="3"/>
  <c r="F50" i="3" s="1"/>
  <c r="E51" i="3" l="1"/>
  <c r="F51" i="3" s="1"/>
  <c r="D52" i="3"/>
  <c r="E52" i="3" l="1"/>
  <c r="F52" i="3" s="1"/>
  <c r="D53" i="3"/>
  <c r="D54" i="3" l="1"/>
  <c r="E53" i="3"/>
  <c r="F53" i="3" s="1"/>
  <c r="E54" i="3" l="1"/>
  <c r="F54" i="3" s="1"/>
  <c r="D55" i="3"/>
  <c r="D56" i="3" l="1"/>
  <c r="E55" i="3"/>
  <c r="F55" i="3" s="1"/>
  <c r="D57" i="3" l="1"/>
  <c r="E56" i="3"/>
  <c r="F56" i="3" s="1"/>
  <c r="E57" i="3" l="1"/>
  <c r="F57" i="3" s="1"/>
  <c r="D58" i="3"/>
  <c r="E58" i="3" l="1"/>
  <c r="F58" i="3" s="1"/>
  <c r="D59" i="3"/>
  <c r="D60" i="3" l="1"/>
  <c r="E59" i="3"/>
  <c r="F59" i="3" s="1"/>
  <c r="E60" i="3" l="1"/>
  <c r="F60" i="3" s="1"/>
  <c r="D61" i="3"/>
  <c r="D62" i="3" l="1"/>
  <c r="E61" i="3"/>
  <c r="F61" i="3" s="1"/>
  <c r="E62" i="3" l="1"/>
  <c r="F62" i="3" s="1"/>
  <c r="D63" i="3"/>
  <c r="E63" i="3" l="1"/>
  <c r="F63" i="3" s="1"/>
  <c r="D64" i="3"/>
  <c r="E64" i="3" l="1"/>
  <c r="F64" i="3" s="1"/>
  <c r="D65" i="3"/>
  <c r="D66" i="3" l="1"/>
  <c r="E65" i="3"/>
  <c r="F65" i="3" s="1"/>
  <c r="D67" i="3" l="1"/>
  <c r="E66" i="3"/>
  <c r="F66" i="3" s="1"/>
  <c r="E67" i="3" l="1"/>
  <c r="F67" i="3" s="1"/>
  <c r="D68" i="3"/>
  <c r="E68" i="3" l="1"/>
  <c r="F68" i="3" s="1"/>
  <c r="D69" i="3"/>
  <c r="D70" i="3" l="1"/>
  <c r="E69" i="3"/>
  <c r="F69" i="3" s="1"/>
  <c r="E70" i="3" l="1"/>
  <c r="F70" i="3" s="1"/>
  <c r="D71" i="3"/>
  <c r="D72" i="3" l="1"/>
  <c r="E71" i="3"/>
  <c r="F71" i="3" s="1"/>
  <c r="D73" i="3" l="1"/>
  <c r="E72" i="3"/>
  <c r="F72" i="3" s="1"/>
  <c r="E73" i="3" l="1"/>
  <c r="F73" i="3" s="1"/>
  <c r="D74" i="3"/>
  <c r="E74" i="3" l="1"/>
  <c r="F74" i="3" s="1"/>
  <c r="D75" i="3"/>
  <c r="D76" i="3" l="1"/>
  <c r="E75" i="3"/>
  <c r="F75" i="3" s="1"/>
  <c r="E76" i="3" l="1"/>
  <c r="F76" i="3" s="1"/>
  <c r="D77" i="3"/>
  <c r="D78" i="3" l="1"/>
  <c r="E77" i="3"/>
  <c r="F77" i="3" s="1"/>
  <c r="D79" i="3" l="1"/>
  <c r="E78" i="3"/>
  <c r="F78" i="3" s="1"/>
  <c r="E79" i="3" l="1"/>
  <c r="F79" i="3" s="1"/>
  <c r="D80" i="3"/>
  <c r="E80" i="3" l="1"/>
  <c r="F80" i="3" s="1"/>
  <c r="D81" i="3"/>
  <c r="D82" i="3" l="1"/>
  <c r="E81" i="3"/>
  <c r="F81" i="3" s="1"/>
  <c r="D83" i="3" l="1"/>
  <c r="E82" i="3"/>
  <c r="F82" i="3" s="1"/>
  <c r="E83" i="3" l="1"/>
  <c r="F83" i="3" s="1"/>
  <c r="D84" i="3"/>
  <c r="D85" i="3" l="1"/>
  <c r="E84" i="3"/>
  <c r="F84" i="3" s="1"/>
  <c r="D86" i="3" l="1"/>
  <c r="E85" i="3"/>
  <c r="F85" i="3" s="1"/>
  <c r="E86" i="3" l="1"/>
  <c r="F86" i="3" s="1"/>
  <c r="D87" i="3"/>
  <c r="E87" i="3" l="1"/>
  <c r="F87" i="3" s="1"/>
  <c r="D88" i="3"/>
  <c r="D89" i="3" l="1"/>
  <c r="E88" i="3"/>
  <c r="F88" i="3" s="1"/>
  <c r="E89" i="3" l="1"/>
  <c r="F89" i="3" s="1"/>
  <c r="D90" i="3"/>
  <c r="D91" i="3" l="1"/>
  <c r="E90" i="3"/>
  <c r="F90" i="3" s="1"/>
  <c r="D92" i="3" l="1"/>
  <c r="E91" i="3"/>
  <c r="F91" i="3" s="1"/>
  <c r="E92" i="3" l="1"/>
  <c r="F92" i="3" s="1"/>
  <c r="D93" i="3"/>
  <c r="D94" i="3" l="1"/>
  <c r="E93" i="3"/>
  <c r="F93" i="3" s="1"/>
  <c r="E94" i="3" l="1"/>
  <c r="F94" i="3" s="1"/>
  <c r="D95" i="3"/>
  <c r="E95" i="3" l="1"/>
  <c r="F95" i="3" s="1"/>
  <c r="D96" i="3"/>
  <c r="E96" i="3" l="1"/>
  <c r="F96" i="3" s="1"/>
  <c r="D97" i="3"/>
  <c r="D98" i="3" l="1"/>
  <c r="E97" i="3"/>
  <c r="F97" i="3" s="1"/>
  <c r="D99" i="3" l="1"/>
  <c r="E98" i="3"/>
  <c r="F98" i="3" s="1"/>
  <c r="E99" i="3" l="1"/>
  <c r="F99" i="3" s="1"/>
  <c r="D100" i="3"/>
  <c r="D101" i="3" l="1"/>
  <c r="E100" i="3"/>
  <c r="F100" i="3" s="1"/>
  <c r="D102" i="3" l="1"/>
  <c r="E101" i="3"/>
  <c r="F101" i="3" s="1"/>
  <c r="E102" i="3" l="1"/>
  <c r="F102" i="3" s="1"/>
  <c r="D103" i="3"/>
  <c r="E103" i="3" l="1"/>
  <c r="F103" i="3" s="1"/>
  <c r="D104" i="3"/>
  <c r="D105" i="3" l="1"/>
  <c r="E104" i="3"/>
  <c r="F104" i="3" s="1"/>
  <c r="E105" i="3" l="1"/>
  <c r="F105" i="3" s="1"/>
  <c r="D106" i="3"/>
  <c r="D107" i="3" l="1"/>
  <c r="E106" i="3"/>
  <c r="F106" i="3" s="1"/>
  <c r="D108" i="3" l="1"/>
  <c r="E107" i="3"/>
  <c r="F107" i="3" s="1"/>
  <c r="E108" i="3" l="1"/>
  <c r="F108" i="3" s="1"/>
  <c r="D109" i="3"/>
  <c r="E109" i="3" l="1"/>
  <c r="F109" i="3" s="1"/>
  <c r="D110" i="3"/>
  <c r="D111" i="3" l="1"/>
  <c r="E110" i="3"/>
  <c r="F110" i="3" s="1"/>
  <c r="E111" i="3" l="1"/>
  <c r="F111" i="3" s="1"/>
  <c r="D112" i="3"/>
  <c r="E112" i="3" l="1"/>
  <c r="F112" i="3" s="1"/>
  <c r="D113" i="3"/>
  <c r="D114" i="3" l="1"/>
  <c r="E113" i="3"/>
  <c r="F113" i="3" s="1"/>
  <c r="D115" i="3" l="1"/>
  <c r="E114" i="3"/>
  <c r="F114" i="3" s="1"/>
  <c r="E115" i="3" l="1"/>
  <c r="F115" i="3" s="1"/>
  <c r="D116" i="3"/>
  <c r="E116" i="3" l="1"/>
  <c r="F116" i="3" s="1"/>
  <c r="D117" i="3"/>
  <c r="D118" i="3" l="1"/>
  <c r="E117" i="3"/>
  <c r="F117" i="3" s="1"/>
  <c r="E118" i="3" l="1"/>
  <c r="F118" i="3" s="1"/>
  <c r="D119" i="3"/>
  <c r="E119" i="3" l="1"/>
  <c r="F119" i="3" s="1"/>
  <c r="D120" i="3"/>
  <c r="D121" i="3" l="1"/>
  <c r="E120" i="3"/>
  <c r="F120" i="3" s="1"/>
  <c r="E121" i="3" l="1"/>
  <c r="F121" i="3" s="1"/>
  <c r="D122" i="3"/>
  <c r="D123" i="3" l="1"/>
  <c r="E122" i="3"/>
  <c r="F122" i="3" s="1"/>
  <c r="D124" i="3" l="1"/>
  <c r="E123" i="3"/>
  <c r="F123" i="3" s="1"/>
  <c r="E124" i="3" l="1"/>
  <c r="F124" i="3" s="1"/>
  <c r="D125" i="3"/>
  <c r="E125" i="3" l="1"/>
  <c r="F125" i="3" s="1"/>
  <c r="D126" i="3"/>
  <c r="E126" i="3" l="1"/>
  <c r="F126" i="3" s="1"/>
  <c r="D127" i="3"/>
  <c r="E127" i="3" l="1"/>
  <c r="F127" i="3" s="1"/>
  <c r="D128" i="3"/>
  <c r="E128" i="3" l="1"/>
  <c r="F128" i="3" s="1"/>
  <c r="D129" i="3"/>
  <c r="D130" i="3" l="1"/>
  <c r="E129" i="3"/>
  <c r="F129" i="3" s="1"/>
  <c r="D131" i="3" l="1"/>
  <c r="E130" i="3"/>
  <c r="F130" i="3" s="1"/>
  <c r="E131" i="3" l="1"/>
  <c r="F131" i="3" s="1"/>
  <c r="D132" i="3"/>
  <c r="E132" i="3" l="1"/>
  <c r="F132" i="3" s="1"/>
  <c r="D133" i="3"/>
  <c r="D134" i="3" l="1"/>
  <c r="E133" i="3"/>
  <c r="F133" i="3" s="1"/>
  <c r="E134" i="3" l="1"/>
  <c r="F134" i="3" s="1"/>
  <c r="D135" i="3"/>
  <c r="D136" i="3" l="1"/>
  <c r="E135" i="3"/>
  <c r="F135" i="3" s="1"/>
  <c r="D137" i="3" l="1"/>
  <c r="E136" i="3"/>
  <c r="F136" i="3" s="1"/>
  <c r="E137" i="3" l="1"/>
  <c r="F137" i="3" s="1"/>
  <c r="D138" i="3"/>
  <c r="E138" i="3" l="1"/>
  <c r="F138" i="3" s="1"/>
  <c r="D139" i="3"/>
  <c r="D140" i="3" l="1"/>
  <c r="E139" i="3"/>
  <c r="F139" i="3" s="1"/>
  <c r="E140" i="3" l="1"/>
  <c r="F140" i="3" s="1"/>
  <c r="D141" i="3"/>
  <c r="E141" i="3" l="1"/>
  <c r="F141" i="3" s="1"/>
  <c r="D142" i="3"/>
  <c r="D143" i="3" l="1"/>
  <c r="E142" i="3"/>
  <c r="F142" i="3" s="1"/>
  <c r="E143" i="3" l="1"/>
  <c r="F143" i="3" s="1"/>
  <c r="D144" i="3"/>
  <c r="E144" i="3" l="1"/>
  <c r="F144" i="3" s="1"/>
  <c r="D145" i="3"/>
  <c r="D146" i="3" l="1"/>
  <c r="E145" i="3"/>
  <c r="F145" i="3" s="1"/>
  <c r="D147" i="3" l="1"/>
  <c r="E146" i="3"/>
  <c r="F146" i="3" s="1"/>
  <c r="E147" i="3" l="1"/>
  <c r="F147" i="3" s="1"/>
  <c r="D148" i="3"/>
  <c r="D149" i="3" l="1"/>
  <c r="E148" i="3"/>
  <c r="F148" i="3" s="1"/>
  <c r="D150" i="3" l="1"/>
  <c r="E149" i="3"/>
  <c r="F149" i="3" s="1"/>
  <c r="E150" i="3" l="1"/>
  <c r="F150" i="3" s="1"/>
  <c r="D151" i="3"/>
  <c r="E151" i="3" l="1"/>
  <c r="F151" i="3" s="1"/>
  <c r="D152" i="3"/>
  <c r="D153" i="3" l="1"/>
  <c r="E152" i="3"/>
  <c r="F152" i="3" s="1"/>
  <c r="E153" i="3" l="1"/>
  <c r="F153" i="3" s="1"/>
  <c r="D154" i="3"/>
  <c r="D155" i="3" l="1"/>
  <c r="E154" i="3"/>
  <c r="F154" i="3" s="1"/>
  <c r="D156" i="3" l="1"/>
  <c r="E155" i="3"/>
  <c r="F155" i="3" s="1"/>
  <c r="E156" i="3" l="1"/>
  <c r="F156" i="3" s="1"/>
  <c r="D157" i="3"/>
  <c r="E157" i="3" l="1"/>
  <c r="F157" i="3" s="1"/>
  <c r="D158" i="3"/>
  <c r="E158" i="3" l="1"/>
  <c r="F158" i="3" s="1"/>
  <c r="D159" i="3"/>
  <c r="E159" i="3" l="1"/>
  <c r="F159" i="3" s="1"/>
  <c r="D160" i="3"/>
  <c r="E160" i="3" l="1"/>
  <c r="F160" i="3" s="1"/>
  <c r="D161" i="3"/>
  <c r="E161" i="3" l="1"/>
  <c r="F161" i="3" s="1"/>
  <c r="D162" i="3"/>
  <c r="D163" i="3" l="1"/>
  <c r="E162" i="3"/>
  <c r="F162" i="3" s="1"/>
  <c r="E163" i="3" l="1"/>
  <c r="F163" i="3" s="1"/>
  <c r="D164" i="3"/>
  <c r="E164" i="3" l="1"/>
  <c r="F164" i="3" s="1"/>
  <c r="D165" i="3"/>
  <c r="D166" i="3" l="1"/>
  <c r="E165" i="3"/>
  <c r="F165" i="3" s="1"/>
  <c r="E166" i="3" l="1"/>
  <c r="F166" i="3" s="1"/>
  <c r="D167" i="3"/>
  <c r="E167" i="3" l="1"/>
  <c r="F167" i="3" s="1"/>
  <c r="D168" i="3"/>
  <c r="D169" i="3" l="1"/>
  <c r="E168" i="3"/>
  <c r="F168" i="3" s="1"/>
  <c r="E169" i="3" l="1"/>
  <c r="F169" i="3" s="1"/>
  <c r="D170" i="3"/>
  <c r="D171" i="3" l="1"/>
  <c r="E170" i="3"/>
  <c r="F170" i="3" s="1"/>
  <c r="E171" i="3" l="1"/>
  <c r="F171" i="3" s="1"/>
  <c r="D172" i="3"/>
  <c r="E172" i="3" l="1"/>
  <c r="F172" i="3" s="1"/>
  <c r="D173" i="3"/>
  <c r="D174" i="3" l="1"/>
  <c r="E173" i="3"/>
  <c r="F173" i="3" s="1"/>
  <c r="D175" i="3" l="1"/>
  <c r="E174" i="3"/>
  <c r="F174" i="3" s="1"/>
  <c r="D176" i="3" l="1"/>
  <c r="E175" i="3"/>
  <c r="F175" i="3" s="1"/>
  <c r="E176" i="3" l="1"/>
  <c r="F176" i="3" s="1"/>
  <c r="D177" i="3"/>
  <c r="E177" i="3" l="1"/>
  <c r="F177" i="3" s="1"/>
  <c r="D178" i="3"/>
  <c r="D179" i="3" l="1"/>
  <c r="E178" i="3"/>
  <c r="F178" i="3" s="1"/>
  <c r="E179" i="3" l="1"/>
  <c r="F179" i="3" s="1"/>
  <c r="D180" i="3"/>
  <c r="E180" i="3" l="1"/>
  <c r="F180" i="3" s="1"/>
  <c r="D181" i="3"/>
  <c r="D182" i="3" l="1"/>
  <c r="E181" i="3"/>
  <c r="F181" i="3" s="1"/>
  <c r="E182" i="3" l="1"/>
  <c r="F182" i="3" s="1"/>
  <c r="D183" i="3"/>
  <c r="D184" i="3" l="1"/>
  <c r="E183" i="3"/>
  <c r="F183" i="3" s="1"/>
  <c r="D185" i="3" l="1"/>
  <c r="E184" i="3"/>
  <c r="F184" i="3" s="1"/>
  <c r="E185" i="3" l="1"/>
  <c r="F185" i="3" s="1"/>
  <c r="D186" i="3"/>
  <c r="D187" i="3" l="1"/>
  <c r="E186" i="3"/>
  <c r="F186" i="3" s="1"/>
  <c r="E187" i="3" l="1"/>
  <c r="F187" i="3" s="1"/>
  <c r="D188" i="3"/>
  <c r="E188" i="3" l="1"/>
  <c r="F188" i="3" s="1"/>
  <c r="D189" i="3"/>
  <c r="E189" i="3" l="1"/>
  <c r="F189" i="3" s="1"/>
  <c r="D190" i="3"/>
  <c r="E190" i="3" l="1"/>
  <c r="F190" i="3" s="1"/>
  <c r="D191" i="3"/>
  <c r="D192" i="3" l="1"/>
  <c r="E191" i="3"/>
  <c r="F191" i="3" s="1"/>
  <c r="E192" i="3" l="1"/>
  <c r="F192" i="3" s="1"/>
  <c r="D193" i="3"/>
  <c r="E193" i="3" l="1"/>
  <c r="F193" i="3" s="1"/>
  <c r="D194" i="3"/>
  <c r="D195" i="3" l="1"/>
  <c r="E194" i="3"/>
  <c r="F194" i="3" s="1"/>
  <c r="D196" i="3" l="1"/>
  <c r="E195" i="3"/>
  <c r="F195" i="3" s="1"/>
  <c r="E196" i="3" l="1"/>
  <c r="F196" i="3" s="1"/>
  <c r="D197" i="3"/>
  <c r="D198" i="3" l="1"/>
  <c r="E197" i="3"/>
  <c r="F197" i="3" s="1"/>
  <c r="E198" i="3" l="1"/>
  <c r="F198" i="3" s="1"/>
  <c r="D199" i="3"/>
  <c r="E199" i="3" l="1"/>
  <c r="F199" i="3" s="1"/>
  <c r="D200" i="3"/>
  <c r="D201" i="3" l="1"/>
  <c r="E200" i="3"/>
  <c r="F200" i="3" s="1"/>
  <c r="E201" i="3" l="1"/>
  <c r="F201" i="3" s="1"/>
  <c r="D202" i="3"/>
  <c r="E202" i="3" l="1"/>
  <c r="F202" i="3" s="1"/>
  <c r="D203" i="3"/>
  <c r="D204" i="3" l="1"/>
  <c r="E203" i="3"/>
  <c r="F203" i="3" s="1"/>
  <c r="E204" i="3" l="1"/>
  <c r="F204" i="3" s="1"/>
  <c r="D205" i="3"/>
  <c r="E205" i="3" l="1"/>
  <c r="F205" i="3" s="1"/>
  <c r="D206" i="3"/>
  <c r="E206" i="3" l="1"/>
  <c r="F206" i="3" s="1"/>
  <c r="D207" i="3"/>
  <c r="E207" i="3" l="1"/>
  <c r="F207" i="3" s="1"/>
  <c r="D208" i="3"/>
  <c r="E208" i="3" l="1"/>
  <c r="F208" i="3" s="1"/>
  <c r="D209" i="3"/>
  <c r="E209" i="3" l="1"/>
  <c r="F209" i="3" s="1"/>
  <c r="D210" i="3"/>
  <c r="D211" i="3" l="1"/>
  <c r="E210" i="3"/>
  <c r="F210" i="3" s="1"/>
  <c r="E211" i="3" l="1"/>
  <c r="F211" i="3" s="1"/>
  <c r="D212" i="3"/>
  <c r="D213" i="3" l="1"/>
  <c r="E212" i="3"/>
  <c r="F212" i="3" s="1"/>
  <c r="D214" i="3" l="1"/>
  <c r="E213" i="3"/>
  <c r="F213" i="3" s="1"/>
  <c r="E214" i="3" l="1"/>
  <c r="F214" i="3" s="1"/>
  <c r="D215" i="3"/>
  <c r="D216" i="3" l="1"/>
  <c r="E215" i="3"/>
  <c r="F215" i="3" s="1"/>
  <c r="D217" i="3" l="1"/>
  <c r="E216" i="3"/>
  <c r="F216" i="3" s="1"/>
  <c r="E217" i="3" l="1"/>
  <c r="F217" i="3" s="1"/>
  <c r="D218" i="3"/>
  <c r="E218" i="3" l="1"/>
  <c r="F218" i="3" s="1"/>
  <c r="D219" i="3"/>
  <c r="D220" i="3" l="1"/>
  <c r="E219" i="3"/>
  <c r="F219" i="3" s="1"/>
  <c r="E220" i="3" l="1"/>
  <c r="F220" i="3" s="1"/>
  <c r="D221" i="3"/>
  <c r="D222" i="3" l="1"/>
  <c r="E221" i="3"/>
  <c r="F221" i="3" s="1"/>
  <c r="E222" i="3" l="1"/>
  <c r="F222" i="3" s="1"/>
  <c r="D223" i="3"/>
  <c r="E223" i="3" l="1"/>
  <c r="F223" i="3" s="1"/>
  <c r="D224" i="3"/>
  <c r="E224" i="3" l="1"/>
  <c r="F224" i="3" s="1"/>
  <c r="D225" i="3"/>
  <c r="D226" i="3" l="1"/>
  <c r="E225" i="3"/>
  <c r="F225" i="3" s="1"/>
  <c r="D227" i="3" l="1"/>
  <c r="E226" i="3"/>
  <c r="F226" i="3" s="1"/>
  <c r="E227" i="3" l="1"/>
  <c r="F227" i="3" s="1"/>
  <c r="D228" i="3"/>
  <c r="E228" i="3" l="1"/>
  <c r="F228" i="3" s="1"/>
  <c r="D229" i="3"/>
  <c r="D230" i="3" l="1"/>
  <c r="E229" i="3"/>
  <c r="F229" i="3" s="1"/>
  <c r="E230" i="3" l="1"/>
  <c r="F230" i="3" s="1"/>
  <c r="D231" i="3"/>
  <c r="D232" i="3" l="1"/>
  <c r="E231" i="3"/>
  <c r="F231" i="3" s="1"/>
  <c r="D233" i="3" l="1"/>
  <c r="E232" i="3"/>
  <c r="F232" i="3" s="1"/>
  <c r="E233" i="3" l="1"/>
  <c r="F233" i="3" s="1"/>
  <c r="D234" i="3"/>
  <c r="D235" i="3" l="1"/>
  <c r="E234" i="3"/>
  <c r="F234" i="3" s="1"/>
  <c r="E235" i="3" l="1"/>
  <c r="F235" i="3" s="1"/>
  <c r="D236" i="3"/>
  <c r="E236" i="3" l="1"/>
  <c r="F236" i="3" s="1"/>
  <c r="D237" i="3"/>
  <c r="D238" i="3" l="1"/>
  <c r="E237" i="3"/>
  <c r="F237" i="3" s="1"/>
  <c r="D239" i="3" l="1"/>
  <c r="E238" i="3"/>
  <c r="F238" i="3" s="1"/>
  <c r="D240" i="3" l="1"/>
  <c r="E239" i="3"/>
  <c r="F239" i="3" s="1"/>
  <c r="E240" i="3" l="1"/>
  <c r="F240" i="3" s="1"/>
  <c r="D241" i="3"/>
  <c r="E241" i="3" l="1"/>
  <c r="F241" i="3" s="1"/>
  <c r="D242" i="3"/>
  <c r="D243" i="3" l="1"/>
  <c r="E242" i="3"/>
  <c r="F242" i="3" s="1"/>
  <c r="E243" i="3" l="1"/>
  <c r="F243" i="3" s="1"/>
  <c r="D244" i="3"/>
  <c r="E244" i="3" l="1"/>
  <c r="F244" i="3" s="1"/>
  <c r="D245" i="3"/>
  <c r="D246" i="3" l="1"/>
  <c r="E245" i="3"/>
  <c r="F245" i="3" s="1"/>
  <c r="E246" i="3" l="1"/>
  <c r="F246" i="3" s="1"/>
  <c r="D247" i="3"/>
  <c r="D248" i="3" l="1"/>
  <c r="E247" i="3"/>
  <c r="F247" i="3" s="1"/>
  <c r="D249" i="3" l="1"/>
  <c r="E248" i="3"/>
  <c r="F248" i="3" s="1"/>
  <c r="E249" i="3" l="1"/>
  <c r="F249" i="3" s="1"/>
  <c r="D250" i="3"/>
  <c r="E250" i="3" l="1"/>
  <c r="F250" i="3" s="1"/>
  <c r="D251" i="3"/>
  <c r="D252" i="3" l="1"/>
  <c r="E251" i="3"/>
  <c r="F251" i="3" s="1"/>
  <c r="E252" i="3" l="1"/>
  <c r="F252" i="3" s="1"/>
  <c r="D253" i="3"/>
  <c r="D254" i="3" l="1"/>
  <c r="E253" i="3"/>
  <c r="F253" i="3" s="1"/>
  <c r="D255" i="3" l="1"/>
  <c r="E254" i="3"/>
  <c r="F254" i="3" s="1"/>
  <c r="D256" i="3" l="1"/>
  <c r="E255" i="3"/>
  <c r="F255" i="3" s="1"/>
  <c r="E256" i="3" l="1"/>
  <c r="F256" i="3" s="1"/>
  <c r="D257" i="3"/>
  <c r="D258" i="3" l="1"/>
  <c r="E257" i="3"/>
  <c r="F257" i="3" s="1"/>
  <c r="D259" i="3" l="1"/>
  <c r="E258" i="3"/>
  <c r="F258" i="3" s="1"/>
  <c r="D260" i="3" l="1"/>
  <c r="E259" i="3"/>
  <c r="F259" i="3" s="1"/>
  <c r="E260" i="3" l="1"/>
  <c r="F260" i="3" s="1"/>
  <c r="D261" i="3"/>
  <c r="D262" i="3" l="1"/>
  <c r="E261" i="3"/>
  <c r="F261" i="3" s="1"/>
  <c r="E262" i="3" l="1"/>
  <c r="F262" i="3" s="1"/>
  <c r="D263" i="3"/>
  <c r="E263" i="3" l="1"/>
  <c r="F263" i="3" s="1"/>
  <c r="D264" i="3"/>
  <c r="D265" i="3" l="1"/>
  <c r="E264" i="3"/>
  <c r="F264" i="3" s="1"/>
  <c r="E265" i="3" l="1"/>
  <c r="F265" i="3" s="1"/>
  <c r="D266" i="3"/>
  <c r="D267" i="3" l="1"/>
  <c r="E266" i="3"/>
  <c r="F266" i="3" s="1"/>
  <c r="E267" i="3" l="1"/>
  <c r="F267" i="3" s="1"/>
  <c r="D268" i="3"/>
  <c r="E268" i="3" l="1"/>
  <c r="F268" i="3" s="1"/>
  <c r="D269" i="3"/>
  <c r="E269" i="3" l="1"/>
  <c r="F269" i="3" s="1"/>
  <c r="D270" i="3"/>
  <c r="E270" i="3" l="1"/>
  <c r="F270" i="3" s="1"/>
  <c r="D271" i="3"/>
  <c r="E271" i="3" l="1"/>
  <c r="F271" i="3" s="1"/>
  <c r="D272" i="3"/>
  <c r="E272" i="3" l="1"/>
  <c r="F272" i="3" s="1"/>
  <c r="D273" i="3"/>
  <c r="E273" i="3" l="1"/>
  <c r="F273" i="3" s="1"/>
  <c r="D274" i="3"/>
  <c r="D275" i="3" l="1"/>
  <c r="E274" i="3"/>
  <c r="F274" i="3" s="1"/>
  <c r="E275" i="3" l="1"/>
  <c r="F275" i="3" s="1"/>
  <c r="D276" i="3"/>
  <c r="D277" i="3" l="1"/>
  <c r="E276" i="3"/>
  <c r="F276" i="3" s="1"/>
  <c r="D278" i="3" l="1"/>
  <c r="E277" i="3"/>
  <c r="F277" i="3" s="1"/>
  <c r="E278" i="3" l="1"/>
  <c r="F278" i="3" s="1"/>
  <c r="D279" i="3"/>
  <c r="E279" i="3" l="1"/>
  <c r="F279" i="3" s="1"/>
  <c r="D280" i="3"/>
  <c r="D281" i="3" l="1"/>
  <c r="E280" i="3"/>
  <c r="F280" i="3" s="1"/>
  <c r="E281" i="3" l="1"/>
  <c r="F281" i="3" s="1"/>
  <c r="D282" i="3"/>
  <c r="D283" i="3" l="1"/>
  <c r="E282" i="3"/>
  <c r="F282" i="3" s="1"/>
  <c r="E283" i="3" l="1"/>
  <c r="F283" i="3" s="1"/>
  <c r="D284" i="3"/>
  <c r="E284" i="3" l="1"/>
  <c r="F284" i="3" s="1"/>
  <c r="D285" i="3"/>
  <c r="D286" i="3" l="1"/>
  <c r="E285" i="3"/>
  <c r="F285" i="3" s="1"/>
  <c r="D287" i="3" l="1"/>
  <c r="E286" i="3"/>
  <c r="F286" i="3" s="1"/>
  <c r="E287" i="3" l="1"/>
  <c r="F287" i="3" s="1"/>
  <c r="D288" i="3"/>
  <c r="E288" i="3" l="1"/>
  <c r="F288" i="3" s="1"/>
  <c r="D289" i="3"/>
  <c r="D290" i="3" l="1"/>
  <c r="E289" i="3"/>
  <c r="F289" i="3" s="1"/>
  <c r="D291" i="3" l="1"/>
  <c r="E290" i="3"/>
  <c r="F290" i="3" s="1"/>
  <c r="D292" i="3" l="1"/>
  <c r="E291" i="3"/>
  <c r="F291" i="3" s="1"/>
  <c r="E292" i="3" l="1"/>
  <c r="F292" i="3" s="1"/>
  <c r="D293" i="3"/>
  <c r="D294" i="3" l="1"/>
  <c r="E293" i="3"/>
  <c r="F293" i="3" s="1"/>
  <c r="E294" i="3" l="1"/>
  <c r="F294" i="3" s="1"/>
  <c r="D295" i="3"/>
  <c r="D296" i="3" l="1"/>
  <c r="E295" i="3"/>
  <c r="F295" i="3" s="1"/>
  <c r="D297" i="3" l="1"/>
  <c r="E296" i="3"/>
  <c r="F296" i="3" s="1"/>
  <c r="E297" i="3" l="1"/>
  <c r="F297" i="3" s="1"/>
  <c r="D298" i="3"/>
  <c r="E298" i="3" l="1"/>
  <c r="F298" i="3" s="1"/>
  <c r="D299" i="3"/>
  <c r="D300" i="3" l="1"/>
  <c r="E299" i="3"/>
  <c r="F299" i="3" s="1"/>
  <c r="E300" i="3" l="1"/>
  <c r="F300" i="3" s="1"/>
  <c r="D301" i="3"/>
  <c r="D302" i="3" l="1"/>
  <c r="E301" i="3"/>
  <c r="F301" i="3" s="1"/>
  <c r="D303" i="3" l="1"/>
  <c r="E302" i="3"/>
  <c r="F302" i="3" s="1"/>
  <c r="E303" i="3" l="1"/>
  <c r="F303" i="3" s="1"/>
  <c r="D304" i="3"/>
  <c r="E304" i="3" l="1"/>
  <c r="F304" i="3" s="1"/>
  <c r="D305" i="3"/>
  <c r="D306" i="3" l="1"/>
  <c r="E305" i="3"/>
  <c r="F305" i="3" s="1"/>
  <c r="D307" i="3" l="1"/>
  <c r="E306" i="3"/>
  <c r="F306" i="3" s="1"/>
  <c r="D308" i="3" l="1"/>
  <c r="E307" i="3"/>
  <c r="F307" i="3" s="1"/>
  <c r="D309" i="3" l="1"/>
  <c r="E308" i="3"/>
  <c r="F308" i="3" s="1"/>
  <c r="D310" i="3" l="1"/>
  <c r="E309" i="3"/>
  <c r="F309" i="3" s="1"/>
  <c r="E310" i="3" l="1"/>
  <c r="F310" i="3" s="1"/>
  <c r="D311" i="3"/>
  <c r="E311" i="3" l="1"/>
  <c r="F311" i="3" s="1"/>
  <c r="D312" i="3"/>
  <c r="D313" i="3" l="1"/>
  <c r="E312" i="3"/>
  <c r="F312" i="3" s="1"/>
  <c r="E313" i="3" l="1"/>
  <c r="F313" i="3" s="1"/>
  <c r="D314" i="3"/>
  <c r="E314" i="3" l="1"/>
  <c r="F314" i="3" s="1"/>
  <c r="D315" i="3"/>
  <c r="E315" i="3" l="1"/>
  <c r="F315" i="3" s="1"/>
  <c r="D316" i="3"/>
  <c r="E316" i="3" l="1"/>
  <c r="F316" i="3" s="1"/>
  <c r="D317" i="3"/>
  <c r="E317" i="3" l="1"/>
  <c r="F317" i="3" s="1"/>
  <c r="D318" i="3"/>
  <c r="E318" i="3" l="1"/>
  <c r="F318" i="3" s="1"/>
  <c r="D319" i="3"/>
  <c r="E319" i="3" l="1"/>
  <c r="F319" i="3" s="1"/>
  <c r="D320" i="3"/>
  <c r="E320" i="3" l="1"/>
  <c r="F320" i="3" s="1"/>
  <c r="D321" i="3"/>
  <c r="D322" i="3" l="1"/>
  <c r="E321" i="3"/>
  <c r="F321" i="3" s="1"/>
  <c r="D323" i="3" l="1"/>
  <c r="E322" i="3"/>
  <c r="F322" i="3" s="1"/>
  <c r="D324" i="3" l="1"/>
  <c r="E323" i="3"/>
  <c r="F323" i="3" s="1"/>
  <c r="E324" i="3" l="1"/>
  <c r="F324" i="3" s="1"/>
  <c r="D325" i="3"/>
  <c r="D326" i="3" l="1"/>
  <c r="E325" i="3"/>
  <c r="F325" i="3" s="1"/>
  <c r="E326" i="3" l="1"/>
  <c r="F326" i="3" s="1"/>
  <c r="D327" i="3"/>
  <c r="E327" i="3" l="1"/>
  <c r="F327" i="3" s="1"/>
  <c r="D328" i="3"/>
  <c r="D329" i="3" l="1"/>
  <c r="E328" i="3"/>
  <c r="F328" i="3" s="1"/>
  <c r="E329" i="3" l="1"/>
  <c r="F329" i="3" s="1"/>
  <c r="D330" i="3"/>
  <c r="E330" i="3" l="1"/>
  <c r="F330" i="3" s="1"/>
  <c r="D331" i="3"/>
  <c r="E331" i="3" l="1"/>
  <c r="F331" i="3" s="1"/>
  <c r="D332" i="3"/>
  <c r="E332" i="3" l="1"/>
  <c r="F332" i="3" s="1"/>
  <c r="D333" i="3"/>
  <c r="E333" i="3" l="1"/>
  <c r="F333" i="3" s="1"/>
  <c r="D334" i="3"/>
  <c r="E334" i="3" l="1"/>
  <c r="F334" i="3" s="1"/>
  <c r="D335" i="3"/>
  <c r="E335" i="3" l="1"/>
  <c r="F335" i="3" s="1"/>
  <c r="D336" i="3"/>
  <c r="E336" i="3" l="1"/>
  <c r="F336" i="3" s="1"/>
  <c r="D337" i="3"/>
  <c r="E337" i="3" l="1"/>
  <c r="F337" i="3" s="1"/>
  <c r="D338" i="3"/>
  <c r="D339" i="3" l="1"/>
  <c r="E338" i="3"/>
  <c r="F338" i="3" s="1"/>
  <c r="E339" i="3" l="1"/>
  <c r="F339" i="3" s="1"/>
  <c r="D340" i="3"/>
  <c r="E340" i="3" l="1"/>
  <c r="F340" i="3" s="1"/>
  <c r="D341" i="3"/>
  <c r="D342" i="3" l="1"/>
  <c r="E341" i="3"/>
  <c r="F341" i="3" s="1"/>
  <c r="E342" i="3" l="1"/>
  <c r="F342" i="3" s="1"/>
  <c r="D343" i="3"/>
  <c r="E343" i="3" l="1"/>
  <c r="F343" i="3" s="1"/>
  <c r="D344" i="3"/>
  <c r="D345" i="3" l="1"/>
  <c r="E344" i="3"/>
  <c r="F344" i="3" s="1"/>
  <c r="E345" i="3" l="1"/>
  <c r="F345" i="3" s="1"/>
  <c r="D346" i="3"/>
  <c r="D347" i="3" l="1"/>
  <c r="E346" i="3"/>
  <c r="F346" i="3" s="1"/>
  <c r="E347" i="3" l="1"/>
  <c r="F347" i="3" s="1"/>
  <c r="D348" i="3"/>
  <c r="E348" i="3" l="1"/>
  <c r="F348" i="3" s="1"/>
  <c r="D349" i="3"/>
  <c r="E349" i="3" l="1"/>
  <c r="F349" i="3" s="1"/>
  <c r="D350" i="3"/>
  <c r="D351" i="3" l="1"/>
  <c r="E350" i="3"/>
  <c r="F350" i="3" s="1"/>
  <c r="E351" i="3" l="1"/>
  <c r="F351" i="3" s="1"/>
  <c r="D352" i="3"/>
  <c r="E352" i="3" l="1"/>
  <c r="F352" i="3" s="1"/>
  <c r="D353" i="3"/>
  <c r="D354" i="3" l="1"/>
  <c r="E353" i="3"/>
  <c r="F353" i="3" s="1"/>
  <c r="D355" i="3" l="1"/>
  <c r="E354" i="3"/>
  <c r="F354" i="3" s="1"/>
  <c r="D356" i="3" l="1"/>
  <c r="E355" i="3"/>
  <c r="F355" i="3" s="1"/>
  <c r="E356" i="3" l="1"/>
  <c r="F356" i="3" s="1"/>
  <c r="D357" i="3"/>
  <c r="D358" i="3" l="1"/>
  <c r="E357" i="3"/>
  <c r="F357" i="3" s="1"/>
  <c r="E358" i="3" l="1"/>
  <c r="F358" i="3" s="1"/>
  <c r="D359" i="3"/>
  <c r="D360" i="3" l="1"/>
  <c r="E359" i="3"/>
  <c r="F359" i="3" s="1"/>
  <c r="D361" i="3" l="1"/>
  <c r="E360" i="3"/>
  <c r="F360" i="3" s="1"/>
  <c r="E361" i="3" l="1"/>
  <c r="F361" i="3" s="1"/>
  <c r="D362" i="3"/>
  <c r="E362" i="3" l="1"/>
  <c r="F362" i="3" s="1"/>
  <c r="D363" i="3"/>
  <c r="D364" i="3" l="1"/>
  <c r="E363" i="3"/>
  <c r="F363" i="3" s="1"/>
  <c r="E364" i="3" l="1"/>
  <c r="F364" i="3" s="1"/>
  <c r="D365" i="3"/>
  <c r="D366" i="3" l="1"/>
  <c r="E365" i="3"/>
  <c r="F365" i="3" s="1"/>
  <c r="E366" i="3" l="1"/>
  <c r="F366" i="3" s="1"/>
  <c r="D367" i="3"/>
  <c r="E367" i="3" l="1"/>
  <c r="F367" i="3" s="1"/>
  <c r="D368" i="3"/>
  <c r="E368" i="3" l="1"/>
  <c r="F368" i="3" s="1"/>
  <c r="D369" i="3"/>
  <c r="D370" i="3" l="1"/>
  <c r="E369" i="3"/>
  <c r="F369" i="3" s="1"/>
  <c r="D371" i="3" l="1"/>
  <c r="E370" i="3"/>
  <c r="F370" i="3" s="1"/>
  <c r="D372" i="3" l="1"/>
  <c r="E371" i="3"/>
  <c r="F371" i="3" s="1"/>
  <c r="D373" i="3" l="1"/>
  <c r="E372" i="3"/>
  <c r="F372" i="3" s="1"/>
  <c r="D374" i="3" l="1"/>
  <c r="E373" i="3"/>
  <c r="F373" i="3" s="1"/>
  <c r="E374" i="3" l="1"/>
  <c r="F374" i="3" s="1"/>
  <c r="D375" i="3"/>
  <c r="D376" i="3" l="1"/>
  <c r="E375" i="3"/>
  <c r="F375" i="3" s="1"/>
  <c r="D377" i="3" l="1"/>
  <c r="E376" i="3"/>
  <c r="F376" i="3" s="1"/>
  <c r="E377" i="3" l="1"/>
  <c r="F377" i="3" s="1"/>
  <c r="D378" i="3"/>
  <c r="E378" i="3" l="1"/>
  <c r="F378" i="3" s="1"/>
  <c r="D379" i="3"/>
  <c r="D380" i="3" l="1"/>
  <c r="E379" i="3"/>
  <c r="F379" i="3" s="1"/>
  <c r="E380" i="3" l="1"/>
  <c r="F380" i="3" s="1"/>
  <c r="D381" i="3"/>
  <c r="D382" i="3" l="1"/>
  <c r="E381" i="3"/>
  <c r="F381" i="3" s="1"/>
  <c r="E382" i="3" l="1"/>
  <c r="F382" i="3" s="1"/>
  <c r="D383" i="3"/>
  <c r="E383" i="3" l="1"/>
  <c r="F383" i="3" s="1"/>
  <c r="D384" i="3"/>
  <c r="D385" i="3" l="1"/>
  <c r="E384" i="3"/>
  <c r="F384" i="3" s="1"/>
  <c r="D386" i="3" l="1"/>
  <c r="E385" i="3"/>
  <c r="F385" i="3" s="1"/>
  <c r="E386" i="3" l="1"/>
  <c r="F386" i="3" s="1"/>
  <c r="D387" i="3"/>
  <c r="E387" i="3" l="1"/>
  <c r="F387" i="3" s="1"/>
  <c r="D388" i="3"/>
  <c r="D389" i="3" l="1"/>
  <c r="E388" i="3"/>
  <c r="F388" i="3" s="1"/>
  <c r="D390" i="3" l="1"/>
  <c r="E389" i="3"/>
  <c r="F389" i="3" s="1"/>
  <c r="E390" i="3" l="1"/>
  <c r="F390" i="3" s="1"/>
  <c r="D391" i="3"/>
  <c r="E391" i="3" l="1"/>
  <c r="F391" i="3" s="1"/>
  <c r="D392" i="3"/>
  <c r="D393" i="3" l="1"/>
  <c r="E392" i="3"/>
  <c r="F392" i="3" s="1"/>
  <c r="E393" i="3" l="1"/>
  <c r="F393" i="3" s="1"/>
  <c r="D394" i="3"/>
  <c r="E394" i="3" l="1"/>
  <c r="F394" i="3" s="1"/>
  <c r="D395" i="3"/>
  <c r="D396" i="3" l="1"/>
  <c r="E395" i="3"/>
  <c r="F395" i="3" s="1"/>
  <c r="E396" i="3" l="1"/>
  <c r="F396" i="3" s="1"/>
  <c r="D397" i="3"/>
  <c r="D398" i="3" l="1"/>
  <c r="E397" i="3"/>
  <c r="F397" i="3" s="1"/>
  <c r="E398" i="3" l="1"/>
  <c r="F398" i="3" s="1"/>
  <c r="D399" i="3"/>
  <c r="E399" i="3" l="1"/>
  <c r="F399" i="3" s="1"/>
  <c r="D400" i="3"/>
  <c r="D401" i="3" l="1"/>
  <c r="E400" i="3"/>
  <c r="F400" i="3" s="1"/>
  <c r="E401" i="3" l="1"/>
  <c r="F401" i="3" s="1"/>
  <c r="D402" i="3"/>
  <c r="E402" i="3" l="1"/>
  <c r="F402" i="3" s="1"/>
  <c r="D403" i="3"/>
  <c r="E403" i="3" l="1"/>
  <c r="F403" i="3" s="1"/>
  <c r="D404" i="3"/>
  <c r="E404" i="3" l="1"/>
  <c r="F404" i="3" s="1"/>
  <c r="D405" i="3"/>
  <c r="D406" i="3" l="1"/>
  <c r="E405" i="3"/>
  <c r="F405" i="3" s="1"/>
  <c r="D407" i="3" l="1"/>
  <c r="E406" i="3"/>
  <c r="F406" i="3" s="1"/>
  <c r="E407" i="3" l="1"/>
  <c r="F407" i="3" s="1"/>
  <c r="D408" i="3"/>
  <c r="D409" i="3" l="1"/>
  <c r="E408" i="3"/>
  <c r="F408" i="3" s="1"/>
  <c r="E409" i="3" l="1"/>
  <c r="F409" i="3" s="1"/>
  <c r="D410" i="3"/>
  <c r="D411" i="3" l="1"/>
  <c r="E410" i="3"/>
  <c r="F410" i="3" s="1"/>
  <c r="D412" i="3" l="1"/>
  <c r="E411" i="3"/>
  <c r="F411" i="3" s="1"/>
  <c r="E412" i="3" l="1"/>
  <c r="F412" i="3" s="1"/>
  <c r="D413" i="3"/>
  <c r="E413" i="3" l="1"/>
  <c r="F413" i="3" s="1"/>
  <c r="D414" i="3"/>
  <c r="D415" i="3" l="1"/>
  <c r="E414" i="3"/>
  <c r="F414" i="3" s="1"/>
  <c r="E415" i="3" l="1"/>
  <c r="F415" i="3" s="1"/>
  <c r="D416" i="3"/>
  <c r="E416" i="3" l="1"/>
  <c r="F416" i="3" s="1"/>
  <c r="D417" i="3"/>
  <c r="E417" i="3" l="1"/>
  <c r="F417" i="3" s="1"/>
  <c r="D418" i="3"/>
  <c r="E418" i="3" l="1"/>
  <c r="F418" i="3" s="1"/>
  <c r="D419" i="3"/>
  <c r="E419" i="3" l="1"/>
  <c r="F419" i="3" s="1"/>
  <c r="D420" i="3"/>
  <c r="E420" i="3" l="1"/>
  <c r="F420" i="3" s="1"/>
  <c r="D421" i="3"/>
  <c r="D422" i="3" l="1"/>
  <c r="E421" i="3"/>
  <c r="F421" i="3" s="1"/>
  <c r="D423" i="3" l="1"/>
  <c r="E422" i="3"/>
  <c r="F422" i="3" s="1"/>
  <c r="D424" i="3" l="1"/>
  <c r="E423" i="3"/>
  <c r="F423" i="3" s="1"/>
  <c r="D425" i="3" l="1"/>
  <c r="E424" i="3"/>
  <c r="F424" i="3" s="1"/>
  <c r="E425" i="3" l="1"/>
  <c r="F425" i="3" s="1"/>
  <c r="D426" i="3"/>
  <c r="D427" i="3" l="1"/>
  <c r="E426" i="3"/>
  <c r="F426" i="3" s="1"/>
  <c r="D428" i="3" l="1"/>
  <c r="E427" i="3"/>
  <c r="F427" i="3" s="1"/>
  <c r="E428" i="3" l="1"/>
  <c r="F428" i="3" s="1"/>
  <c r="D429" i="3"/>
  <c r="E429" i="3" l="1"/>
  <c r="F429" i="3" s="1"/>
  <c r="D430" i="3"/>
  <c r="D431" i="3" l="1"/>
  <c r="E430" i="3"/>
  <c r="F430" i="3" s="1"/>
  <c r="E431" i="3" l="1"/>
  <c r="F431" i="3" s="1"/>
  <c r="D432" i="3"/>
  <c r="E432" i="3" l="1"/>
  <c r="F432" i="3" s="1"/>
  <c r="D433" i="3"/>
  <c r="E433" i="3" l="1"/>
  <c r="F433" i="3" s="1"/>
  <c r="D434" i="3"/>
  <c r="E434" i="3" l="1"/>
  <c r="F434" i="3" s="1"/>
  <c r="D435" i="3"/>
  <c r="E435" i="3" l="1"/>
  <c r="F435" i="3" s="1"/>
  <c r="D436" i="3"/>
  <c r="E436" i="3" l="1"/>
  <c r="F436" i="3" s="1"/>
  <c r="D437" i="3"/>
  <c r="D438" i="3" l="1"/>
  <c r="E437" i="3"/>
  <c r="F437" i="3" s="1"/>
  <c r="E438" i="3" l="1"/>
  <c r="F438" i="3" s="1"/>
  <c r="D439" i="3"/>
  <c r="E439" i="3" l="1"/>
  <c r="F439" i="3" s="1"/>
  <c r="D440" i="3"/>
  <c r="D441" i="3" l="1"/>
  <c r="E440" i="3"/>
  <c r="F440" i="3" s="1"/>
  <c r="E441" i="3" l="1"/>
  <c r="F441" i="3" s="1"/>
  <c r="D442" i="3"/>
  <c r="D443" i="3" l="1"/>
  <c r="E442" i="3"/>
  <c r="F442" i="3" s="1"/>
  <c r="D444" i="3" l="1"/>
  <c r="E443" i="3"/>
  <c r="F443" i="3" s="1"/>
  <c r="E444" i="3" l="1"/>
  <c r="F444" i="3" s="1"/>
  <c r="D445" i="3"/>
  <c r="D446" i="3" l="1"/>
  <c r="E445" i="3"/>
  <c r="F445" i="3" s="1"/>
  <c r="D447" i="3" l="1"/>
  <c r="E446" i="3"/>
  <c r="F446" i="3" s="1"/>
  <c r="E447" i="3" l="1"/>
  <c r="F447" i="3" s="1"/>
  <c r="D448" i="3"/>
  <c r="D449" i="3" l="1"/>
  <c r="E448" i="3"/>
  <c r="F448" i="3" s="1"/>
  <c r="D450" i="3" l="1"/>
  <c r="E449" i="3"/>
  <c r="F449" i="3" s="1"/>
  <c r="E450" i="3" l="1"/>
  <c r="F450" i="3" s="1"/>
  <c r="D451" i="3"/>
  <c r="E451" i="3" l="1"/>
  <c r="F451" i="3" s="1"/>
  <c r="D452" i="3"/>
  <c r="D453" i="3" l="1"/>
  <c r="E452" i="3"/>
  <c r="F452" i="3" s="1"/>
  <c r="D454" i="3" l="1"/>
  <c r="E453" i="3"/>
  <c r="F453" i="3" s="1"/>
  <c r="E454" i="3" l="1"/>
  <c r="F454" i="3" s="1"/>
  <c r="D455" i="3"/>
  <c r="D456" i="3" l="1"/>
  <c r="E455" i="3"/>
  <c r="F455" i="3" s="1"/>
  <c r="D457" i="3" l="1"/>
  <c r="E456" i="3"/>
  <c r="F456" i="3" s="1"/>
  <c r="D458" i="3" l="1"/>
  <c r="E457" i="3"/>
  <c r="F457" i="3" s="1"/>
  <c r="E458" i="3" l="1"/>
  <c r="F458" i="3" s="1"/>
  <c r="D459" i="3"/>
  <c r="D460" i="3" l="1"/>
  <c r="E459" i="3"/>
  <c r="F459" i="3" s="1"/>
  <c r="E460" i="3" l="1"/>
  <c r="F460" i="3" s="1"/>
  <c r="D461" i="3"/>
  <c r="D462" i="3" l="1"/>
  <c r="E461" i="3"/>
  <c r="F461" i="3" s="1"/>
  <c r="E462" i="3" l="1"/>
  <c r="F462" i="3" s="1"/>
  <c r="D463" i="3"/>
  <c r="E463" i="3" l="1"/>
  <c r="F463" i="3" s="1"/>
  <c r="D464" i="3"/>
  <c r="E464" i="3" l="1"/>
  <c r="F464" i="3" s="1"/>
  <c r="D465" i="3"/>
  <c r="E465" i="3" l="1"/>
  <c r="F465" i="3" s="1"/>
  <c r="D466" i="3"/>
  <c r="E466" i="3" l="1"/>
  <c r="F466" i="3" s="1"/>
  <c r="D467" i="3"/>
  <c r="E467" i="3" l="1"/>
  <c r="F467" i="3" s="1"/>
  <c r="D468" i="3"/>
  <c r="E468" i="3" l="1"/>
  <c r="F468" i="3" s="1"/>
  <c r="D469" i="3"/>
  <c r="E469" i="3" l="1"/>
  <c r="F469" i="3" s="1"/>
  <c r="D470" i="3"/>
  <c r="E470" i="3" l="1"/>
  <c r="F470" i="3" s="1"/>
  <c r="D471" i="3"/>
  <c r="D472" i="3" l="1"/>
  <c r="E471" i="3"/>
  <c r="F471" i="3" s="1"/>
  <c r="D473" i="3" l="1"/>
  <c r="E472" i="3"/>
  <c r="F472" i="3" s="1"/>
  <c r="E473" i="3" l="1"/>
  <c r="F473" i="3" s="1"/>
  <c r="D474" i="3"/>
  <c r="E474" i="3" l="1"/>
  <c r="F474" i="3" s="1"/>
  <c r="D475" i="3"/>
  <c r="E475" i="3" l="1"/>
  <c r="F475" i="3" s="1"/>
  <c r="D476" i="3"/>
  <c r="E476" i="3" l="1"/>
  <c r="F476" i="3" s="1"/>
  <c r="D477" i="3"/>
  <c r="D478" i="3" l="1"/>
  <c r="E477" i="3"/>
  <c r="F477" i="3" s="1"/>
  <c r="D479" i="3" l="1"/>
  <c r="E478" i="3"/>
  <c r="F478" i="3" s="1"/>
  <c r="D480" i="3" l="1"/>
  <c r="E479" i="3"/>
  <c r="F479" i="3" s="1"/>
  <c r="E480" i="3" l="1"/>
  <c r="F480" i="3" s="1"/>
  <c r="D481" i="3"/>
  <c r="E481" i="3" l="1"/>
  <c r="F481" i="3" s="1"/>
  <c r="D482" i="3"/>
  <c r="E482" i="3" l="1"/>
  <c r="F482" i="3" s="1"/>
  <c r="D483" i="3"/>
  <c r="E483" i="3" l="1"/>
  <c r="F483" i="3" s="1"/>
  <c r="D484" i="3"/>
  <c r="D485" i="3" l="1"/>
  <c r="E484" i="3"/>
  <c r="F484" i="3" s="1"/>
  <c r="D486" i="3" l="1"/>
  <c r="E485" i="3"/>
  <c r="F485" i="3" s="1"/>
  <c r="E486" i="3" l="1"/>
  <c r="F486" i="3" s="1"/>
  <c r="D487" i="3"/>
  <c r="D488" i="3" l="1"/>
  <c r="E487" i="3"/>
  <c r="F487" i="3" s="1"/>
  <c r="D489" i="3" l="1"/>
  <c r="E488" i="3"/>
  <c r="F488" i="3" s="1"/>
  <c r="E489" i="3" l="1"/>
  <c r="F489" i="3" s="1"/>
  <c r="D490" i="3"/>
  <c r="E490" i="3" l="1"/>
  <c r="F490" i="3" s="1"/>
  <c r="D491" i="3"/>
  <c r="E491" i="3" l="1"/>
  <c r="F491" i="3" s="1"/>
  <c r="D492" i="3"/>
  <c r="E492" i="3" l="1"/>
  <c r="F492" i="3" s="1"/>
  <c r="D493" i="3"/>
  <c r="E493" i="3" l="1"/>
  <c r="F493" i="3" s="1"/>
  <c r="D494" i="3"/>
  <c r="D495" i="3" l="1"/>
  <c r="E494" i="3"/>
  <c r="F494" i="3" s="1"/>
  <c r="D496" i="3" l="1"/>
  <c r="E495" i="3"/>
  <c r="F495" i="3" s="1"/>
  <c r="E496" i="3" l="1"/>
  <c r="F496" i="3" s="1"/>
  <c r="D497" i="3"/>
  <c r="E497" i="3" l="1"/>
  <c r="F497" i="3" s="1"/>
  <c r="D498" i="3"/>
  <c r="E498" i="3" l="1"/>
  <c r="F498" i="3" s="1"/>
  <c r="D499" i="3"/>
  <c r="E499" i="3" l="1"/>
  <c r="F499" i="3" s="1"/>
  <c r="D500" i="3"/>
  <c r="D501" i="3" l="1"/>
  <c r="E500" i="3"/>
  <c r="F500" i="3" s="1"/>
  <c r="D502" i="3" l="1"/>
  <c r="E501" i="3"/>
  <c r="F501" i="3" s="1"/>
  <c r="E502" i="3" l="1"/>
  <c r="F502" i="3" s="1"/>
  <c r="D503" i="3"/>
  <c r="D504" i="3" l="1"/>
  <c r="E503" i="3"/>
  <c r="F503" i="3" s="1"/>
  <c r="D505" i="3" l="1"/>
  <c r="E504" i="3"/>
  <c r="F504" i="3" s="1"/>
  <c r="E505" i="3" l="1"/>
  <c r="F505" i="3" s="1"/>
  <c r="D506" i="3"/>
  <c r="E506" i="3" l="1"/>
  <c r="F506" i="3" s="1"/>
  <c r="D507" i="3"/>
  <c r="E507" i="3" l="1"/>
  <c r="F507" i="3" s="1"/>
  <c r="D508" i="3"/>
  <c r="E508" i="3" l="1"/>
  <c r="F508" i="3" s="1"/>
  <c r="D509" i="3"/>
  <c r="D510" i="3" l="1"/>
  <c r="E509" i="3"/>
  <c r="F509" i="3" s="1"/>
  <c r="D511" i="3" l="1"/>
  <c r="E510" i="3"/>
  <c r="F510" i="3" s="1"/>
  <c r="D512" i="3" l="1"/>
  <c r="E511" i="3"/>
  <c r="F511" i="3" s="1"/>
  <c r="D513" i="3" l="1"/>
  <c r="E512" i="3"/>
  <c r="F512" i="3" s="1"/>
  <c r="D514" i="3" l="1"/>
  <c r="E513" i="3"/>
  <c r="F513" i="3" s="1"/>
  <c r="E514" i="3" l="1"/>
  <c r="F514" i="3" s="1"/>
  <c r="D515" i="3"/>
  <c r="E515" i="3" l="1"/>
  <c r="F515" i="3" s="1"/>
  <c r="D516" i="3"/>
  <c r="D517" i="3" l="1"/>
  <c r="E516" i="3"/>
  <c r="F516" i="3" s="1"/>
  <c r="D518" i="3" l="1"/>
  <c r="E517" i="3"/>
  <c r="F517" i="3" s="1"/>
  <c r="E518" i="3" l="1"/>
  <c r="F518" i="3" s="1"/>
  <c r="D519" i="3"/>
  <c r="D520" i="3" l="1"/>
  <c r="E519" i="3"/>
  <c r="F519" i="3" s="1"/>
  <c r="D521" i="3" l="1"/>
  <c r="E520" i="3"/>
  <c r="F520" i="3" s="1"/>
  <c r="E521" i="3" l="1"/>
  <c r="F521" i="3" s="1"/>
  <c r="D522" i="3"/>
  <c r="D523" i="3" l="1"/>
  <c r="E522" i="3"/>
  <c r="F522" i="3" s="1"/>
  <c r="E523" i="3" l="1"/>
  <c r="F523" i="3" s="1"/>
  <c r="D524" i="3"/>
  <c r="E524" i="3" l="1"/>
  <c r="F524" i="3" s="1"/>
  <c r="D525" i="3"/>
  <c r="D526" i="3" l="1"/>
  <c r="E525" i="3"/>
  <c r="F525" i="3" s="1"/>
  <c r="D527" i="3" l="1"/>
  <c r="E526" i="3"/>
  <c r="F526" i="3" s="1"/>
  <c r="D528" i="3" l="1"/>
  <c r="E527" i="3"/>
  <c r="F527" i="3" s="1"/>
  <c r="E528" i="3" l="1"/>
  <c r="F528" i="3" s="1"/>
  <c r="D529" i="3"/>
  <c r="D530" i="3" l="1"/>
  <c r="E529" i="3"/>
  <c r="F529" i="3" s="1"/>
  <c r="E530" i="3" l="1"/>
  <c r="F530" i="3" s="1"/>
  <c r="D531" i="3"/>
  <c r="E531" i="3" l="1"/>
  <c r="F531" i="3" s="1"/>
  <c r="D532" i="3"/>
  <c r="D533" i="3" l="1"/>
  <c r="E532" i="3"/>
  <c r="F532" i="3" s="1"/>
  <c r="D534" i="3" l="1"/>
  <c r="E533" i="3"/>
  <c r="F533" i="3" s="1"/>
  <c r="E534" i="3" l="1"/>
  <c r="F534" i="3" s="1"/>
  <c r="D535" i="3"/>
  <c r="E535" i="3" l="1"/>
  <c r="F535" i="3" s="1"/>
  <c r="D536" i="3"/>
  <c r="D537" i="3" l="1"/>
  <c r="E536" i="3"/>
  <c r="F536" i="3" s="1"/>
  <c r="E537" i="3" l="1"/>
  <c r="F537" i="3" s="1"/>
  <c r="D538" i="3"/>
  <c r="D539" i="3" l="1"/>
  <c r="E538" i="3"/>
  <c r="F538" i="3" s="1"/>
  <c r="D540" i="3" l="1"/>
  <c r="E539" i="3"/>
  <c r="F539" i="3" s="1"/>
  <c r="E540" i="3" l="1"/>
  <c r="F540" i="3" s="1"/>
  <c r="D541" i="3"/>
  <c r="E541" i="3" l="1"/>
  <c r="F541" i="3" s="1"/>
  <c r="D542" i="3"/>
  <c r="D543" i="3" l="1"/>
  <c r="E542" i="3"/>
  <c r="F542" i="3" s="1"/>
  <c r="D544" i="3" l="1"/>
  <c r="E543" i="3"/>
  <c r="F543" i="3" s="1"/>
  <c r="D545" i="3" l="1"/>
  <c r="E544" i="3"/>
  <c r="F544" i="3" s="1"/>
  <c r="E545" i="3" l="1"/>
  <c r="F545" i="3" s="1"/>
  <c r="D546" i="3"/>
  <c r="E546" i="3" l="1"/>
  <c r="F546" i="3" s="1"/>
  <c r="D547" i="3"/>
  <c r="E547" i="3" l="1"/>
  <c r="F547" i="3" s="1"/>
  <c r="D548" i="3"/>
  <c r="D549" i="3" l="1"/>
  <c r="E548" i="3"/>
  <c r="F548" i="3" s="1"/>
  <c r="D550" i="3" l="1"/>
  <c r="E549" i="3"/>
  <c r="F549" i="3" s="1"/>
  <c r="E550" i="3" l="1"/>
  <c r="F550" i="3" s="1"/>
  <c r="D551" i="3"/>
  <c r="E551" i="3" l="1"/>
  <c r="F551" i="3" s="1"/>
  <c r="D552" i="3"/>
  <c r="D553" i="3" l="1"/>
  <c r="E552" i="3"/>
  <c r="F552" i="3" s="1"/>
  <c r="E553" i="3" l="1"/>
  <c r="F553" i="3" s="1"/>
  <c r="D554" i="3"/>
  <c r="E554" i="3" l="1"/>
  <c r="F554" i="3" s="1"/>
  <c r="D555" i="3"/>
  <c r="D556" i="3" l="1"/>
  <c r="E555" i="3"/>
  <c r="F555" i="3" s="1"/>
  <c r="E556" i="3" l="1"/>
  <c r="F556" i="3" s="1"/>
  <c r="D557" i="3"/>
  <c r="D558" i="3" l="1"/>
  <c r="E557" i="3"/>
  <c r="F557" i="3" s="1"/>
  <c r="E558" i="3" l="1"/>
  <c r="F558" i="3" s="1"/>
  <c r="D559" i="3"/>
  <c r="D560" i="3" l="1"/>
  <c r="E559" i="3"/>
  <c r="F559" i="3" s="1"/>
  <c r="D561" i="3" l="1"/>
  <c r="E560" i="3"/>
  <c r="F560" i="3" s="1"/>
  <c r="D562" i="3" l="1"/>
  <c r="E561" i="3"/>
  <c r="F561" i="3" s="1"/>
  <c r="E562" i="3" l="1"/>
  <c r="F562" i="3" s="1"/>
  <c r="D563" i="3"/>
  <c r="E563" i="3" l="1"/>
  <c r="F563" i="3" s="1"/>
  <c r="D564" i="3"/>
  <c r="E564" i="3" l="1"/>
  <c r="F564" i="3" s="1"/>
  <c r="D565" i="3"/>
  <c r="D566" i="3" l="1"/>
  <c r="E565" i="3"/>
  <c r="F565" i="3" s="1"/>
  <c r="E566" i="3" l="1"/>
  <c r="F566" i="3" s="1"/>
  <c r="D567" i="3"/>
  <c r="E567" i="3" l="1"/>
  <c r="F567" i="3" s="1"/>
  <c r="D568" i="3"/>
  <c r="D569" i="3" l="1"/>
  <c r="E568" i="3"/>
  <c r="F568" i="3" s="1"/>
  <c r="E569" i="3" l="1"/>
  <c r="F569" i="3" s="1"/>
  <c r="D570" i="3"/>
  <c r="E570" i="3" l="1"/>
  <c r="F570" i="3" s="1"/>
  <c r="D571" i="3"/>
  <c r="E571" i="3" l="1"/>
  <c r="F571" i="3" s="1"/>
  <c r="D572" i="3"/>
  <c r="E572" i="3" l="1"/>
  <c r="F572" i="3" s="1"/>
  <c r="D573" i="3"/>
  <c r="D574" i="3" l="1"/>
  <c r="E573" i="3"/>
  <c r="F573" i="3" s="1"/>
  <c r="E574" i="3" l="1"/>
  <c r="F574" i="3" s="1"/>
  <c r="D575" i="3"/>
  <c r="D576" i="3" l="1"/>
  <c r="E575" i="3"/>
  <c r="F575" i="3" s="1"/>
  <c r="D577" i="3" l="1"/>
  <c r="E576" i="3"/>
  <c r="F576" i="3" s="1"/>
  <c r="E577" i="3" l="1"/>
  <c r="F577" i="3" s="1"/>
  <c r="D578" i="3"/>
  <c r="E578" i="3" l="1"/>
  <c r="F578" i="3" s="1"/>
  <c r="D579" i="3"/>
  <c r="E579" i="3" l="1"/>
  <c r="F579" i="3" s="1"/>
  <c r="D580" i="3"/>
  <c r="D581" i="3" l="1"/>
  <c r="E580" i="3"/>
  <c r="F580" i="3" s="1"/>
  <c r="D582" i="3" l="1"/>
  <c r="E581" i="3"/>
  <c r="F581" i="3" s="1"/>
  <c r="E582" i="3" l="1"/>
  <c r="F582" i="3" s="1"/>
  <c r="D583" i="3"/>
  <c r="D584" i="3" l="1"/>
  <c r="E583" i="3"/>
  <c r="F583" i="3" s="1"/>
  <c r="D585" i="3" l="1"/>
  <c r="E584" i="3"/>
  <c r="F584" i="3" s="1"/>
  <c r="E585" i="3" l="1"/>
  <c r="F585" i="3" s="1"/>
  <c r="D586" i="3"/>
  <c r="E586" i="3" l="1"/>
  <c r="F586" i="3" s="1"/>
  <c r="D587" i="3"/>
  <c r="E587" i="3" l="1"/>
  <c r="F587" i="3" s="1"/>
  <c r="D588" i="3"/>
  <c r="E588" i="3" l="1"/>
  <c r="F588" i="3" s="1"/>
  <c r="D589" i="3"/>
  <c r="E589" i="3" l="1"/>
  <c r="F589" i="3" s="1"/>
  <c r="D590" i="3"/>
  <c r="E590" i="3" l="1"/>
  <c r="F590" i="3" s="1"/>
  <c r="D591" i="3"/>
  <c r="D592" i="3" l="1"/>
  <c r="E591" i="3"/>
  <c r="F591" i="3" s="1"/>
  <c r="D593" i="3" l="1"/>
  <c r="E592" i="3"/>
  <c r="F592" i="3" s="1"/>
  <c r="E593" i="3" l="1"/>
  <c r="F593" i="3" s="1"/>
  <c r="D594" i="3"/>
  <c r="E594" i="3" l="1"/>
  <c r="F594" i="3" s="1"/>
  <c r="D595" i="3"/>
  <c r="E595" i="3" l="1"/>
  <c r="F595" i="3" s="1"/>
  <c r="D596" i="3"/>
  <c r="D597" i="3" l="1"/>
  <c r="E596" i="3"/>
  <c r="F596" i="3" s="1"/>
  <c r="D598" i="3" l="1"/>
  <c r="E597" i="3"/>
  <c r="F597" i="3" s="1"/>
  <c r="E598" i="3" l="1"/>
  <c r="F598" i="3" s="1"/>
  <c r="D599" i="3"/>
  <c r="E599" i="3" l="1"/>
  <c r="F599" i="3" s="1"/>
  <c r="D600" i="3"/>
  <c r="D601" i="3" l="1"/>
  <c r="E600" i="3"/>
  <c r="F600" i="3" s="1"/>
  <c r="E601" i="3" l="1"/>
  <c r="F601" i="3" s="1"/>
  <c r="D602" i="3"/>
  <c r="E602" i="3" l="1"/>
  <c r="F602" i="3" s="1"/>
  <c r="D603" i="3"/>
  <c r="D604" i="3" l="1"/>
  <c r="E603" i="3"/>
  <c r="F603" i="3" s="1"/>
  <c r="E604" i="3" l="1"/>
  <c r="F604" i="3" s="1"/>
  <c r="D605" i="3"/>
  <c r="D606" i="3" l="1"/>
  <c r="E605" i="3"/>
  <c r="F605" i="3" s="1"/>
  <c r="D607" i="3" l="1"/>
  <c r="E606" i="3"/>
  <c r="F606" i="3" s="1"/>
  <c r="D608" i="3" l="1"/>
  <c r="E607" i="3"/>
  <c r="F607" i="3" s="1"/>
  <c r="D609" i="3" l="1"/>
  <c r="E608" i="3"/>
  <c r="F608" i="3" s="1"/>
  <c r="E609" i="3" l="1"/>
  <c r="F609" i="3" s="1"/>
  <c r="D610" i="3"/>
  <c r="D611" i="3" l="1"/>
  <c r="E610" i="3"/>
  <c r="F610" i="3" s="1"/>
  <c r="E611" i="3" l="1"/>
  <c r="F611" i="3" s="1"/>
  <c r="D612" i="3"/>
  <c r="D613" i="3" l="1"/>
  <c r="E612" i="3"/>
  <c r="F612" i="3" s="1"/>
  <c r="D614" i="3" l="1"/>
  <c r="E613" i="3"/>
  <c r="F613" i="3" s="1"/>
  <c r="E614" i="3" l="1"/>
  <c r="F614" i="3" s="1"/>
  <c r="D615" i="3"/>
  <c r="D616" i="3" l="1"/>
  <c r="E615" i="3"/>
  <c r="F615" i="3" s="1"/>
  <c r="D617" i="3" l="1"/>
  <c r="E616" i="3"/>
  <c r="F616" i="3" s="1"/>
  <c r="E617" i="3" l="1"/>
  <c r="F617" i="3" s="1"/>
  <c r="D618" i="3"/>
  <c r="D619" i="3" l="1"/>
  <c r="E618" i="3"/>
  <c r="F618" i="3" s="1"/>
  <c r="D620" i="3" l="1"/>
  <c r="E619" i="3"/>
  <c r="F619" i="3" s="1"/>
  <c r="E620" i="3" l="1"/>
  <c r="F620" i="3" s="1"/>
  <c r="D621" i="3"/>
  <c r="E621" i="3" l="1"/>
  <c r="F621" i="3" s="1"/>
  <c r="D622" i="3"/>
  <c r="E622" i="3" l="1"/>
  <c r="F622" i="3" s="1"/>
  <c r="D623" i="3"/>
  <c r="D624" i="3" l="1"/>
  <c r="E623" i="3"/>
  <c r="F623" i="3" s="1"/>
  <c r="D625" i="3" l="1"/>
  <c r="E624" i="3"/>
  <c r="F624" i="3" s="1"/>
  <c r="E625" i="3" l="1"/>
  <c r="F625" i="3" s="1"/>
  <c r="D626" i="3"/>
  <c r="D627" i="3" l="1"/>
  <c r="E626" i="3"/>
  <c r="F626" i="3" s="1"/>
  <c r="E627" i="3" l="1"/>
  <c r="F627" i="3" s="1"/>
  <c r="D628" i="3"/>
  <c r="D629" i="3" l="1"/>
  <c r="E628" i="3"/>
  <c r="F628" i="3" s="1"/>
  <c r="D630" i="3" l="1"/>
  <c r="E629" i="3"/>
  <c r="F629" i="3" s="1"/>
  <c r="E630" i="3" l="1"/>
  <c r="F630" i="3" s="1"/>
  <c r="D631" i="3"/>
  <c r="D632" i="3" l="1"/>
  <c r="E631" i="3"/>
  <c r="F631" i="3" s="1"/>
  <c r="D633" i="3" l="1"/>
  <c r="E632" i="3"/>
  <c r="F632" i="3" s="1"/>
  <c r="E633" i="3" l="1"/>
  <c r="F633" i="3" s="1"/>
  <c r="D634" i="3"/>
  <c r="D635" i="3" l="1"/>
  <c r="E634" i="3"/>
  <c r="F634" i="3" s="1"/>
  <c r="D636" i="3" l="1"/>
  <c r="E635" i="3"/>
  <c r="F635" i="3" s="1"/>
  <c r="E636" i="3" l="1"/>
  <c r="F636" i="3" s="1"/>
  <c r="D637" i="3"/>
  <c r="E637" i="3" l="1"/>
  <c r="F637" i="3" s="1"/>
  <c r="D638" i="3"/>
  <c r="E638" i="3" s="1"/>
  <c r="F638" i="3" s="1"/>
  <c r="BW75" i="1" l="1"/>
  <c r="BX75" i="1" s="1"/>
  <c r="V75" i="1"/>
  <c r="AH75" i="1" s="1"/>
  <c r="O74" i="1"/>
  <c r="BW74" i="1" s="1"/>
  <c r="O73" i="1"/>
  <c r="V73" i="1" s="1"/>
  <c r="AH73" i="1" s="1"/>
  <c r="BW73" i="1" l="1"/>
  <c r="CJ25" i="1" s="1"/>
  <c r="CB75" i="1"/>
  <c r="CC75" i="1"/>
  <c r="CC87" i="1"/>
  <c r="CB78" i="1"/>
  <c r="CA76" i="1"/>
  <c r="BZ75" i="1"/>
  <c r="CC86" i="1"/>
  <c r="CL24" i="1"/>
  <c r="BY76" i="1"/>
  <c r="CB77" i="1"/>
  <c r="CC74" i="1"/>
  <c r="CJ24" i="1"/>
  <c r="BZ74" i="1"/>
  <c r="CA74" i="1"/>
  <c r="BX74" i="1"/>
  <c r="CB74" i="1"/>
  <c r="CJ27" i="1"/>
  <c r="BX73" i="1"/>
  <c r="CB73" i="1"/>
  <c r="V74" i="1"/>
  <c r="AH74" i="1" s="1"/>
  <c r="CJ26" i="1"/>
  <c r="BY73" i="1"/>
  <c r="CA73" i="1"/>
  <c r="BY74" i="1"/>
  <c r="BZ73" i="1"/>
  <c r="CA75" i="1"/>
  <c r="BY77" i="1"/>
  <c r="CC73" i="1"/>
  <c r="BY75" i="1"/>
  <c r="CC85" i="1"/>
  <c r="CB76" i="1"/>
  <c r="CL25" i="1"/>
  <c r="CL29" i="1" l="1"/>
  <c r="CJ29" i="1"/>
</calcChain>
</file>

<file path=xl/sharedStrings.xml><?xml version="1.0" encoding="utf-8"?>
<sst xmlns="http://schemas.openxmlformats.org/spreadsheetml/2006/main" count="179" uniqueCount="145">
  <si>
    <t>PNC Checking</t>
  </si>
  <si>
    <t>USAA Checking</t>
  </si>
  <si>
    <t>Ally Savings</t>
  </si>
  <si>
    <t>Wells Fargo Checking</t>
  </si>
  <si>
    <t>Wells Fargo Savings</t>
  </si>
  <si>
    <t>Vanguard IRA - Chris</t>
  </si>
  <si>
    <t>Vanguard Roth IRA - Chris</t>
  </si>
  <si>
    <t>Vanguard Roth IRA - Shannon</t>
  </si>
  <si>
    <t>JH 401(k)</t>
  </si>
  <si>
    <t>FBA HSA</t>
  </si>
  <si>
    <t>Edward Jones IRA</t>
  </si>
  <si>
    <t>Edward Jones Taxable</t>
  </si>
  <si>
    <t>Betterment Taxable</t>
  </si>
  <si>
    <t>USAA Roth IRA - Chris</t>
  </si>
  <si>
    <t>USAA IRA - Chris</t>
  </si>
  <si>
    <t>Discover CC</t>
  </si>
  <si>
    <t>Chase SP CC</t>
  </si>
  <si>
    <t>USAA CC</t>
  </si>
  <si>
    <t>AmEx BCP CC</t>
  </si>
  <si>
    <t>HSA Invest</t>
  </si>
  <si>
    <t>Navient Loan 3</t>
  </si>
  <si>
    <t>Navient Loan 4</t>
  </si>
  <si>
    <t>Net Worth</t>
  </si>
  <si>
    <t>Expense Calculations</t>
  </si>
  <si>
    <t>United CC</t>
  </si>
  <si>
    <t>Other Direct Expenses</t>
  </si>
  <si>
    <t>Rent/ Mortgage</t>
  </si>
  <si>
    <t>Total Monthly Expenses</t>
  </si>
  <si>
    <t>3 Month Avg Monthly Expenses</t>
  </si>
  <si>
    <t>12 Month Avg Monthly Expenses</t>
  </si>
  <si>
    <t>3 Month Average Annual Expenses</t>
  </si>
  <si>
    <t>12 Month Average Annual Expenses</t>
  </si>
  <si>
    <t>1 Month Average Annual Expenses</t>
  </si>
  <si>
    <t>Portfolio Calculations</t>
  </si>
  <si>
    <t>Annual Expenses</t>
  </si>
  <si>
    <t>Portfolio Required to Support Current Spending @ SWR</t>
  </si>
  <si>
    <t>SWR</t>
  </si>
  <si>
    <t>Current Portfolio Balance</t>
  </si>
  <si>
    <t>Progress</t>
  </si>
  <si>
    <t>Monthly Increase</t>
  </si>
  <si>
    <t>Quarterly Increase</t>
  </si>
  <si>
    <t>Annual Increase</t>
  </si>
  <si>
    <t>Credit Card Expenses</t>
  </si>
  <si>
    <t>Time To FI</t>
  </si>
  <si>
    <t>3 month running avg portfolio required @ SWR</t>
  </si>
  <si>
    <t>12 month running avg portfolio required @ SWR</t>
  </si>
  <si>
    <t>Target Series (based on 3 month running avg)</t>
  </si>
  <si>
    <t>Target</t>
  </si>
  <si>
    <t>find target portfolio (3 month avg)</t>
  </si>
  <si>
    <t>Trendline</t>
  </si>
  <si>
    <t>x^3</t>
  </si>
  <si>
    <t>x^2</t>
  </si>
  <si>
    <t>x</t>
  </si>
  <si>
    <t>Formula</t>
  </si>
  <si>
    <t>Est. FI</t>
  </si>
  <si>
    <t>ASSETS</t>
  </si>
  <si>
    <t>TOTAL ASSETS</t>
  </si>
  <si>
    <t>graph on website</t>
  </si>
  <si>
    <t>monthly statement, 10th</t>
  </si>
  <si>
    <t>calculated from YNAB</t>
  </si>
  <si>
    <t>manual checking on website</t>
  </si>
  <si>
    <t>monthly statement, end of month</t>
  </si>
  <si>
    <t>closed</t>
  </si>
  <si>
    <t>monthly statement, 9th, daily balance summary</t>
  </si>
  <si>
    <t>export, then back calc from current balance</t>
  </si>
  <si>
    <t>notes</t>
  </si>
  <si>
    <t>JH 401(k) transferred in $16997.46 from GAC</t>
  </si>
  <si>
    <t>FBA HSA transferred $2910.93 from GAC</t>
  </si>
  <si>
    <t>zero line</t>
  </si>
  <si>
    <t>is january</t>
  </si>
  <si>
    <t>is february</t>
  </si>
  <si>
    <t>is march</t>
  </si>
  <si>
    <t>is april</t>
  </si>
  <si>
    <t>is may</t>
  </si>
  <si>
    <t>is june</t>
  </si>
  <si>
    <t>is july</t>
  </si>
  <si>
    <t>is august</t>
  </si>
  <si>
    <t>is spetember</t>
  </si>
  <si>
    <t>is october</t>
  </si>
  <si>
    <t>is november</t>
  </si>
  <si>
    <t>is 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</si>
  <si>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</si>
  <si>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</si>
  <si>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</si>
  <si>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</si>
  <si>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</si>
  <si>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</si>
  <si>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</si>
  <si>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</si>
  <si>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</si>
  <si>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</si>
  <si>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</si>
  <si>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</si>
  <si>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jan expenses</t>
  </si>
  <si>
    <t>sum feb expenses</t>
  </si>
  <si>
    <t>sum march expenses</t>
  </si>
  <si>
    <t>sum april expenses</t>
  </si>
  <si>
    <t>sum may expenses</t>
  </si>
  <si>
    <t>sum june expenses</t>
  </si>
  <si>
    <t>sum july expenses</t>
  </si>
  <si>
    <t>sum august expenses</t>
  </si>
  <si>
    <t>sum september expenses</t>
  </si>
  <si>
    <t>sum october expenses</t>
  </si>
  <si>
    <t>sum november expenses</t>
  </si>
  <si>
    <t>sum december expenses</t>
  </si>
  <si>
    <t>Previous Year Expenses</t>
  </si>
  <si>
    <t>LIABILITIES</t>
  </si>
  <si>
    <t>TOTAL LIABILITIES</t>
  </si>
  <si>
    <t>Navient Loan 1 (5.31%)</t>
  </si>
  <si>
    <t>Navient Loan 2 (6.00%)</t>
  </si>
  <si>
    <t>Monthly Average Expenses (since 2016ish)</t>
  </si>
  <si>
    <t>Overall Average per Month</t>
  </si>
  <si>
    <t>Target Average per Month</t>
  </si>
  <si>
    <t>paycheck</t>
  </si>
  <si>
    <t>insert above solid black line</t>
  </si>
  <si>
    <t>Date</t>
  </si>
  <si>
    <t>fudge</t>
  </si>
  <si>
    <t>Annual Income Generated by Current Portfolio @ SWR</t>
  </si>
  <si>
    <t>Date as number</t>
  </si>
  <si>
    <t>Portfolio Balance Moving Average</t>
  </si>
  <si>
    <t>test contributions vs growth</t>
  </si>
  <si>
    <t>Contribution</t>
  </si>
  <si>
    <t>Contributed Total</t>
  </si>
  <si>
    <t>Balance</t>
  </si>
  <si>
    <t>ROR</t>
  </si>
  <si>
    <t>biweekly ROR</t>
  </si>
  <si>
    <t>Total Market Growth</t>
  </si>
  <si>
    <t>Growth Increment</t>
  </si>
  <si>
    <t>should be static value</t>
  </si>
  <si>
    <t>Credit Card balances off before marriage (before auto pay was turned on). This leads to lower balances in nov 2016 and others because of rapid payments</t>
  </si>
  <si>
    <t>auto pay should smooth out this error (although it's still not perfect)</t>
  </si>
  <si>
    <t>take note of equations and chart references in the expenses section. Write macro or notes on how to adjust formulas/references when adding data</t>
  </si>
  <si>
    <t>eventually, make this average since marriage (both monthly and overall… see chart)</t>
  </si>
  <si>
    <t>3 power</t>
  </si>
  <si>
    <t>logarithmic</t>
  </si>
  <si>
    <t>c</t>
  </si>
  <si>
    <t>b</t>
  </si>
  <si>
    <t>Mortgage</t>
  </si>
  <si>
    <t>Home Equity</t>
  </si>
  <si>
    <t>contrib</t>
  </si>
  <si>
    <t>tot contrib</t>
  </si>
  <si>
    <t>tot earn</t>
  </si>
  <si>
    <t>%</t>
  </si>
  <si>
    <t>simulated market return</t>
  </si>
  <si>
    <t>annual credit card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</si>
</sst>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79">
    <xf numFmtId="0" fontId="0" fillId="0" borderId="0" xfId="0"/>
    <xf numFmtId="14" fontId="0" fillId="0" borderId="0" xfId="0" applyNumberFormat="1"/>
    <xf numFmtId="4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40" fontId="1" fillId="2" borderId="1" xfId="1" applyNumberFormat="1"/>
    <xf numFmtId="40" fontId="2" fillId="0" borderId="0" xfId="0" applyNumberFormat="1" applyFont="1"/>
    <xf numFmtId="14" fontId="2" fillId="0" borderId="2" xfId="0" applyNumberFormat="1" applyFont="1" applyBorder="1" applyAlignment="1">
      <alignment wrapText="1"/>
    </xf>
    <xf numFmtId="14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0" fontId="0" fillId="0" borderId="5" xfId="0" applyNumberFormat="1" applyBorder="1"/>
    <xf numFmtId="40" fontId="0" fillId="0" borderId="0" xfId="0" applyNumberFormat="1" applyBorder="1"/>
    <xf numFmtId="40" fontId="2" fillId="0" borderId="6" xfId="0" applyNumberFormat="1" applyFont="1" applyBorder="1"/>
    <xf numFmtId="40" fontId="1" fillId="2" borderId="1" xfId="1" applyNumberFormat="1" applyBorder="1"/>
    <xf numFmtId="40" fontId="0" fillId="0" borderId="7" xfId="0" applyNumberFormat="1" applyBorder="1"/>
    <xf numFmtId="40" fontId="0" fillId="0" borderId="8" xfId="0" applyNumberFormat="1" applyBorder="1"/>
    <xf numFmtId="40" fontId="2" fillId="0" borderId="9" xfId="0" applyNumberFormat="1" applyFont="1" applyBorder="1"/>
    <xf numFmtId="40" fontId="2" fillId="0" borderId="0" xfId="0" applyNumberFormat="1" applyFont="1" applyAlignment="1">
      <alignment wrapText="1"/>
    </xf>
    <xf numFmtId="0" fontId="2" fillId="0" borderId="2" xfId="0" applyFont="1" applyBorder="1" applyAlignment="1">
      <alignment wrapText="1"/>
    </xf>
    <xf numFmtId="40" fontId="2" fillId="0" borderId="5" xfId="0" applyNumberFormat="1" applyFont="1" applyBorder="1" applyAlignment="1">
      <alignment wrapText="1"/>
    </xf>
    <xf numFmtId="40" fontId="2" fillId="0" borderId="0" xfId="0" applyNumberFormat="1" applyFont="1" applyBorder="1" applyAlignment="1">
      <alignment wrapText="1"/>
    </xf>
    <xf numFmtId="40" fontId="2" fillId="0" borderId="6" xfId="0" applyNumberFormat="1" applyFont="1" applyBorder="1" applyAlignment="1">
      <alignment wrapText="1"/>
    </xf>
    <xf numFmtId="40" fontId="2" fillId="0" borderId="8" xfId="0" applyNumberFormat="1" applyFont="1" applyBorder="1" applyAlignment="1">
      <alignment wrapText="1"/>
    </xf>
    <xf numFmtId="10" fontId="0" fillId="0" borderId="0" xfId="0" applyNumberFormat="1"/>
    <xf numFmtId="10" fontId="2" fillId="0" borderId="0" xfId="0" applyNumberFormat="1" applyFont="1" applyBorder="1" applyAlignment="1">
      <alignment wrapText="1"/>
    </xf>
    <xf numFmtId="10" fontId="2" fillId="0" borderId="6" xfId="0" applyNumberFormat="1" applyFont="1" applyBorder="1" applyAlignment="1">
      <alignment wrapText="1"/>
    </xf>
    <xf numFmtId="40" fontId="2" fillId="0" borderId="7" xfId="0" applyNumberFormat="1" applyFont="1" applyBorder="1" applyAlignment="1">
      <alignment wrapText="1"/>
    </xf>
    <xf numFmtId="10" fontId="2" fillId="0" borderId="8" xfId="0" applyNumberFormat="1" applyFont="1" applyBorder="1" applyAlignment="1">
      <alignment wrapText="1"/>
    </xf>
    <xf numFmtId="10" fontId="2" fillId="0" borderId="9" xfId="0" applyNumberFormat="1" applyFont="1" applyBorder="1" applyAlignment="1">
      <alignment wrapText="1"/>
    </xf>
    <xf numFmtId="0" fontId="0" fillId="0" borderId="0" xfId="0" applyBorder="1"/>
    <xf numFmtId="0" fontId="2" fillId="0" borderId="0" xfId="0" applyNumberFormat="1" applyFont="1"/>
    <xf numFmtId="14" fontId="2" fillId="3" borderId="0" xfId="0" applyNumberFormat="1" applyFont="1" applyFill="1"/>
    <xf numFmtId="0" fontId="2" fillId="3" borderId="0" xfId="0" applyNumberFormat="1" applyFont="1" applyFill="1"/>
    <xf numFmtId="40" fontId="0" fillId="3" borderId="7" xfId="0" applyNumberFormat="1" applyFill="1" applyBorder="1"/>
    <xf numFmtId="40" fontId="0" fillId="3" borderId="8" xfId="0" applyNumberFormat="1" applyFill="1" applyBorder="1"/>
    <xf numFmtId="40" fontId="2" fillId="3" borderId="9" xfId="0" applyNumberFormat="1" applyFont="1" applyFill="1" applyBorder="1"/>
    <xf numFmtId="40" fontId="2" fillId="3" borderId="8" xfId="0" applyNumberFormat="1" applyFont="1" applyFill="1" applyBorder="1"/>
    <xf numFmtId="40" fontId="2" fillId="3" borderId="14" xfId="0" applyNumberFormat="1" applyFont="1" applyFill="1" applyBorder="1" applyAlignment="1">
      <alignment wrapText="1"/>
    </xf>
    <xf numFmtId="40" fontId="2" fillId="3" borderId="8" xfId="0" applyNumberFormat="1" applyFont="1" applyFill="1" applyBorder="1" applyAlignment="1">
      <alignment wrapText="1"/>
    </xf>
    <xf numFmtId="40" fontId="2" fillId="3" borderId="9" xfId="0" applyNumberFormat="1" applyFont="1" applyFill="1" applyBorder="1" applyAlignment="1">
      <alignment wrapText="1"/>
    </xf>
    <xf numFmtId="40" fontId="2" fillId="3" borderId="7" xfId="0" applyNumberFormat="1" applyFont="1" applyFill="1" applyBorder="1" applyAlignment="1">
      <alignment wrapText="1"/>
    </xf>
    <xf numFmtId="10" fontId="2" fillId="3" borderId="8" xfId="0" applyNumberFormat="1" applyFont="1" applyFill="1" applyBorder="1" applyAlignment="1">
      <alignment wrapText="1"/>
    </xf>
    <xf numFmtId="10" fontId="2" fillId="3" borderId="9" xfId="0" applyNumberFormat="1" applyFont="1" applyFill="1" applyBorder="1" applyAlignment="1">
      <alignment wrapText="1"/>
    </xf>
    <xf numFmtId="40" fontId="2" fillId="3" borderId="0" xfId="0" applyNumberFormat="1" applyFont="1" applyFill="1" applyAlignment="1">
      <alignment wrapText="1"/>
    </xf>
    <xf numFmtId="0" fontId="0" fillId="3" borderId="0" xfId="0" applyFill="1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40" fontId="3" fillId="0" borderId="0" xfId="0" applyNumberFormat="1" applyFont="1" applyAlignment="1">
      <alignment wrapText="1"/>
    </xf>
    <xf numFmtId="4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0" fontId="2" fillId="0" borderId="4" xfId="0" applyNumberFormat="1" applyFont="1" applyBorder="1" applyAlignment="1">
      <alignment wrapText="1"/>
    </xf>
    <xf numFmtId="0" fontId="0" fillId="0" borderId="6" xfId="0" applyBorder="1"/>
    <xf numFmtId="38" fontId="2" fillId="0" borderId="0" xfId="0" applyNumberFormat="1" applyFont="1" applyBorder="1" applyAlignment="1">
      <alignment wrapText="1"/>
    </xf>
    <xf numFmtId="38" fontId="0" fillId="0" borderId="0" xfId="0" applyNumberFormat="1" applyAlignment="1">
      <alignment wrapText="1"/>
    </xf>
    <xf numFmtId="164" fontId="0" fillId="0" borderId="0" xfId="0" applyNumberFormat="1"/>
    <xf numFmtId="0" fontId="7" fillId="0" borderId="0" xfId="0" applyFont="1"/>
    <xf numFmtId="4" fontId="0" fillId="0" borderId="0" xfId="0" applyNumberFormat="1"/>
    <xf numFmtId="40" fontId="6" fillId="5" borderId="1" xfId="3" applyNumberFormat="1"/>
    <xf numFmtId="165" fontId="0" fillId="0" borderId="0" xfId="0" applyNumberFormat="1"/>
    <xf numFmtId="0" fontId="5" fillId="4" borderId="0" xfId="2" applyAlignment="1">
      <alignment wrapText="1"/>
    </xf>
    <xf numFmtId="0" fontId="5" fillId="4" borderId="3" xfId="2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0" fontId="6" fillId="5" borderId="1" xfId="3" applyNumberFormat="1" applyBorder="1"/>
    <xf numFmtId="0" fontId="0" fillId="0" borderId="8" xfId="0" applyBorder="1"/>
    <xf numFmtId="14" fontId="2" fillId="0" borderId="0" xfId="0" applyNumberFormat="1" applyFont="1" applyBorder="1" applyAlignment="1">
      <alignment wrapText="1"/>
    </xf>
    <xf numFmtId="10" fontId="2" fillId="0" borderId="0" xfId="0" applyNumberFormat="1" applyFont="1" applyFill="1" applyBorder="1" applyAlignment="1">
      <alignment wrapText="1"/>
    </xf>
    <xf numFmtId="9" fontId="0" fillId="0" borderId="0" xfId="0" applyNumberFormat="1"/>
    <xf numFmtId="10" fontId="6" fillId="5" borderId="1" xfId="3" applyNumberFormat="1"/>
    <xf numFmtId="9" fontId="6" fillId="5" borderId="1" xfId="3" applyNumberFormat="1"/>
  </cellXfs>
  <cellStyles count="4">
    <cellStyle name="Calculation" xfId="1" builtinId="22"/>
    <cellStyle name="Input" xfId="3" builtinId="20"/>
    <cellStyle name="Neutral" xfId="2" builtinId="28"/>
    <cellStyle name="Normal" xfId="0" builtinId="0"/>
  </cellStyles>
  <dxfs count="68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C87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Data!$E$56</c:f>
              <c:strCache>
                <c:ptCount val="1"/>
                <c:pt idx="0">
                  <c:v>PNC Checking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Data!$E$57:$E$104</c:f>
              <c:numCache>
                <c:formatCode>#,##0.00_);[Red]\(#,##0.00\)</c:formatCode>
                <c:ptCount val="48"/>
                <c:pt idx="0">
                  <c:v>22116.68</c:v>
                </c:pt>
                <c:pt idx="1">
                  <c:v>15658.08</c:v>
                </c:pt>
                <c:pt idx="2">
                  <c:v>9373.56</c:v>
                </c:pt>
                <c:pt idx="3">
                  <c:v>10328.209999999999</c:v>
                </c:pt>
                <c:pt idx="4">
                  <c:v>9992.24</c:v>
                </c:pt>
                <c:pt idx="5">
                  <c:v>7215.91</c:v>
                </c:pt>
                <c:pt idx="6">
                  <c:v>7333.8</c:v>
                </c:pt>
                <c:pt idx="7">
                  <c:v>6507.45</c:v>
                </c:pt>
                <c:pt idx="8">
                  <c:v>8323.9500000000007</c:v>
                </c:pt>
                <c:pt idx="9">
                  <c:v>9324.5400000000009</c:v>
                </c:pt>
                <c:pt idx="10">
                  <c:v>9454.6</c:v>
                </c:pt>
                <c:pt idx="11">
                  <c:v>10354.51</c:v>
                </c:pt>
                <c:pt idx="12">
                  <c:v>12168.98</c:v>
                </c:pt>
                <c:pt idx="13">
                  <c:v>7885.76</c:v>
                </c:pt>
                <c:pt idx="14">
                  <c:v>5157.72</c:v>
                </c:pt>
                <c:pt idx="15">
                  <c:v>5157.7700000000004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Data!$F$56</c:f>
              <c:strCache>
                <c:ptCount val="1"/>
                <c:pt idx="0">
                  <c:v>USAA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Data!$F$57:$F$104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1248</c:v>
                </c:pt>
                <c:pt idx="9">
                  <c:v>1702.99</c:v>
                </c:pt>
                <c:pt idx="10">
                  <c:v>2354</c:v>
                </c:pt>
                <c:pt idx="11">
                  <c:v>2936.01</c:v>
                </c:pt>
                <c:pt idx="12">
                  <c:v>1649.36</c:v>
                </c:pt>
                <c:pt idx="13">
                  <c:v>5033.6099999999997</c:v>
                </c:pt>
                <c:pt idx="14">
                  <c:v>5341.42</c:v>
                </c:pt>
                <c:pt idx="15">
                  <c:v>4107.0200000000004</c:v>
                </c:pt>
                <c:pt idx="16">
                  <c:v>7913.53</c:v>
                </c:pt>
                <c:pt idx="17">
                  <c:v>12465.5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</c:numCache>
            </c:numRef>
          </c:val>
        </c:ser>
        <c:ser>
          <c:idx val="2"/>
          <c:order val="2"/>
          <c:tx>
            <c:strRef>
              <c:f>Data!$G$56</c:f>
              <c:strCache>
                <c:ptCount val="1"/>
                <c:pt idx="0">
                  <c:v>Wells Fargo Checking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Data!$G$57:$G$104</c:f>
              <c:numCache>
                <c:formatCode>#,##0.00_);[Red]\(#,##0.00\)</c:formatCode>
                <c:ptCount val="48"/>
                <c:pt idx="0">
                  <c:v>6042.8</c:v>
                </c:pt>
                <c:pt idx="1">
                  <c:v>6100.08</c:v>
                </c:pt>
                <c:pt idx="2">
                  <c:v>6048.59</c:v>
                </c:pt>
                <c:pt idx="3">
                  <c:v>4731.74</c:v>
                </c:pt>
                <c:pt idx="4">
                  <c:v>7546.29</c:v>
                </c:pt>
                <c:pt idx="5">
                  <c:v>11373.94</c:v>
                </c:pt>
                <c:pt idx="6">
                  <c:v>9489.76</c:v>
                </c:pt>
                <c:pt idx="7">
                  <c:v>9899.16</c:v>
                </c:pt>
                <c:pt idx="8">
                  <c:v>9634.6200000000008</c:v>
                </c:pt>
                <c:pt idx="9">
                  <c:v>7797.01</c:v>
                </c:pt>
                <c:pt idx="10">
                  <c:v>8011.98</c:v>
                </c:pt>
                <c:pt idx="11">
                  <c:v>7866.65</c:v>
                </c:pt>
                <c:pt idx="12">
                  <c:v>4787.99</c:v>
                </c:pt>
                <c:pt idx="13">
                  <c:v>4337.08</c:v>
                </c:pt>
                <c:pt idx="14">
                  <c:v>3579.88</c:v>
                </c:pt>
                <c:pt idx="15">
                  <c:v>3514.88</c:v>
                </c:pt>
                <c:pt idx="16">
                  <c:v>3678.34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>
                  <c:v>550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550</c:v>
                </c:pt>
                <c:pt idx="28">
                  <c:v>550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550</c:v>
                </c:pt>
                <c:pt idx="37">
                  <c:v>550</c:v>
                </c:pt>
                <c:pt idx="38">
                  <c:v>550</c:v>
                </c:pt>
                <c:pt idx="39">
                  <c:v>550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</c:numCache>
            </c:numRef>
          </c:val>
        </c:ser>
        <c:ser>
          <c:idx val="3"/>
          <c:order val="3"/>
          <c:tx>
            <c:strRef>
              <c:f>Data!$H$56</c:f>
              <c:strCache>
                <c:ptCount val="1"/>
                <c:pt idx="0">
                  <c:v>Ally Savings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Data!$H$57:$H$104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4000.42</c:v>
                </c:pt>
                <c:pt idx="15">
                  <c:v>4004.23</c:v>
                </c:pt>
                <c:pt idx="16">
                  <c:v>9009.31</c:v>
                </c:pt>
                <c:pt idx="17">
                  <c:v>9020.1962495833322</c:v>
                </c:pt>
                <c:pt idx="18">
                  <c:v>9031.0956533849112</c:v>
                </c:pt>
                <c:pt idx="19">
                  <c:v>9042.0082272994168</c:v>
                </c:pt>
                <c:pt idx="20">
                  <c:v>9052.9339872407363</c:v>
                </c:pt>
                <c:pt idx="21">
                  <c:v>9063.8729491419854</c:v>
                </c:pt>
                <c:pt idx="22">
                  <c:v>9074.8251289555319</c:v>
                </c:pt>
                <c:pt idx="23">
                  <c:v>9085.7905426530197</c:v>
                </c:pt>
                <c:pt idx="24">
                  <c:v>9096.7692062253918</c:v>
                </c:pt>
                <c:pt idx="25">
                  <c:v>9107.7611356829129</c:v>
                </c:pt>
                <c:pt idx="26">
                  <c:v>9118.7663470551961</c:v>
                </c:pt>
                <c:pt idx="27">
                  <c:v>9129.7848563912212</c:v>
                </c:pt>
                <c:pt idx="28">
                  <c:v>9140.8166797593603</c:v>
                </c:pt>
                <c:pt idx="29">
                  <c:v>9151.8618332474016</c:v>
                </c:pt>
                <c:pt idx="30">
                  <c:v>9162.9203329625743</c:v>
                </c:pt>
                <c:pt idx="31">
                  <c:v>9173.9921950315693</c:v>
                </c:pt>
                <c:pt idx="32">
                  <c:v>9185.0774356005659</c:v>
                </c:pt>
                <c:pt idx="33">
                  <c:v>9196.1760708352485</c:v>
                </c:pt>
                <c:pt idx="34">
                  <c:v>9207.2881169208413</c:v>
                </c:pt>
                <c:pt idx="35">
                  <c:v>9218.4135900621204</c:v>
                </c:pt>
                <c:pt idx="36">
                  <c:v>9229.5525064834455</c:v>
                </c:pt>
                <c:pt idx="37">
                  <c:v>9240.7048824287795</c:v>
                </c:pt>
                <c:pt idx="38">
                  <c:v>9251.8707341617137</c:v>
                </c:pt>
                <c:pt idx="39">
                  <c:v>9263.0500779654922</c:v>
                </c:pt>
                <c:pt idx="40">
                  <c:v>9274.2429301430329</c:v>
                </c:pt>
                <c:pt idx="41">
                  <c:v>9285.4493070169556</c:v>
                </c:pt>
                <c:pt idx="42">
                  <c:v>9296.6692249296011</c:v>
                </c:pt>
                <c:pt idx="43">
                  <c:v>9307.9027002430576</c:v>
                </c:pt>
                <c:pt idx="44">
                  <c:v>9319.1497493391835</c:v>
                </c:pt>
                <c:pt idx="45">
                  <c:v>9330.4103886196335</c:v>
                </c:pt>
                <c:pt idx="46">
                  <c:v>9341.6846345058821</c:v>
                </c:pt>
              </c:numCache>
            </c:numRef>
          </c:val>
        </c:ser>
        <c:ser>
          <c:idx val="9"/>
          <c:order val="4"/>
          <c:tx>
            <c:strRef>
              <c:f>Data!$I$56</c:f>
              <c:strCache>
                <c:ptCount val="1"/>
                <c:pt idx="0">
                  <c:v>Wells Fargo Savings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Data!$I$57:$I$104</c:f>
              <c:numCache>
                <c:formatCode>#,##0.00_);[Red]\(#,##0.00\)</c:formatCode>
                <c:ptCount val="48"/>
                <c:pt idx="0">
                  <c:v>639.09</c:v>
                </c:pt>
                <c:pt idx="1">
                  <c:v>639.09666666666669</c:v>
                </c:pt>
                <c:pt idx="2">
                  <c:v>639.10333333333335</c:v>
                </c:pt>
                <c:pt idx="3">
                  <c:v>639.11</c:v>
                </c:pt>
                <c:pt idx="4">
                  <c:v>639.11333333333334</c:v>
                </c:pt>
                <c:pt idx="5">
                  <c:v>639.11666666666667</c:v>
                </c:pt>
                <c:pt idx="6">
                  <c:v>639.12</c:v>
                </c:pt>
                <c:pt idx="7">
                  <c:v>639.12666666666667</c:v>
                </c:pt>
                <c:pt idx="8">
                  <c:v>639.13333333333333</c:v>
                </c:pt>
                <c:pt idx="9">
                  <c:v>639.14</c:v>
                </c:pt>
                <c:pt idx="10">
                  <c:v>639.14333333333332</c:v>
                </c:pt>
                <c:pt idx="11">
                  <c:v>639.14666666666665</c:v>
                </c:pt>
                <c:pt idx="12">
                  <c:v>639.15</c:v>
                </c:pt>
                <c:pt idx="13">
                  <c:v>639.15666666666664</c:v>
                </c:pt>
                <c:pt idx="14">
                  <c:v>639.1633333333333</c:v>
                </c:pt>
                <c:pt idx="15">
                  <c:v>639.16999999999996</c:v>
                </c:pt>
                <c:pt idx="16">
                  <c:v>639.16999999999996</c:v>
                </c:pt>
                <c:pt idx="17">
                  <c:v>305</c:v>
                </c:pt>
                <c:pt idx="18">
                  <c:v>305</c:v>
                </c:pt>
                <c:pt idx="19">
                  <c:v>305</c:v>
                </c:pt>
                <c:pt idx="20">
                  <c:v>305</c:v>
                </c:pt>
                <c:pt idx="21">
                  <c:v>305</c:v>
                </c:pt>
                <c:pt idx="22">
                  <c:v>305</c:v>
                </c:pt>
                <c:pt idx="23">
                  <c:v>305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305</c:v>
                </c:pt>
                <c:pt idx="31">
                  <c:v>305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305</c:v>
                </c:pt>
                <c:pt idx="38">
                  <c:v>305</c:v>
                </c:pt>
                <c:pt idx="39">
                  <c:v>305</c:v>
                </c:pt>
                <c:pt idx="40">
                  <c:v>305</c:v>
                </c:pt>
                <c:pt idx="41">
                  <c:v>305</c:v>
                </c:pt>
                <c:pt idx="42">
                  <c:v>305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</c:numCache>
            </c:numRef>
          </c:val>
        </c:ser>
        <c:ser>
          <c:idx val="7"/>
          <c:order val="5"/>
          <c:tx>
            <c:strRef>
              <c:f>Data!$Q$56</c:f>
              <c:strCache>
                <c:ptCount val="1"/>
                <c:pt idx="0">
                  <c:v>FBA HSA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Data!$Q$57:$Q$104</c:f>
              <c:numCache>
                <c:formatCode>#,##0.00_);[Red]\(#,##0.00\)</c:formatCode>
                <c:ptCount val="48"/>
                <c:pt idx="0">
                  <c:v>2910.93</c:v>
                </c:pt>
                <c:pt idx="1">
                  <c:v>2910.93</c:v>
                </c:pt>
                <c:pt idx="2">
                  <c:v>2910.93</c:v>
                </c:pt>
                <c:pt idx="3">
                  <c:v>2910.93</c:v>
                </c:pt>
                <c:pt idx="4">
                  <c:v>3530.97</c:v>
                </c:pt>
                <c:pt idx="5">
                  <c:v>3651.02</c:v>
                </c:pt>
                <c:pt idx="6">
                  <c:v>3831.0899999999997</c:v>
                </c:pt>
                <c:pt idx="7">
                  <c:v>3031.09</c:v>
                </c:pt>
                <c:pt idx="8">
                  <c:v>3091.37</c:v>
                </c:pt>
                <c:pt idx="9">
                  <c:v>3091.65</c:v>
                </c:pt>
                <c:pt idx="10">
                  <c:v>3211.94</c:v>
                </c:pt>
                <c:pt idx="11">
                  <c:v>3192.23</c:v>
                </c:pt>
                <c:pt idx="12">
                  <c:v>3160.29</c:v>
                </c:pt>
                <c:pt idx="13">
                  <c:v>3160.29</c:v>
                </c:pt>
                <c:pt idx="14">
                  <c:v>3160.28</c:v>
                </c:pt>
                <c:pt idx="15">
                  <c:v>3160.3</c:v>
                </c:pt>
                <c:pt idx="16">
                  <c:v>3100.29</c:v>
                </c:pt>
                <c:pt idx="17">
                  <c:v>3100.27</c:v>
                </c:pt>
                <c:pt idx="18">
                  <c:v>3100</c:v>
                </c:pt>
                <c:pt idx="19">
                  <c:v>3100</c:v>
                </c:pt>
                <c:pt idx="20">
                  <c:v>3100</c:v>
                </c:pt>
                <c:pt idx="21">
                  <c:v>3100</c:v>
                </c:pt>
                <c:pt idx="22">
                  <c:v>3100</c:v>
                </c:pt>
                <c:pt idx="23">
                  <c:v>3100</c:v>
                </c:pt>
                <c:pt idx="24">
                  <c:v>3100</c:v>
                </c:pt>
                <c:pt idx="25">
                  <c:v>3100</c:v>
                </c:pt>
                <c:pt idx="26">
                  <c:v>3100</c:v>
                </c:pt>
                <c:pt idx="27">
                  <c:v>3100</c:v>
                </c:pt>
                <c:pt idx="28">
                  <c:v>3100</c:v>
                </c:pt>
                <c:pt idx="29">
                  <c:v>3100</c:v>
                </c:pt>
                <c:pt idx="30">
                  <c:v>3100</c:v>
                </c:pt>
                <c:pt idx="31">
                  <c:v>3100</c:v>
                </c:pt>
                <c:pt idx="32">
                  <c:v>3100</c:v>
                </c:pt>
                <c:pt idx="33">
                  <c:v>3100</c:v>
                </c:pt>
                <c:pt idx="34">
                  <c:v>3100</c:v>
                </c:pt>
                <c:pt idx="35">
                  <c:v>3100</c:v>
                </c:pt>
                <c:pt idx="36">
                  <c:v>3100</c:v>
                </c:pt>
                <c:pt idx="37">
                  <c:v>3100</c:v>
                </c:pt>
                <c:pt idx="38">
                  <c:v>3100</c:v>
                </c:pt>
                <c:pt idx="39">
                  <c:v>3100</c:v>
                </c:pt>
                <c:pt idx="40">
                  <c:v>3100</c:v>
                </c:pt>
                <c:pt idx="41">
                  <c:v>3100</c:v>
                </c:pt>
                <c:pt idx="42">
                  <c:v>3100</c:v>
                </c:pt>
                <c:pt idx="43">
                  <c:v>3100</c:v>
                </c:pt>
                <c:pt idx="44">
                  <c:v>3100</c:v>
                </c:pt>
                <c:pt idx="45">
                  <c:v>3100</c:v>
                </c:pt>
                <c:pt idx="46">
                  <c:v>3100</c:v>
                </c:pt>
              </c:numCache>
            </c:numRef>
          </c:val>
        </c:ser>
        <c:ser>
          <c:idx val="10"/>
          <c:order val="6"/>
          <c:tx>
            <c:strRef>
              <c:f>Data!$J$56</c:f>
              <c:strCache>
                <c:ptCount val="1"/>
                <c:pt idx="0">
                  <c:v>Betterment Taxable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Data!$J$57:$J$104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399.75</c:v>
                </c:pt>
                <c:pt idx="8">
                  <c:v>808.26</c:v>
                </c:pt>
                <c:pt idx="9">
                  <c:v>1003.84</c:v>
                </c:pt>
                <c:pt idx="10">
                  <c:v>1829.57</c:v>
                </c:pt>
                <c:pt idx="11">
                  <c:v>1835.52</c:v>
                </c:pt>
                <c:pt idx="12">
                  <c:v>2157.58</c:v>
                </c:pt>
                <c:pt idx="13">
                  <c:v>2684.96</c:v>
                </c:pt>
                <c:pt idx="14">
                  <c:v>2703.16</c:v>
                </c:pt>
                <c:pt idx="15">
                  <c:v>2943.3</c:v>
                </c:pt>
                <c:pt idx="16">
                  <c:v>3354.62</c:v>
                </c:pt>
                <c:pt idx="17">
                  <c:v>3498.84</c:v>
                </c:pt>
                <c:pt idx="18">
                  <c:v>3720.70775</c:v>
                </c:pt>
                <c:pt idx="19">
                  <c:v>3943.9621734375</c:v>
                </c:pt>
                <c:pt idx="20">
                  <c:v>4168.6119370214838</c:v>
                </c:pt>
                <c:pt idx="21">
                  <c:v>4394.6657616278681</c:v>
                </c:pt>
                <c:pt idx="22">
                  <c:v>4622.132422638042</c:v>
                </c:pt>
                <c:pt idx="23">
                  <c:v>4851.0207502795301</c:v>
                </c:pt>
                <c:pt idx="24">
                  <c:v>5081.3396299687774</c:v>
                </c:pt>
                <c:pt idx="25">
                  <c:v>5313.0980026560819</c:v>
                </c:pt>
                <c:pt idx="26">
                  <c:v>5546.3048651726822</c:v>
                </c:pt>
                <c:pt idx="27">
                  <c:v>5780.9692705800117</c:v>
                </c:pt>
                <c:pt idx="28">
                  <c:v>6017.1003285211364</c:v>
                </c:pt>
                <c:pt idx="29">
                  <c:v>6254.7072055743938</c:v>
                </c:pt>
                <c:pt idx="30">
                  <c:v>6493.7991256092337</c:v>
                </c:pt>
                <c:pt idx="31">
                  <c:v>6734.3853701442913</c:v>
                </c:pt>
                <c:pt idx="32">
                  <c:v>6976.4752787076932</c:v>
                </c:pt>
                <c:pt idx="33">
                  <c:v>7220.078249199616</c:v>
                </c:pt>
                <c:pt idx="34">
                  <c:v>7465.2037382571134</c:v>
                </c:pt>
                <c:pt idx="35">
                  <c:v>7711.8612616212204</c:v>
                </c:pt>
                <c:pt idx="36">
                  <c:v>7960.0603945063531</c:v>
                </c:pt>
                <c:pt idx="37">
                  <c:v>8209.8107719720174</c:v>
                </c:pt>
                <c:pt idx="38">
                  <c:v>8461.1220892968431</c:v>
                </c:pt>
                <c:pt idx="39">
                  <c:v>8714.0041023549493</c:v>
                </c:pt>
                <c:pt idx="40">
                  <c:v>8968.4666279946669</c:v>
                </c:pt>
                <c:pt idx="41">
                  <c:v>9224.5195444196343</c:v>
                </c:pt>
                <c:pt idx="42">
                  <c:v>9482.1727915722568</c:v>
                </c:pt>
                <c:pt idx="43">
                  <c:v>9741.4363715195832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5"/>
          <c:order val="7"/>
          <c:tx>
            <c:strRef>
              <c:f>Data!$T$56</c:f>
              <c:strCache>
                <c:ptCount val="1"/>
                <c:pt idx="0">
                  <c:v>Edward Jones Taxable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Data!$T$57:$T$104</c:f>
              <c:numCache>
                <c:formatCode>#,##0.00_);[Red]\(#,##0.00\)</c:formatCode>
                <c:ptCount val="48"/>
                <c:pt idx="0">
                  <c:v>23326.94</c:v>
                </c:pt>
                <c:pt idx="1">
                  <c:v>23086.12</c:v>
                </c:pt>
                <c:pt idx="2">
                  <c:v>24238.59</c:v>
                </c:pt>
                <c:pt idx="3">
                  <c:v>24640.1</c:v>
                </c:pt>
                <c:pt idx="4">
                  <c:v>25187.599999999999</c:v>
                </c:pt>
                <c:pt idx="5">
                  <c:v>25819.34</c:v>
                </c:pt>
                <c:pt idx="6">
                  <c:v>25706.9</c:v>
                </c:pt>
                <c:pt idx="7">
                  <c:v>25924.48</c:v>
                </c:pt>
                <c:pt idx="8">
                  <c:v>26317.33</c:v>
                </c:pt>
                <c:pt idx="9">
                  <c:v>26346.9</c:v>
                </c:pt>
                <c:pt idx="10">
                  <c:v>26919.06</c:v>
                </c:pt>
                <c:pt idx="11">
                  <c:v>26825.77</c:v>
                </c:pt>
                <c:pt idx="12">
                  <c:v>27819.32</c:v>
                </c:pt>
                <c:pt idx="13">
                  <c:v>28419.01</c:v>
                </c:pt>
                <c:pt idx="14">
                  <c:v>28456.49</c:v>
                </c:pt>
                <c:pt idx="15">
                  <c:v>29614.46</c:v>
                </c:pt>
                <c:pt idx="16">
                  <c:v>31644.82</c:v>
                </c:pt>
                <c:pt idx="17">
                  <c:v>30289.09</c:v>
                </c:pt>
                <c:pt idx="18">
                  <c:v>30767.342118715216</c:v>
                </c:pt>
                <c:pt idx="19">
                  <c:v>31253.145639240644</c:v>
                </c:pt>
                <c:pt idx="20">
                  <c:v>31746.619795066457</c:v>
                </c:pt>
                <c:pt idx="21">
                  <c:v>32247.885702329997</c:v>
                </c:pt>
                <c:pt idx="22">
                  <c:v>32757.066389541978</c:v>
                </c:pt>
                <c:pt idx="23">
                  <c:v>33274.286827782067</c:v>
                </c:pt>
                <c:pt idx="24">
                  <c:v>33799.673961371242</c:v>
                </c:pt>
                <c:pt idx="25">
                  <c:v>34333.356739028459</c:v>
                </c:pt>
                <c:pt idx="26">
                  <c:v>34875.46614551924</c:v>
                </c:pt>
                <c:pt idx="27">
                  <c:v>35426.135233804016</c:v>
                </c:pt>
                <c:pt idx="28">
                  <c:v>35985.499157694059</c:v>
                </c:pt>
                <c:pt idx="29">
                  <c:v>36553.695205023047</c:v>
                </c:pt>
                <c:pt idx="30">
                  <c:v>37130.862831342376</c:v>
                </c:pt>
                <c:pt idx="31">
                  <c:v>37717.143694148544</c:v>
                </c:pt>
                <c:pt idx="32">
                  <c:v>38312.681687650918</c:v>
                </c:pt>
                <c:pt idx="33">
                  <c:v>38917.622978088526</c:v>
                </c:pt>
                <c:pt idx="34">
                  <c:v>39532.116039604436</c:v>
                </c:pt>
                <c:pt idx="35">
                  <c:v>40156.311690686613</c:v>
                </c:pt>
                <c:pt idx="36">
                  <c:v>40790.363131184153</c:v>
                </c:pt>
                <c:pt idx="37">
                  <c:v>41434.425979907966</c:v>
                </c:pt>
                <c:pt idx="38">
                  <c:v>42088.658312825195</c:v>
                </c:pt>
                <c:pt idx="39">
                  <c:v>42753.220701856677</c:v>
                </c:pt>
                <c:pt idx="40">
                  <c:v>43428.276254287019</c:v>
                </c:pt>
                <c:pt idx="41">
                  <c:v>44113.990652796929</c:v>
                </c:pt>
                <c:pt idx="42">
                  <c:v>44810.532196127664</c:v>
                </c:pt>
                <c:pt idx="43">
                  <c:v>45518.071840387514</c:v>
                </c:pt>
                <c:pt idx="44">
                  <c:v>46236.78324101054</c:v>
                </c:pt>
                <c:pt idx="45">
                  <c:v>46966.842795377794</c:v>
                </c:pt>
                <c:pt idx="46">
                  <c:v>47708.429686111522</c:v>
                </c:pt>
              </c:numCache>
            </c:numRef>
          </c:val>
        </c:ser>
        <c:ser>
          <c:idx val="11"/>
          <c:order val="8"/>
          <c:tx>
            <c:strRef>
              <c:f>Data!$K$56</c:f>
              <c:strCache>
                <c:ptCount val="1"/>
                <c:pt idx="0">
                  <c:v>USAA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Data!$K$57:$K$104</c:f>
              <c:numCache>
                <c:formatCode>#,##0.00_);[Red]\(#,##0.00\)</c:formatCode>
                <c:ptCount val="48"/>
                <c:pt idx="0">
                  <c:v>2018.13</c:v>
                </c:pt>
                <c:pt idx="1">
                  <c:v>2015.6233333333334</c:v>
                </c:pt>
                <c:pt idx="2">
                  <c:v>2013.1166666666666</c:v>
                </c:pt>
                <c:pt idx="3">
                  <c:v>2010.61</c:v>
                </c:pt>
                <c:pt idx="4">
                  <c:v>2041.6699999999998</c:v>
                </c:pt>
                <c:pt idx="5">
                  <c:v>2072.73</c:v>
                </c:pt>
                <c:pt idx="6">
                  <c:v>2103.79</c:v>
                </c:pt>
                <c:pt idx="7">
                  <c:v>2124.5</c:v>
                </c:pt>
                <c:pt idx="8">
                  <c:v>2145.21</c:v>
                </c:pt>
                <c:pt idx="9">
                  <c:v>2165.92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2"/>
          <c:order val="9"/>
          <c:tx>
            <c:strRef>
              <c:f>Data!$L$56</c:f>
              <c:strCache>
                <c:ptCount val="1"/>
                <c:pt idx="0">
                  <c:v>USAA Roth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Data!$L$57:$L$104</c:f>
              <c:numCache>
                <c:formatCode>#,##0.00_);[Red]\(#,##0.00\)</c:formatCode>
                <c:ptCount val="48"/>
                <c:pt idx="0">
                  <c:v>1895.32</c:v>
                </c:pt>
                <c:pt idx="1">
                  <c:v>1966.04</c:v>
                </c:pt>
                <c:pt idx="2">
                  <c:v>2036.76</c:v>
                </c:pt>
                <c:pt idx="3">
                  <c:v>2018.62</c:v>
                </c:pt>
                <c:pt idx="4">
                  <c:v>2079.105</c:v>
                </c:pt>
                <c:pt idx="5">
                  <c:v>2139.59</c:v>
                </c:pt>
                <c:pt idx="6">
                  <c:v>2121.92</c:v>
                </c:pt>
                <c:pt idx="7">
                  <c:v>2179.21</c:v>
                </c:pt>
                <c:pt idx="8">
                  <c:v>2236.5</c:v>
                </c:pt>
                <c:pt idx="9">
                  <c:v>2201.48</c:v>
                </c:pt>
                <c:pt idx="10">
                  <c:v>2215.4499999999998</c:v>
                </c:pt>
                <c:pt idx="11">
                  <c:v>2229.42</c:v>
                </c:pt>
                <c:pt idx="12">
                  <c:v>2258.31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4"/>
          <c:order val="10"/>
          <c:tx>
            <c:strRef>
              <c:f>Data!$S$56</c:f>
              <c:strCache>
                <c:ptCount val="1"/>
                <c:pt idx="0">
                  <c:v>Edward Jones IRA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Data!$S$57:$S$104</c:f>
              <c:numCache>
                <c:formatCode>#,##0.00_);[Red]\(#,##0.00\)</c:formatCode>
                <c:ptCount val="48"/>
                <c:pt idx="0">
                  <c:v>5506.8</c:v>
                </c:pt>
                <c:pt idx="1">
                  <c:v>5407.1</c:v>
                </c:pt>
                <c:pt idx="2">
                  <c:v>5446.52</c:v>
                </c:pt>
                <c:pt idx="3">
                  <c:v>5478.2</c:v>
                </c:pt>
                <c:pt idx="4">
                  <c:v>5651.06</c:v>
                </c:pt>
                <c:pt idx="5">
                  <c:v>5738.8</c:v>
                </c:pt>
                <c:pt idx="6">
                  <c:v>5790.94</c:v>
                </c:pt>
                <c:pt idx="7">
                  <c:v>5846.83</c:v>
                </c:pt>
                <c:pt idx="8">
                  <c:v>5955.21</c:v>
                </c:pt>
                <c:pt idx="9">
                  <c:v>5969.73</c:v>
                </c:pt>
                <c:pt idx="10">
                  <c:v>6097.6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3"/>
          <c:order val="11"/>
          <c:tx>
            <c:strRef>
              <c:f>Data!$M$56</c:f>
              <c:strCache>
                <c:ptCount val="1"/>
                <c:pt idx="0">
                  <c:v>Vanguard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Data!$M$57:$M$104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2170.19</c:v>
                </c:pt>
                <c:pt idx="11">
                  <c:v>8280.17</c:v>
                </c:pt>
                <c:pt idx="12">
                  <c:v>8357.69</c:v>
                </c:pt>
                <c:pt idx="13">
                  <c:v>8504.2900000000009</c:v>
                </c:pt>
                <c:pt idx="14">
                  <c:v>8659.92</c:v>
                </c:pt>
                <c:pt idx="15">
                  <c:v>8739.07</c:v>
                </c:pt>
                <c:pt idx="16">
                  <c:v>9050.3700000000008</c:v>
                </c:pt>
                <c:pt idx="17">
                  <c:v>8827.0499999999993</c:v>
                </c:pt>
                <c:pt idx="18">
                  <c:v>8882.2190624999985</c:v>
                </c:pt>
                <c:pt idx="19">
                  <c:v>8937.7329316406231</c:v>
                </c:pt>
                <c:pt idx="20">
                  <c:v>8993.5937624633771</c:v>
                </c:pt>
                <c:pt idx="21">
                  <c:v>9049.8037234787735</c:v>
                </c:pt>
                <c:pt idx="22">
                  <c:v>9106.3649967505153</c:v>
                </c:pt>
                <c:pt idx="23">
                  <c:v>9163.2797779802058</c:v>
                </c:pt>
                <c:pt idx="24">
                  <c:v>9220.5502765925812</c:v>
                </c:pt>
                <c:pt idx="25">
                  <c:v>9278.1787158212846</c:v>
                </c:pt>
                <c:pt idx="26">
                  <c:v>9336.1673327951685</c:v>
                </c:pt>
                <c:pt idx="27">
                  <c:v>9394.5183786251382</c:v>
                </c:pt>
                <c:pt idx="28">
                  <c:v>9453.2341184915458</c:v>
                </c:pt>
                <c:pt idx="29">
                  <c:v>9512.3168317321179</c:v>
                </c:pt>
                <c:pt idx="30">
                  <c:v>9571.7688119304439</c:v>
                </c:pt>
                <c:pt idx="31">
                  <c:v>9631.5923670050088</c:v>
                </c:pt>
                <c:pt idx="32">
                  <c:v>9691.7898192987905</c:v>
                </c:pt>
                <c:pt idx="33">
                  <c:v>9752.3635056694075</c:v>
                </c:pt>
                <c:pt idx="34">
                  <c:v>9813.3157775798409</c:v>
                </c:pt>
                <c:pt idx="35">
                  <c:v>9874.6490011897149</c:v>
                </c:pt>
                <c:pt idx="36">
                  <c:v>9936.3655574471504</c:v>
                </c:pt>
                <c:pt idx="37">
                  <c:v>9998.467842181195</c:v>
                </c:pt>
                <c:pt idx="38">
                  <c:v>10060.958266194828</c:v>
                </c:pt>
                <c:pt idx="39">
                  <c:v>10123.839255358545</c:v>
                </c:pt>
                <c:pt idx="40">
                  <c:v>10187.113250704537</c:v>
                </c:pt>
                <c:pt idx="41">
                  <c:v>10250.782708521439</c:v>
                </c:pt>
                <c:pt idx="42">
                  <c:v>10314.850100449697</c:v>
                </c:pt>
                <c:pt idx="43">
                  <c:v>10379.317913577508</c:v>
                </c:pt>
                <c:pt idx="44">
                  <c:v>10444.188650537368</c:v>
                </c:pt>
                <c:pt idx="45">
                  <c:v>10509.464829603226</c:v>
                </c:pt>
                <c:pt idx="46">
                  <c:v>10575.148984788246</c:v>
                </c:pt>
              </c:numCache>
            </c:numRef>
          </c:val>
        </c:ser>
        <c:ser>
          <c:idx val="4"/>
          <c:order val="12"/>
          <c:tx>
            <c:strRef>
              <c:f>Data!$N$56</c:f>
              <c:strCache>
                <c:ptCount val="1"/>
                <c:pt idx="0">
                  <c:v>Vanguard Roth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Data!$N$57:$N$104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2232.13</c:v>
                </c:pt>
                <c:pt idx="15">
                  <c:v>2210.83</c:v>
                </c:pt>
                <c:pt idx="16">
                  <c:v>2377.15</c:v>
                </c:pt>
                <c:pt idx="17">
                  <c:v>5272.95</c:v>
                </c:pt>
                <c:pt idx="18">
                  <c:v>5305.9059374999997</c:v>
                </c:pt>
                <c:pt idx="19">
                  <c:v>5339.0678496093751</c:v>
                </c:pt>
                <c:pt idx="20">
                  <c:v>5372.437023669434</c:v>
                </c:pt>
                <c:pt idx="21">
                  <c:v>5406.0147550673682</c:v>
                </c:pt>
                <c:pt idx="22">
                  <c:v>5439.8023472865389</c:v>
                </c:pt>
                <c:pt idx="23">
                  <c:v>5473.8011119570801</c:v>
                </c:pt>
                <c:pt idx="24">
                  <c:v>5508.0123689068123</c:v>
                </c:pt>
                <c:pt idx="25">
                  <c:v>5542.4374462124797</c:v>
                </c:pt>
                <c:pt idx="26">
                  <c:v>5577.0776802513074</c:v>
                </c:pt>
                <c:pt idx="27">
                  <c:v>5611.9344157528776</c:v>
                </c:pt>
                <c:pt idx="28">
                  <c:v>5647.0090058513333</c:v>
                </c:pt>
                <c:pt idx="29">
                  <c:v>5682.3028121379039</c:v>
                </c:pt>
                <c:pt idx="30">
                  <c:v>5717.8172047137659</c:v>
                </c:pt>
                <c:pt idx="31">
                  <c:v>5753.5535622432271</c:v>
                </c:pt>
                <c:pt idx="32">
                  <c:v>5789.513272007247</c:v>
                </c:pt>
                <c:pt idx="33">
                  <c:v>5825.6977299572927</c:v>
                </c:pt>
                <c:pt idx="34">
                  <c:v>5862.108340769526</c:v>
                </c:pt>
                <c:pt idx="35">
                  <c:v>5898.7465178993352</c:v>
                </c:pt>
                <c:pt idx="36">
                  <c:v>5935.6136836362057</c:v>
                </c:pt>
                <c:pt idx="37">
                  <c:v>5972.7112691589318</c:v>
                </c:pt>
                <c:pt idx="38">
                  <c:v>6010.0407145911749</c:v>
                </c:pt>
                <c:pt idx="39">
                  <c:v>6047.6034690573697</c:v>
                </c:pt>
                <c:pt idx="40">
                  <c:v>6085.4009907389782</c:v>
                </c:pt>
                <c:pt idx="41">
                  <c:v>6123.4347469310969</c:v>
                </c:pt>
                <c:pt idx="42">
                  <c:v>6161.7062140994167</c:v>
                </c:pt>
                <c:pt idx="43">
                  <c:v>6200.2168779375379</c:v>
                </c:pt>
                <c:pt idx="44">
                  <c:v>6238.9682334246472</c:v>
                </c:pt>
                <c:pt idx="45">
                  <c:v>6277.9617848835514</c:v>
                </c:pt>
                <c:pt idx="46">
                  <c:v>6317.1990460390734</c:v>
                </c:pt>
              </c:numCache>
            </c:numRef>
          </c:val>
        </c:ser>
        <c:ser>
          <c:idx val="5"/>
          <c:order val="13"/>
          <c:tx>
            <c:strRef>
              <c:f>Data!$O$56</c:f>
              <c:strCache>
                <c:ptCount val="1"/>
                <c:pt idx="0">
                  <c:v>Vanguard Roth IRA - Shannon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Data!$O$57:$O$104</c:f>
              <c:numCache>
                <c:formatCode>#,##0.00_);[Red]\(#,##0.00\)</c:formatCode>
                <c:ptCount val="48"/>
                <c:pt idx="0">
                  <c:v>2143.67</c:v>
                </c:pt>
                <c:pt idx="1">
                  <c:v>2152.6166666666668</c:v>
                </c:pt>
                <c:pt idx="2">
                  <c:v>2161.5633333333335</c:v>
                </c:pt>
                <c:pt idx="3">
                  <c:v>2170.5100000000002</c:v>
                </c:pt>
                <c:pt idx="4">
                  <c:v>2215.106666666667</c:v>
                </c:pt>
                <c:pt idx="5">
                  <c:v>2259.7033333333334</c:v>
                </c:pt>
                <c:pt idx="6">
                  <c:v>2304.3000000000002</c:v>
                </c:pt>
                <c:pt idx="7">
                  <c:v>2676.5933333333332</c:v>
                </c:pt>
                <c:pt idx="8">
                  <c:v>3048.8866666666668</c:v>
                </c:pt>
                <c:pt idx="9">
                  <c:v>3421.18</c:v>
                </c:pt>
                <c:pt idx="10">
                  <c:v>3474.2466666666664</c:v>
                </c:pt>
                <c:pt idx="11">
                  <c:v>3527.3133333333335</c:v>
                </c:pt>
                <c:pt idx="12">
                  <c:v>3580.38</c:v>
                </c:pt>
                <c:pt idx="13">
                  <c:v>3642.4133333333334</c:v>
                </c:pt>
                <c:pt idx="14">
                  <c:v>3704.4466666666667</c:v>
                </c:pt>
                <c:pt idx="15">
                  <c:v>3766.48</c:v>
                </c:pt>
                <c:pt idx="16">
                  <c:v>3790.0205000000001</c:v>
                </c:pt>
                <c:pt idx="17">
                  <c:v>3813.5610000000001</c:v>
                </c:pt>
                <c:pt idx="18">
                  <c:v>3837.1015000000002</c:v>
                </c:pt>
                <c:pt idx="19">
                  <c:v>3861.0833843750002</c:v>
                </c:pt>
                <c:pt idx="20">
                  <c:v>3885.215155527344</c:v>
                </c:pt>
                <c:pt idx="21">
                  <c:v>3909.4977502493898</c:v>
                </c:pt>
                <c:pt idx="22">
                  <c:v>3933.9321111884483</c:v>
                </c:pt>
                <c:pt idx="23">
                  <c:v>3958.5191868833763</c:v>
                </c:pt>
                <c:pt idx="24">
                  <c:v>3983.2599318013972</c:v>
                </c:pt>
                <c:pt idx="25">
                  <c:v>4008.1553063751558</c:v>
                </c:pt>
                <c:pt idx="26">
                  <c:v>4033.2062770400003</c:v>
                </c:pt>
                <c:pt idx="27">
                  <c:v>4058.4138162715003</c:v>
                </c:pt>
                <c:pt idx="28">
                  <c:v>4083.7789026231972</c:v>
                </c:pt>
                <c:pt idx="29">
                  <c:v>4109.3025207645924</c:v>
                </c:pt>
                <c:pt idx="30">
                  <c:v>4134.9856615193712</c:v>
                </c:pt>
                <c:pt idx="31">
                  <c:v>4160.8293219038669</c:v>
                </c:pt>
                <c:pt idx="32">
                  <c:v>4186.8345051657661</c:v>
                </c:pt>
                <c:pt idx="33">
                  <c:v>4213.0022208230521</c:v>
                </c:pt>
                <c:pt idx="34">
                  <c:v>4239.3334847031965</c:v>
                </c:pt>
                <c:pt idx="35">
                  <c:v>4265.8293189825918</c:v>
                </c:pt>
                <c:pt idx="36">
                  <c:v>4292.4907522262329</c:v>
                </c:pt>
                <c:pt idx="37">
                  <c:v>4319.3188194276472</c:v>
                </c:pt>
                <c:pt idx="38">
                  <c:v>4346.3145620490704</c:v>
                </c:pt>
                <c:pt idx="39">
                  <c:v>4373.4790280618772</c:v>
                </c:pt>
                <c:pt idx="40">
                  <c:v>4400.8132719872638</c:v>
                </c:pt>
                <c:pt idx="41">
                  <c:v>4428.3183549371843</c:v>
                </c:pt>
                <c:pt idx="42">
                  <c:v>4455.9953446555419</c:v>
                </c:pt>
                <c:pt idx="43">
                  <c:v>4483.8453155596389</c:v>
                </c:pt>
                <c:pt idx="44">
                  <c:v>4511.8693487818864</c:v>
                </c:pt>
                <c:pt idx="45">
                  <c:v>4540.0685322117733</c:v>
                </c:pt>
                <c:pt idx="46">
                  <c:v>4568.4439605380967</c:v>
                </c:pt>
              </c:numCache>
            </c:numRef>
          </c:val>
        </c:ser>
        <c:ser>
          <c:idx val="6"/>
          <c:order val="14"/>
          <c:tx>
            <c:strRef>
              <c:f>Data!$P$56</c:f>
              <c:strCache>
                <c:ptCount val="1"/>
                <c:pt idx="0">
                  <c:v>JH 401(k)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Data!$P$57:$P$104</c:f>
              <c:numCache>
                <c:formatCode>#,##0.00_);[Red]\(#,##0.00\)</c:formatCode>
                <c:ptCount val="48"/>
                <c:pt idx="0">
                  <c:v>16997.46</c:v>
                </c:pt>
                <c:pt idx="1">
                  <c:v>17328.406666666666</c:v>
                </c:pt>
                <c:pt idx="2">
                  <c:v>17659.353333333333</c:v>
                </c:pt>
                <c:pt idx="3">
                  <c:v>17990.3</c:v>
                </c:pt>
                <c:pt idx="4">
                  <c:v>18832.746666666666</c:v>
                </c:pt>
                <c:pt idx="5">
                  <c:v>19675.193333333333</c:v>
                </c:pt>
                <c:pt idx="6">
                  <c:v>20517.64</c:v>
                </c:pt>
                <c:pt idx="7">
                  <c:v>21560.616666666665</c:v>
                </c:pt>
                <c:pt idx="8">
                  <c:v>22603.593333333334</c:v>
                </c:pt>
                <c:pt idx="9">
                  <c:v>23646.57</c:v>
                </c:pt>
                <c:pt idx="10">
                  <c:v>25162.603333333333</c:v>
                </c:pt>
                <c:pt idx="11">
                  <c:v>26678.636666666665</c:v>
                </c:pt>
                <c:pt idx="12">
                  <c:v>28194.67</c:v>
                </c:pt>
                <c:pt idx="13">
                  <c:v>29673.863333333331</c:v>
                </c:pt>
                <c:pt idx="14">
                  <c:v>31153.056666666667</c:v>
                </c:pt>
                <c:pt idx="15">
                  <c:v>32632.25</c:v>
                </c:pt>
                <c:pt idx="16">
                  <c:v>35620</c:v>
                </c:pt>
                <c:pt idx="17">
                  <c:v>35470</c:v>
                </c:pt>
                <c:pt idx="18">
                  <c:v>36616.6875</c:v>
                </c:pt>
                <c:pt idx="19">
                  <c:v>37770.541796874997</c:v>
                </c:pt>
                <c:pt idx="20">
                  <c:v>38931.607683105467</c:v>
                </c:pt>
                <c:pt idx="21">
                  <c:v>40099.930231124876</c:v>
                </c:pt>
                <c:pt idx="22">
                  <c:v>41275.554795069409</c:v>
                </c:pt>
                <c:pt idx="23">
                  <c:v>42458.527012538594</c:v>
                </c:pt>
                <c:pt idx="24">
                  <c:v>43648.892806366959</c:v>
                </c:pt>
                <c:pt idx="25">
                  <c:v>44846.698386406752</c:v>
                </c:pt>
                <c:pt idx="26">
                  <c:v>46051.990251321797</c:v>
                </c:pt>
                <c:pt idx="27">
                  <c:v>47264.815190392561</c:v>
                </c:pt>
                <c:pt idx="28">
                  <c:v>48485.220285332514</c:v>
                </c:pt>
                <c:pt idx="29">
                  <c:v>49713.252912115844</c:v>
                </c:pt>
                <c:pt idx="30">
                  <c:v>50948.960742816569</c:v>
                </c:pt>
                <c:pt idx="31">
                  <c:v>52192.391747459173</c:v>
                </c:pt>
                <c:pt idx="32">
                  <c:v>53443.594195880789</c:v>
                </c:pt>
                <c:pt idx="33">
                  <c:v>54702.616659605046</c:v>
                </c:pt>
                <c:pt idx="34">
                  <c:v>55969.50801372758</c:v>
                </c:pt>
                <c:pt idx="35">
                  <c:v>57244.317438813378</c:v>
                </c:pt>
                <c:pt idx="36">
                  <c:v>58527.09442280596</c:v>
                </c:pt>
                <c:pt idx="37">
                  <c:v>59817.888762948496</c:v>
                </c:pt>
                <c:pt idx="38">
                  <c:v>61116.750567716925</c:v>
                </c:pt>
                <c:pt idx="39">
                  <c:v>62423.730258765157</c:v>
                </c:pt>
                <c:pt idx="40">
                  <c:v>63738.878572882437</c:v>
                </c:pt>
                <c:pt idx="41">
                  <c:v>65062.246563962952</c:v>
                </c:pt>
                <c:pt idx="42">
                  <c:v>66393.885604987721</c:v>
                </c:pt>
                <c:pt idx="43">
                  <c:v>67733.847390018898</c:v>
                </c:pt>
                <c:pt idx="44">
                  <c:v>69082.183936206522</c:v>
                </c:pt>
                <c:pt idx="45">
                  <c:v>70438.947585807808</c:v>
                </c:pt>
                <c:pt idx="46">
                  <c:v>71804.191008219103</c:v>
                </c:pt>
              </c:numCache>
            </c:numRef>
          </c:val>
        </c:ser>
        <c:ser>
          <c:idx val="8"/>
          <c:order val="15"/>
          <c:tx>
            <c:strRef>
              <c:f>Data!$R$56</c:f>
              <c:strCache>
                <c:ptCount val="1"/>
                <c:pt idx="0">
                  <c:v>HSA Invest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Data!$R$57:$R$104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200.37</c:v>
                </c:pt>
                <c:pt idx="8">
                  <c:v>919.83</c:v>
                </c:pt>
                <c:pt idx="9">
                  <c:v>1055.6600000000001</c:v>
                </c:pt>
                <c:pt idx="10">
                  <c:v>1075.1099999999999</c:v>
                </c:pt>
                <c:pt idx="11">
                  <c:v>1260.42</c:v>
                </c:pt>
                <c:pt idx="12">
                  <c:v>1454.47</c:v>
                </c:pt>
                <c:pt idx="13">
                  <c:v>1600.61</c:v>
                </c:pt>
                <c:pt idx="14">
                  <c:v>1766.88</c:v>
                </c:pt>
                <c:pt idx="15">
                  <c:v>1924.72</c:v>
                </c:pt>
                <c:pt idx="16">
                  <c:v>2240.11</c:v>
                </c:pt>
                <c:pt idx="17">
                  <c:v>2350.27</c:v>
                </c:pt>
                <c:pt idx="18">
                  <c:v>2494.9591875000001</c:v>
                </c:pt>
                <c:pt idx="19">
                  <c:v>2640.552682421875</c:v>
                </c:pt>
                <c:pt idx="20">
                  <c:v>2787.0561366870115</c:v>
                </c:pt>
                <c:pt idx="21">
                  <c:v>2934.4752375413054</c:v>
                </c:pt>
                <c:pt idx="22">
                  <c:v>3082.8157077759388</c:v>
                </c:pt>
                <c:pt idx="23">
                  <c:v>3232.0833059495385</c:v>
                </c:pt>
                <c:pt idx="24">
                  <c:v>3382.2838266117233</c:v>
                </c:pt>
                <c:pt idx="25">
                  <c:v>3533.4231005280467</c:v>
                </c:pt>
                <c:pt idx="26">
                  <c:v>3685.5069949063468</c:v>
                </c:pt>
                <c:pt idx="27">
                  <c:v>3838.5414136245113</c:v>
                </c:pt>
                <c:pt idx="28">
                  <c:v>3992.5322974596643</c:v>
                </c:pt>
                <c:pt idx="29">
                  <c:v>4147.4856243187878</c:v>
                </c:pt>
                <c:pt idx="30">
                  <c:v>4303.4074094707803</c:v>
                </c:pt>
                <c:pt idx="31">
                  <c:v>4460.3037057799729</c:v>
                </c:pt>
                <c:pt idx="32">
                  <c:v>4618.1806039410976</c:v>
                </c:pt>
                <c:pt idx="33">
                  <c:v>4777.0442327157298</c:v>
                </c:pt>
                <c:pt idx="34">
                  <c:v>4936.9007591702029</c:v>
                </c:pt>
                <c:pt idx="35">
                  <c:v>5097.7563889150169</c:v>
                </c:pt>
                <c:pt idx="36">
                  <c:v>5259.6173663457357</c:v>
                </c:pt>
                <c:pt idx="37">
                  <c:v>5422.4899748853968</c:v>
                </c:pt>
                <c:pt idx="38">
                  <c:v>5586.3805372284305</c:v>
                </c:pt>
                <c:pt idx="39">
                  <c:v>5751.295415586108</c:v>
                </c:pt>
                <c:pt idx="40">
                  <c:v>5917.2410119335209</c:v>
                </c:pt>
                <c:pt idx="41">
                  <c:v>6084.2237682581053</c:v>
                </c:pt>
                <c:pt idx="42">
                  <c:v>6252.2501668097184</c:v>
                </c:pt>
                <c:pt idx="43">
                  <c:v>6421.3267303522789</c:v>
                </c:pt>
                <c:pt idx="44">
                  <c:v>6591.4600224169808</c:v>
                </c:pt>
                <c:pt idx="45">
                  <c:v>6762.6566475570871</c:v>
                </c:pt>
                <c:pt idx="46">
                  <c:v>6934.9232516043194</c:v>
                </c:pt>
              </c:numCache>
            </c:numRef>
          </c:val>
        </c:ser>
        <c:ser>
          <c:idx val="16"/>
          <c:order val="16"/>
          <c:tx>
            <c:strRef>
              <c:f>Data!$U$56</c:f>
              <c:strCache>
                <c:ptCount val="1"/>
                <c:pt idx="0">
                  <c:v>Home Equity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Data!$U$57:$U$104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79512"/>
        <c:axId val="465583040"/>
      </c:areaChart>
      <c:dateAx>
        <c:axId val="465579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3040"/>
        <c:crosses val="autoZero"/>
        <c:auto val="1"/>
        <c:lblOffset val="100"/>
        <c:baseTimeUnit val="months"/>
      </c:dateAx>
      <c:valAx>
        <c:axId val="465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7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Data!$W$56</c:f>
              <c:strCache>
                <c:ptCount val="1"/>
                <c:pt idx="0">
                  <c:v>Discover CC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Data!$W$57:$W$104</c:f>
              <c:numCache>
                <c:formatCode>#,##0.00_);[Red]\(#,##0.00\)</c:formatCode>
                <c:ptCount val="48"/>
                <c:pt idx="0">
                  <c:v>2560.77</c:v>
                </c:pt>
                <c:pt idx="1">
                  <c:v>469.79</c:v>
                </c:pt>
                <c:pt idx="2">
                  <c:v>386.45</c:v>
                </c:pt>
                <c:pt idx="3">
                  <c:v>2420.5100000000002</c:v>
                </c:pt>
                <c:pt idx="4">
                  <c:v>2430.77</c:v>
                </c:pt>
                <c:pt idx="5">
                  <c:v>35.71</c:v>
                </c:pt>
                <c:pt idx="6">
                  <c:v>4.3600000000000003</c:v>
                </c:pt>
                <c:pt idx="7">
                  <c:v>0</c:v>
                </c:pt>
                <c:pt idx="8">
                  <c:v>149.36000000000001</c:v>
                </c:pt>
                <c:pt idx="9">
                  <c:v>0</c:v>
                </c:pt>
                <c:pt idx="10">
                  <c:v>117.47</c:v>
                </c:pt>
                <c:pt idx="11">
                  <c:v>108.68</c:v>
                </c:pt>
                <c:pt idx="12">
                  <c:v>56.17</c:v>
                </c:pt>
                <c:pt idx="13">
                  <c:v>0</c:v>
                </c:pt>
                <c:pt idx="14">
                  <c:v>19.329999999999998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</c:numCache>
            </c:numRef>
          </c:val>
        </c:ser>
        <c:ser>
          <c:idx val="1"/>
          <c:order val="1"/>
          <c:tx>
            <c:strRef>
              <c:f>Data!$X$56</c:f>
              <c:strCache>
                <c:ptCount val="1"/>
                <c:pt idx="0">
                  <c:v>Chase SP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Data!$X$57:$X$104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70.150000000000006</c:v>
                </c:pt>
                <c:pt idx="6">
                  <c:v>1927.73</c:v>
                </c:pt>
                <c:pt idx="7">
                  <c:v>770.74</c:v>
                </c:pt>
                <c:pt idx="8">
                  <c:v>1360.7</c:v>
                </c:pt>
                <c:pt idx="9">
                  <c:v>1407.15</c:v>
                </c:pt>
                <c:pt idx="10">
                  <c:v>1221.72</c:v>
                </c:pt>
                <c:pt idx="11">
                  <c:v>983.27</c:v>
                </c:pt>
                <c:pt idx="12">
                  <c:v>565.94000000000005</c:v>
                </c:pt>
                <c:pt idx="13">
                  <c:v>1723.47</c:v>
                </c:pt>
                <c:pt idx="14">
                  <c:v>1912.66</c:v>
                </c:pt>
                <c:pt idx="15">
                  <c:v>1611.28</c:v>
                </c:pt>
                <c:pt idx="16">
                  <c:v>1744.9</c:v>
                </c:pt>
                <c:pt idx="17">
                  <c:v>1716.38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</c:numCache>
            </c:numRef>
          </c:val>
        </c:ser>
        <c:ser>
          <c:idx val="2"/>
          <c:order val="2"/>
          <c:tx>
            <c:strRef>
              <c:f>Data!$Y$56</c:f>
              <c:strCache>
                <c:ptCount val="1"/>
                <c:pt idx="0">
                  <c:v>USAA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Data!$Y$57:$Y$104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215.37</c:v>
                </c:pt>
                <c:pt idx="8">
                  <c:v>478.91</c:v>
                </c:pt>
                <c:pt idx="9">
                  <c:v>2410.66</c:v>
                </c:pt>
                <c:pt idx="10">
                  <c:v>3203.5</c:v>
                </c:pt>
                <c:pt idx="11">
                  <c:v>3775.31</c:v>
                </c:pt>
                <c:pt idx="12">
                  <c:v>4184.07</c:v>
                </c:pt>
                <c:pt idx="13">
                  <c:v>2956.19</c:v>
                </c:pt>
                <c:pt idx="14">
                  <c:v>1876.97</c:v>
                </c:pt>
                <c:pt idx="15">
                  <c:v>1131.1600000000001</c:v>
                </c:pt>
                <c:pt idx="16">
                  <c:v>1520.5</c:v>
                </c:pt>
                <c:pt idx="17">
                  <c:v>908.45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</c:numCache>
            </c:numRef>
          </c:val>
        </c:ser>
        <c:ser>
          <c:idx val="3"/>
          <c:order val="3"/>
          <c:tx>
            <c:strRef>
              <c:f>Data!$Z$56</c:f>
              <c:strCache>
                <c:ptCount val="1"/>
                <c:pt idx="0">
                  <c:v>AmEx BCP 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Data!$Z$57:$Z$104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977.55</c:v>
                </c:pt>
                <c:pt idx="14">
                  <c:v>635.15</c:v>
                </c:pt>
                <c:pt idx="15">
                  <c:v>672.48</c:v>
                </c:pt>
                <c:pt idx="16">
                  <c:v>866.37</c:v>
                </c:pt>
                <c:pt idx="17">
                  <c:v>802.56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</c:numCache>
            </c:numRef>
          </c:val>
        </c:ser>
        <c:ser>
          <c:idx val="4"/>
          <c:order val="4"/>
          <c:tx>
            <c:strRef>
              <c:f>Data!$AA$56</c:f>
              <c:strCache>
                <c:ptCount val="1"/>
                <c:pt idx="0">
                  <c:v>United 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Data!$AA$57:$AA$104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</c:numCache>
            </c:numRef>
          </c:val>
        </c:ser>
        <c:ser>
          <c:idx val="5"/>
          <c:order val="5"/>
          <c:tx>
            <c:strRef>
              <c:f>Data!$AB$56</c:f>
              <c:strCache>
                <c:ptCount val="1"/>
                <c:pt idx="0">
                  <c:v>Navient Loan 1 (5.31%)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Data!$AB$57:$AB$104</c:f>
              <c:numCache>
                <c:formatCode>#,##0.00_);[Red]\(#,##0.00\)</c:formatCode>
                <c:ptCount val="48"/>
                <c:pt idx="0">
                  <c:v>22472</c:v>
                </c:pt>
                <c:pt idx="1">
                  <c:v>22472</c:v>
                </c:pt>
                <c:pt idx="2">
                  <c:v>22472</c:v>
                </c:pt>
                <c:pt idx="3">
                  <c:v>44944</c:v>
                </c:pt>
                <c:pt idx="4">
                  <c:v>44945</c:v>
                </c:pt>
                <c:pt idx="5">
                  <c:v>44945</c:v>
                </c:pt>
                <c:pt idx="6">
                  <c:v>44945</c:v>
                </c:pt>
                <c:pt idx="7">
                  <c:v>44945</c:v>
                </c:pt>
                <c:pt idx="8">
                  <c:v>44945</c:v>
                </c:pt>
                <c:pt idx="9">
                  <c:v>44945</c:v>
                </c:pt>
                <c:pt idx="10">
                  <c:v>44945</c:v>
                </c:pt>
                <c:pt idx="11">
                  <c:v>44945</c:v>
                </c:pt>
                <c:pt idx="12">
                  <c:v>44945</c:v>
                </c:pt>
                <c:pt idx="13">
                  <c:v>44945</c:v>
                </c:pt>
                <c:pt idx="14">
                  <c:v>44945</c:v>
                </c:pt>
                <c:pt idx="15">
                  <c:v>44945</c:v>
                </c:pt>
                <c:pt idx="16">
                  <c:v>44945</c:v>
                </c:pt>
                <c:pt idx="17">
                  <c:v>44946</c:v>
                </c:pt>
                <c:pt idx="18">
                  <c:v>45144.886050000001</c:v>
                </c:pt>
                <c:pt idx="19">
                  <c:v>45344.652170771253</c:v>
                </c:pt>
                <c:pt idx="20">
                  <c:v>45545.302256626914</c:v>
                </c:pt>
                <c:pt idx="21">
                  <c:v>45746.840219112491</c:v>
                </c:pt>
                <c:pt idx="22">
                  <c:v>45949.269987082065</c:v>
                </c:pt>
                <c:pt idx="23">
                  <c:v>46152.595506774902</c:v>
                </c:pt>
                <c:pt idx="24">
                  <c:v>46356.820741892378</c:v>
                </c:pt>
                <c:pt idx="25">
                  <c:v>46561.949673675248</c:v>
                </c:pt>
                <c:pt idx="26">
                  <c:v>46767.986300981262</c:v>
                </c:pt>
                <c:pt idx="27">
                  <c:v>46974.934640363106</c:v>
                </c:pt>
                <c:pt idx="28">
                  <c:v>47182.798726146713</c:v>
                </c:pt>
                <c:pt idx="29">
                  <c:v>47391.582610509911</c:v>
                </c:pt>
                <c:pt idx="30">
                  <c:v>47601.29036356142</c:v>
                </c:pt>
                <c:pt idx="31">
                  <c:v>47811.926073420182</c:v>
                </c:pt>
                <c:pt idx="32">
                  <c:v>48023.493846295067</c:v>
                </c:pt>
                <c:pt idx="33">
                  <c:v>48235.997806564919</c:v>
                </c:pt>
                <c:pt idx="34">
                  <c:v>48449.442096858969</c:v>
                </c:pt>
                <c:pt idx="35">
                  <c:v>48663.830878137567</c:v>
                </c:pt>
                <c:pt idx="36">
                  <c:v>48879.168329773325</c:v>
                </c:pt>
                <c:pt idx="37">
                  <c:v>49095.458649632572</c:v>
                </c:pt>
                <c:pt idx="38">
                  <c:v>49312.706054157199</c:v>
                </c:pt>
                <c:pt idx="39">
                  <c:v>49530.914778446844</c:v>
                </c:pt>
                <c:pt idx="40">
                  <c:v>49750.089076341472</c:v>
                </c:pt>
                <c:pt idx="41">
                  <c:v>49970.233220504284</c:v>
                </c:pt>
                <c:pt idx="42">
                  <c:v>50191.351502505015</c:v>
                </c:pt>
                <c:pt idx="43">
                  <c:v>50413.448232903596</c:v>
                </c:pt>
                <c:pt idx="44">
                  <c:v>50636.527741334197</c:v>
                </c:pt>
                <c:pt idx="45">
                  <c:v>50860.594376589601</c:v>
                </c:pt>
                <c:pt idx="46">
                  <c:v>51085.652506706007</c:v>
                </c:pt>
              </c:numCache>
            </c:numRef>
          </c:val>
        </c:ser>
        <c:ser>
          <c:idx val="6"/>
          <c:order val="6"/>
          <c:tx>
            <c:strRef>
              <c:f>Data!$AC$56</c:f>
              <c:strCache>
                <c:ptCount val="1"/>
                <c:pt idx="0">
                  <c:v>Navient Loan 2 (6.00%)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Data!$AC$57:$AC$104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18000</c:v>
                </c:pt>
                <c:pt idx="11">
                  <c:v>16322.865</c:v>
                </c:pt>
                <c:pt idx="12">
                  <c:v>16921.5</c:v>
                </c:pt>
                <c:pt idx="13">
                  <c:v>16921.5</c:v>
                </c:pt>
                <c:pt idx="14">
                  <c:v>16921.5</c:v>
                </c:pt>
                <c:pt idx="15">
                  <c:v>16921.5</c:v>
                </c:pt>
                <c:pt idx="16">
                  <c:v>15843</c:v>
                </c:pt>
                <c:pt idx="17">
                  <c:v>14645.73</c:v>
                </c:pt>
                <c:pt idx="18">
                  <c:v>14718.958649999999</c:v>
                </c:pt>
                <c:pt idx="19">
                  <c:v>14792.553443249999</c:v>
                </c:pt>
                <c:pt idx="20">
                  <c:v>14866.516210466249</c:v>
                </c:pt>
                <c:pt idx="21">
                  <c:v>14940.84879151858</c:v>
                </c:pt>
                <c:pt idx="22">
                  <c:v>15015.553035476172</c:v>
                </c:pt>
                <c:pt idx="23">
                  <c:v>15090.630800653553</c:v>
                </c:pt>
                <c:pt idx="24">
                  <c:v>15166.08395465682</c:v>
                </c:pt>
                <c:pt idx="25">
                  <c:v>15241.914374430104</c:v>
                </c:pt>
                <c:pt idx="26">
                  <c:v>15318.123946302254</c:v>
                </c:pt>
                <c:pt idx="27">
                  <c:v>15394.714566033765</c:v>
                </c:pt>
                <c:pt idx="28">
                  <c:v>15471.688138863934</c:v>
                </c:pt>
                <c:pt idx="29">
                  <c:v>15549.046579558253</c:v>
                </c:pt>
                <c:pt idx="30">
                  <c:v>15626.791812456044</c:v>
                </c:pt>
                <c:pt idx="31">
                  <c:v>15704.925771518325</c:v>
                </c:pt>
                <c:pt idx="32">
                  <c:v>15783.450400375916</c:v>
                </c:pt>
                <c:pt idx="33">
                  <c:v>15862.367652377796</c:v>
                </c:pt>
                <c:pt idx="34">
                  <c:v>15941.679490639684</c:v>
                </c:pt>
                <c:pt idx="35">
                  <c:v>16021.387888092882</c:v>
                </c:pt>
                <c:pt idx="36">
                  <c:v>16101.494827533346</c:v>
                </c:pt>
                <c:pt idx="37">
                  <c:v>16182.002301671013</c:v>
                </c:pt>
                <c:pt idx="38">
                  <c:v>16262.912313179368</c:v>
                </c:pt>
                <c:pt idx="39">
                  <c:v>16344.226874745265</c:v>
                </c:pt>
                <c:pt idx="40">
                  <c:v>16425.948009118991</c:v>
                </c:pt>
                <c:pt idx="41">
                  <c:v>16508.077749164586</c:v>
                </c:pt>
                <c:pt idx="42">
                  <c:v>16590.618137910409</c:v>
                </c:pt>
                <c:pt idx="43">
                  <c:v>16673.571228599962</c:v>
                </c:pt>
                <c:pt idx="44">
                  <c:v>16756.93908474296</c:v>
                </c:pt>
                <c:pt idx="45">
                  <c:v>16840.723780166674</c:v>
                </c:pt>
                <c:pt idx="46">
                  <c:v>16924.927399067506</c:v>
                </c:pt>
              </c:numCache>
            </c:numRef>
          </c:val>
        </c:ser>
        <c:ser>
          <c:idx val="7"/>
          <c:order val="7"/>
          <c:tx>
            <c:strRef>
              <c:f>Data!$AD$56</c:f>
              <c:strCache>
                <c:ptCount val="1"/>
                <c:pt idx="0">
                  <c:v>Navient Loan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Data!$AD$57:$AD$104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16000</c:v>
                </c:pt>
                <c:pt idx="23">
                  <c:v>16086.666666666666</c:v>
                </c:pt>
                <c:pt idx="24">
                  <c:v>16173.802777777777</c:v>
                </c:pt>
                <c:pt idx="25">
                  <c:v>16261.410876157406</c:v>
                </c:pt>
                <c:pt idx="26">
                  <c:v>16349.493518403258</c:v>
                </c:pt>
                <c:pt idx="27">
                  <c:v>16438.053274961276</c:v>
                </c:pt>
                <c:pt idx="28">
                  <c:v>16527.092730200649</c:v>
                </c:pt>
                <c:pt idx="29">
                  <c:v>16616.614482489236</c:v>
                </c:pt>
                <c:pt idx="30">
                  <c:v>16706.621144269386</c:v>
                </c:pt>
                <c:pt idx="31">
                  <c:v>16797.115342134177</c:v>
                </c:pt>
                <c:pt idx="32">
                  <c:v>16888.099716904071</c:v>
                </c:pt>
                <c:pt idx="33">
                  <c:v>16979.576923703968</c:v>
                </c:pt>
                <c:pt idx="34">
                  <c:v>17071.549632040696</c:v>
                </c:pt>
                <c:pt idx="35">
                  <c:v>17164.020525880918</c:v>
                </c:pt>
                <c:pt idx="36">
                  <c:v>17256.992303729439</c:v>
                </c:pt>
                <c:pt idx="37">
                  <c:v>17350.467678707973</c:v>
                </c:pt>
                <c:pt idx="38">
                  <c:v>17444.449378634308</c:v>
                </c:pt>
                <c:pt idx="39">
                  <c:v>17538.940146101912</c:v>
                </c:pt>
                <c:pt idx="40">
                  <c:v>17633.942738559963</c:v>
                </c:pt>
                <c:pt idx="41">
                  <c:v>17729.45992839383</c:v>
                </c:pt>
                <c:pt idx="42">
                  <c:v>17825.494503005964</c:v>
                </c:pt>
                <c:pt idx="43">
                  <c:v>17922.049264897247</c:v>
                </c:pt>
                <c:pt idx="44">
                  <c:v>18019.127031748772</c:v>
                </c:pt>
                <c:pt idx="45">
                  <c:v>18116.730636504079</c:v>
                </c:pt>
                <c:pt idx="46">
                  <c:v>18214.86292745181</c:v>
                </c:pt>
              </c:numCache>
            </c:numRef>
          </c:val>
        </c:ser>
        <c:ser>
          <c:idx val="8"/>
          <c:order val="8"/>
          <c:tx>
            <c:strRef>
              <c:f>Data!$AE$56</c:f>
              <c:strCache>
                <c:ptCount val="1"/>
                <c:pt idx="0">
                  <c:v>Navient Loan 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Data!$AE$57:$AE$104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18000</c:v>
                </c:pt>
                <c:pt idx="35">
                  <c:v>18105</c:v>
                </c:pt>
                <c:pt idx="36">
                  <c:v>18210.612499999999</c:v>
                </c:pt>
                <c:pt idx="37">
                  <c:v>18316.841072916664</c:v>
                </c:pt>
                <c:pt idx="38">
                  <c:v>18423.689312508679</c:v>
                </c:pt>
                <c:pt idx="39">
                  <c:v>18531.160833498314</c:v>
                </c:pt>
                <c:pt idx="40">
                  <c:v>18639.259271693722</c:v>
                </c:pt>
                <c:pt idx="41">
                  <c:v>18747.988284111936</c:v>
                </c:pt>
                <c:pt idx="42">
                  <c:v>18857.35154910259</c:v>
                </c:pt>
                <c:pt idx="43">
                  <c:v>18967.352766472355</c:v>
                </c:pt>
                <c:pt idx="44">
                  <c:v>19077.99565761011</c:v>
                </c:pt>
                <c:pt idx="45">
                  <c:v>19189.283965612834</c:v>
                </c:pt>
                <c:pt idx="46">
                  <c:v>19301.221455412244</c:v>
                </c:pt>
              </c:numCache>
            </c:numRef>
          </c:val>
        </c:ser>
        <c:ser>
          <c:idx val="9"/>
          <c:order val="9"/>
          <c:tx>
            <c:strRef>
              <c:f>Data!$AF$56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Data!$AF$57:$AF$104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150000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49512"/>
        <c:axId val="466048336"/>
      </c:areaChart>
      <c:dateAx>
        <c:axId val="466049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48336"/>
        <c:crosses val="autoZero"/>
        <c:auto val="1"/>
        <c:lblOffset val="100"/>
        <c:baseTimeUnit val="months"/>
      </c:dateAx>
      <c:valAx>
        <c:axId val="46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4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Worth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Data!$AH$55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Data!$AH$57:$AH$105</c:f>
              <c:numCache>
                <c:formatCode>#,##0.00_);[Red]\(#,##0.00\)</c:formatCode>
                <c:ptCount val="49"/>
                <c:pt idx="0">
                  <c:v>58565.05</c:v>
                </c:pt>
                <c:pt idx="1">
                  <c:v>54322.303333333322</c:v>
                </c:pt>
                <c:pt idx="2">
                  <c:v>49669.636666666658</c:v>
                </c:pt>
                <c:pt idx="3">
                  <c:v>25553.819999999985</c:v>
                </c:pt>
                <c:pt idx="4">
                  <c:v>30340.131666666675</c:v>
                </c:pt>
                <c:pt idx="5">
                  <c:v>35534.483333333337</c:v>
                </c:pt>
                <c:pt idx="6">
                  <c:v>32962.170000000013</c:v>
                </c:pt>
                <c:pt idx="7">
                  <c:v>35158.066666666666</c:v>
                </c:pt>
                <c:pt idx="8">
                  <c:v>40037.92333333334</c:v>
                </c:pt>
                <c:pt idx="9">
                  <c:v>39603.800000000017</c:v>
                </c:pt>
                <c:pt idx="10">
                  <c:v>25127.80333333333</c:v>
                </c:pt>
                <c:pt idx="11">
                  <c:v>29490.671666666662</c:v>
                </c:pt>
                <c:pt idx="12">
                  <c:v>29555.510000000009</c:v>
                </c:pt>
                <c:pt idx="13">
                  <c:v>29057.333333333328</c:v>
                </c:pt>
                <c:pt idx="14">
                  <c:v>34244.356666666674</c:v>
                </c:pt>
                <c:pt idx="15">
                  <c:v>37133.060000000012</c:v>
                </c:pt>
                <c:pt idx="16">
                  <c:v>47497.960500000001</c:v>
                </c:pt>
                <c:pt idx="17">
                  <c:v>51943.607249583336</c:v>
                </c:pt>
                <c:pt idx="18">
                  <c:v>50247.17400960013</c:v>
                </c:pt>
                <c:pt idx="19">
                  <c:v>52105.889070878169</c:v>
                </c:pt>
                <c:pt idx="20">
                  <c:v>53981.257013688155</c:v>
                </c:pt>
                <c:pt idx="21">
                  <c:v>55873.4570999305</c:v>
                </c:pt>
                <c:pt idx="22">
                  <c:v>41782.670876648161</c:v>
                </c:pt>
                <c:pt idx="23">
                  <c:v>43622.415541928291</c:v>
                </c:pt>
                <c:pt idx="24">
                  <c:v>45479.074533517894</c:v>
                </c:pt>
                <c:pt idx="25">
                  <c:v>47352.833908448418</c:v>
                </c:pt>
                <c:pt idx="26">
                  <c:v>49243.882128374971</c:v>
                </c:pt>
                <c:pt idx="27">
                  <c:v>51152.41009408368</c:v>
                </c:pt>
                <c:pt idx="28">
                  <c:v>53078.611180521504</c:v>
                </c:pt>
                <c:pt idx="29">
                  <c:v>55022.681272356655</c:v>
                </c:pt>
                <c:pt idx="30">
                  <c:v>56984.818800078268</c:v>
                </c:pt>
                <c:pt idx="31">
                  <c:v>58965.224776642979</c:v>
                </c:pt>
                <c:pt idx="32">
                  <c:v>60964.102834677818</c:v>
                </c:pt>
                <c:pt idx="33">
                  <c:v>62981.659264247239</c:v>
                </c:pt>
                <c:pt idx="34">
                  <c:v>47018.103051193393</c:v>
                </c:pt>
                <c:pt idx="35">
                  <c:v>48968.645916058624</c:v>
                </c:pt>
                <c:pt idx="36">
                  <c:v>50937.889853599117</c:v>
                </c:pt>
                <c:pt idx="37">
                  <c:v>52926.048599982198</c:v>
                </c:pt>
                <c:pt idx="38">
                  <c:v>54933.338725584617</c:v>
                </c:pt>
                <c:pt idx="39">
                  <c:v>56959.979676213828</c:v>
                </c:pt>
                <c:pt idx="40">
                  <c:v>59006.193814957296</c:v>
                </c:pt>
                <c:pt idx="41">
                  <c:v>61072.206464669653</c:v>
                </c:pt>
                <c:pt idx="42">
                  <c:v>63158.24595110763</c:v>
                </c:pt>
                <c:pt idx="43">
                  <c:v>-84735.456353277172</c:v>
                </c:pt>
                <c:pt idx="44">
                  <c:v>57389.013666281084</c:v>
                </c:pt>
                <c:pt idx="45">
                  <c:v>59274.019805187665</c:v>
                </c:pt>
                <c:pt idx="46">
                  <c:v>61178.356283168658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Data!$V$56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Data!$V$57:$V$104</c:f>
              <c:numCache>
                <c:formatCode>#,##0.00_);[Red]\(#,##0.00\)</c:formatCode>
                <c:ptCount val="48"/>
                <c:pt idx="0">
                  <c:v>83597.820000000007</c:v>
                </c:pt>
                <c:pt idx="1">
                  <c:v>77264.093333333323</c:v>
                </c:pt>
                <c:pt idx="2">
                  <c:v>72528.086666666655</c:v>
                </c:pt>
                <c:pt idx="3">
                  <c:v>72918.329999999987</c:v>
                </c:pt>
                <c:pt idx="4">
                  <c:v>77715.901666666672</c:v>
                </c:pt>
                <c:pt idx="5">
                  <c:v>80585.343333333338</c:v>
                </c:pt>
                <c:pt idx="6">
                  <c:v>79839.260000000009</c:v>
                </c:pt>
                <c:pt idx="7">
                  <c:v>81089.176666666666</c:v>
                </c:pt>
                <c:pt idx="8">
                  <c:v>86971.893333333341</c:v>
                </c:pt>
                <c:pt idx="9">
                  <c:v>88366.610000000015</c:v>
                </c:pt>
                <c:pt idx="10">
                  <c:v>92615.493333333332</c:v>
                </c:pt>
                <c:pt idx="11">
                  <c:v>95625.796666666662</c:v>
                </c:pt>
                <c:pt idx="12">
                  <c:v>96228.19</c:v>
                </c:pt>
                <c:pt idx="13">
                  <c:v>96581.04333333332</c:v>
                </c:pt>
                <c:pt idx="14">
                  <c:v>100554.96666666667</c:v>
                </c:pt>
                <c:pt idx="15">
                  <c:v>102414.48000000001</c:v>
                </c:pt>
                <c:pt idx="16">
                  <c:v>112417.73050000001</c:v>
                </c:pt>
                <c:pt idx="17">
                  <c:v>114962.72724958333</c:v>
                </c:pt>
                <c:pt idx="18">
                  <c:v>113611.01870960013</c:v>
                </c:pt>
                <c:pt idx="19">
                  <c:v>115743.09468489942</c:v>
                </c:pt>
                <c:pt idx="20">
                  <c:v>117893.07548078132</c:v>
                </c:pt>
                <c:pt idx="21">
                  <c:v>120061.14611056157</c:v>
                </c:pt>
                <c:pt idx="22">
                  <c:v>122247.4938992064</c:v>
                </c:pt>
                <c:pt idx="23">
                  <c:v>124452.30851602342</c:v>
                </c:pt>
                <c:pt idx="24">
                  <c:v>126675.78200784487</c:v>
                </c:pt>
                <c:pt idx="25">
                  <c:v>128918.10883271118</c:v>
                </c:pt>
                <c:pt idx="26">
                  <c:v>131179.48589406174</c:v>
                </c:pt>
                <c:pt idx="27">
                  <c:v>133460.11257544183</c:v>
                </c:pt>
                <c:pt idx="28">
                  <c:v>135760.1907757328</c:v>
                </c:pt>
                <c:pt idx="29">
                  <c:v>138079.92494491406</c:v>
                </c:pt>
                <c:pt idx="30">
                  <c:v>140419.52212036512</c:v>
                </c:pt>
                <c:pt idx="31">
                  <c:v>142779.19196371565</c:v>
                </c:pt>
                <c:pt idx="32">
                  <c:v>145159.14679825288</c:v>
                </c:pt>
                <c:pt idx="33">
                  <c:v>147559.60164689392</c:v>
                </c:pt>
                <c:pt idx="34">
                  <c:v>149980.77427073274</c:v>
                </c:pt>
                <c:pt idx="35">
                  <c:v>152422.88520816999</c:v>
                </c:pt>
                <c:pt idx="36">
                  <c:v>154886.15781463523</c:v>
                </c:pt>
                <c:pt idx="37">
                  <c:v>157370.81830291043</c:v>
                </c:pt>
                <c:pt idx="38">
                  <c:v>159877.09578406418</c:v>
                </c:pt>
                <c:pt idx="39">
                  <c:v>162405.22230900617</c:v>
                </c:pt>
                <c:pt idx="40">
                  <c:v>164955.43291067146</c:v>
                </c:pt>
                <c:pt idx="41">
                  <c:v>167527.9656468443</c:v>
                </c:pt>
                <c:pt idx="42">
                  <c:v>170123.0616436316</c:v>
                </c:pt>
                <c:pt idx="43">
                  <c:v>172740.965139596</c:v>
                </c:pt>
                <c:pt idx="44">
                  <c:v>165379.60318171713</c:v>
                </c:pt>
                <c:pt idx="45">
                  <c:v>167781.35256406086</c:v>
                </c:pt>
                <c:pt idx="46">
                  <c:v>170205.02057180624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Data!$AG$56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Data!$AG$57:$AG$104</c:f>
              <c:numCache>
                <c:formatCode>#,##0.00_);[Red]\(#,##0.00\)</c:formatCode>
                <c:ptCount val="48"/>
                <c:pt idx="0">
                  <c:v>-25032.77</c:v>
                </c:pt>
                <c:pt idx="1">
                  <c:v>-22941.79</c:v>
                </c:pt>
                <c:pt idx="2">
                  <c:v>-22858.45</c:v>
                </c:pt>
                <c:pt idx="3">
                  <c:v>-47364.51</c:v>
                </c:pt>
                <c:pt idx="4">
                  <c:v>-47375.77</c:v>
                </c:pt>
                <c:pt idx="5">
                  <c:v>-45050.86</c:v>
                </c:pt>
                <c:pt idx="6">
                  <c:v>-46877.09</c:v>
                </c:pt>
                <c:pt idx="7">
                  <c:v>-45931.11</c:v>
                </c:pt>
                <c:pt idx="8">
                  <c:v>-46933.97</c:v>
                </c:pt>
                <c:pt idx="9">
                  <c:v>-48762.81</c:v>
                </c:pt>
                <c:pt idx="10">
                  <c:v>-67487.69</c:v>
                </c:pt>
                <c:pt idx="11">
                  <c:v>-66135.125</c:v>
                </c:pt>
                <c:pt idx="12">
                  <c:v>-66672.679999999993</c:v>
                </c:pt>
                <c:pt idx="13">
                  <c:v>-67523.709999999992</c:v>
                </c:pt>
                <c:pt idx="14">
                  <c:v>-66310.61</c:v>
                </c:pt>
                <c:pt idx="15">
                  <c:v>-65281.42</c:v>
                </c:pt>
                <c:pt idx="16">
                  <c:v>-64919.770000000004</c:v>
                </c:pt>
                <c:pt idx="17">
                  <c:v>-63019.119999999995</c:v>
                </c:pt>
                <c:pt idx="18">
                  <c:v>-63363.844700000001</c:v>
                </c:pt>
                <c:pt idx="19">
                  <c:v>-63637.205614021252</c:v>
                </c:pt>
                <c:pt idx="20">
                  <c:v>-63911.818467093166</c:v>
                </c:pt>
                <c:pt idx="21">
                  <c:v>-64187.689010631075</c:v>
                </c:pt>
                <c:pt idx="22">
                  <c:v>-80464.823022558237</c:v>
                </c:pt>
                <c:pt idx="23">
                  <c:v>-80829.892974095128</c:v>
                </c:pt>
                <c:pt idx="24">
                  <c:v>-81196.707474326977</c:v>
                </c:pt>
                <c:pt idx="25">
                  <c:v>-81565.274924262761</c:v>
                </c:pt>
                <c:pt idx="26">
                  <c:v>-81935.60376568677</c:v>
                </c:pt>
                <c:pt idx="27">
                  <c:v>-82307.702481358152</c:v>
                </c:pt>
                <c:pt idx="28">
                  <c:v>-82681.579595211297</c:v>
                </c:pt>
                <c:pt idx="29">
                  <c:v>-83057.243672557408</c:v>
                </c:pt>
                <c:pt idx="30">
                  <c:v>-83434.703320286848</c:v>
                </c:pt>
                <c:pt idx="31">
                  <c:v>-83813.967187072674</c:v>
                </c:pt>
                <c:pt idx="32">
                  <c:v>-84195.043963575066</c:v>
                </c:pt>
                <c:pt idx="33">
                  <c:v>-84577.942382646681</c:v>
                </c:pt>
                <c:pt idx="34">
                  <c:v>-102962.67121953935</c:v>
                </c:pt>
                <c:pt idx="35">
                  <c:v>-103454.23929211136</c:v>
                </c:pt>
                <c:pt idx="36">
                  <c:v>-103948.26796103611</c:v>
                </c:pt>
                <c:pt idx="37">
                  <c:v>-104444.76970292823</c:v>
                </c:pt>
                <c:pt idx="38">
                  <c:v>-104943.75705847956</c:v>
                </c:pt>
                <c:pt idx="39">
                  <c:v>-105445.24263279235</c:v>
                </c:pt>
                <c:pt idx="40">
                  <c:v>-105949.23909571416</c:v>
                </c:pt>
                <c:pt idx="41">
                  <c:v>-106455.75918217465</c:v>
                </c:pt>
                <c:pt idx="42">
                  <c:v>-106964.81569252397</c:v>
                </c:pt>
                <c:pt idx="43">
                  <c:v>-257476.42149287317</c:v>
                </c:pt>
                <c:pt idx="44">
                  <c:v>-107990.58951543605</c:v>
                </c:pt>
                <c:pt idx="45">
                  <c:v>-108507.33275887319</c:v>
                </c:pt>
                <c:pt idx="46">
                  <c:v>-109026.66428863758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Data!$CM$56</c:f>
              <c:strCache>
                <c:ptCount val="1"/>
                <c:pt idx="0">
                  <c:v>zero 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Data!$CM$57:$CM$104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05576"/>
        <c:axId val="465710280"/>
      </c:lineChart>
      <c:dateAx>
        <c:axId val="465705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0280"/>
        <c:crosses val="autoZero"/>
        <c:auto val="1"/>
        <c:lblOffset val="100"/>
        <c:baseTimeUnit val="months"/>
      </c:dateAx>
      <c:valAx>
        <c:axId val="4657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12 Months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Data!$AL$56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Data!$A$63:$A$74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Data!$AL$63:$AL$104</c:f>
              <c:numCache>
                <c:formatCode>#,##0.00_);[Red]\(#,##0.00\)</c:formatCode>
                <c:ptCount val="42"/>
                <c:pt idx="0">
                  <c:v>2682.09</c:v>
                </c:pt>
                <c:pt idx="1">
                  <c:v>1736.1100000000001</c:v>
                </c:pt>
                <c:pt idx="2">
                  <c:v>2738.9700000000003</c:v>
                </c:pt>
                <c:pt idx="3">
                  <c:v>4567.8099999999995</c:v>
                </c:pt>
                <c:pt idx="4">
                  <c:v>5292.6900000000005</c:v>
                </c:pt>
                <c:pt idx="5">
                  <c:v>5617.26</c:v>
                </c:pt>
                <c:pt idx="6">
                  <c:v>5556.1799999999994</c:v>
                </c:pt>
                <c:pt idx="7">
                  <c:v>6407.21</c:v>
                </c:pt>
                <c:pt idx="8">
                  <c:v>5194.1099999999997</c:v>
                </c:pt>
                <c:pt idx="9">
                  <c:v>4164.92</c:v>
                </c:pt>
                <c:pt idx="10">
                  <c:v>4881.7700000000004</c:v>
                </c:pt>
                <c:pt idx="11">
                  <c:v>4177.3899999999994</c:v>
                </c:pt>
                <c:pt idx="12">
                  <c:v>4250</c:v>
                </c:pt>
                <c:pt idx="13">
                  <c:v>4250</c:v>
                </c:pt>
                <c:pt idx="14">
                  <c:v>4250</c:v>
                </c:pt>
                <c:pt idx="15">
                  <c:v>4250</c:v>
                </c:pt>
                <c:pt idx="16">
                  <c:v>4250</c:v>
                </c:pt>
                <c:pt idx="17">
                  <c:v>4250</c:v>
                </c:pt>
                <c:pt idx="18">
                  <c:v>4250</c:v>
                </c:pt>
                <c:pt idx="19">
                  <c:v>4250</c:v>
                </c:pt>
                <c:pt idx="20">
                  <c:v>4250</c:v>
                </c:pt>
                <c:pt idx="21">
                  <c:v>4250</c:v>
                </c:pt>
                <c:pt idx="22">
                  <c:v>4250</c:v>
                </c:pt>
                <c:pt idx="23">
                  <c:v>4250</c:v>
                </c:pt>
                <c:pt idx="24">
                  <c:v>4250</c:v>
                </c:pt>
                <c:pt idx="25">
                  <c:v>4250</c:v>
                </c:pt>
                <c:pt idx="26">
                  <c:v>4250</c:v>
                </c:pt>
                <c:pt idx="27">
                  <c:v>4250</c:v>
                </c:pt>
                <c:pt idx="28">
                  <c:v>4250</c:v>
                </c:pt>
                <c:pt idx="29">
                  <c:v>4250</c:v>
                </c:pt>
                <c:pt idx="30">
                  <c:v>4250</c:v>
                </c:pt>
                <c:pt idx="31">
                  <c:v>4250</c:v>
                </c:pt>
                <c:pt idx="32">
                  <c:v>4250</c:v>
                </c:pt>
                <c:pt idx="33">
                  <c:v>4250</c:v>
                </c:pt>
                <c:pt idx="34">
                  <c:v>4250</c:v>
                </c:pt>
                <c:pt idx="35">
                  <c:v>4250</c:v>
                </c:pt>
                <c:pt idx="36">
                  <c:v>4250</c:v>
                </c:pt>
                <c:pt idx="37">
                  <c:v>4250</c:v>
                </c:pt>
                <c:pt idx="38">
                  <c:v>4250</c:v>
                </c:pt>
                <c:pt idx="39">
                  <c:v>4250</c:v>
                </c:pt>
                <c:pt idx="40">
                  <c:v>4250</c:v>
                </c:pt>
              </c:numCache>
            </c:numRef>
          </c:val>
        </c:ser>
        <c:ser>
          <c:idx val="1"/>
          <c:order val="1"/>
          <c:tx>
            <c:strRef>
              <c:f>Data!$AM$56</c:f>
              <c:strCache>
                <c:ptCount val="1"/>
                <c:pt idx="0">
                  <c:v>Previous Year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Data!$A$63:$A$74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Data!$AM$63:$AM$74</c:f>
              <c:numCache>
                <c:formatCode>#,##0.00_);[Red]\(#,##0.00\)</c:formatCode>
                <c:ptCount val="12"/>
                <c:pt idx="6">
                  <c:v>3310.77</c:v>
                </c:pt>
                <c:pt idx="7">
                  <c:v>1219.79</c:v>
                </c:pt>
                <c:pt idx="8">
                  <c:v>1136.45</c:v>
                </c:pt>
                <c:pt idx="9">
                  <c:v>2420.5100000000002</c:v>
                </c:pt>
                <c:pt idx="10">
                  <c:v>3180.77</c:v>
                </c:pt>
                <c:pt idx="11">
                  <c:v>855.86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5712632"/>
        <c:axId val="465713024"/>
      </c:barChart>
      <c:lineChart>
        <c:grouping val="standard"/>
        <c:varyColors val="0"/>
        <c:ser>
          <c:idx val="2"/>
          <c:order val="2"/>
          <c:tx>
            <c:strRef>
              <c:f>Data!$AI$109</c:f>
              <c:strCache>
                <c:ptCount val="1"/>
                <c:pt idx="0">
                  <c:v>Monthly Average Expenses (since 2016ish)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Data!$AI$113:$AI$124</c:f>
              <c:numCache>
                <c:formatCode>0.00_);[Red]\(0.00\)</c:formatCode>
                <c:ptCount val="12"/>
                <c:pt idx="0">
                  <c:v>2682.09</c:v>
                </c:pt>
                <c:pt idx="1">
                  <c:v>1736.1100000000001</c:v>
                </c:pt>
                <c:pt idx="2">
                  <c:v>2738.9700000000003</c:v>
                </c:pt>
                <c:pt idx="3">
                  <c:v>4567.8099999999995</c:v>
                </c:pt>
                <c:pt idx="4">
                  <c:v>5292.6900000000005</c:v>
                </c:pt>
                <c:pt idx="5">
                  <c:v>5617.26</c:v>
                </c:pt>
                <c:pt idx="6">
                  <c:v>4433.4749999999995</c:v>
                </c:pt>
                <c:pt idx="7">
                  <c:v>3813.5</c:v>
                </c:pt>
                <c:pt idx="8">
                  <c:v>3165.2799999999997</c:v>
                </c:pt>
                <c:pt idx="9">
                  <c:v>3292.7150000000001</c:v>
                </c:pt>
                <c:pt idx="10">
                  <c:v>4031.2700000000004</c:v>
                </c:pt>
                <c:pt idx="11">
                  <c:v>2516.6249999999995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Data!$AJ$109</c:f>
              <c:strCache>
                <c:ptCount val="1"/>
                <c:pt idx="0">
                  <c:v>Overall Average per Month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Data!$AJ$110:$AJ$121</c:f>
              <c:numCache>
                <c:formatCode>0.00_);[Red]\(0.00\)</c:formatCode>
                <c:ptCount val="12"/>
                <c:pt idx="0">
                  <c:v>3657.3162500000003</c:v>
                </c:pt>
                <c:pt idx="1">
                  <c:v>3657.3162500000003</c:v>
                </c:pt>
                <c:pt idx="2">
                  <c:v>3657.3162500000003</c:v>
                </c:pt>
                <c:pt idx="3">
                  <c:v>3657.3162500000003</c:v>
                </c:pt>
                <c:pt idx="4">
                  <c:v>3657.3162500000003</c:v>
                </c:pt>
                <c:pt idx="5">
                  <c:v>3657.3162500000003</c:v>
                </c:pt>
                <c:pt idx="6">
                  <c:v>3657.3162500000003</c:v>
                </c:pt>
                <c:pt idx="7">
                  <c:v>3657.3162500000003</c:v>
                </c:pt>
                <c:pt idx="8">
                  <c:v>3657.3162500000003</c:v>
                </c:pt>
                <c:pt idx="9">
                  <c:v>3657.3162500000003</c:v>
                </c:pt>
                <c:pt idx="10">
                  <c:v>3657.3162500000003</c:v>
                </c:pt>
                <c:pt idx="11">
                  <c:v>3657.3162500000003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Data!$AK$109</c:f>
              <c:strCache>
                <c:ptCount val="1"/>
                <c:pt idx="0">
                  <c:v>Target Average per Month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Data!$AK$110:$AK$121</c:f>
              <c:numCache>
                <c:formatCode>0.00_);[Red]\(0.00\)</c:formatCode>
                <c:ptCount val="12"/>
                <c:pt idx="0">
                  <c:v>3765.8050000000003</c:v>
                </c:pt>
                <c:pt idx="1">
                  <c:v>3765.8050000000003</c:v>
                </c:pt>
                <c:pt idx="2">
                  <c:v>3765.8050000000003</c:v>
                </c:pt>
                <c:pt idx="3">
                  <c:v>3765.8050000000003</c:v>
                </c:pt>
                <c:pt idx="4">
                  <c:v>3765.8050000000003</c:v>
                </c:pt>
                <c:pt idx="5">
                  <c:v>3765.8050000000003</c:v>
                </c:pt>
                <c:pt idx="6">
                  <c:v>3765.8050000000003</c:v>
                </c:pt>
                <c:pt idx="7">
                  <c:v>3765.8050000000003</c:v>
                </c:pt>
                <c:pt idx="8">
                  <c:v>3765.8050000000003</c:v>
                </c:pt>
                <c:pt idx="9">
                  <c:v>3765.8050000000003</c:v>
                </c:pt>
                <c:pt idx="10">
                  <c:v>3765.8050000000003</c:v>
                </c:pt>
                <c:pt idx="11">
                  <c:v>3765.8050000000003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12632"/>
        <c:axId val="465713024"/>
      </c:lineChart>
      <c:dateAx>
        <c:axId val="465712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3024"/>
        <c:crosses val="autoZero"/>
        <c:auto val="1"/>
        <c:lblOffset val="100"/>
        <c:baseTimeUnit val="months"/>
      </c:dateAx>
      <c:valAx>
        <c:axId val="4657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Portfolio and Target for FI (might be hidden)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Data!$BW$56</c:f>
              <c:strCache>
                <c:ptCount val="1"/>
                <c:pt idx="0">
                  <c:v>Current Portfolio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2739992788696162E-2"/>
                  <c:y val="-4.6649310600565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Data!$BW$57:$BW$104</c:f>
              <c:numCache>
                <c:formatCode>#,##0.00_);[Red]\(#,##0.00\)</c:formatCode>
                <c:ptCount val="48"/>
                <c:pt idx="0">
                  <c:v>51888.319999999992</c:v>
                </c:pt>
                <c:pt idx="1">
                  <c:v>51955.906666666662</c:v>
                </c:pt>
                <c:pt idx="2">
                  <c:v>53555.903333333335</c:v>
                </c:pt>
                <c:pt idx="3">
                  <c:v>54308.34</c:v>
                </c:pt>
                <c:pt idx="4">
                  <c:v>56007.28833333333</c:v>
                </c:pt>
                <c:pt idx="5">
                  <c:v>57705.356666666667</c:v>
                </c:pt>
                <c:pt idx="6">
                  <c:v>58545.490000000005</c:v>
                </c:pt>
                <c:pt idx="7">
                  <c:v>60512.599999999991</c:v>
                </c:pt>
                <c:pt idx="8">
                  <c:v>63226.560000000005</c:v>
                </c:pt>
                <c:pt idx="9">
                  <c:v>64807.44</c:v>
                </c:pt>
                <c:pt idx="10">
                  <c:v>67114.259999999995</c:v>
                </c:pt>
                <c:pt idx="11">
                  <c:v>68801.73</c:v>
                </c:pt>
                <c:pt idx="12">
                  <c:v>71664.84</c:v>
                </c:pt>
                <c:pt idx="13">
                  <c:v>71840.186666666661</c:v>
                </c:pt>
                <c:pt idx="14">
                  <c:v>75972.923333333325</c:v>
                </c:pt>
                <c:pt idx="15">
                  <c:v>78887.81</c:v>
                </c:pt>
                <c:pt idx="16">
                  <c:v>84722.470499999996</c:v>
                </c:pt>
                <c:pt idx="17">
                  <c:v>86022.921000000002</c:v>
                </c:pt>
                <c:pt idx="18">
                  <c:v>87904.215306215207</c:v>
                </c:pt>
                <c:pt idx="19">
                  <c:v>89802.124284162521</c:v>
                </c:pt>
                <c:pt idx="20">
                  <c:v>91716.52955651909</c:v>
                </c:pt>
                <c:pt idx="21">
                  <c:v>93647.607399791712</c:v>
                </c:pt>
                <c:pt idx="22">
                  <c:v>95595.536347612826</c:v>
                </c:pt>
                <c:pt idx="23">
                  <c:v>97560.497223090875</c:v>
                </c:pt>
                <c:pt idx="24">
                  <c:v>99542.673171650706</c:v>
                </c:pt>
                <c:pt idx="25">
                  <c:v>101542.24969437218</c:v>
                </c:pt>
                <c:pt idx="26">
                  <c:v>103559.41468183386</c:v>
                </c:pt>
                <c:pt idx="27">
                  <c:v>105594.35844847061</c:v>
                </c:pt>
                <c:pt idx="28">
                  <c:v>107647.27376745231</c:v>
                </c:pt>
                <c:pt idx="29">
                  <c:v>109718.35590609229</c:v>
                </c:pt>
                <c:pt idx="30">
                  <c:v>111807.80266179331</c:v>
                </c:pt>
                <c:pt idx="31">
                  <c:v>113915.81439853979</c:v>
                </c:pt>
                <c:pt idx="32">
                  <c:v>116042.59408394463</c:v>
                </c:pt>
                <c:pt idx="33">
                  <c:v>118188.34732685908</c:v>
                </c:pt>
                <c:pt idx="34">
                  <c:v>120353.2824155548</c:v>
                </c:pt>
                <c:pt idx="35">
                  <c:v>122537.61035648664</c:v>
                </c:pt>
                <c:pt idx="36">
                  <c:v>124741.54491364543</c:v>
                </c:pt>
                <c:pt idx="37">
                  <c:v>126965.30264850962</c:v>
                </c:pt>
                <c:pt idx="38">
                  <c:v>129209.10296060561</c:v>
                </c:pt>
                <c:pt idx="39">
                  <c:v>131473.16812868573</c:v>
                </c:pt>
                <c:pt idx="40">
                  <c:v>133757.72335253377</c:v>
                </c:pt>
                <c:pt idx="41">
                  <c:v>136062.99679540773</c:v>
                </c:pt>
                <c:pt idx="42">
                  <c:v>138389.21962712979</c:v>
                </c:pt>
                <c:pt idx="43">
                  <c:v>140736.62606783336</c:v>
                </c:pt>
                <c:pt idx="44">
                  <c:v>143105.45343237795</c:v>
                </c:pt>
                <c:pt idx="45">
                  <c:v>145495.94217544125</c:v>
                </c:pt>
                <c:pt idx="46">
                  <c:v>147908.33593730035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Data!$BV$56</c:f>
              <c:strCache>
                <c:ptCount val="1"/>
                <c:pt idx="0">
                  <c:v>Target Series (based on 3 month running 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Data!$BV$61:$BV$104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09104"/>
        <c:axId val="465707144"/>
      </c:lineChart>
      <c:dateAx>
        <c:axId val="465709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7144"/>
        <c:crosses val="autoZero"/>
        <c:auto val="1"/>
        <c:lblOffset val="100"/>
        <c:baseTimeUnit val="months"/>
      </c:dateAx>
      <c:valAx>
        <c:axId val="4657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Data!$AL$56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Data!$AL$57:$AL$104</c:f>
              <c:numCache>
                <c:formatCode>#,##0.00_);[Red]\(#,##0.00\)</c:formatCode>
                <c:ptCount val="48"/>
                <c:pt idx="0">
                  <c:v>3310.77</c:v>
                </c:pt>
                <c:pt idx="1">
                  <c:v>1219.79</c:v>
                </c:pt>
                <c:pt idx="2">
                  <c:v>1136.45</c:v>
                </c:pt>
                <c:pt idx="3">
                  <c:v>2420.5100000000002</c:v>
                </c:pt>
                <c:pt idx="4">
                  <c:v>3180.77</c:v>
                </c:pt>
                <c:pt idx="5">
                  <c:v>855.86</c:v>
                </c:pt>
                <c:pt idx="6">
                  <c:v>2682.09</c:v>
                </c:pt>
                <c:pt idx="7">
                  <c:v>1736.1100000000001</c:v>
                </c:pt>
                <c:pt idx="8">
                  <c:v>2738.9700000000003</c:v>
                </c:pt>
                <c:pt idx="9">
                  <c:v>4567.8099999999995</c:v>
                </c:pt>
                <c:pt idx="10">
                  <c:v>5292.6900000000005</c:v>
                </c:pt>
                <c:pt idx="11">
                  <c:v>5617.26</c:v>
                </c:pt>
                <c:pt idx="12">
                  <c:v>5556.1799999999994</c:v>
                </c:pt>
                <c:pt idx="13">
                  <c:v>6407.21</c:v>
                </c:pt>
                <c:pt idx="14">
                  <c:v>5194.1099999999997</c:v>
                </c:pt>
                <c:pt idx="15">
                  <c:v>4164.92</c:v>
                </c:pt>
                <c:pt idx="16">
                  <c:v>4881.7700000000004</c:v>
                </c:pt>
                <c:pt idx="17">
                  <c:v>4177.3899999999994</c:v>
                </c:pt>
                <c:pt idx="18">
                  <c:v>4250</c:v>
                </c:pt>
                <c:pt idx="19">
                  <c:v>4250</c:v>
                </c:pt>
                <c:pt idx="20">
                  <c:v>4250</c:v>
                </c:pt>
                <c:pt idx="21">
                  <c:v>4250</c:v>
                </c:pt>
                <c:pt idx="22">
                  <c:v>4250</c:v>
                </c:pt>
                <c:pt idx="23">
                  <c:v>4250</c:v>
                </c:pt>
                <c:pt idx="24">
                  <c:v>4250</c:v>
                </c:pt>
                <c:pt idx="25">
                  <c:v>4250</c:v>
                </c:pt>
                <c:pt idx="26">
                  <c:v>4250</c:v>
                </c:pt>
                <c:pt idx="27">
                  <c:v>4250</c:v>
                </c:pt>
                <c:pt idx="28">
                  <c:v>4250</c:v>
                </c:pt>
                <c:pt idx="29">
                  <c:v>4250</c:v>
                </c:pt>
                <c:pt idx="30">
                  <c:v>4250</c:v>
                </c:pt>
                <c:pt idx="31">
                  <c:v>4250</c:v>
                </c:pt>
                <c:pt idx="32">
                  <c:v>4250</c:v>
                </c:pt>
                <c:pt idx="33">
                  <c:v>4250</c:v>
                </c:pt>
                <c:pt idx="34">
                  <c:v>4250</c:v>
                </c:pt>
                <c:pt idx="35">
                  <c:v>4250</c:v>
                </c:pt>
                <c:pt idx="36">
                  <c:v>4250</c:v>
                </c:pt>
                <c:pt idx="37">
                  <c:v>4250</c:v>
                </c:pt>
                <c:pt idx="38">
                  <c:v>4250</c:v>
                </c:pt>
                <c:pt idx="39">
                  <c:v>4250</c:v>
                </c:pt>
                <c:pt idx="40">
                  <c:v>4250</c:v>
                </c:pt>
                <c:pt idx="41">
                  <c:v>4250</c:v>
                </c:pt>
                <c:pt idx="42">
                  <c:v>4250</c:v>
                </c:pt>
                <c:pt idx="43">
                  <c:v>4250</c:v>
                </c:pt>
                <c:pt idx="44">
                  <c:v>4250</c:v>
                </c:pt>
                <c:pt idx="45">
                  <c:v>4250</c:v>
                </c:pt>
                <c:pt idx="46">
                  <c:v>4250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5871272"/>
        <c:axId val="465874016"/>
      </c:barChart>
      <c:dateAx>
        <c:axId val="465871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4016"/>
        <c:crosses val="autoZero"/>
        <c:auto val="1"/>
        <c:lblOffset val="100"/>
        <c:baseTimeUnit val="months"/>
      </c:dateAx>
      <c:valAx>
        <c:axId val="4658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Sheet3!$C$5</c:f>
              <c:strCache>
                <c:ptCount val="1"/>
                <c:pt idx="0">
                  <c:v>Contributed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Sheet3!$A$6:$A$2053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Sheet3!$C$6:$C$2053</c:f>
              <c:numCache>
                <c:formatCode>"$"#,##0.00</c:formatCode>
                <c:ptCount val="2048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36600</c:v>
                </c:pt>
                <c:pt idx="611">
                  <c:v>36660</c:v>
                </c:pt>
                <c:pt idx="612">
                  <c:v>36720</c:v>
                </c:pt>
                <c:pt idx="613">
                  <c:v>36780</c:v>
                </c:pt>
                <c:pt idx="614">
                  <c:v>36840</c:v>
                </c:pt>
                <c:pt idx="615">
                  <c:v>36900</c:v>
                </c:pt>
                <c:pt idx="616">
                  <c:v>36960</c:v>
                </c:pt>
                <c:pt idx="617">
                  <c:v>37020</c:v>
                </c:pt>
                <c:pt idx="618">
                  <c:v>37080</c:v>
                </c:pt>
                <c:pt idx="619">
                  <c:v>37140</c:v>
                </c:pt>
                <c:pt idx="620">
                  <c:v>37200</c:v>
                </c:pt>
                <c:pt idx="621">
                  <c:v>37260</c:v>
                </c:pt>
                <c:pt idx="622">
                  <c:v>37320</c:v>
                </c:pt>
                <c:pt idx="623">
                  <c:v>37380</c:v>
                </c:pt>
                <c:pt idx="624">
                  <c:v>37440</c:v>
                </c:pt>
                <c:pt idx="625">
                  <c:v>37500</c:v>
                </c:pt>
                <c:pt idx="626">
                  <c:v>37560</c:v>
                </c:pt>
                <c:pt idx="627">
                  <c:v>37620</c:v>
                </c:pt>
                <c:pt idx="628">
                  <c:v>37680</c:v>
                </c:pt>
                <c:pt idx="629">
                  <c:v>37740</c:v>
                </c:pt>
                <c:pt idx="630">
                  <c:v>37800</c:v>
                </c:pt>
                <c:pt idx="631">
                  <c:v>37860</c:v>
                </c:pt>
                <c:pt idx="632">
                  <c:v>37920</c:v>
                </c:pt>
              </c:numCache>
            </c:numRef>
          </c:val>
        </c:ser>
        <c:ser>
          <c:idx val="3"/>
          <c:order val="1"/>
          <c:tx>
            <c:strRef>
              <c:f>Sheet3!$E$5</c:f>
              <c:strCache>
                <c:ptCount val="1"/>
                <c:pt idx="0">
                  <c:v>Total Market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Sheet3!$A$6:$A$2053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Sheet3!$E$6:$E$2053</c:f>
              <c:numCache>
                <c:formatCode>"$"#,##0.00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0.1730769230769198</c:v>
                </c:pt>
                <c:pt idx="3">
                  <c:v>0.51973002958578718</c:v>
                </c:pt>
                <c:pt idx="4">
                  <c:v>1.0404600200557468</c:v>
                </c:pt>
                <c:pt idx="5">
                  <c:v>1.7357690393444045</c:v>
                </c:pt>
                <c:pt idx="6">
                  <c:v>2.6061606808040665</c:v>
                </c:pt>
                <c:pt idx="7">
                  <c:v>3.6521399904602276</c:v>
                </c:pt>
                <c:pt idx="8">
                  <c:v>4.8742134712019265</c:v>
                </c:pt>
                <c:pt idx="9">
                  <c:v>6.2728890869841507</c:v>
                </c:pt>
                <c:pt idx="10">
                  <c:v>7.8486762670427197</c:v>
                </c:pt>
                <c:pt idx="11">
                  <c:v>9.6020859101207634</c:v>
                </c:pt>
                <c:pt idx="12">
                  <c:v>11.533630388707593</c:v>
                </c:pt>
                <c:pt idx="13">
                  <c:v>13.643823553290417</c:v>
                </c:pt>
                <c:pt idx="14">
                  <c:v>15.93318073661726</c:v>
                </c:pt>
                <c:pt idx="15">
                  <c:v>18.402218757972832</c:v>
                </c:pt>
                <c:pt idx="16">
                  <c:v>21.051455927467032</c:v>
                </c:pt>
                <c:pt idx="17">
                  <c:v>23.881412050334802</c:v>
                </c:pt>
                <c:pt idx="18">
                  <c:v>26.8926084312493</c:v>
                </c:pt>
                <c:pt idx="19">
                  <c:v>30.085567878647225</c:v>
                </c:pt>
                <c:pt idx="20">
                  <c:v>33.460814709066426</c:v>
                </c:pt>
                <c:pt idx="21">
                  <c:v>37.018874751496469</c:v>
                </c:pt>
                <c:pt idx="22">
                  <c:v>40.760275351741257</c:v>
                </c:pt>
                <c:pt idx="23">
                  <c:v>44.68554537679438</c:v>
                </c:pt>
                <c:pt idx="24">
                  <c:v>48.79521521922743</c:v>
                </c:pt>
                <c:pt idx="25">
                  <c:v>53.089816801590587</c:v>
                </c:pt>
                <c:pt idx="26">
                  <c:v>57.569883580825945</c:v>
                </c:pt>
                <c:pt idx="27">
                  <c:v>62.235950552693794</c:v>
                </c:pt>
                <c:pt idx="28">
                  <c:v>67.088554256211182</c:v>
                </c:pt>
                <c:pt idx="29">
                  <c:v>72.12823277810412</c:v>
                </c:pt>
                <c:pt idx="30">
                  <c:v>77.355525757271607</c:v>
                </c:pt>
                <c:pt idx="31">
                  <c:v>82.770974389263756</c:v>
                </c:pt>
                <c:pt idx="32">
                  <c:v>88.375121430771287</c:v>
                </c:pt>
                <c:pt idx="33">
                  <c:v>94.168511204129572</c:v>
                </c:pt>
                <c:pt idx="34">
                  <c:v>100.15168960183382</c:v>
                </c:pt>
                <c:pt idx="35">
                  <c:v>106.32520409106974</c:v>
                </c:pt>
                <c:pt idx="36">
                  <c:v>112.68960371825551</c:v>
                </c:pt>
                <c:pt idx="37">
                  <c:v>119.2454391135966</c:v>
                </c:pt>
                <c:pt idx="38">
                  <c:v>125.99326249565502</c:v>
                </c:pt>
                <c:pt idx="39">
                  <c:v>132.93362767593089</c:v>
                </c:pt>
                <c:pt idx="40">
                  <c:v>140.06709006345773</c:v>
                </c:pt>
                <c:pt idx="41">
                  <c:v>147.39420666940987</c:v>
                </c:pt>
                <c:pt idx="42">
                  <c:v>154.91553611172549</c:v>
                </c:pt>
                <c:pt idx="43">
                  <c:v>162.63163861973999</c:v>
                </c:pt>
                <c:pt idx="44">
                  <c:v>170.54307603883535</c:v>
                </c:pt>
                <c:pt idx="45">
                  <c:v>178.65041183510129</c:v>
                </c:pt>
                <c:pt idx="46">
                  <c:v>186.95421110001007</c:v>
                </c:pt>
                <c:pt idx="47">
                  <c:v>195.45504055510628</c:v>
                </c:pt>
                <c:pt idx="48">
                  <c:v>204.15346855670759</c:v>
                </c:pt>
                <c:pt idx="49">
                  <c:v>213.05006510062094</c:v>
                </c:pt>
                <c:pt idx="50">
                  <c:v>222.14540182687279</c:v>
                </c:pt>
                <c:pt idx="51">
                  <c:v>231.44005202445032</c:v>
                </c:pt>
                <c:pt idx="52">
                  <c:v>240.93459063605906</c:v>
                </c:pt>
                <c:pt idx="53">
                  <c:v>250.62959426289399</c:v>
                </c:pt>
                <c:pt idx="54">
                  <c:v>260.52564116942131</c:v>
                </c:pt>
                <c:pt idx="55">
                  <c:v>270.62331128817914</c:v>
                </c:pt>
                <c:pt idx="56">
                  <c:v>280.92318622458743</c:v>
                </c:pt>
                <c:pt idx="57">
                  <c:v>291.42584926177369</c:v>
                </c:pt>
                <c:pt idx="58">
                  <c:v>302.13188536541338</c:v>
                </c:pt>
                <c:pt idx="59">
                  <c:v>313.04188118858292</c:v>
                </c:pt>
                <c:pt idx="60">
                  <c:v>324.15642507662687</c:v>
                </c:pt>
                <c:pt idx="61">
                  <c:v>335.47610707204012</c:v>
                </c:pt>
                <c:pt idx="62">
                  <c:v>347.00151891936321</c:v>
                </c:pt>
                <c:pt idx="63">
                  <c:v>358.73325407009179</c:v>
                </c:pt>
                <c:pt idx="64">
                  <c:v>370.67190768760156</c:v>
                </c:pt>
                <c:pt idx="65">
                  <c:v>382.81807665208544</c:v>
                </c:pt>
                <c:pt idx="66">
                  <c:v>395.17235956550485</c:v>
                </c:pt>
                <c:pt idx="67">
                  <c:v>407.73535675655876</c:v>
                </c:pt>
                <c:pt idx="68">
                  <c:v>420.50767028566406</c:v>
                </c:pt>
                <c:pt idx="69">
                  <c:v>433.48990394994962</c:v>
                </c:pt>
                <c:pt idx="70">
                  <c:v>446.68266328826667</c:v>
                </c:pt>
                <c:pt idx="71">
                  <c:v>460.08655558621376</c:v>
                </c:pt>
                <c:pt idx="72">
                  <c:v>473.70218988117358</c:v>
                </c:pt>
                <c:pt idx="73">
                  <c:v>487.53017696736879</c:v>
                </c:pt>
                <c:pt idx="74">
                  <c:v>501.57112940092884</c:v>
                </c:pt>
                <c:pt idx="75">
                  <c:v>515.8256615049695</c:v>
                </c:pt>
                <c:pt idx="76">
                  <c:v>530.29438937469513</c:v>
                </c:pt>
                <c:pt idx="77">
                  <c:v>544.97793088250637</c:v>
                </c:pt>
                <c:pt idx="78">
                  <c:v>559.87690568312883</c:v>
                </c:pt>
                <c:pt idx="79">
                  <c:v>574.9919352187535</c:v>
                </c:pt>
                <c:pt idx="80">
                  <c:v>590.32364272419181</c:v>
                </c:pt>
                <c:pt idx="81">
                  <c:v>605.87265323204974</c:v>
                </c:pt>
                <c:pt idx="82">
                  <c:v>621.639593577911</c:v>
                </c:pt>
                <c:pt idx="83">
                  <c:v>637.62509240553936</c:v>
                </c:pt>
                <c:pt idx="84">
                  <c:v>653.82978017209371</c:v>
                </c:pt>
                <c:pt idx="85">
                  <c:v>670.25428915335942</c:v>
                </c:pt>
                <c:pt idx="86">
                  <c:v>686.89925344899439</c:v>
                </c:pt>
                <c:pt idx="87">
                  <c:v>703.76530898778947</c:v>
                </c:pt>
                <c:pt idx="88">
                  <c:v>720.85309353294633</c:v>
                </c:pt>
                <c:pt idx="89">
                  <c:v>738.16324668736797</c:v>
                </c:pt>
                <c:pt idx="90">
                  <c:v>755.69640989896652</c:v>
                </c:pt>
                <c:pt idx="91">
                  <c:v>773.45322646598288</c:v>
                </c:pt>
                <c:pt idx="92">
                  <c:v>791.43434154232727</c:v>
                </c:pt>
                <c:pt idx="93">
                  <c:v>809.64040214292982</c:v>
                </c:pt>
                <c:pt idx="94">
                  <c:v>828.07205714911106</c:v>
                </c:pt>
                <c:pt idx="95">
                  <c:v>846.72995731396441</c:v>
                </c:pt>
                <c:pt idx="96">
                  <c:v>865.61475526775484</c:v>
                </c:pt>
                <c:pt idx="97">
                  <c:v>884.72710552333501</c:v>
                </c:pt>
                <c:pt idx="98">
                  <c:v>904.06766448157578</c:v>
                </c:pt>
                <c:pt idx="99">
                  <c:v>923.63709043681138</c:v>
                </c:pt>
                <c:pt idx="100">
                  <c:v>943.43604358230186</c:v>
                </c:pt>
                <c:pt idx="101">
                  <c:v>963.46518601571188</c:v>
                </c:pt>
                <c:pt idx="102">
                  <c:v>983.72518174460311</c:v>
                </c:pt>
                <c:pt idx="103">
                  <c:v>1004.2166966919431</c:v>
                </c:pt>
                <c:pt idx="104">
                  <c:v>1024.9403987016312</c:v>
                </c:pt>
                <c:pt idx="105">
                  <c:v>1045.8969575440397</c:v>
                </c:pt>
                <c:pt idx="106">
                  <c:v>1067.0870449215709</c:v>
                </c:pt>
                <c:pt idx="107">
                  <c:v>1088.5113344742294</c:v>
                </c:pt>
                <c:pt idx="108">
                  <c:v>1110.1705017852128</c:v>
                </c:pt>
                <c:pt idx="109">
                  <c:v>1132.0652243865161</c:v>
                </c:pt>
                <c:pt idx="110">
                  <c:v>1154.1961817645542</c:v>
                </c:pt>
                <c:pt idx="111">
                  <c:v>1176.5640553657977</c:v>
                </c:pt>
                <c:pt idx="112">
                  <c:v>1199.1695286024296</c:v>
                </c:pt>
                <c:pt idx="113">
                  <c:v>1222.0132868580131</c:v>
                </c:pt>
                <c:pt idx="114">
                  <c:v>1245.0960174931806</c:v>
                </c:pt>
                <c:pt idx="115">
                  <c:v>1268.4184098513342</c:v>
                </c:pt>
                <c:pt idx="116">
                  <c:v>1291.981155264366</c:v>
                </c:pt>
                <c:pt idx="117">
                  <c:v>1315.7849470583969</c:v>
                </c:pt>
                <c:pt idx="118">
                  <c:v>1339.8304805595271</c:v>
                </c:pt>
                <c:pt idx="119">
                  <c:v>1364.1184530996034</c:v>
                </c:pt>
                <c:pt idx="120">
                  <c:v>1388.6495640220055</c:v>
                </c:pt>
                <c:pt idx="121">
                  <c:v>1413.4245146874528</c:v>
                </c:pt>
                <c:pt idx="122">
                  <c:v>1438.4440084798207</c:v>
                </c:pt>
                <c:pt idx="123">
                  <c:v>1463.7087508119748</c:v>
                </c:pt>
                <c:pt idx="124">
                  <c:v>1489.2194491316241</c:v>
                </c:pt>
                <c:pt idx="125">
                  <c:v>1514.9768129271961</c:v>
                </c:pt>
                <c:pt idx="126">
                  <c:v>1540.9815537337163</c:v>
                </c:pt>
                <c:pt idx="127">
                  <c:v>1567.2343851387177</c:v>
                </c:pt>
                <c:pt idx="128">
                  <c:v>1593.7360227881563</c:v>
                </c:pt>
                <c:pt idx="129">
                  <c:v>1620.487184392352</c:v>
                </c:pt>
                <c:pt idx="130">
                  <c:v>1647.4885897319455</c:v>
                </c:pt>
                <c:pt idx="131">
                  <c:v>1674.7409606638648</c:v>
                </c:pt>
                <c:pt idx="132">
                  <c:v>1702.245021127319</c:v>
                </c:pt>
                <c:pt idx="133">
                  <c:v>1730.0014971498022</c:v>
                </c:pt>
                <c:pt idx="134">
                  <c:v>1758.0111168531184</c:v>
                </c:pt>
                <c:pt idx="135">
                  <c:v>1786.2746104594262</c:v>
                </c:pt>
                <c:pt idx="136">
                  <c:v>1814.7927102972899</c:v>
                </c:pt>
                <c:pt idx="137">
                  <c:v>1843.5661508077628</c:v>
                </c:pt>
                <c:pt idx="138">
                  <c:v>1872.5956685504771</c:v>
                </c:pt>
                <c:pt idx="139">
                  <c:v>1901.882002209757</c:v>
                </c:pt>
                <c:pt idx="140">
                  <c:v>1931.425892600746</c:v>
                </c:pt>
                <c:pt idx="141">
                  <c:v>1961.2280826755559</c:v>
                </c:pt>
                <c:pt idx="142">
                  <c:v>1991.2893175294284</c:v>
                </c:pt>
                <c:pt idx="143">
                  <c:v>2021.6103444069176</c:v>
                </c:pt>
                <c:pt idx="144">
                  <c:v>2052.191912708091</c:v>
                </c:pt>
                <c:pt idx="145">
                  <c:v>2083.0347739947483</c:v>
                </c:pt>
                <c:pt idx="146">
                  <c:v>2114.1396819966558</c:v>
                </c:pt>
                <c:pt idx="147">
                  <c:v>2145.5073926177993</c:v>
                </c:pt>
                <c:pt idx="148">
                  <c:v>2177.1386639426582</c:v>
                </c:pt>
                <c:pt idx="149">
                  <c:v>2209.0342562424921</c:v>
                </c:pt>
                <c:pt idx="150">
                  <c:v>2241.1949319816522</c:v>
                </c:pt>
                <c:pt idx="151">
                  <c:v>2273.6214558239062</c:v>
                </c:pt>
                <c:pt idx="152">
                  <c:v>2306.3145946387831</c:v>
                </c:pt>
                <c:pt idx="153">
                  <c:v>2339.2751175079338</c:v>
                </c:pt>
                <c:pt idx="154">
                  <c:v>2372.5037957315144</c:v>
                </c:pt>
                <c:pt idx="155">
                  <c:v>2406.0014028345868</c:v>
                </c:pt>
                <c:pt idx="156">
                  <c:v>2439.7687145735326</c:v>
                </c:pt>
                <c:pt idx="157">
                  <c:v>2473.8065089424945</c:v>
                </c:pt>
                <c:pt idx="158">
                  <c:v>2508.1155661798293</c:v>
                </c:pt>
                <c:pt idx="159">
                  <c:v>2542.6966687745789</c:v>
                </c:pt>
                <c:pt idx="160">
                  <c:v>2577.5506014729672</c:v>
                </c:pt>
                <c:pt idx="161">
                  <c:v>2612.6781512849084</c:v>
                </c:pt>
                <c:pt idx="162">
                  <c:v>2648.0801074905376</c:v>
                </c:pt>
                <c:pt idx="163">
                  <c:v>2683.7572616467605</c:v>
                </c:pt>
                <c:pt idx="164">
                  <c:v>2719.7104075938187</c:v>
                </c:pt>
                <c:pt idx="165">
                  <c:v>2755.9403414618773</c:v>
                </c:pt>
                <c:pt idx="166">
                  <c:v>2792.4478616776323</c:v>
                </c:pt>
                <c:pt idx="167">
                  <c:v>2829.2337689709329</c:v>
                </c:pt>
                <c:pt idx="168">
                  <c:v>2866.2988663814267</c:v>
                </c:pt>
                <c:pt idx="169">
                  <c:v>2903.6439592652187</c:v>
                </c:pt>
                <c:pt idx="170">
                  <c:v>2941.2698553015598</c:v>
                </c:pt>
                <c:pt idx="171">
                  <c:v>2979.1773644995446</c:v>
                </c:pt>
                <c:pt idx="172">
                  <c:v>3017.3672992048323</c:v>
                </c:pt>
                <c:pt idx="173">
                  <c:v>3055.8404741063841</c:v>
                </c:pt>
                <c:pt idx="174">
                  <c:v>3094.5977062432285</c:v>
                </c:pt>
                <c:pt idx="175">
                  <c:v>3133.6398150112382</c:v>
                </c:pt>
                <c:pt idx="176">
                  <c:v>3172.9676221699247</c:v>
                </c:pt>
                <c:pt idx="177">
                  <c:v>3212.5819518492608</c:v>
                </c:pt>
                <c:pt idx="178">
                  <c:v>3252.4836305565186</c:v>
                </c:pt>
                <c:pt idx="179">
                  <c:v>3292.6734871831231</c:v>
                </c:pt>
                <c:pt idx="180">
                  <c:v>3333.1523530115355</c:v>
                </c:pt>
                <c:pt idx="181">
                  <c:v>3373.9210617221452</c:v>
                </c:pt>
                <c:pt idx="182">
                  <c:v>3414.9804494001892</c:v>
                </c:pt>
                <c:pt idx="183">
                  <c:v>3456.33135454269</c:v>
                </c:pt>
                <c:pt idx="184">
                  <c:v>3497.9746180654092</c:v>
                </c:pt>
                <c:pt idx="185">
                  <c:v>3539.9110833098293</c:v>
                </c:pt>
                <c:pt idx="186">
                  <c:v>3582.1415960501454</c:v>
                </c:pt>
                <c:pt idx="187">
                  <c:v>3624.6670045002902</c:v>
                </c:pt>
                <c:pt idx="188">
                  <c:v>3667.4881593209648</c:v>
                </c:pt>
                <c:pt idx="189">
                  <c:v>3710.6059136266977</c:v>
                </c:pt>
                <c:pt idx="190">
                  <c:v>3754.0211229929282</c:v>
                </c:pt>
                <c:pt idx="191">
                  <c:v>3797.7346454631006</c:v>
                </c:pt>
                <c:pt idx="192">
                  <c:v>3841.7473415557834</c:v>
                </c:pt>
                <c:pt idx="193">
                  <c:v>3886.0600742718088</c:v>
                </c:pt>
                <c:pt idx="194">
                  <c:v>3930.6737091014384</c:v>
                </c:pt>
                <c:pt idx="195">
                  <c:v>3975.589114031538</c:v>
                </c:pt>
                <c:pt idx="196">
                  <c:v>4020.8071595527817</c:v>
                </c:pt>
                <c:pt idx="197">
                  <c:v>4066.3287186668767</c:v>
                </c:pt>
                <c:pt idx="198">
                  <c:v>4112.1546668938008</c:v>
                </c:pt>
                <c:pt idx="199">
                  <c:v>4158.2858822790713</c:v>
                </c:pt>
                <c:pt idx="200">
                  <c:v>4204.72324540103</c:v>
                </c:pt>
                <c:pt idx="201">
                  <c:v>4251.4676393781483</c:v>
                </c:pt>
                <c:pt idx="202">
                  <c:v>4298.5199498763541</c:v>
                </c:pt>
                <c:pt idx="203">
                  <c:v>4345.8810651163803</c:v>
                </c:pt>
                <c:pt idx="204">
                  <c:v>4393.5518758811377</c:v>
                </c:pt>
                <c:pt idx="205">
                  <c:v>4441.5332755231029</c:v>
                </c:pt>
                <c:pt idx="206">
                  <c:v>4489.8261599717262</c:v>
                </c:pt>
                <c:pt idx="207">
                  <c:v>4538.4314277408739</c:v>
                </c:pt>
                <c:pt idx="208">
                  <c:v>4587.3499799362799</c:v>
                </c:pt>
                <c:pt idx="209">
                  <c:v>4636.5827202630207</c:v>
                </c:pt>
                <c:pt idx="210">
                  <c:v>4686.1305550330108</c:v>
                </c:pt>
                <c:pt idx="211">
                  <c:v>4735.9943931725284</c:v>
                </c:pt>
                <c:pt idx="212">
                  <c:v>4786.175146229758</c:v>
                </c:pt>
                <c:pt idx="213">
                  <c:v>4836.6737283823422</c:v>
                </c:pt>
                <c:pt idx="214">
                  <c:v>4887.491056444982</c:v>
                </c:pt>
                <c:pt idx="215">
                  <c:v>4938.6280498770357</c:v>
                </c:pt>
                <c:pt idx="216">
                  <c:v>4990.0856307901413</c:v>
                </c:pt>
                <c:pt idx="217">
                  <c:v>5041.8647239558813</c:v>
                </c:pt>
                <c:pt idx="218">
                  <c:v>5093.9662568134445</c:v>
                </c:pt>
                <c:pt idx="219">
                  <c:v>5146.3911594773308</c:v>
                </c:pt>
                <c:pt idx="220">
                  <c:v>5199.1403647450534</c:v>
                </c:pt>
                <c:pt idx="221">
                  <c:v>5252.2148081048945</c:v>
                </c:pt>
                <c:pt idx="222">
                  <c:v>5305.6154277436581</c:v>
                </c:pt>
                <c:pt idx="223">
                  <c:v>5359.3431645544551</c:v>
                </c:pt>
                <c:pt idx="224">
                  <c:v>5413.3989621445144</c:v>
                </c:pt>
                <c:pt idx="225">
                  <c:v>5467.7837668430075</c:v>
                </c:pt>
                <c:pt idx="226">
                  <c:v>5522.4985277088999</c:v>
                </c:pt>
                <c:pt idx="227">
                  <c:v>5577.5441965388309</c:v>
                </c:pt>
                <c:pt idx="228">
                  <c:v>5632.9217278750002</c:v>
                </c:pt>
                <c:pt idx="229">
                  <c:v>5688.6320790130994</c:v>
                </c:pt>
                <c:pt idx="230">
                  <c:v>5744.6762100102533</c:v>
                </c:pt>
                <c:pt idx="231">
                  <c:v>5801.055083692976</c:v>
                </c:pt>
                <c:pt idx="232">
                  <c:v>5857.7696656651678</c:v>
                </c:pt>
                <c:pt idx="233">
                  <c:v>5914.8209243161255</c:v>
                </c:pt>
                <c:pt idx="234">
                  <c:v>5972.2098308285749</c:v>
                </c:pt>
                <c:pt idx="235">
                  <c:v>6029.9373591867334</c:v>
                </c:pt>
                <c:pt idx="236">
                  <c:v>6088.004486184389</c:v>
                </c:pt>
                <c:pt idx="237">
                  <c:v>6146.412191432999</c:v>
                </c:pt>
                <c:pt idx="238">
                  <c:v>6205.1614573698243</c:v>
                </c:pt>
                <c:pt idx="239">
                  <c:v>6264.2532692660825</c:v>
                </c:pt>
                <c:pt idx="240">
                  <c:v>6323.688615235118</c:v>
                </c:pt>
                <c:pt idx="241">
                  <c:v>6383.4684862406029</c:v>
                </c:pt>
                <c:pt idx="242">
                  <c:v>6443.5938761047582</c:v>
                </c:pt>
                <c:pt idx="243">
                  <c:v>6504.0657815165978</c:v>
                </c:pt>
                <c:pt idx="244">
                  <c:v>6564.8852020402046</c:v>
                </c:pt>
                <c:pt idx="245">
                  <c:v>6626.053140123011</c:v>
                </c:pt>
                <c:pt idx="246">
                  <c:v>6687.5706011041366</c:v>
                </c:pt>
                <c:pt idx="247">
                  <c:v>6749.4385932227051</c:v>
                </c:pt>
                <c:pt idx="248">
                  <c:v>6811.6581276262332</c:v>
                </c:pt>
                <c:pt idx="249">
                  <c:v>6874.2302183790016</c:v>
                </c:pt>
                <c:pt idx="250">
                  <c:v>6937.1558824704807</c:v>
                </c:pt>
                <c:pt idx="251">
                  <c:v>7000.4361398237597</c:v>
                </c:pt>
                <c:pt idx="252">
                  <c:v>7064.0720133040195</c:v>
                </c:pt>
                <c:pt idx="253">
                  <c:v>7128.0645287270127</c:v>
                </c:pt>
                <c:pt idx="254">
                  <c:v>7192.4147148675729</c:v>
                </c:pt>
                <c:pt idx="255">
                  <c:v>7257.1236034681533</c:v>
                </c:pt>
                <c:pt idx="256">
                  <c:v>7322.1922292473864</c:v>
                </c:pt>
                <c:pt idx="257">
                  <c:v>7387.6216299086773</c:v>
                </c:pt>
                <c:pt idx="258">
                  <c:v>7453.4128461487999</c:v>
                </c:pt>
                <c:pt idx="259">
                  <c:v>7519.5669216665374</c:v>
                </c:pt>
                <c:pt idx="260">
                  <c:v>7586.0849031713442</c:v>
                </c:pt>
                <c:pt idx="261">
                  <c:v>7652.9678403920298</c:v>
                </c:pt>
                <c:pt idx="262">
                  <c:v>7720.2167860854679</c:v>
                </c:pt>
                <c:pt idx="263">
                  <c:v>7787.832796045328</c:v>
                </c:pt>
                <c:pt idx="264">
                  <c:v>7855.8169291108425</c:v>
                </c:pt>
                <c:pt idx="265">
                  <c:v>7924.1702471755852</c:v>
                </c:pt>
                <c:pt idx="266">
                  <c:v>7992.893815196283</c:v>
                </c:pt>
                <c:pt idx="267">
                  <c:v>8061.9887012016552</c:v>
                </c:pt>
                <c:pt idx="268">
                  <c:v>8131.4559763012767</c:v>
                </c:pt>
                <c:pt idx="269">
                  <c:v>8201.2967146944538</c:v>
                </c:pt>
                <c:pt idx="270">
                  <c:v>8271.5119936791489</c:v>
                </c:pt>
                <c:pt idx="271">
                  <c:v>8342.1028936609146</c:v>
                </c:pt>
                <c:pt idx="272">
                  <c:v>8413.0704981618583</c:v>
                </c:pt>
                <c:pt idx="273">
                  <c:v>8484.4158938296314</c:v>
                </c:pt>
                <c:pt idx="274">
                  <c:v>8556.1401704464479</c:v>
                </c:pt>
                <c:pt idx="275">
                  <c:v>8628.244420938121</c:v>
                </c:pt>
                <c:pt idx="276">
                  <c:v>8700.7297413831329</c:v>
                </c:pt>
                <c:pt idx="277">
                  <c:v>8773.5972310217367</c:v>
                </c:pt>
                <c:pt idx="278">
                  <c:v>8846.8479922650695</c:v>
                </c:pt>
                <c:pt idx="279">
                  <c:v>8920.483130704295</c:v>
                </c:pt>
                <c:pt idx="280">
                  <c:v>8994.5037551197893</c:v>
                </c:pt>
                <c:pt idx="281">
                  <c:v>9068.9109774903263</c:v>
                </c:pt>
                <c:pt idx="282">
                  <c:v>9143.705913002319</c:v>
                </c:pt>
                <c:pt idx="283">
                  <c:v>9218.8896800590555</c:v>
                </c:pt>
                <c:pt idx="284">
                  <c:v>9294.4634002899948</c:v>
                </c:pt>
                <c:pt idx="285">
                  <c:v>9370.428198560061</c:v>
                </c:pt>
                <c:pt idx="286">
                  <c:v>9446.7852029789829</c:v>
                </c:pt>
                <c:pt idx="287">
                  <c:v>9523.5355449106537</c:v>
                </c:pt>
                <c:pt idx="288">
                  <c:v>9600.6803589825104</c:v>
                </c:pt>
                <c:pt idx="289">
                  <c:v>9678.2207830949592</c:v>
                </c:pt>
                <c:pt idx="290">
                  <c:v>9756.1579584308092</c:v>
                </c:pt>
                <c:pt idx="291">
                  <c:v>9834.4930294647456</c:v>
                </c:pt>
                <c:pt idx="292">
                  <c:v>9913.2271439728174</c:v>
                </c:pt>
                <c:pt idx="293">
                  <c:v>9992.3614530419691</c:v>
                </c:pt>
                <c:pt idx="294">
                  <c:v>10071.89711107959</c:v>
                </c:pt>
                <c:pt idx="295">
                  <c:v>10151.83527582309</c:v>
                </c:pt>
                <c:pt idx="296">
                  <c:v>10232.177108349504</c:v>
                </c:pt>
                <c:pt idx="297">
                  <c:v>10312.923773085127</c:v>
                </c:pt>
                <c:pt idx="298">
                  <c:v>10394.07643781518</c:v>
                </c:pt>
                <c:pt idx="299">
                  <c:v>10475.636273693493</c:v>
                </c:pt>
                <c:pt idx="300">
                  <c:v>10557.604455252225</c:v>
                </c:pt>
                <c:pt idx="301">
                  <c:v>10639.982160411608</c:v>
                </c:pt>
                <c:pt idx="302">
                  <c:v>10722.770570489716</c:v>
                </c:pt>
                <c:pt idx="303">
                  <c:v>10805.970870212281</c:v>
                </c:pt>
                <c:pt idx="304">
                  <c:v>10889.584247722509</c:v>
                </c:pt>
                <c:pt idx="305">
                  <c:v>10973.61189459094</c:v>
                </c:pt>
                <c:pt idx="306">
                  <c:v>11058.055005825336</c:v>
                </c:pt>
                <c:pt idx="307">
                  <c:v>11142.914779880601</c:v>
                </c:pt>
                <c:pt idx="308">
                  <c:v>11228.192418668717</c:v>
                </c:pt>
                <c:pt idx="309">
                  <c:v>11313.889127568724</c:v>
                </c:pt>
                <c:pt idx="310">
                  <c:v>11400.00611543671</c:v>
                </c:pt>
                <c:pt idx="311">
                  <c:v>11486.544594615854</c:v>
                </c:pt>
                <c:pt idx="312">
                  <c:v>11573.505780946478</c:v>
                </c:pt>
                <c:pt idx="313">
                  <c:v>11660.89089377613</c:v>
                </c:pt>
                <c:pt idx="314">
                  <c:v>11748.701155969713</c:v>
                </c:pt>
                <c:pt idx="315">
                  <c:v>11836.937793919624</c:v>
                </c:pt>
                <c:pt idx="316">
                  <c:v>11925.602037555931</c:v>
                </c:pt>
                <c:pt idx="317">
                  <c:v>12014.695120356573</c:v>
                </c:pt>
                <c:pt idx="318">
                  <c:v>12104.218279357603</c:v>
                </c:pt>
                <c:pt idx="319">
                  <c:v>12194.172755163443</c:v>
                </c:pt>
                <c:pt idx="320">
                  <c:v>12284.559791957185</c:v>
                </c:pt>
                <c:pt idx="321">
                  <c:v>12375.380637510905</c:v>
                </c:pt>
                <c:pt idx="322">
                  <c:v>12466.636543196033</c:v>
                </c:pt>
                <c:pt idx="323">
                  <c:v>12558.328763993715</c:v>
                </c:pt>
                <c:pt idx="324">
                  <c:v>12650.458558505234</c:v>
                </c:pt>
                <c:pt idx="325">
                  <c:v>12743.02718896246</c:v>
                </c:pt>
                <c:pt idx="326">
                  <c:v>12836.035921238312</c:v>
                </c:pt>
                <c:pt idx="327">
                  <c:v>12929.48602485727</c:v>
                </c:pt>
                <c:pt idx="328">
                  <c:v>13023.378773005898</c:v>
                </c:pt>
                <c:pt idx="329">
                  <c:v>13117.715442543413</c:v>
                </c:pt>
                <c:pt idx="330">
                  <c:v>13212.497314012289</c:v>
                </c:pt>
                <c:pt idx="331">
                  <c:v>13307.725671648863</c:v>
                </c:pt>
                <c:pt idx="332">
                  <c:v>13403.401803394001</c:v>
                </c:pt>
                <c:pt idx="333">
                  <c:v>13499.527000903792</c:v>
                </c:pt>
                <c:pt idx="334">
                  <c:v>13596.102559560248</c:v>
                </c:pt>
                <c:pt idx="335">
                  <c:v>13693.129778482056</c:v>
                </c:pt>
                <c:pt idx="336">
                  <c:v>13790.609960535367</c:v>
                </c:pt>
                <c:pt idx="337">
                  <c:v>13888.5444123446</c:v>
                </c:pt>
                <c:pt idx="338">
                  <c:v>13986.934444303282</c:v>
                </c:pt>
                <c:pt idx="339">
                  <c:v>14085.781370584926</c:v>
                </c:pt>
                <c:pt idx="340">
                  <c:v>14185.086509153924</c:v>
                </c:pt>
                <c:pt idx="341">
                  <c:v>14284.851181776481</c:v>
                </c:pt>
                <c:pt idx="342">
                  <c:v>14385.076714031602</c:v>
                </c:pt>
                <c:pt idx="343">
                  <c:v>14485.764435322075</c:v>
                </c:pt>
                <c:pt idx="344">
                  <c:v>14586.915678885503</c:v>
                </c:pt>
                <c:pt idx="345">
                  <c:v>14688.531781805366</c:v>
                </c:pt>
                <c:pt idx="346">
                  <c:v>14790.614085022113</c:v>
                </c:pt>
                <c:pt idx="347">
                  <c:v>14893.163933344294</c:v>
                </c:pt>
                <c:pt idx="348">
                  <c:v>14996.182675459713</c:v>
                </c:pt>
                <c:pt idx="349">
                  <c:v>15099.671663946618</c:v>
                </c:pt>
                <c:pt idx="350">
                  <c:v>15203.632255284923</c:v>
                </c:pt>
                <c:pt idx="351">
                  <c:v>15308.065809867476</c:v>
                </c:pt>
                <c:pt idx="352">
                  <c:v>15412.973692011321</c:v>
                </c:pt>
                <c:pt idx="353">
                  <c:v>15518.357269969049</c:v>
                </c:pt>
                <c:pt idx="354">
                  <c:v>15624.217915940113</c:v>
                </c:pt>
                <c:pt idx="355">
                  <c:v>15730.55700608225</c:v>
                </c:pt>
                <c:pt idx="356">
                  <c:v>15837.375920522871</c:v>
                </c:pt>
                <c:pt idx="357">
                  <c:v>15944.676043370535</c:v>
                </c:pt>
                <c:pt idx="358">
                  <c:v>16052.458762726412</c:v>
                </c:pt>
                <c:pt idx="359">
                  <c:v>16160.725470695812</c:v>
                </c:pt>
                <c:pt idx="360">
                  <c:v>16269.477563399741</c:v>
                </c:pt>
                <c:pt idx="361">
                  <c:v>16378.716440986471</c:v>
                </c:pt>
                <c:pt idx="362">
                  <c:v>16488.443507643162</c:v>
                </c:pt>
                <c:pt idx="363">
                  <c:v>16598.660171607517</c:v>
                </c:pt>
                <c:pt idx="364">
                  <c:v>16709.367845179462</c:v>
                </c:pt>
                <c:pt idx="365">
                  <c:v>16820.567944732866</c:v>
                </c:pt>
                <c:pt idx="366">
                  <c:v>16932.261890727284</c:v>
                </c:pt>
                <c:pt idx="367">
                  <c:v>17044.451107719768</c:v>
                </c:pt>
                <c:pt idx="368">
                  <c:v>17157.137024376651</c:v>
                </c:pt>
                <c:pt idx="369">
                  <c:v>17270.321073485429</c:v>
                </c:pt>
                <c:pt idx="370">
                  <c:v>17384.004691966635</c:v>
                </c:pt>
                <c:pt idx="371">
                  <c:v>17498.189320885765</c:v>
                </c:pt>
                <c:pt idx="372">
                  <c:v>17612.876405465242</c:v>
                </c:pt>
                <c:pt idx="373">
                  <c:v>17728.06739509639</c:v>
                </c:pt>
                <c:pt idx="374">
                  <c:v>17843.763743351476</c:v>
                </c:pt>
                <c:pt idx="375">
                  <c:v>17959.96690799576</c:v>
                </c:pt>
                <c:pt idx="376">
                  <c:v>18076.678350999595</c:v>
                </c:pt>
                <c:pt idx="377">
                  <c:v>18193.899538550555</c:v>
                </c:pt>
                <c:pt idx="378">
                  <c:v>18311.631941065607</c:v>
                </c:pt>
                <c:pt idx="379">
                  <c:v>18429.877033203295</c:v>
                </c:pt>
                <c:pt idx="380">
                  <c:v>18548.636293875999</c:v>
                </c:pt>
                <c:pt idx="381">
                  <c:v>18667.911206262179</c:v>
                </c:pt>
                <c:pt idx="382">
                  <c:v>18787.703257818706</c:v>
                </c:pt>
                <c:pt idx="383">
                  <c:v>18908.013940293182</c:v>
                </c:pt>
                <c:pt idx="384">
                  <c:v>19028.844749736338</c:v>
                </c:pt>
                <c:pt idx="385">
                  <c:v>19150.197186514422</c:v>
                </c:pt>
                <c:pt idx="386">
                  <c:v>19272.072755321678</c:v>
                </c:pt>
                <c:pt idx="387">
                  <c:v>19394.472965192799</c:v>
                </c:pt>
                <c:pt idx="388">
                  <c:v>19517.399329515472</c:v>
                </c:pt>
                <c:pt idx="389">
                  <c:v>19640.853366042924</c:v>
                </c:pt>
                <c:pt idx="390">
                  <c:v>19764.836596906505</c:v>
                </c:pt>
                <c:pt idx="391">
                  <c:v>19889.350548628354</c:v>
                </c:pt>
                <c:pt idx="392">
                  <c:v>20014.396752134009</c:v>
                </c:pt>
                <c:pt idx="393">
                  <c:v>20139.976742765168</c:v>
                </c:pt>
                <c:pt idx="394">
                  <c:v>20266.092060292372</c:v>
                </c:pt>
                <c:pt idx="395">
                  <c:v>20392.744248927833</c:v>
                </c:pt>
                <c:pt idx="396">
                  <c:v>20519.934857338201</c:v>
                </c:pt>
                <c:pt idx="397">
                  <c:v>20647.665438657445</c:v>
                </c:pt>
                <c:pt idx="398">
                  <c:v>20775.937550499722</c:v>
                </c:pt>
                <c:pt idx="399">
                  <c:v>20904.752754972316</c:v>
                </c:pt>
                <c:pt idx="400">
                  <c:v>21034.112618688581</c:v>
                </c:pt>
                <c:pt idx="401">
                  <c:v>21164.018712780955</c:v>
                </c:pt>
                <c:pt idx="402">
                  <c:v>21294.472612913974</c:v>
                </c:pt>
                <c:pt idx="403">
                  <c:v>21425.47589929738</c:v>
                </c:pt>
                <c:pt idx="404">
                  <c:v>21557.030156699198</c:v>
                </c:pt>
                <c:pt idx="405">
                  <c:v>21689.13697445891</c:v>
                </c:pt>
                <c:pt idx="406">
                  <c:v>21821.797946500621</c:v>
                </c:pt>
                <c:pt idx="407">
                  <c:v>21955.014671346296</c:v>
                </c:pt>
                <c:pt idx="408">
                  <c:v>22088.788752129025</c:v>
                </c:pt>
                <c:pt idx="409">
                  <c:v>22223.12179660632</c:v>
                </c:pt>
                <c:pt idx="410">
                  <c:v>22358.015417173454</c:v>
                </c:pt>
                <c:pt idx="411">
                  <c:v>22493.471230876836</c:v>
                </c:pt>
                <c:pt idx="412">
                  <c:v>22629.490859427438</c:v>
                </c:pt>
                <c:pt idx="413">
                  <c:v>22766.075929214247</c:v>
                </c:pt>
                <c:pt idx="414">
                  <c:v>22903.228071317746</c:v>
                </c:pt>
                <c:pt idx="415">
                  <c:v>23040.948921523472</c:v>
                </c:pt>
                <c:pt idx="416">
                  <c:v>23179.240120335555</c:v>
                </c:pt>
                <c:pt idx="417">
                  <c:v>23318.103312990366</c:v>
                </c:pt>
                <c:pt idx="418">
                  <c:v>23457.540149470144</c:v>
                </c:pt>
                <c:pt idx="419">
                  <c:v>23597.552284516692</c:v>
                </c:pt>
                <c:pt idx="420">
                  <c:v>23738.141377645108</c:v>
                </c:pt>
                <c:pt idx="421">
                  <c:v>23879.309093157543</c:v>
                </c:pt>
                <c:pt idx="422">
                  <c:v>24021.057100157035</c:v>
                </c:pt>
                <c:pt idx="423">
                  <c:v>24163.387072561331</c:v>
                </c:pt>
                <c:pt idx="424">
                  <c:v>24306.300689116797</c:v>
                </c:pt>
                <c:pt idx="425">
                  <c:v>24449.799633412324</c:v>
                </c:pt>
                <c:pt idx="426">
                  <c:v>24593.885593893319</c:v>
                </c:pt>
                <c:pt idx="427">
                  <c:v>24738.560263875705</c:v>
                </c:pt>
                <c:pt idx="428">
                  <c:v>24883.825341559961</c:v>
                </c:pt>
                <c:pt idx="429">
                  <c:v>25029.682530045233</c:v>
                </c:pt>
                <c:pt idx="430">
                  <c:v>25176.133537343441</c:v>
                </c:pt>
                <c:pt idx="431">
                  <c:v>25323.180076393473</c:v>
                </c:pt>
                <c:pt idx="432">
                  <c:v>25470.823865075377</c:v>
                </c:pt>
                <c:pt idx="433">
                  <c:v>25619.06662622463</c:v>
                </c:pt>
                <c:pt idx="434">
                  <c:v>25767.910087646429</c:v>
                </c:pt>
                <c:pt idx="435">
                  <c:v>25917.355982130022</c:v>
                </c:pt>
                <c:pt idx="436">
                  <c:v>26067.40604746309</c:v>
                </c:pt>
                <c:pt idx="437">
                  <c:v>26218.062026446154</c:v>
                </c:pt>
                <c:pt idx="438">
                  <c:v>26369.325666907054</c:v>
                </c:pt>
                <c:pt idx="439">
                  <c:v>26521.198721715438</c:v>
                </c:pt>
                <c:pt idx="440">
                  <c:v>26673.682948797308</c:v>
                </c:pt>
                <c:pt idx="441">
                  <c:v>26826.780111149608</c:v>
                </c:pt>
                <c:pt idx="442">
                  <c:v>26980.49197685485</c:v>
                </c:pt>
                <c:pt idx="443">
                  <c:v>27134.820319095779</c:v>
                </c:pt>
                <c:pt idx="444">
                  <c:v>27289.766916170091</c:v>
                </c:pt>
                <c:pt idx="445">
                  <c:v>27445.333551505195</c:v>
                </c:pt>
                <c:pt idx="446">
                  <c:v>27601.522013672999</c:v>
                </c:pt>
                <c:pt idx="447">
                  <c:v>27758.334096404746</c:v>
                </c:pt>
                <c:pt idx="448">
                  <c:v>27915.771598605912</c:v>
                </c:pt>
                <c:pt idx="449">
                  <c:v>28073.836324371121</c:v>
                </c:pt>
                <c:pt idx="450">
                  <c:v>28232.530082999117</c:v>
                </c:pt>
                <c:pt idx="451">
                  <c:v>28391.854689007771</c:v>
                </c:pt>
                <c:pt idx="452">
                  <c:v>28551.811962149135</c:v>
                </c:pt>
                <c:pt idx="453">
                  <c:v>28712.403727424564</c:v>
                </c:pt>
                <c:pt idx="454">
                  <c:v>28873.631815099827</c:v>
                </c:pt>
                <c:pt idx="455">
                  <c:v>29035.498060720303</c:v>
                </c:pt>
                <c:pt idx="456">
                  <c:v>29198.004305126226</c:v>
                </c:pt>
                <c:pt idx="457">
                  <c:v>29361.152394467936</c:v>
                </c:pt>
                <c:pt idx="458">
                  <c:v>29524.94418022121</c:v>
                </c:pt>
                <c:pt idx="459">
                  <c:v>29689.381519202616</c:v>
                </c:pt>
                <c:pt idx="460">
                  <c:v>29854.466273584927</c:v>
                </c:pt>
                <c:pt idx="461">
                  <c:v>30020.200310912573</c:v>
                </c:pt>
                <c:pt idx="462">
                  <c:v>30186.585504117131</c:v>
                </c:pt>
                <c:pt idx="463">
                  <c:v>30353.623731532854</c:v>
                </c:pt>
                <c:pt idx="464">
                  <c:v>30521.316876912279</c:v>
                </c:pt>
                <c:pt idx="465">
                  <c:v>30689.666829441834</c:v>
                </c:pt>
                <c:pt idx="466">
                  <c:v>30858.675483757528</c:v>
                </c:pt>
                <c:pt idx="467">
                  <c:v>31028.344739960674</c:v>
                </c:pt>
                <c:pt idx="468">
                  <c:v>31198.676503633636</c:v>
                </c:pt>
                <c:pt idx="469">
                  <c:v>31369.672685855658</c:v>
                </c:pt>
                <c:pt idx="470">
                  <c:v>31541.335203218703</c:v>
                </c:pt>
                <c:pt idx="471">
                  <c:v>31713.665977843375</c:v>
                </c:pt>
                <c:pt idx="472">
                  <c:v>31886.666937394846</c:v>
                </c:pt>
                <c:pt idx="473">
                  <c:v>32060.340015098867</c:v>
                </c:pt>
                <c:pt idx="474">
                  <c:v>32234.687149757803</c:v>
                </c:pt>
                <c:pt idx="475">
                  <c:v>32409.71028576672</c:v>
                </c:pt>
                <c:pt idx="476">
                  <c:v>32585.411373129507</c:v>
                </c:pt>
                <c:pt idx="477">
                  <c:v>32761.792367475071</c:v>
                </c:pt>
                <c:pt idx="478">
                  <c:v>32938.855230073554</c:v>
                </c:pt>
                <c:pt idx="479">
                  <c:v>33116.601927852615</c:v>
                </c:pt>
                <c:pt idx="480">
                  <c:v>33295.034433413726</c:v>
                </c:pt>
                <c:pt idx="481">
                  <c:v>33474.154725048575</c:v>
                </c:pt>
                <c:pt idx="482">
                  <c:v>33653.964786755445</c:v>
                </c:pt>
                <c:pt idx="483">
                  <c:v>33834.466608255701</c:v>
                </c:pt>
                <c:pt idx="484">
                  <c:v>34015.662185010282</c:v>
                </c:pt>
                <c:pt idx="485">
                  <c:v>34197.553518236273</c:v>
                </c:pt>
                <c:pt idx="486">
                  <c:v>34380.14261492349</c:v>
                </c:pt>
                <c:pt idx="487">
                  <c:v>34563.43148785115</c:v>
                </c:pt>
                <c:pt idx="488">
                  <c:v>34747.422155604567</c:v>
                </c:pt>
                <c:pt idx="489">
                  <c:v>34932.116642591885</c:v>
                </c:pt>
                <c:pt idx="490">
                  <c:v>35117.5169790609</c:v>
                </c:pt>
                <c:pt idx="491">
                  <c:v>35303.625201115879</c:v>
                </c:pt>
                <c:pt idx="492">
                  <c:v>35490.44335073448</c:v>
                </c:pt>
                <c:pt idx="493">
                  <c:v>35677.973475784675</c:v>
                </c:pt>
                <c:pt idx="494">
                  <c:v>35866.217630041749</c:v>
                </c:pt>
                <c:pt idx="495">
                  <c:v>36055.177873205335</c:v>
                </c:pt>
                <c:pt idx="496">
                  <c:v>36244.856270916498</c:v>
                </c:pt>
                <c:pt idx="497">
                  <c:v>36435.254894774916</c:v>
                </c:pt>
                <c:pt idx="498">
                  <c:v>36626.375822356</c:v>
                </c:pt>
                <c:pt idx="499">
                  <c:v>36818.221137228174</c:v>
                </c:pt>
                <c:pt idx="500">
                  <c:v>37010.792928970171</c:v>
                </c:pt>
                <c:pt idx="501">
                  <c:v>37204.093293188358</c:v>
                </c:pt>
                <c:pt idx="502">
                  <c:v>37398.124331534098</c:v>
                </c:pt>
                <c:pt idx="503">
                  <c:v>37592.888151721214</c:v>
                </c:pt>
                <c:pt idx="504">
                  <c:v>37788.386867543479</c:v>
                </c:pt>
                <c:pt idx="505">
                  <c:v>37984.622598892165</c:v>
                </c:pt>
                <c:pt idx="506">
                  <c:v>38181.597471773581</c:v>
                </c:pt>
                <c:pt idx="507">
                  <c:v>38379.313618326778</c:v>
                </c:pt>
                <c:pt idx="508">
                  <c:v>38577.773176841176</c:v>
                </c:pt>
                <c:pt idx="509">
                  <c:v>38776.978291774372</c:v>
                </c:pt>
                <c:pt idx="510">
                  <c:v>38976.931113769868</c:v>
                </c:pt>
                <c:pt idx="511">
                  <c:v>39177.633799674979</c:v>
                </c:pt>
                <c:pt idx="512">
                  <c:v>39379.08851255865</c:v>
                </c:pt>
                <c:pt idx="513">
                  <c:v>39581.297421729498</c:v>
                </c:pt>
                <c:pt idx="514">
                  <c:v>39784.262702753724</c:v>
                </c:pt>
                <c:pt idx="515">
                  <c:v>39987.986537473203</c:v>
                </c:pt>
                <c:pt idx="516">
                  <c:v>40192.471114023603</c:v>
                </c:pt>
                <c:pt idx="517">
                  <c:v>40397.718626852511</c:v>
                </c:pt>
                <c:pt idx="518">
                  <c:v>40603.731276737657</c:v>
                </c:pt>
                <c:pt idx="519">
                  <c:v>40810.511270805175</c:v>
                </c:pt>
                <c:pt idx="520">
                  <c:v>41018.060822547879</c:v>
                </c:pt>
                <c:pt idx="521">
                  <c:v>41226.382151843689</c:v>
                </c:pt>
                <c:pt idx="522">
                  <c:v>41435.477484974006</c:v>
                </c:pt>
                <c:pt idx="523">
                  <c:v>41645.349054642196</c:v>
                </c:pt>
                <c:pt idx="524">
                  <c:v>41855.999099992128</c:v>
                </c:pt>
                <c:pt idx="525">
                  <c:v>42067.429866626713</c:v>
                </c:pt>
                <c:pt idx="526">
                  <c:v>42279.643606626603</c:v>
                </c:pt>
                <c:pt idx="527">
                  <c:v>42492.64257856879</c:v>
                </c:pt>
                <c:pt idx="528">
                  <c:v>42706.429047545433</c:v>
                </c:pt>
                <c:pt idx="529">
                  <c:v>42921.005285182589</c:v>
                </c:pt>
                <c:pt idx="530">
                  <c:v>43136.373569659074</c:v>
                </c:pt>
                <c:pt idx="531">
                  <c:v>43352.536185725403</c:v>
                </c:pt>
                <c:pt idx="532">
                  <c:v>43569.495424722685</c:v>
                </c:pt>
                <c:pt idx="533">
                  <c:v>43787.253584601698</c:v>
                </c:pt>
                <c:pt idx="534">
                  <c:v>44005.812969941893</c:v>
                </c:pt>
                <c:pt idx="535">
                  <c:v>44225.175891970575</c:v>
                </c:pt>
                <c:pt idx="536">
                  <c:v>44445.344668582024</c:v>
                </c:pt>
                <c:pt idx="537">
                  <c:v>44666.321624356773</c:v>
                </c:pt>
                <c:pt idx="538">
                  <c:v>44888.109090580881</c:v>
                </c:pt>
                <c:pt idx="539">
                  <c:v>45110.709405265254</c:v>
                </c:pt>
                <c:pt idx="540">
                  <c:v>45334.124913165055</c:v>
                </c:pt>
                <c:pt idx="541">
                  <c:v>45558.35796579918</c:v>
                </c:pt>
                <c:pt idx="542">
                  <c:v>45783.410921469753</c:v>
                </c:pt>
                <c:pt idx="543">
                  <c:v>46009.286145281687</c:v>
                </c:pt>
                <c:pt idx="544">
                  <c:v>46235.986009162312</c:v>
                </c:pt>
                <c:pt idx="545">
                  <c:v>46463.512891881051</c:v>
                </c:pt>
                <c:pt idx="546">
                  <c:v>46691.869179069166</c:v>
                </c:pt>
                <c:pt idx="547">
                  <c:v>46921.057263239563</c:v>
                </c:pt>
                <c:pt idx="548">
                  <c:v>47151.079543806598</c:v>
                </c:pt>
                <c:pt idx="549">
                  <c:v>47381.938427106041</c:v>
                </c:pt>
                <c:pt idx="550">
                  <c:v>47613.636326414999</c:v>
                </c:pt>
                <c:pt idx="551">
                  <c:v>47846.175661971967</c:v>
                </c:pt>
                <c:pt idx="552">
                  <c:v>48079.558860996884</c:v>
                </c:pt>
                <c:pt idx="553">
                  <c:v>48313.788357711295</c:v>
                </c:pt>
                <c:pt idx="554">
                  <c:v>48548.866593358543</c:v>
                </c:pt>
                <c:pt idx="555">
                  <c:v>48784.796016224005</c:v>
                </c:pt>
                <c:pt idx="556">
                  <c:v>49021.579081655422</c:v>
                </c:pt>
                <c:pt idx="557">
                  <c:v>49259.218252083272</c:v>
                </c:pt>
                <c:pt idx="558">
                  <c:v>49497.715997041203</c:v>
                </c:pt>
                <c:pt idx="559">
                  <c:v>49737.074793186519</c:v>
                </c:pt>
                <c:pt idx="560">
                  <c:v>49977.297124320714</c:v>
                </c:pt>
                <c:pt idx="561">
                  <c:v>50218.385481410107</c:v>
                </c:pt>
                <c:pt idx="562">
                  <c:v>50460.342362606476</c:v>
                </c:pt>
                <c:pt idx="563">
                  <c:v>50703.170273267839</c:v>
                </c:pt>
                <c:pt idx="564">
                  <c:v>50946.871725979188</c:v>
                </c:pt>
                <c:pt idx="565">
                  <c:v>51191.449240573362</c:v>
                </c:pt>
                <c:pt idx="566">
                  <c:v>51436.905344151935</c:v>
                </c:pt>
                <c:pt idx="567">
                  <c:v>51683.242571106224</c:v>
                </c:pt>
                <c:pt idx="568">
                  <c:v>51930.463463138265</c:v>
                </c:pt>
                <c:pt idx="569">
                  <c:v>52178.570569281932</c:v>
                </c:pt>
                <c:pt idx="570">
                  <c:v>52427.566445924094</c:v>
                </c:pt>
                <c:pt idx="571">
                  <c:v>52677.453656825805</c:v>
                </c:pt>
                <c:pt idx="572">
                  <c:v>52928.234773143573</c:v>
                </c:pt>
                <c:pt idx="573">
                  <c:v>53179.912373450716</c:v>
                </c:pt>
                <c:pt idx="574">
                  <c:v>53432.489043758746</c:v>
                </c:pt>
                <c:pt idx="575">
                  <c:v>53685.967377538822</c:v>
                </c:pt>
                <c:pt idx="576">
                  <c:v>53940.349975743258</c:v>
                </c:pt>
                <c:pt idx="577">
                  <c:v>54195.639446827132</c:v>
                </c:pt>
                <c:pt idx="578">
                  <c:v>54451.838406769908</c:v>
                </c:pt>
                <c:pt idx="579">
                  <c:v>54708.949479097122</c:v>
                </c:pt>
                <c:pt idx="580">
                  <c:v>54966.975294902208</c:v>
                </c:pt>
                <c:pt idx="581">
                  <c:v>55225.918492868266</c:v>
                </c:pt>
                <c:pt idx="582">
                  <c:v>55485.781719289997</c:v>
                </c:pt>
                <c:pt idx="583">
                  <c:v>55746.56762809564</c:v>
                </c:pt>
                <c:pt idx="584">
                  <c:v>56008.278880868995</c:v>
                </c:pt>
                <c:pt idx="585">
                  <c:v>56270.918146871496</c:v>
                </c:pt>
                <c:pt idx="586">
                  <c:v>56534.488103064388</c:v>
                </c:pt>
                <c:pt idx="587">
                  <c:v>56798.99143413092</c:v>
                </c:pt>
                <c:pt idx="588">
                  <c:v>57064.430832498605</c:v>
                </c:pt>
                <c:pt idx="589">
                  <c:v>57330.808998361579</c:v>
                </c:pt>
                <c:pt idx="590">
                  <c:v>57598.128639703005</c:v>
                </c:pt>
                <c:pt idx="591">
                  <c:v>57866.39247231753</c:v>
                </c:pt>
                <c:pt idx="592">
                  <c:v>58135.603219833836</c:v>
                </c:pt>
                <c:pt idx="593">
                  <c:v>58405.763613737203</c:v>
                </c:pt>
                <c:pt idx="594">
                  <c:v>58676.876393392216</c:v>
                </c:pt>
                <c:pt idx="595">
                  <c:v>58948.944306065459</c:v>
                </c:pt>
                <c:pt idx="596">
                  <c:v>59221.970106948342</c:v>
                </c:pt>
                <c:pt idx="597">
                  <c:v>59495.956559179918</c:v>
                </c:pt>
                <c:pt idx="598">
                  <c:v>59770.906433869866</c:v>
                </c:pt>
                <c:pt idx="599">
                  <c:v>60046.822510121419</c:v>
                </c:pt>
                <c:pt idx="600">
                  <c:v>60323.707575054461</c:v>
                </c:pt>
                <c:pt idx="601">
                  <c:v>60601.564423828662</c:v>
                </c:pt>
                <c:pt idx="602">
                  <c:v>60880.395859666634</c:v>
                </c:pt>
                <c:pt idx="603">
                  <c:v>61160.204693877211</c:v>
                </c:pt>
                <c:pt idx="604">
                  <c:v>61440.993745878775</c:v>
                </c:pt>
                <c:pt idx="605">
                  <c:v>61722.76584322266</c:v>
                </c:pt>
                <c:pt idx="606">
                  <c:v>62005.523821616574</c:v>
                </c:pt>
                <c:pt idx="607">
                  <c:v>62289.270524948166</c:v>
                </c:pt>
                <c:pt idx="608">
                  <c:v>62574.008805308593</c:v>
                </c:pt>
                <c:pt idx="609">
                  <c:v>62859.741523016215</c:v>
                </c:pt>
                <c:pt idx="610">
                  <c:v>63146.471546640299</c:v>
                </c:pt>
                <c:pt idx="611">
                  <c:v>63434.201753024841</c:v>
                </c:pt>
                <c:pt idx="612">
                  <c:v>63722.935027312415</c:v>
                </c:pt>
                <c:pt idx="613">
                  <c:v>64012.674262968125</c:v>
                </c:pt>
                <c:pt idx="614">
                  <c:v>64303.422361803605</c:v>
                </c:pt>
                <c:pt idx="615">
                  <c:v>64595.182234001113</c:v>
                </c:pt>
                <c:pt idx="616">
                  <c:v>64887.95679813766</c:v>
                </c:pt>
                <c:pt idx="617">
                  <c:v>65181.74898120921</c:v>
                </c:pt>
                <c:pt idx="618">
                  <c:v>65476.561718655008</c:v>
                </c:pt>
                <c:pt idx="619">
                  <c:v>65772.3979543819</c:v>
                </c:pt>
                <c:pt idx="620">
                  <c:v>66069.260640788765</c:v>
                </c:pt>
                <c:pt idx="621">
                  <c:v>66367.152738791046</c:v>
                </c:pt>
                <c:pt idx="622">
                  <c:v>66666.077217845246</c:v>
                </c:pt>
                <c:pt idx="623">
                  <c:v>66966.037055973648</c:v>
                </c:pt>
                <c:pt idx="624">
                  <c:v>67267.035239788951</c:v>
                </c:pt>
                <c:pt idx="625">
                  <c:v>67569.074764519115</c:v>
                </c:pt>
                <c:pt idx="626">
                  <c:v>67872.158634032152</c:v>
                </c:pt>
                <c:pt idx="627">
                  <c:v>68176.289860861085</c:v>
                </c:pt>
                <c:pt idx="628">
                  <c:v>68481.471466228948</c:v>
                </c:pt>
                <c:pt idx="629">
                  <c:v>68787.706480073844</c:v>
                </c:pt>
                <c:pt idx="630">
                  <c:v>69094.997941074063</c:v>
                </c:pt>
                <c:pt idx="631">
                  <c:v>69403.348896673313</c:v>
                </c:pt>
                <c:pt idx="632">
                  <c:v>69712.762403106026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71664"/>
        <c:axId val="465876368"/>
      </c:areaChart>
      <c:dateAx>
        <c:axId val="4658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6368"/>
        <c:crosses val="autoZero"/>
        <c:auto val="1"/>
        <c:lblOffset val="100"/>
        <c:baseTimeUnit val="days"/>
      </c:dateAx>
      <c:valAx>
        <c:axId val="4658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52666</xdr:colOff>
      <xdr:row>32</xdr:row>
      <xdr:rowOff>19331</xdr:rowOff>
    </xdr:from>
    <xdr:to>
      <xdr:col>17</xdr:col>
      <xdr:colOff>78439</xdr:colOff>
      <xdr:row>52</xdr:row>
      <xdr:rowOff>186019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369792</xdr:colOff>
      <xdr:row>32</xdr:row>
      <xdr:rowOff>44823</xdr:rowOff>
    </xdr:from>
    <xdr:to>
      <xdr:col>33</xdr:col>
      <xdr:colOff>22411</xdr:colOff>
      <xdr:row>52</xdr:row>
      <xdr:rowOff>144556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56029</xdr:colOff>
      <xdr:row>0</xdr:row>
      <xdr:rowOff>11206</xdr:rowOff>
    </xdr:from>
    <xdr:to>
      <xdr:col>32</xdr:col>
      <xdr:colOff>638736</xdr:colOff>
      <xdr:row>30</xdr:row>
      <xdr:rowOff>32497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95248</xdr:colOff>
      <xdr:row>32</xdr:row>
      <xdr:rowOff>90767</xdr:rowOff>
    </xdr:from>
    <xdr:to>
      <xdr:col>68</xdr:col>
      <xdr:colOff>134470</xdr:colOff>
      <xdr:row>52</xdr:row>
      <xdr:rowOff>145676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308162</xdr:colOff>
      <xdr:row>0</xdr:row>
      <xdr:rowOff>78441</xdr:rowOff>
    </xdr:from>
    <xdr:to>
      <xdr:col>81</xdr:col>
      <xdr:colOff>33618</xdr:colOff>
      <xdr:row>31</xdr:row>
      <xdr:rowOff>43703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425822</xdr:colOff>
      <xdr:row>32</xdr:row>
      <xdr:rowOff>100852</xdr:rowOff>
    </xdr:from>
    <xdr:to>
      <xdr:col>81</xdr:col>
      <xdr:colOff>50426</xdr:colOff>
      <xdr:row>52</xdr:row>
      <xdr:rowOff>155761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4</xdr:row>
      <xdr:rowOff>566737</xdr:rowOff>
    </xdr:from>
    <xdr:to>
      <xdr:col>24</xdr:col>
      <xdr:colOff>447674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CR133"/>
  <sheetViews>
    <sheetView tabSelected="1" topLeftCell="A65" zoomScale="85" zoomScaleNormal="85" workbookViewId="0">
      <pane xSplit="1" topLeftCell="B1" activePane="topRight" state="frozen"/>
      <selection activeCell="A4" sqref="A4"/>
      <selection pane="topRight" activeCell="C65" sqref="C1:D1048576"/>
    </sheetView>
  </sheetViews>
  <sheetFormatPr defaultRowHeight="15" x14ac:dyDescent="0.25"/>
  <cols>
    <col min="1" max="2" width="10.28515625" style="3" customWidth="1"/>
    <col min="3" max="4" width="10.28515625" style="3" hidden="1" customWidth="1"/>
    <col min="5" max="5" width="10.5703125" bestFit="1" customWidth="1"/>
    <col min="6" max="6" width="9.85546875" bestFit="1" customWidth="1"/>
    <col min="7" max="7" width="11.7109375" customWidth="1"/>
    <col min="9" max="9" width="9.85546875" bestFit="1" customWidth="1"/>
    <col min="10" max="10" width="11.85546875" customWidth="1"/>
    <col min="11" max="11" width="9.85546875" customWidth="1"/>
    <col min="12" max="12" width="10.85546875" customWidth="1"/>
    <col min="13" max="13" width="9.7109375" customWidth="1"/>
    <col min="14" max="14" width="14" customWidth="1"/>
    <col min="15" max="15" width="10.140625" customWidth="1"/>
    <col min="16" max="16" width="9.85546875" bestFit="1" customWidth="1"/>
    <col min="19" max="19" width="10.5703125" bestFit="1" customWidth="1"/>
    <col min="20" max="20" width="9.7109375" customWidth="1"/>
    <col min="21" max="21" width="10.85546875" bestFit="1" customWidth="1"/>
    <col min="22" max="22" width="10.85546875" style="3" bestFit="1" customWidth="1"/>
    <col min="27" max="31" width="9.85546875" bestFit="1" customWidth="1"/>
    <col min="32" max="32" width="10.85546875" bestFit="1" customWidth="1"/>
    <col min="33" max="34" width="11.5703125" bestFit="1" customWidth="1"/>
    <col min="35" max="35" width="10" customWidth="1"/>
    <col min="40" max="47" width="9.140625" hidden="1" customWidth="1"/>
    <col min="48" max="48" width="10" hidden="1" customWidth="1"/>
    <col min="49" max="49" width="9.140625" hidden="1" customWidth="1"/>
    <col min="50" max="50" width="9.5703125" hidden="1" customWidth="1"/>
    <col min="51" max="59" width="9.140625" hidden="1" customWidth="1"/>
    <col min="60" max="60" width="10" hidden="1" customWidth="1"/>
    <col min="61" max="61" width="9.140625" hidden="1" customWidth="1"/>
    <col min="62" max="62" width="9.5703125" hidden="1" customWidth="1"/>
    <col min="63" max="63" width="9.140625" hidden="1" customWidth="1"/>
    <col min="64" max="64" width="9.7109375" bestFit="1" customWidth="1"/>
    <col min="66" max="67" width="9.7109375" bestFit="1" customWidth="1"/>
    <col min="68" max="68" width="9.7109375" customWidth="1"/>
    <col min="69" max="69" width="9.7109375" bestFit="1" customWidth="1"/>
    <col min="70" max="70" width="11.85546875" customWidth="1"/>
    <col min="71" max="72" width="12.28515625" customWidth="1"/>
    <col min="73" max="73" width="12.42578125" hidden="1" customWidth="1"/>
    <col min="74" max="74" width="12.28515625" hidden="1" customWidth="1"/>
    <col min="75" max="75" width="9.7109375" bestFit="1" customWidth="1"/>
    <col min="76" max="77" width="10.5703125" customWidth="1"/>
    <col min="81" max="81" width="10.85546875" bestFit="1" customWidth="1"/>
    <col min="85" max="85" width="12.28515625" bestFit="1" customWidth="1"/>
    <col min="87" max="87" width="12.28515625" bestFit="1" customWidth="1"/>
    <col min="88" max="88" width="12.85546875" bestFit="1" customWidth="1"/>
    <col min="89" max="89" width="16.140625" bestFit="1" customWidth="1"/>
    <col min="90" max="90" width="10.85546875" bestFit="1" customWidth="1"/>
    <col min="91" max="91" width="10.28515625" style="3" customWidth="1"/>
  </cols>
  <sheetData>
    <row r="20" spans="87:95" x14ac:dyDescent="0.25">
      <c r="CM20"/>
    </row>
    <row r="21" spans="87:95" x14ac:dyDescent="0.25">
      <c r="CJ21" t="s">
        <v>49</v>
      </c>
      <c r="CM21"/>
      <c r="CN21" s="1"/>
      <c r="CO21" s="1"/>
      <c r="CP21" s="1"/>
      <c r="CQ21" s="1"/>
    </row>
    <row r="22" spans="87:95" x14ac:dyDescent="0.25">
      <c r="CM22"/>
      <c r="CN22" s="1"/>
      <c r="CO22" s="48"/>
    </row>
    <row r="23" spans="87:95" x14ac:dyDescent="0.25">
      <c r="CJ23" s="47" t="s">
        <v>133</v>
      </c>
      <c r="CL23" t="s">
        <v>134</v>
      </c>
      <c r="CM23"/>
      <c r="CN23" s="1"/>
      <c r="CO23" s="48"/>
    </row>
    <row r="24" spans="87:95" x14ac:dyDescent="0.25">
      <c r="CJ24">
        <f>INDEX(LINEST(BW$57:BW$74, B$57:B$74^ {1,2,3}),1)</f>
        <v>8.7331442701191618E-5</v>
      </c>
      <c r="CK24" t="s">
        <v>50</v>
      </c>
      <c r="CL24">
        <f>INDEX(LINEST(BW$57:BW$74, LN(B$57:B$74)),1)</f>
        <v>2841342.7943695481</v>
      </c>
      <c r="CM24" t="s">
        <v>135</v>
      </c>
    </row>
    <row r="25" spans="87:95" x14ac:dyDescent="0.25">
      <c r="CJ25">
        <f>INDEX(LINEST(BW$57:BW$74, B$57:B$74^ {1,2,3}),1,2)</f>
        <v>-11.158703180350233</v>
      </c>
      <c r="CK25" t="s">
        <v>51</v>
      </c>
      <c r="CL25">
        <f>INDEX(LINEST(BW$57:BW$74, LN(B$57:B$74)),1,2)</f>
        <v>-30242278.866995033</v>
      </c>
      <c r="CM25" t="s">
        <v>136</v>
      </c>
    </row>
    <row r="26" spans="87:95" x14ac:dyDescent="0.25">
      <c r="CJ26">
        <f>INDEX(LINEST(BW$57:BW$74, B$57:B$74^ {1,2,3}),1,3)</f>
        <v>475301.63929966639</v>
      </c>
      <c r="CK26" t="s">
        <v>52</v>
      </c>
      <c r="CM26"/>
    </row>
    <row r="27" spans="87:95" x14ac:dyDescent="0.25">
      <c r="CJ27">
        <f>INDEX(LINEST(BW$57:BW$74, B$57:B$74^ {1,2,3}),1,4)</f>
        <v>-6748919014.7122736</v>
      </c>
      <c r="CM27"/>
    </row>
    <row r="28" spans="87:95" x14ac:dyDescent="0.25">
      <c r="CM28"/>
    </row>
    <row r="29" spans="87:95" x14ac:dyDescent="0.25">
      <c r="CI29" t="s">
        <v>53</v>
      </c>
      <c r="CJ29" s="59">
        <f>CJ24*CJ30^3 + CJ25*CJ30^2 + CJ26*CJ30 + CJ27</f>
        <v>1839180.9070196152</v>
      </c>
      <c r="CL29">
        <f>(CL24*LN(CL30)) + CL25</f>
        <v>1444343.8141827099</v>
      </c>
      <c r="CM29"/>
    </row>
    <row r="30" spans="87:95" x14ac:dyDescent="0.25">
      <c r="CI30" t="s">
        <v>54</v>
      </c>
      <c r="CJ30" s="1">
        <v>45276.545011461123</v>
      </c>
      <c r="CL30" s="1">
        <v>69702.305998879732</v>
      </c>
      <c r="CM30"/>
    </row>
    <row r="31" spans="87:95" x14ac:dyDescent="0.25">
      <c r="CM31"/>
    </row>
    <row r="39" spans="84:88" x14ac:dyDescent="0.25">
      <c r="CF39" s="1"/>
      <c r="CG39" s="1"/>
      <c r="CH39" s="1"/>
      <c r="CI39" s="1"/>
      <c r="CJ39" s="1"/>
    </row>
    <row r="54" spans="1:96" ht="15.75" thickBot="1" x14ac:dyDescent="0.3">
      <c r="E54" t="s">
        <v>143</v>
      </c>
      <c r="H54" s="25">
        <v>7.4999999999999997E-2</v>
      </c>
      <c r="U54" t="s">
        <v>144</v>
      </c>
      <c r="W54">
        <v>42000</v>
      </c>
      <c r="X54">
        <f>W54/12</f>
        <v>3500</v>
      </c>
      <c r="AB54" s="25">
        <v>5.3100000000000001E-2</v>
      </c>
      <c r="AC54" s="76">
        <v>0.06</v>
      </c>
      <c r="AD54" s="77">
        <v>6.5000000000000002E-2</v>
      </c>
      <c r="AE54" s="78">
        <v>7.0000000000000007E-2</v>
      </c>
      <c r="BQ54" t="s">
        <v>36</v>
      </c>
      <c r="BR54" s="25">
        <v>0.04</v>
      </c>
      <c r="BS54" s="25" t="s">
        <v>47</v>
      </c>
      <c r="BT54" s="2">
        <f>SUM(BU61:BU104)</f>
        <v>1339774.75</v>
      </c>
      <c r="BV54" s="25"/>
    </row>
    <row r="55" spans="1:96" ht="15.75" thickBot="1" x14ac:dyDescent="0.3">
      <c r="E55" s="64" t="s">
        <v>55</v>
      </c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6"/>
      <c r="W55" s="67" t="s">
        <v>106</v>
      </c>
      <c r="X55" s="68"/>
      <c r="Y55" s="68"/>
      <c r="Z55" s="68"/>
      <c r="AA55" s="68"/>
      <c r="AB55" s="68"/>
      <c r="AC55" s="68"/>
      <c r="AD55" s="68"/>
      <c r="AE55" s="68"/>
      <c r="AF55" s="68"/>
      <c r="AG55" s="69"/>
      <c r="AH55" s="70" t="s">
        <v>22</v>
      </c>
      <c r="AI55" s="67" t="s">
        <v>23</v>
      </c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9"/>
      <c r="BR55" s="67" t="s">
        <v>33</v>
      </c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9"/>
      <c r="CD55" s="3" t="s">
        <v>43</v>
      </c>
    </row>
    <row r="56" spans="1:96" s="5" customFormat="1" ht="90.75" thickBot="1" x14ac:dyDescent="0.3">
      <c r="A56" s="5" t="s">
        <v>115</v>
      </c>
      <c r="B56" s="5" t="s">
        <v>118</v>
      </c>
      <c r="C56" s="62"/>
      <c r="D56" s="62"/>
      <c r="E56" s="8" t="s">
        <v>0</v>
      </c>
      <c r="F56" s="9" t="s">
        <v>1</v>
      </c>
      <c r="G56" s="9" t="s">
        <v>3</v>
      </c>
      <c r="H56" s="9" t="s">
        <v>2</v>
      </c>
      <c r="I56" s="9" t="s">
        <v>4</v>
      </c>
      <c r="J56" s="9" t="s">
        <v>12</v>
      </c>
      <c r="K56" s="9" t="s">
        <v>14</v>
      </c>
      <c r="L56" s="9" t="s">
        <v>13</v>
      </c>
      <c r="M56" s="10" t="s">
        <v>5</v>
      </c>
      <c r="N56" s="10" t="s">
        <v>6</v>
      </c>
      <c r="O56" s="10" t="s">
        <v>7</v>
      </c>
      <c r="P56" s="10" t="s">
        <v>8</v>
      </c>
      <c r="Q56" s="10" t="s">
        <v>9</v>
      </c>
      <c r="R56" s="10" t="s">
        <v>19</v>
      </c>
      <c r="S56" s="10" t="s">
        <v>10</v>
      </c>
      <c r="T56" s="10" t="s">
        <v>11</v>
      </c>
      <c r="U56" s="10" t="s">
        <v>138</v>
      </c>
      <c r="V56" s="11" t="s">
        <v>56</v>
      </c>
      <c r="W56" s="9" t="s">
        <v>15</v>
      </c>
      <c r="X56" s="9" t="s">
        <v>16</v>
      </c>
      <c r="Y56" s="9" t="s">
        <v>17</v>
      </c>
      <c r="Z56" s="9" t="s">
        <v>18</v>
      </c>
      <c r="AA56" s="9" t="s">
        <v>24</v>
      </c>
      <c r="AB56" s="10" t="s">
        <v>108</v>
      </c>
      <c r="AC56" s="9" t="s">
        <v>109</v>
      </c>
      <c r="AD56" s="9" t="s">
        <v>20</v>
      </c>
      <c r="AE56" s="9" t="s">
        <v>21</v>
      </c>
      <c r="AF56" s="9" t="s">
        <v>137</v>
      </c>
      <c r="AG56" s="11" t="s">
        <v>107</v>
      </c>
      <c r="AH56" s="71"/>
      <c r="AI56" s="20" t="s">
        <v>42</v>
      </c>
      <c r="AJ56" s="10" t="s">
        <v>26</v>
      </c>
      <c r="AK56" s="10" t="s">
        <v>25</v>
      </c>
      <c r="AL56" s="10" t="s">
        <v>27</v>
      </c>
      <c r="AM56" s="10" t="s">
        <v>105</v>
      </c>
      <c r="AN56" s="63" t="s">
        <v>69</v>
      </c>
      <c r="AO56" s="63" t="s">
        <v>70</v>
      </c>
      <c r="AP56" s="63" t="s">
        <v>71</v>
      </c>
      <c r="AQ56" s="63" t="s">
        <v>72</v>
      </c>
      <c r="AR56" s="63" t="s">
        <v>73</v>
      </c>
      <c r="AS56" s="63" t="s">
        <v>74</v>
      </c>
      <c r="AT56" s="63" t="s">
        <v>75</v>
      </c>
      <c r="AU56" s="63" t="s">
        <v>76</v>
      </c>
      <c r="AV56" s="63" t="s">
        <v>77</v>
      </c>
      <c r="AW56" s="63" t="s">
        <v>78</v>
      </c>
      <c r="AX56" s="63" t="s">
        <v>79</v>
      </c>
      <c r="AY56" s="63" t="s">
        <v>80</v>
      </c>
      <c r="AZ56" s="63" t="s">
        <v>93</v>
      </c>
      <c r="BA56" s="63" t="s">
        <v>94</v>
      </c>
      <c r="BB56" s="63" t="s">
        <v>95</v>
      </c>
      <c r="BC56" s="63" t="s">
        <v>96</v>
      </c>
      <c r="BD56" s="63" t="s">
        <v>97</v>
      </c>
      <c r="BE56" s="63" t="s">
        <v>98</v>
      </c>
      <c r="BF56" s="63" t="s">
        <v>99</v>
      </c>
      <c r="BG56" s="63" t="s">
        <v>100</v>
      </c>
      <c r="BH56" s="63" t="s">
        <v>101</v>
      </c>
      <c r="BI56" s="63" t="s">
        <v>102</v>
      </c>
      <c r="BJ56" s="63" t="s">
        <v>103</v>
      </c>
      <c r="BK56" s="63" t="s">
        <v>104</v>
      </c>
      <c r="BL56" s="10" t="s">
        <v>28</v>
      </c>
      <c r="BM56" s="10" t="s">
        <v>29</v>
      </c>
      <c r="BN56" s="10" t="s">
        <v>32</v>
      </c>
      <c r="BO56" s="10" t="s">
        <v>30</v>
      </c>
      <c r="BP56" s="10" t="s">
        <v>31</v>
      </c>
      <c r="BQ56" s="11" t="s">
        <v>34</v>
      </c>
      <c r="BR56" s="20" t="s">
        <v>35</v>
      </c>
      <c r="BS56" s="10" t="s">
        <v>44</v>
      </c>
      <c r="BT56" s="10" t="s">
        <v>45</v>
      </c>
      <c r="BU56" s="63" t="s">
        <v>48</v>
      </c>
      <c r="BV56" s="63" t="s">
        <v>46</v>
      </c>
      <c r="BW56" s="10" t="s">
        <v>37</v>
      </c>
      <c r="BX56" s="10" t="s">
        <v>117</v>
      </c>
      <c r="BY56" s="10" t="s">
        <v>119</v>
      </c>
      <c r="BZ56" s="10" t="s">
        <v>38</v>
      </c>
      <c r="CA56" s="10" t="s">
        <v>39</v>
      </c>
      <c r="CB56" s="10" t="s">
        <v>40</v>
      </c>
      <c r="CC56" s="11" t="s">
        <v>41</v>
      </c>
      <c r="CM56" s="5" t="s">
        <v>68</v>
      </c>
    </row>
    <row r="57" spans="1:96" ht="15.75" thickBot="1" x14ac:dyDescent="0.3">
      <c r="A57" s="4">
        <v>42644</v>
      </c>
      <c r="B57" s="32">
        <f>A57</f>
        <v>42644</v>
      </c>
      <c r="C57" s="32">
        <f t="shared" ref="C57:C63" si="0">IF(A57,0,1)</f>
        <v>0</v>
      </c>
      <c r="D57" s="32">
        <f t="shared" ref="D57:D63" si="1">IF(C57=0,IF(C58=1,1,0),0)</f>
        <v>0</v>
      </c>
      <c r="E57" s="12">
        <v>22116.68</v>
      </c>
      <c r="F57" s="13">
        <v>0</v>
      </c>
      <c r="G57" s="13">
        <v>6042.8</v>
      </c>
      <c r="H57" s="13">
        <v>0</v>
      </c>
      <c r="I57" s="13">
        <v>639.09</v>
      </c>
      <c r="J57" s="13">
        <v>0</v>
      </c>
      <c r="K57" s="13">
        <v>2018.13</v>
      </c>
      <c r="L57" s="13">
        <v>1895.32</v>
      </c>
      <c r="M57" s="13">
        <v>0</v>
      </c>
      <c r="N57" s="13">
        <v>0</v>
      </c>
      <c r="O57" s="13">
        <v>2143.67</v>
      </c>
      <c r="P57" s="13">
        <v>16997.46</v>
      </c>
      <c r="Q57" s="13">
        <f>2910.93 + 0</f>
        <v>2910.93</v>
      </c>
      <c r="R57" s="13">
        <v>0</v>
      </c>
      <c r="S57" s="13">
        <v>5506.8</v>
      </c>
      <c r="T57" s="13">
        <v>23326.94</v>
      </c>
      <c r="U57" s="13">
        <v>0</v>
      </c>
      <c r="V57" s="14">
        <f>SUM(E57:U57)</f>
        <v>83597.820000000007</v>
      </c>
      <c r="W57" s="13">
        <v>2560.77</v>
      </c>
      <c r="X57" s="13">
        <v>0</v>
      </c>
      <c r="Y57" s="13">
        <v>0</v>
      </c>
      <c r="Z57" s="13">
        <v>0</v>
      </c>
      <c r="AA57" s="13">
        <v>0</v>
      </c>
      <c r="AB57" s="13">
        <v>22472</v>
      </c>
      <c r="AC57" s="13">
        <v>0</v>
      </c>
      <c r="AD57" s="13">
        <v>0</v>
      </c>
      <c r="AE57" s="13">
        <v>0</v>
      </c>
      <c r="AF57" s="13">
        <v>0</v>
      </c>
      <c r="AG57" s="14">
        <f>-SUM(W57:AF57)</f>
        <v>-25032.77</v>
      </c>
      <c r="AH57" s="53">
        <f t="shared" ref="AH57:AH62" si="2">V57+AG57</f>
        <v>58565.05</v>
      </c>
      <c r="AI57" s="22">
        <f t="shared" ref="AI57:AI62" si="3">SUM(W57:AA57)</f>
        <v>2560.77</v>
      </c>
      <c r="AJ57" s="22">
        <v>750</v>
      </c>
      <c r="AK57" s="22">
        <v>0</v>
      </c>
      <c r="AL57" s="22">
        <f t="shared" ref="AL57:AL62" si="4">SUM(AI57:AK57)</f>
        <v>3310.77</v>
      </c>
      <c r="AM57" s="22"/>
      <c r="AN57" s="55">
        <f>IF(A57=0,0,IF(MONTH($A57)=1,1,0))</f>
        <v>0</v>
      </c>
      <c r="AO57" s="55">
        <f>IF(MONTH($A57)=2,1,0)</f>
        <v>0</v>
      </c>
      <c r="AP57" s="55">
        <f>IF(MONTH($A57)=3,1,0)</f>
        <v>0</v>
      </c>
      <c r="AQ57" s="55">
        <f>IF(MONTH($A57)=4,1,0)</f>
        <v>0</v>
      </c>
      <c r="AR57" s="55">
        <f>IF(MONTH($A57)=5,1,0)</f>
        <v>0</v>
      </c>
      <c r="AS57" s="55">
        <f>IF(MONTH($A57)=6,1,0)</f>
        <v>0</v>
      </c>
      <c r="AT57" s="55">
        <f>IF(MONTH($A57)=7,1,0)</f>
        <v>0</v>
      </c>
      <c r="AU57" s="55">
        <f>IF(MONTH($A57)=8,1,0)</f>
        <v>0</v>
      </c>
      <c r="AV57" s="55">
        <f>IF(MONTH($A57)=9,1,0)</f>
        <v>0</v>
      </c>
      <c r="AW57" s="55">
        <f>IF(MONTH($A57)=10,1,0)</f>
        <v>1</v>
      </c>
      <c r="AX57" s="55">
        <f>IF(MONTH($A57)=11,1,0)</f>
        <v>0</v>
      </c>
      <c r="AY57" s="55">
        <f>IF(MONTH($A57)=12,1,0)</f>
        <v>0</v>
      </c>
      <c r="AZ57" s="55">
        <f>$AL57*AN57</f>
        <v>0</v>
      </c>
      <c r="BA57" s="55">
        <f t="shared" ref="BA57:BK57" si="5">$AL57*AO57</f>
        <v>0</v>
      </c>
      <c r="BB57" s="55">
        <f t="shared" si="5"/>
        <v>0</v>
      </c>
      <c r="BC57" s="55">
        <f t="shared" si="5"/>
        <v>0</v>
      </c>
      <c r="BD57" s="55">
        <f t="shared" si="5"/>
        <v>0</v>
      </c>
      <c r="BE57" s="55">
        <f t="shared" si="5"/>
        <v>0</v>
      </c>
      <c r="BF57" s="55">
        <f t="shared" si="5"/>
        <v>0</v>
      </c>
      <c r="BG57" s="55">
        <f t="shared" si="5"/>
        <v>0</v>
      </c>
      <c r="BH57" s="55">
        <f t="shared" si="5"/>
        <v>0</v>
      </c>
      <c r="BI57" s="55">
        <f t="shared" si="5"/>
        <v>3310.77</v>
      </c>
      <c r="BJ57" s="55">
        <f t="shared" si="5"/>
        <v>0</v>
      </c>
      <c r="BK57" s="55">
        <f t="shared" si="5"/>
        <v>0</v>
      </c>
      <c r="BL57" s="2"/>
      <c r="BM57" s="2"/>
      <c r="BN57" s="22">
        <f t="shared" ref="BN57:BN62" si="6">AL57*12</f>
        <v>39729.24</v>
      </c>
      <c r="BO57" s="2"/>
      <c r="BP57" s="2"/>
      <c r="BQ57" s="23">
        <f t="shared" ref="BQ57:BQ62" si="7">IF(BP57&gt;0,AVERAGE(BN57:BP57), IF(BO57&gt;0,AVERAGE(BN57:BO57), BN57))</f>
        <v>39729.24</v>
      </c>
      <c r="BR57" s="21">
        <f t="shared" ref="BR57:BR62" si="8">$BQ57/BR$54</f>
        <v>993230.99999999988</v>
      </c>
      <c r="BS57" s="13"/>
      <c r="BT57" s="13"/>
      <c r="BU57" s="13"/>
      <c r="BV57" s="13"/>
      <c r="BW57" s="22">
        <f t="shared" ref="BW57:BW62" si="9">SUM(K57, L57, M57, N57, O57, P57, R57, S57, T57)</f>
        <v>51888.319999999992</v>
      </c>
      <c r="BX57" s="22">
        <f>BR$54*BW57</f>
        <v>2075.5328</v>
      </c>
      <c r="BY57" s="22"/>
      <c r="BZ57" s="26"/>
      <c r="CA57" s="31"/>
      <c r="CB57" s="31"/>
      <c r="CC57" s="54"/>
      <c r="CM57" s="3">
        <v>0</v>
      </c>
    </row>
    <row r="58" spans="1:96" ht="15.75" thickBot="1" x14ac:dyDescent="0.3">
      <c r="A58" s="4">
        <v>42675</v>
      </c>
      <c r="B58" s="32">
        <f t="shared" ref="B58:B103" si="10">A58</f>
        <v>42675</v>
      </c>
      <c r="C58" s="32">
        <f t="shared" si="0"/>
        <v>0</v>
      </c>
      <c r="D58" s="32">
        <f t="shared" si="1"/>
        <v>0</v>
      </c>
      <c r="E58" s="12">
        <v>15658.08</v>
      </c>
      <c r="F58" s="13">
        <v>0</v>
      </c>
      <c r="G58" s="13">
        <v>6100.08</v>
      </c>
      <c r="H58" s="13">
        <v>0</v>
      </c>
      <c r="I58" s="15">
        <f>(I60-I57)/3+I57</f>
        <v>639.09666666666669</v>
      </c>
      <c r="J58" s="13">
        <v>0</v>
      </c>
      <c r="K58" s="15">
        <f>(K60-K57)/3+K57</f>
        <v>2015.6233333333334</v>
      </c>
      <c r="L58" s="15">
        <f>(L57+L59)/2</f>
        <v>1966.04</v>
      </c>
      <c r="M58" s="13">
        <v>0</v>
      </c>
      <c r="N58" s="13">
        <v>0</v>
      </c>
      <c r="O58" s="15">
        <f>(O60-O57)/3+O57</f>
        <v>2152.6166666666668</v>
      </c>
      <c r="P58" s="15">
        <f>(P60-P57)/3+P57</f>
        <v>17328.406666666666</v>
      </c>
      <c r="Q58" s="13">
        <f t="shared" ref="Q58:Q60" si="11">2910.93 + 0</f>
        <v>2910.93</v>
      </c>
      <c r="R58" s="13">
        <v>0</v>
      </c>
      <c r="S58" s="13">
        <v>5407.1</v>
      </c>
      <c r="T58" s="13">
        <v>23086.12</v>
      </c>
      <c r="U58" s="13">
        <v>0</v>
      </c>
      <c r="V58" s="14">
        <f t="shared" ref="V58:V103" si="12">SUM(E58:U58)</f>
        <v>77264.093333333323</v>
      </c>
      <c r="W58" s="13">
        <v>469.79</v>
      </c>
      <c r="X58" s="13">
        <v>0</v>
      </c>
      <c r="Y58" s="13">
        <v>0</v>
      </c>
      <c r="Z58" s="13">
        <v>0</v>
      </c>
      <c r="AA58" s="13">
        <v>0</v>
      </c>
      <c r="AB58" s="13">
        <v>22472</v>
      </c>
      <c r="AC58" s="13">
        <v>0</v>
      </c>
      <c r="AD58" s="13">
        <v>0</v>
      </c>
      <c r="AE58" s="13">
        <v>0</v>
      </c>
      <c r="AF58" s="13">
        <v>0</v>
      </c>
      <c r="AG58" s="14">
        <f t="shared" ref="AG58:AG103" si="13">-SUM(W58:AF58)</f>
        <v>-22941.79</v>
      </c>
      <c r="AH58" s="53">
        <f t="shared" si="2"/>
        <v>54322.303333333322</v>
      </c>
      <c r="AI58" s="22">
        <f t="shared" si="3"/>
        <v>469.79</v>
      </c>
      <c r="AJ58" s="22">
        <v>750</v>
      </c>
      <c r="AK58" s="22">
        <v>0</v>
      </c>
      <c r="AL58" s="22">
        <f t="shared" si="4"/>
        <v>1219.79</v>
      </c>
      <c r="AM58" s="22"/>
      <c r="AN58" s="55">
        <f t="shared" ref="AN58:AN75" si="14">IF(A58=0,0,IF(MONTH($A58)=1,1,0))</f>
        <v>0</v>
      </c>
      <c r="AO58" s="55">
        <f t="shared" ref="AO58:AO103" si="15">IF(MONTH($A58)=2,1,0)</f>
        <v>0</v>
      </c>
      <c r="AP58" s="55">
        <f t="shared" ref="AP58:AP103" si="16">IF(MONTH($A58)=3,1,0)</f>
        <v>0</v>
      </c>
      <c r="AQ58" s="55">
        <f t="shared" ref="AQ58:AQ103" si="17">IF(MONTH($A58)=4,1,0)</f>
        <v>0</v>
      </c>
      <c r="AR58" s="55">
        <f t="shared" ref="AR58:AR103" si="18">IF(MONTH($A58)=5,1,0)</f>
        <v>0</v>
      </c>
      <c r="AS58" s="55">
        <f t="shared" ref="AS58:AS103" si="19">IF(MONTH($A58)=6,1,0)</f>
        <v>0</v>
      </c>
      <c r="AT58" s="55">
        <f t="shared" ref="AT58:AT103" si="20">IF(MONTH($A58)=7,1,0)</f>
        <v>0</v>
      </c>
      <c r="AU58" s="55">
        <f t="shared" ref="AU58:AU103" si="21">IF(MONTH($A58)=8,1,0)</f>
        <v>0</v>
      </c>
      <c r="AV58" s="55">
        <f t="shared" ref="AV58:AV103" si="22">IF(MONTH($A58)=9,1,0)</f>
        <v>0</v>
      </c>
      <c r="AW58" s="55">
        <f t="shared" ref="AW58:AW103" si="23">IF(MONTH($A58)=10,1,0)</f>
        <v>0</v>
      </c>
      <c r="AX58" s="55">
        <f t="shared" ref="AX58:AX103" si="24">IF(MONTH($A58)=11,1,0)</f>
        <v>1</v>
      </c>
      <c r="AY58" s="55">
        <f t="shared" ref="AY58:AY103" si="25">IF(MONTH($A58)=12,1,0)</f>
        <v>0</v>
      </c>
      <c r="AZ58" s="55">
        <f t="shared" ref="AZ58:AZ75" si="26">$AL58*AN58</f>
        <v>0</v>
      </c>
      <c r="BA58" s="55">
        <f t="shared" ref="BA58:BA75" si="27">$AL58*AO58</f>
        <v>0</v>
      </c>
      <c r="BB58" s="55">
        <f t="shared" ref="BB58:BB75" si="28">$AL58*AP58</f>
        <v>0</v>
      </c>
      <c r="BC58" s="55">
        <f t="shared" ref="BC58:BC75" si="29">$AL58*AQ58</f>
        <v>0</v>
      </c>
      <c r="BD58" s="55">
        <f t="shared" ref="BD58:BD75" si="30">$AL58*AR58</f>
        <v>0</v>
      </c>
      <c r="BE58" s="55">
        <f t="shared" ref="BE58:BE75" si="31">$AL58*AS58</f>
        <v>0</v>
      </c>
      <c r="BF58" s="55">
        <f t="shared" ref="BF58:BF75" si="32">$AL58*AT58</f>
        <v>0</v>
      </c>
      <c r="BG58" s="55">
        <f t="shared" ref="BG58:BG75" si="33">$AL58*AU58</f>
        <v>0</v>
      </c>
      <c r="BH58" s="55">
        <f t="shared" ref="BH58:BH75" si="34">$AL58*AV58</f>
        <v>0</v>
      </c>
      <c r="BI58" s="55">
        <f t="shared" ref="BI58:BI75" si="35">$AL58*AW58</f>
        <v>0</v>
      </c>
      <c r="BJ58" s="55">
        <f t="shared" ref="BJ58:BJ75" si="36">$AL58*AX58</f>
        <v>1219.79</v>
      </c>
      <c r="BK58" s="55">
        <f t="shared" ref="BK58:BK75" si="37">$AL58*AY58</f>
        <v>0</v>
      </c>
      <c r="BL58" s="2"/>
      <c r="BM58" s="2"/>
      <c r="BN58" s="22">
        <f t="shared" si="6"/>
        <v>14637.48</v>
      </c>
      <c r="BO58" s="2"/>
      <c r="BP58" s="2"/>
      <c r="BQ58" s="23">
        <f t="shared" si="7"/>
        <v>14637.48</v>
      </c>
      <c r="BR58" s="21">
        <f t="shared" si="8"/>
        <v>365937</v>
      </c>
      <c r="BS58" s="13"/>
      <c r="BT58" s="13"/>
      <c r="BU58" s="13"/>
      <c r="BV58" s="13"/>
      <c r="BW58" s="22">
        <f t="shared" si="9"/>
        <v>51955.906666666662</v>
      </c>
      <c r="BX58" s="22">
        <f t="shared" ref="BX58:BX75" si="38">BR$54*BW58</f>
        <v>2078.2362666666663</v>
      </c>
      <c r="BY58" s="22"/>
      <c r="BZ58" s="26"/>
      <c r="CA58" s="26">
        <f t="shared" ref="CA58:CA63" si="39">(BW58-BW57)/BW57</f>
        <v>1.3025410471310265E-3</v>
      </c>
      <c r="CB58" s="31"/>
      <c r="CC58" s="54"/>
      <c r="CM58" s="3">
        <v>0</v>
      </c>
    </row>
    <row r="59" spans="1:96" ht="15.75" thickBot="1" x14ac:dyDescent="0.3">
      <c r="A59" s="4">
        <v>42705</v>
      </c>
      <c r="B59" s="32">
        <f t="shared" si="10"/>
        <v>42705</v>
      </c>
      <c r="C59" s="32">
        <f t="shared" si="0"/>
        <v>0</v>
      </c>
      <c r="D59" s="32">
        <f t="shared" si="1"/>
        <v>0</v>
      </c>
      <c r="E59" s="12">
        <v>9373.56</v>
      </c>
      <c r="F59" s="13">
        <v>0</v>
      </c>
      <c r="G59" s="13">
        <v>6048.59</v>
      </c>
      <c r="H59" s="13">
        <v>0</v>
      </c>
      <c r="I59" s="15">
        <f>(I60-I57)/3*2+I57</f>
        <v>639.10333333333335</v>
      </c>
      <c r="J59" s="13">
        <v>0</v>
      </c>
      <c r="K59" s="15">
        <f>(K60-K57)/3*2+K57</f>
        <v>2013.1166666666666</v>
      </c>
      <c r="L59" s="13">
        <v>2036.76</v>
      </c>
      <c r="M59" s="13">
        <v>0</v>
      </c>
      <c r="N59" s="13">
        <v>0</v>
      </c>
      <c r="O59" s="15">
        <f>(O60-O57)/3*2+O57</f>
        <v>2161.5633333333335</v>
      </c>
      <c r="P59" s="15">
        <f>(P60-P57)/3*2+P57</f>
        <v>17659.353333333333</v>
      </c>
      <c r="Q59" s="13">
        <f t="shared" si="11"/>
        <v>2910.93</v>
      </c>
      <c r="R59" s="13">
        <v>0</v>
      </c>
      <c r="S59" s="13">
        <v>5446.52</v>
      </c>
      <c r="T59" s="13">
        <v>24238.59</v>
      </c>
      <c r="U59" s="13">
        <v>0</v>
      </c>
      <c r="V59" s="14">
        <f t="shared" si="12"/>
        <v>72528.086666666655</v>
      </c>
      <c r="W59" s="13">
        <v>386.45</v>
      </c>
      <c r="X59" s="13">
        <v>0</v>
      </c>
      <c r="Y59" s="13">
        <v>0</v>
      </c>
      <c r="Z59" s="13">
        <v>0</v>
      </c>
      <c r="AA59" s="13">
        <v>0</v>
      </c>
      <c r="AB59" s="13">
        <v>22472</v>
      </c>
      <c r="AC59" s="13">
        <v>0</v>
      </c>
      <c r="AD59" s="13">
        <v>0</v>
      </c>
      <c r="AE59" s="13">
        <v>0</v>
      </c>
      <c r="AF59" s="13">
        <v>0</v>
      </c>
      <c r="AG59" s="14">
        <f t="shared" si="13"/>
        <v>-22858.45</v>
      </c>
      <c r="AH59" s="53">
        <f t="shared" si="2"/>
        <v>49669.636666666658</v>
      </c>
      <c r="AI59" s="22">
        <f t="shared" si="3"/>
        <v>386.45</v>
      </c>
      <c r="AJ59" s="22">
        <v>750</v>
      </c>
      <c r="AK59" s="22">
        <v>0</v>
      </c>
      <c r="AL59" s="22">
        <f t="shared" si="4"/>
        <v>1136.45</v>
      </c>
      <c r="AM59" s="22"/>
      <c r="AN59" s="55">
        <f t="shared" si="14"/>
        <v>0</v>
      </c>
      <c r="AO59" s="55">
        <f t="shared" si="15"/>
        <v>0</v>
      </c>
      <c r="AP59" s="55">
        <f t="shared" si="16"/>
        <v>0</v>
      </c>
      <c r="AQ59" s="55">
        <f t="shared" si="17"/>
        <v>0</v>
      </c>
      <c r="AR59" s="55">
        <f t="shared" si="18"/>
        <v>0</v>
      </c>
      <c r="AS59" s="55">
        <f t="shared" si="19"/>
        <v>0</v>
      </c>
      <c r="AT59" s="55">
        <f t="shared" si="20"/>
        <v>0</v>
      </c>
      <c r="AU59" s="55">
        <f t="shared" si="21"/>
        <v>0</v>
      </c>
      <c r="AV59" s="55">
        <f t="shared" si="22"/>
        <v>0</v>
      </c>
      <c r="AW59" s="55">
        <f t="shared" si="23"/>
        <v>0</v>
      </c>
      <c r="AX59" s="55">
        <f t="shared" si="24"/>
        <v>0</v>
      </c>
      <c r="AY59" s="55">
        <f t="shared" si="25"/>
        <v>1</v>
      </c>
      <c r="AZ59" s="55">
        <f t="shared" si="26"/>
        <v>0</v>
      </c>
      <c r="BA59" s="55">
        <f t="shared" si="27"/>
        <v>0</v>
      </c>
      <c r="BB59" s="55">
        <f t="shared" si="28"/>
        <v>0</v>
      </c>
      <c r="BC59" s="55">
        <f t="shared" si="29"/>
        <v>0</v>
      </c>
      <c r="BD59" s="55">
        <f t="shared" si="30"/>
        <v>0</v>
      </c>
      <c r="BE59" s="55">
        <f t="shared" si="31"/>
        <v>0</v>
      </c>
      <c r="BF59" s="55">
        <f t="shared" si="32"/>
        <v>0</v>
      </c>
      <c r="BG59" s="55">
        <f t="shared" si="33"/>
        <v>0</v>
      </c>
      <c r="BH59" s="55">
        <f t="shared" si="34"/>
        <v>0</v>
      </c>
      <c r="BI59" s="55">
        <f t="shared" si="35"/>
        <v>0</v>
      </c>
      <c r="BJ59" s="55">
        <f t="shared" si="36"/>
        <v>0</v>
      </c>
      <c r="BK59" s="55">
        <f t="shared" si="37"/>
        <v>1136.45</v>
      </c>
      <c r="BL59" s="22">
        <f t="shared" ref="BL59:BL65" si="40">AVERAGE(AL57:AL59)</f>
        <v>1889.0033333333331</v>
      </c>
      <c r="BM59" s="2"/>
      <c r="BN59" s="22">
        <f t="shared" si="6"/>
        <v>13637.400000000001</v>
      </c>
      <c r="BO59" s="22">
        <f t="shared" ref="BO59:BO64" si="41">BL59*12</f>
        <v>22668.039999999997</v>
      </c>
      <c r="BP59" s="2"/>
      <c r="BQ59" s="23">
        <f t="shared" si="7"/>
        <v>18152.72</v>
      </c>
      <c r="BR59" s="21">
        <f t="shared" si="8"/>
        <v>453818</v>
      </c>
      <c r="BS59" s="22">
        <f t="shared" ref="BS59:BS68" si="42">AVERAGE(BR57:BR59)</f>
        <v>604328.66666666663</v>
      </c>
      <c r="BT59" s="13"/>
      <c r="BU59" s="13"/>
      <c r="BV59" s="13"/>
      <c r="BW59" s="22">
        <f t="shared" si="9"/>
        <v>53555.903333333335</v>
      </c>
      <c r="BX59" s="22">
        <f t="shared" si="38"/>
        <v>2142.2361333333333</v>
      </c>
      <c r="BY59" s="22">
        <f>AVERAGE(BW57:BW59)</f>
        <v>52466.71</v>
      </c>
      <c r="BZ59" s="26">
        <f t="shared" ref="BZ59:BZ64" si="43">BW59/BS59</f>
        <v>8.8620491277924929E-2</v>
      </c>
      <c r="CA59" s="26">
        <f t="shared" si="39"/>
        <v>3.0795279484424485E-2</v>
      </c>
      <c r="CB59" s="31"/>
      <c r="CC59" s="54"/>
      <c r="CM59" s="3">
        <v>0</v>
      </c>
    </row>
    <row r="60" spans="1:96" ht="15.75" thickBot="1" x14ac:dyDescent="0.3">
      <c r="A60" s="4">
        <v>42736</v>
      </c>
      <c r="B60" s="32">
        <f t="shared" si="10"/>
        <v>42736</v>
      </c>
      <c r="C60" s="32">
        <f t="shared" si="0"/>
        <v>0</v>
      </c>
      <c r="D60" s="32">
        <f t="shared" si="1"/>
        <v>0</v>
      </c>
      <c r="E60" s="12">
        <v>10328.209999999999</v>
      </c>
      <c r="F60" s="13">
        <v>0</v>
      </c>
      <c r="G60" s="13">
        <v>4731.74</v>
      </c>
      <c r="H60" s="13">
        <v>0</v>
      </c>
      <c r="I60" s="13">
        <v>639.11</v>
      </c>
      <c r="J60" s="13">
        <v>0</v>
      </c>
      <c r="K60" s="13">
        <v>2010.61</v>
      </c>
      <c r="L60" s="13">
        <v>2018.62</v>
      </c>
      <c r="M60" s="13">
        <v>0</v>
      </c>
      <c r="N60" s="13">
        <v>0</v>
      </c>
      <c r="O60" s="13">
        <v>2170.5100000000002</v>
      </c>
      <c r="P60" s="13">
        <v>17990.3</v>
      </c>
      <c r="Q60" s="13">
        <f t="shared" si="11"/>
        <v>2910.93</v>
      </c>
      <c r="R60" s="13">
        <v>0</v>
      </c>
      <c r="S60" s="13">
        <v>5478.2</v>
      </c>
      <c r="T60" s="13">
        <v>24640.1</v>
      </c>
      <c r="U60" s="13">
        <v>0</v>
      </c>
      <c r="V60" s="14">
        <f t="shared" si="12"/>
        <v>72918.329999999987</v>
      </c>
      <c r="W60" s="13">
        <v>2420.5100000000002</v>
      </c>
      <c r="X60" s="13">
        <v>0</v>
      </c>
      <c r="Y60" s="13">
        <v>0</v>
      </c>
      <c r="Z60" s="13">
        <v>0</v>
      </c>
      <c r="AA60" s="13">
        <v>0</v>
      </c>
      <c r="AB60" s="13">
        <v>44944</v>
      </c>
      <c r="AC60" s="13">
        <v>0</v>
      </c>
      <c r="AD60" s="13">
        <v>0</v>
      </c>
      <c r="AE60" s="13">
        <v>0</v>
      </c>
      <c r="AF60" s="13">
        <v>0</v>
      </c>
      <c r="AG60" s="14">
        <f t="shared" si="13"/>
        <v>-47364.51</v>
      </c>
      <c r="AH60" s="53">
        <f t="shared" si="2"/>
        <v>25553.819999999985</v>
      </c>
      <c r="AI60" s="22">
        <f t="shared" si="3"/>
        <v>2420.5100000000002</v>
      </c>
      <c r="AJ60" s="22">
        <v>0</v>
      </c>
      <c r="AK60" s="22">
        <v>0</v>
      </c>
      <c r="AL60" s="22">
        <f t="shared" si="4"/>
        <v>2420.5100000000002</v>
      </c>
      <c r="AM60" s="22"/>
      <c r="AN60" s="55">
        <f t="shared" si="14"/>
        <v>1</v>
      </c>
      <c r="AO60" s="55">
        <f t="shared" si="15"/>
        <v>0</v>
      </c>
      <c r="AP60" s="55">
        <f t="shared" si="16"/>
        <v>0</v>
      </c>
      <c r="AQ60" s="55">
        <f t="shared" si="17"/>
        <v>0</v>
      </c>
      <c r="AR60" s="55">
        <f t="shared" si="18"/>
        <v>0</v>
      </c>
      <c r="AS60" s="55">
        <f t="shared" si="19"/>
        <v>0</v>
      </c>
      <c r="AT60" s="55">
        <f t="shared" si="20"/>
        <v>0</v>
      </c>
      <c r="AU60" s="55">
        <f t="shared" si="21"/>
        <v>0</v>
      </c>
      <c r="AV60" s="55">
        <f t="shared" si="22"/>
        <v>0</v>
      </c>
      <c r="AW60" s="55">
        <f t="shared" si="23"/>
        <v>0</v>
      </c>
      <c r="AX60" s="55">
        <f t="shared" si="24"/>
        <v>0</v>
      </c>
      <c r="AY60" s="55">
        <f t="shared" si="25"/>
        <v>0</v>
      </c>
      <c r="AZ60" s="55">
        <f t="shared" si="26"/>
        <v>2420.5100000000002</v>
      </c>
      <c r="BA60" s="55">
        <f t="shared" si="27"/>
        <v>0</v>
      </c>
      <c r="BB60" s="55">
        <f t="shared" si="28"/>
        <v>0</v>
      </c>
      <c r="BC60" s="55">
        <f t="shared" si="29"/>
        <v>0</v>
      </c>
      <c r="BD60" s="55">
        <f t="shared" si="30"/>
        <v>0</v>
      </c>
      <c r="BE60" s="55">
        <f t="shared" si="31"/>
        <v>0</v>
      </c>
      <c r="BF60" s="55">
        <f t="shared" si="32"/>
        <v>0</v>
      </c>
      <c r="BG60" s="55">
        <f t="shared" si="33"/>
        <v>0</v>
      </c>
      <c r="BH60" s="55">
        <f t="shared" si="34"/>
        <v>0</v>
      </c>
      <c r="BI60" s="55">
        <f t="shared" si="35"/>
        <v>0</v>
      </c>
      <c r="BJ60" s="55">
        <f t="shared" si="36"/>
        <v>0</v>
      </c>
      <c r="BK60" s="55">
        <f t="shared" si="37"/>
        <v>0</v>
      </c>
      <c r="BL60" s="22">
        <f t="shared" si="40"/>
        <v>1592.25</v>
      </c>
      <c r="BM60" s="2"/>
      <c r="BN60" s="22">
        <f t="shared" si="6"/>
        <v>29046.120000000003</v>
      </c>
      <c r="BO60" s="22">
        <f t="shared" si="41"/>
        <v>19107</v>
      </c>
      <c r="BP60" s="2"/>
      <c r="BQ60" s="23">
        <f t="shared" si="7"/>
        <v>24076.560000000001</v>
      </c>
      <c r="BR60" s="21">
        <f t="shared" si="8"/>
        <v>601914</v>
      </c>
      <c r="BS60" s="22">
        <f t="shared" si="42"/>
        <v>473889.66666666669</v>
      </c>
      <c r="BT60" s="13"/>
      <c r="BU60" s="13"/>
      <c r="BV60" s="13"/>
      <c r="BW60" s="22">
        <f t="shared" si="9"/>
        <v>54308.34</v>
      </c>
      <c r="BX60" s="22">
        <f t="shared" si="38"/>
        <v>2172.3335999999999</v>
      </c>
      <c r="BY60" s="22">
        <f t="shared" ref="BY60:BY75" si="44">AVERAGE(BW58:BW60)</f>
        <v>53273.383333333331</v>
      </c>
      <c r="BZ60" s="26">
        <f t="shared" si="43"/>
        <v>0.11460123277640574</v>
      </c>
      <c r="CA60" s="26">
        <f t="shared" si="39"/>
        <v>1.4049556068235386E-2</v>
      </c>
      <c r="CB60" s="26">
        <f t="shared" ref="CB60:CB65" si="45">(BW60-BW57)/BW57</f>
        <v>4.6639012402020424E-2</v>
      </c>
      <c r="CC60" s="54"/>
      <c r="CM60" s="3">
        <v>0</v>
      </c>
    </row>
    <row r="61" spans="1:96" s="5" customFormat="1" ht="15.75" thickBot="1" x14ac:dyDescent="0.3">
      <c r="A61" s="4">
        <v>42767</v>
      </c>
      <c r="B61" s="32">
        <f t="shared" si="10"/>
        <v>42767</v>
      </c>
      <c r="C61" s="32">
        <f t="shared" si="0"/>
        <v>0</v>
      </c>
      <c r="D61" s="32">
        <f t="shared" si="1"/>
        <v>0</v>
      </c>
      <c r="E61" s="12">
        <v>9992.24</v>
      </c>
      <c r="F61" s="13">
        <v>0</v>
      </c>
      <c r="G61" s="13">
        <v>7546.29</v>
      </c>
      <c r="H61" s="13">
        <v>0</v>
      </c>
      <c r="I61" s="15">
        <f>(I63-I60)/3+I60</f>
        <v>639.11333333333334</v>
      </c>
      <c r="J61" s="13">
        <v>0</v>
      </c>
      <c r="K61" s="15">
        <f>(K63-K60)/3+K60</f>
        <v>2041.6699999999998</v>
      </c>
      <c r="L61" s="15">
        <f>(L60+L62)/2</f>
        <v>2079.105</v>
      </c>
      <c r="M61" s="13">
        <v>0</v>
      </c>
      <c r="N61" s="13">
        <v>0</v>
      </c>
      <c r="O61" s="15">
        <f>(O63-O60)/3+O60</f>
        <v>2215.106666666667</v>
      </c>
      <c r="P61" s="15">
        <f>(P63-P60)/3+P60</f>
        <v>18832.746666666666</v>
      </c>
      <c r="Q61" s="13">
        <f>2910.93 + 620.04</f>
        <v>3530.97</v>
      </c>
      <c r="R61" s="13">
        <v>0</v>
      </c>
      <c r="S61" s="13">
        <v>5651.06</v>
      </c>
      <c r="T61" s="13">
        <v>25187.599999999999</v>
      </c>
      <c r="U61" s="13">
        <v>0</v>
      </c>
      <c r="V61" s="14">
        <f t="shared" si="12"/>
        <v>77715.901666666672</v>
      </c>
      <c r="W61" s="13">
        <v>2430.77</v>
      </c>
      <c r="X61" s="13">
        <v>0</v>
      </c>
      <c r="Y61" s="13">
        <v>0</v>
      </c>
      <c r="Z61" s="13">
        <v>0</v>
      </c>
      <c r="AA61" s="13">
        <v>0</v>
      </c>
      <c r="AB61" s="15">
        <v>44945</v>
      </c>
      <c r="AC61" s="13">
        <v>0</v>
      </c>
      <c r="AD61" s="13">
        <v>0</v>
      </c>
      <c r="AE61" s="13">
        <v>0</v>
      </c>
      <c r="AF61" s="13">
        <v>0</v>
      </c>
      <c r="AG61" s="14">
        <f t="shared" si="13"/>
        <v>-47375.77</v>
      </c>
      <c r="AH61" s="53">
        <f t="shared" si="2"/>
        <v>30340.131666666675</v>
      </c>
      <c r="AI61" s="22">
        <f t="shared" si="3"/>
        <v>2430.77</v>
      </c>
      <c r="AJ61" s="22">
        <v>750</v>
      </c>
      <c r="AK61" s="22">
        <v>0</v>
      </c>
      <c r="AL61" s="22">
        <f t="shared" si="4"/>
        <v>3180.77</v>
      </c>
      <c r="AM61" s="22"/>
      <c r="AN61" s="55">
        <f t="shared" si="14"/>
        <v>0</v>
      </c>
      <c r="AO61" s="55">
        <f t="shared" si="15"/>
        <v>1</v>
      </c>
      <c r="AP61" s="55">
        <f t="shared" si="16"/>
        <v>0</v>
      </c>
      <c r="AQ61" s="55">
        <f t="shared" si="17"/>
        <v>0</v>
      </c>
      <c r="AR61" s="55">
        <f t="shared" si="18"/>
        <v>0</v>
      </c>
      <c r="AS61" s="55">
        <f t="shared" si="19"/>
        <v>0</v>
      </c>
      <c r="AT61" s="55">
        <f t="shared" si="20"/>
        <v>0</v>
      </c>
      <c r="AU61" s="55">
        <f t="shared" si="21"/>
        <v>0</v>
      </c>
      <c r="AV61" s="55">
        <f t="shared" si="22"/>
        <v>0</v>
      </c>
      <c r="AW61" s="55">
        <f t="shared" si="23"/>
        <v>0</v>
      </c>
      <c r="AX61" s="55">
        <f t="shared" si="24"/>
        <v>0</v>
      </c>
      <c r="AY61" s="55">
        <f t="shared" si="25"/>
        <v>0</v>
      </c>
      <c r="AZ61" s="55">
        <f t="shared" si="26"/>
        <v>0</v>
      </c>
      <c r="BA61" s="55">
        <f t="shared" si="27"/>
        <v>3180.77</v>
      </c>
      <c r="BB61" s="55">
        <f t="shared" si="28"/>
        <v>0</v>
      </c>
      <c r="BC61" s="55">
        <f t="shared" si="29"/>
        <v>0</v>
      </c>
      <c r="BD61" s="55">
        <f t="shared" si="30"/>
        <v>0</v>
      </c>
      <c r="BE61" s="55">
        <f t="shared" si="31"/>
        <v>0</v>
      </c>
      <c r="BF61" s="55">
        <f t="shared" si="32"/>
        <v>0</v>
      </c>
      <c r="BG61" s="55">
        <f t="shared" si="33"/>
        <v>0</v>
      </c>
      <c r="BH61" s="55">
        <f t="shared" si="34"/>
        <v>0</v>
      </c>
      <c r="BI61" s="55">
        <f t="shared" si="35"/>
        <v>0</v>
      </c>
      <c r="BJ61" s="55">
        <f t="shared" si="36"/>
        <v>0</v>
      </c>
      <c r="BK61" s="55">
        <f t="shared" si="37"/>
        <v>0</v>
      </c>
      <c r="BL61" s="22">
        <f t="shared" si="40"/>
        <v>2245.91</v>
      </c>
      <c r="BM61" s="22"/>
      <c r="BN61" s="22">
        <f t="shared" si="6"/>
        <v>38169.24</v>
      </c>
      <c r="BO61" s="22">
        <f t="shared" si="41"/>
        <v>26950.92</v>
      </c>
      <c r="BP61" s="22"/>
      <c r="BQ61" s="23">
        <f t="shared" si="7"/>
        <v>32560.079999999998</v>
      </c>
      <c r="BR61" s="21">
        <f t="shared" si="8"/>
        <v>814001.99999999988</v>
      </c>
      <c r="BS61" s="22">
        <f t="shared" si="42"/>
        <v>623244.66666666663</v>
      </c>
      <c r="BT61" s="22"/>
      <c r="BU61" s="22"/>
      <c r="BV61" s="22"/>
      <c r="BW61" s="22">
        <f t="shared" si="9"/>
        <v>56007.28833333333</v>
      </c>
      <c r="BX61" s="22">
        <f t="shared" si="38"/>
        <v>2240.2915333333331</v>
      </c>
      <c r="BY61" s="22">
        <f t="shared" si="44"/>
        <v>54623.843888888892</v>
      </c>
      <c r="BZ61" s="26">
        <f t="shared" si="43"/>
        <v>8.9864047506222816E-2</v>
      </c>
      <c r="CA61" s="26">
        <f t="shared" si="39"/>
        <v>3.128337808397999E-2</v>
      </c>
      <c r="CB61" s="26">
        <f t="shared" si="45"/>
        <v>7.7977306654642822E-2</v>
      </c>
      <c r="CC61" s="27"/>
      <c r="CD61" s="19"/>
      <c r="CE61" s="19"/>
      <c r="CF61" s="19"/>
      <c r="CG61" s="19"/>
      <c r="CH61" s="19"/>
      <c r="CI61" s="19"/>
      <c r="CJ61" s="19"/>
      <c r="CK61" s="19"/>
      <c r="CL61" s="19"/>
      <c r="CM61" s="32">
        <v>0</v>
      </c>
      <c r="CN61" s="19"/>
      <c r="CO61" s="19"/>
      <c r="CP61" s="19"/>
      <c r="CQ61" s="19"/>
      <c r="CR61" s="19"/>
    </row>
    <row r="62" spans="1:96" s="5" customFormat="1" ht="15.75" thickBot="1" x14ac:dyDescent="0.3">
      <c r="A62" s="4">
        <v>42795</v>
      </c>
      <c r="B62" s="32">
        <f t="shared" si="10"/>
        <v>42795</v>
      </c>
      <c r="C62" s="32">
        <f t="shared" si="0"/>
        <v>0</v>
      </c>
      <c r="D62" s="32">
        <f t="shared" si="1"/>
        <v>0</v>
      </c>
      <c r="E62" s="12">
        <v>7215.91</v>
      </c>
      <c r="F62" s="13">
        <v>0</v>
      </c>
      <c r="G62" s="13">
        <v>11373.94</v>
      </c>
      <c r="H62" s="13">
        <v>0</v>
      </c>
      <c r="I62" s="15">
        <f>(I63-I60)/3*2+I60</f>
        <v>639.11666666666667</v>
      </c>
      <c r="J62" s="13">
        <v>0</v>
      </c>
      <c r="K62" s="15">
        <f>(K63-K60)/3*2+K60</f>
        <v>2072.73</v>
      </c>
      <c r="L62" s="13">
        <v>2139.59</v>
      </c>
      <c r="M62" s="13">
        <v>0</v>
      </c>
      <c r="N62" s="13">
        <v>0</v>
      </c>
      <c r="O62" s="15">
        <f>(O63-O60)/3*2+O60</f>
        <v>2259.7033333333334</v>
      </c>
      <c r="P62" s="15">
        <f>(P63-P60)/3*2+P60</f>
        <v>19675.193333333333</v>
      </c>
      <c r="Q62" s="13">
        <f>2910.93 + 740.09</f>
        <v>3651.02</v>
      </c>
      <c r="R62" s="13">
        <v>0</v>
      </c>
      <c r="S62" s="13">
        <v>5738.8</v>
      </c>
      <c r="T62" s="13">
        <v>25819.34</v>
      </c>
      <c r="U62" s="13">
        <v>0</v>
      </c>
      <c r="V62" s="14">
        <f t="shared" si="12"/>
        <v>80585.343333333338</v>
      </c>
      <c r="W62" s="13">
        <v>35.71</v>
      </c>
      <c r="X62" s="13">
        <v>70.150000000000006</v>
      </c>
      <c r="Y62" s="13">
        <v>0</v>
      </c>
      <c r="Z62" s="13">
        <v>0</v>
      </c>
      <c r="AA62" s="13">
        <v>0</v>
      </c>
      <c r="AB62" s="15">
        <v>44945</v>
      </c>
      <c r="AC62" s="13">
        <v>0</v>
      </c>
      <c r="AD62" s="13">
        <v>0</v>
      </c>
      <c r="AE62" s="13">
        <v>0</v>
      </c>
      <c r="AF62" s="13">
        <v>0</v>
      </c>
      <c r="AG62" s="14">
        <f t="shared" si="13"/>
        <v>-45050.86</v>
      </c>
      <c r="AH62" s="53">
        <f t="shared" si="2"/>
        <v>35534.483333333337</v>
      </c>
      <c r="AI62" s="22">
        <f t="shared" si="3"/>
        <v>105.86000000000001</v>
      </c>
      <c r="AJ62" s="22">
        <v>750</v>
      </c>
      <c r="AK62" s="22">
        <v>0</v>
      </c>
      <c r="AL62" s="22">
        <f t="shared" si="4"/>
        <v>855.86</v>
      </c>
      <c r="AM62" s="22"/>
      <c r="AN62" s="55">
        <f t="shared" si="14"/>
        <v>0</v>
      </c>
      <c r="AO62" s="55">
        <f t="shared" si="15"/>
        <v>0</v>
      </c>
      <c r="AP62" s="55">
        <f t="shared" si="16"/>
        <v>1</v>
      </c>
      <c r="AQ62" s="55">
        <f t="shared" si="17"/>
        <v>0</v>
      </c>
      <c r="AR62" s="55">
        <f t="shared" si="18"/>
        <v>0</v>
      </c>
      <c r="AS62" s="55">
        <f t="shared" si="19"/>
        <v>0</v>
      </c>
      <c r="AT62" s="55">
        <f t="shared" si="20"/>
        <v>0</v>
      </c>
      <c r="AU62" s="55">
        <f t="shared" si="21"/>
        <v>0</v>
      </c>
      <c r="AV62" s="55">
        <f t="shared" si="22"/>
        <v>0</v>
      </c>
      <c r="AW62" s="55">
        <f t="shared" si="23"/>
        <v>0</v>
      </c>
      <c r="AX62" s="55">
        <f t="shared" si="24"/>
        <v>0</v>
      </c>
      <c r="AY62" s="55">
        <f t="shared" si="25"/>
        <v>0</v>
      </c>
      <c r="AZ62" s="55">
        <f t="shared" si="26"/>
        <v>0</v>
      </c>
      <c r="BA62" s="55">
        <f t="shared" si="27"/>
        <v>0</v>
      </c>
      <c r="BB62" s="55">
        <f t="shared" si="28"/>
        <v>855.86</v>
      </c>
      <c r="BC62" s="55">
        <f t="shared" si="29"/>
        <v>0</v>
      </c>
      <c r="BD62" s="55">
        <f t="shared" si="30"/>
        <v>0</v>
      </c>
      <c r="BE62" s="55">
        <f t="shared" si="31"/>
        <v>0</v>
      </c>
      <c r="BF62" s="55">
        <f t="shared" si="32"/>
        <v>0</v>
      </c>
      <c r="BG62" s="55">
        <f t="shared" si="33"/>
        <v>0</v>
      </c>
      <c r="BH62" s="55">
        <f t="shared" si="34"/>
        <v>0</v>
      </c>
      <c r="BI62" s="55">
        <f t="shared" si="35"/>
        <v>0</v>
      </c>
      <c r="BJ62" s="55">
        <f t="shared" si="36"/>
        <v>0</v>
      </c>
      <c r="BK62" s="55">
        <f t="shared" si="37"/>
        <v>0</v>
      </c>
      <c r="BL62" s="22">
        <f t="shared" si="40"/>
        <v>2152.38</v>
      </c>
      <c r="BM62" s="22"/>
      <c r="BN62" s="22">
        <f t="shared" si="6"/>
        <v>10270.32</v>
      </c>
      <c r="BO62" s="22">
        <f t="shared" si="41"/>
        <v>25828.560000000001</v>
      </c>
      <c r="BP62" s="22"/>
      <c r="BQ62" s="23">
        <f t="shared" si="7"/>
        <v>18049.440000000002</v>
      </c>
      <c r="BR62" s="21">
        <f t="shared" si="8"/>
        <v>451236.00000000006</v>
      </c>
      <c r="BS62" s="22">
        <f t="shared" si="42"/>
        <v>622384</v>
      </c>
      <c r="BT62" s="22"/>
      <c r="BU62" s="22"/>
      <c r="BV62" s="22"/>
      <c r="BW62" s="22">
        <f t="shared" si="9"/>
        <v>57705.356666666667</v>
      </c>
      <c r="BX62" s="22">
        <f t="shared" si="38"/>
        <v>2308.2142666666668</v>
      </c>
      <c r="BY62" s="22">
        <f t="shared" si="44"/>
        <v>56006.994999999995</v>
      </c>
      <c r="BZ62" s="26">
        <f t="shared" si="43"/>
        <v>9.2716645457895236E-2</v>
      </c>
      <c r="CA62" s="26">
        <f t="shared" si="39"/>
        <v>3.0318702866439493E-2</v>
      </c>
      <c r="CB62" s="26">
        <f t="shared" si="45"/>
        <v>7.747891595641708E-2</v>
      </c>
      <c r="CC62" s="27"/>
      <c r="CD62" s="19"/>
      <c r="CE62" s="19"/>
      <c r="CF62" s="19"/>
      <c r="CG62" s="19"/>
      <c r="CH62" s="19"/>
      <c r="CI62" s="19"/>
      <c r="CJ62" s="19"/>
      <c r="CK62" s="19"/>
      <c r="CL62" s="19"/>
      <c r="CM62" s="32">
        <v>0</v>
      </c>
      <c r="CN62" s="19"/>
      <c r="CO62" s="19"/>
      <c r="CP62" s="19"/>
      <c r="CQ62" s="19"/>
      <c r="CR62" s="19"/>
    </row>
    <row r="63" spans="1:96" s="5" customFormat="1" ht="15.75" thickBot="1" x14ac:dyDescent="0.3">
      <c r="A63" s="4">
        <v>42826</v>
      </c>
      <c r="B63" s="32">
        <f t="shared" si="10"/>
        <v>42826</v>
      </c>
      <c r="C63" s="32">
        <f t="shared" si="0"/>
        <v>0</v>
      </c>
      <c r="D63" s="32">
        <f t="shared" si="1"/>
        <v>0</v>
      </c>
      <c r="E63" s="12">
        <v>7333.8</v>
      </c>
      <c r="F63" s="13">
        <v>0</v>
      </c>
      <c r="G63" s="13">
        <v>9489.76</v>
      </c>
      <c r="H63" s="13">
        <v>0</v>
      </c>
      <c r="I63" s="13">
        <v>639.12</v>
      </c>
      <c r="J63" s="13">
        <v>0</v>
      </c>
      <c r="K63" s="13">
        <v>2103.79</v>
      </c>
      <c r="L63" s="13">
        <v>2121.92</v>
      </c>
      <c r="M63" s="13">
        <v>0</v>
      </c>
      <c r="N63" s="13">
        <v>0</v>
      </c>
      <c r="O63" s="13">
        <v>2304.3000000000002</v>
      </c>
      <c r="P63" s="13">
        <v>20517.64</v>
      </c>
      <c r="Q63" s="13">
        <f>2910.93 + 920.16</f>
        <v>3831.0899999999997</v>
      </c>
      <c r="R63" s="13">
        <v>0</v>
      </c>
      <c r="S63" s="13">
        <v>5790.94</v>
      </c>
      <c r="T63" s="13">
        <v>25706.9</v>
      </c>
      <c r="U63" s="13">
        <v>0</v>
      </c>
      <c r="V63" s="14">
        <f t="shared" si="12"/>
        <v>79839.260000000009</v>
      </c>
      <c r="W63" s="13">
        <v>4.3600000000000003</v>
      </c>
      <c r="X63" s="13">
        <v>1927.73</v>
      </c>
      <c r="Y63" s="13">
        <v>0</v>
      </c>
      <c r="Z63" s="13">
        <v>0</v>
      </c>
      <c r="AA63" s="13">
        <v>0</v>
      </c>
      <c r="AB63" s="15">
        <v>44945</v>
      </c>
      <c r="AC63" s="13">
        <v>0</v>
      </c>
      <c r="AD63" s="13">
        <v>0</v>
      </c>
      <c r="AE63" s="13">
        <v>0</v>
      </c>
      <c r="AF63" s="13">
        <v>0</v>
      </c>
      <c r="AG63" s="14">
        <f t="shared" si="13"/>
        <v>-46877.09</v>
      </c>
      <c r="AH63" s="53">
        <f>V63+AG63</f>
        <v>32962.170000000013</v>
      </c>
      <c r="AI63" s="22">
        <f>SUM(W63:AA63)</f>
        <v>1932.09</v>
      </c>
      <c r="AJ63" s="22">
        <v>750</v>
      </c>
      <c r="AK63" s="22">
        <v>0</v>
      </c>
      <c r="AL63" s="22">
        <f>SUM(AI63:AK63)</f>
        <v>2682.09</v>
      </c>
      <c r="AM63" s="22"/>
      <c r="AN63" s="55">
        <f t="shared" si="14"/>
        <v>0</v>
      </c>
      <c r="AO63" s="55">
        <f t="shared" si="15"/>
        <v>0</v>
      </c>
      <c r="AP63" s="55">
        <f t="shared" si="16"/>
        <v>0</v>
      </c>
      <c r="AQ63" s="55">
        <f t="shared" si="17"/>
        <v>1</v>
      </c>
      <c r="AR63" s="55">
        <f t="shared" si="18"/>
        <v>0</v>
      </c>
      <c r="AS63" s="55">
        <f t="shared" si="19"/>
        <v>0</v>
      </c>
      <c r="AT63" s="55">
        <f t="shared" si="20"/>
        <v>0</v>
      </c>
      <c r="AU63" s="55">
        <f t="shared" si="21"/>
        <v>0</v>
      </c>
      <c r="AV63" s="55">
        <f t="shared" si="22"/>
        <v>0</v>
      </c>
      <c r="AW63" s="55">
        <f t="shared" si="23"/>
        <v>0</v>
      </c>
      <c r="AX63" s="55">
        <f t="shared" si="24"/>
        <v>0</v>
      </c>
      <c r="AY63" s="55">
        <f t="shared" si="25"/>
        <v>0</v>
      </c>
      <c r="AZ63" s="55">
        <f t="shared" si="26"/>
        <v>0</v>
      </c>
      <c r="BA63" s="55">
        <f t="shared" si="27"/>
        <v>0</v>
      </c>
      <c r="BB63" s="55">
        <f t="shared" si="28"/>
        <v>0</v>
      </c>
      <c r="BC63" s="55">
        <f t="shared" si="29"/>
        <v>2682.09</v>
      </c>
      <c r="BD63" s="55">
        <f t="shared" si="30"/>
        <v>0</v>
      </c>
      <c r="BE63" s="55">
        <f t="shared" si="31"/>
        <v>0</v>
      </c>
      <c r="BF63" s="55">
        <f t="shared" si="32"/>
        <v>0</v>
      </c>
      <c r="BG63" s="55">
        <f t="shared" si="33"/>
        <v>0</v>
      </c>
      <c r="BH63" s="55">
        <f t="shared" si="34"/>
        <v>0</v>
      </c>
      <c r="BI63" s="55">
        <f t="shared" si="35"/>
        <v>0</v>
      </c>
      <c r="BJ63" s="55">
        <f t="shared" si="36"/>
        <v>0</v>
      </c>
      <c r="BK63" s="55">
        <f t="shared" si="37"/>
        <v>0</v>
      </c>
      <c r="BL63" s="22">
        <f t="shared" si="40"/>
        <v>2239.5733333333333</v>
      </c>
      <c r="BM63" s="22"/>
      <c r="BN63" s="22">
        <f>AL63*12</f>
        <v>32185.08</v>
      </c>
      <c r="BO63" s="22">
        <f t="shared" si="41"/>
        <v>26874.879999999997</v>
      </c>
      <c r="BP63" s="22"/>
      <c r="BQ63" s="23">
        <f>IF(BP63&gt;0,AVERAGE(BN63:BP63), IF(BO63&gt;0,AVERAGE(BN63:BO63), BN63))</f>
        <v>29529.98</v>
      </c>
      <c r="BR63" s="21">
        <f t="shared" ref="BR63:BR103" si="46">$BQ63/BR$54</f>
        <v>738249.5</v>
      </c>
      <c r="BS63" s="22">
        <f t="shared" si="42"/>
        <v>667829.16666666663</v>
      </c>
      <c r="BT63" s="22"/>
      <c r="BU63" s="22">
        <f t="shared" ref="BU63:BU75" si="47">BS63*D63</f>
        <v>0</v>
      </c>
      <c r="BV63" s="22">
        <f t="shared" ref="BV63:BV76" si="48">$BT$54</f>
        <v>1339774.75</v>
      </c>
      <c r="BW63" s="22">
        <f t="shared" ref="BW63:BW75" si="49">SUM(K63, L63, M63, N63, O63, P63, R63, S63, T63)</f>
        <v>58545.490000000005</v>
      </c>
      <c r="BX63" s="22">
        <f t="shared" si="38"/>
        <v>2341.8196000000003</v>
      </c>
      <c r="BY63" s="22">
        <f t="shared" si="44"/>
        <v>57419.378333333334</v>
      </c>
      <c r="BZ63" s="26">
        <f t="shared" si="43"/>
        <v>8.7665368513654335E-2</v>
      </c>
      <c r="CA63" s="26">
        <f t="shared" si="39"/>
        <v>1.455901812003944E-2</v>
      </c>
      <c r="CB63" s="26">
        <f t="shared" si="45"/>
        <v>7.8020245140985878E-2</v>
      </c>
      <c r="CC63" s="27"/>
      <c r="CD63" s="19"/>
      <c r="CE63" s="19"/>
      <c r="CF63" s="19"/>
      <c r="CG63" s="19"/>
      <c r="CH63" s="19"/>
      <c r="CI63" s="19"/>
      <c r="CJ63" s="19"/>
      <c r="CK63" s="19"/>
      <c r="CL63" s="19"/>
      <c r="CM63" s="32">
        <v>0</v>
      </c>
      <c r="CN63" s="19"/>
      <c r="CO63" s="19"/>
      <c r="CP63" s="19"/>
      <c r="CQ63" s="19"/>
      <c r="CR63" s="19"/>
    </row>
    <row r="64" spans="1:96" ht="15.75" thickBot="1" x14ac:dyDescent="0.3">
      <c r="A64" s="4">
        <v>42856</v>
      </c>
      <c r="B64" s="32">
        <f t="shared" si="10"/>
        <v>42856</v>
      </c>
      <c r="C64" s="32">
        <f t="shared" ref="C64:C75" si="50">IF(A64,0,1)</f>
        <v>0</v>
      </c>
      <c r="D64" s="32">
        <f t="shared" ref="D64:D74" si="51">IF(C64=0,IF(C65=1,1,0),0)</f>
        <v>0</v>
      </c>
      <c r="E64" s="12">
        <v>6507.45</v>
      </c>
      <c r="F64" s="13">
        <v>100</v>
      </c>
      <c r="G64" s="13">
        <v>9899.16</v>
      </c>
      <c r="H64" s="13">
        <v>0</v>
      </c>
      <c r="I64" s="15">
        <f>(I66-I63)/3+I63</f>
        <v>639.12666666666667</v>
      </c>
      <c r="J64" s="13">
        <v>399.75</v>
      </c>
      <c r="K64" s="15">
        <f>(K66-K63)/3+K63</f>
        <v>2124.5</v>
      </c>
      <c r="L64" s="15">
        <f>(L63+L65)/2</f>
        <v>2179.21</v>
      </c>
      <c r="M64" s="13">
        <v>0</v>
      </c>
      <c r="N64" s="13">
        <v>0</v>
      </c>
      <c r="O64" s="15">
        <f>(O66-O63)/3+O63</f>
        <v>2676.5933333333332</v>
      </c>
      <c r="P64" s="15">
        <f>(P66-P63)/3+P63</f>
        <v>21560.616666666665</v>
      </c>
      <c r="Q64" s="13">
        <v>3031.09</v>
      </c>
      <c r="R64" s="13">
        <v>200.37</v>
      </c>
      <c r="S64" s="13">
        <v>5846.83</v>
      </c>
      <c r="T64" s="13">
        <v>25924.48</v>
      </c>
      <c r="U64" s="13">
        <v>0</v>
      </c>
      <c r="V64" s="14">
        <f t="shared" si="12"/>
        <v>81089.176666666666</v>
      </c>
      <c r="W64" s="13">
        <v>0</v>
      </c>
      <c r="X64" s="13">
        <v>770.74</v>
      </c>
      <c r="Y64" s="13">
        <v>215.37</v>
      </c>
      <c r="Z64" s="13">
        <v>0</v>
      </c>
      <c r="AA64" s="13">
        <v>0</v>
      </c>
      <c r="AB64" s="15">
        <v>44945</v>
      </c>
      <c r="AC64" s="13">
        <v>0</v>
      </c>
      <c r="AD64" s="13">
        <v>0</v>
      </c>
      <c r="AE64" s="13">
        <v>0</v>
      </c>
      <c r="AF64" s="13">
        <v>0</v>
      </c>
      <c r="AG64" s="14">
        <f t="shared" si="13"/>
        <v>-45931.11</v>
      </c>
      <c r="AH64" s="53">
        <f t="shared" ref="AH64:AH75" si="52">V64+AG64</f>
        <v>35158.066666666666</v>
      </c>
      <c r="AI64" s="22">
        <f t="shared" ref="AI64:AI74" si="53">SUM(W64:AA64)</f>
        <v>986.11</v>
      </c>
      <c r="AJ64" s="22">
        <v>750</v>
      </c>
      <c r="AK64" s="22">
        <v>0</v>
      </c>
      <c r="AL64" s="22">
        <f t="shared" ref="AL64:AL74" si="54">SUM(AI64:AK64)</f>
        <v>1736.1100000000001</v>
      </c>
      <c r="AM64" s="22"/>
      <c r="AN64" s="55">
        <f t="shared" si="14"/>
        <v>0</v>
      </c>
      <c r="AO64" s="55">
        <f t="shared" si="15"/>
        <v>0</v>
      </c>
      <c r="AP64" s="55">
        <f t="shared" si="16"/>
        <v>0</v>
      </c>
      <c r="AQ64" s="55">
        <f t="shared" si="17"/>
        <v>0</v>
      </c>
      <c r="AR64" s="55">
        <f t="shared" si="18"/>
        <v>1</v>
      </c>
      <c r="AS64" s="55">
        <f t="shared" si="19"/>
        <v>0</v>
      </c>
      <c r="AT64" s="55">
        <f t="shared" si="20"/>
        <v>0</v>
      </c>
      <c r="AU64" s="55">
        <f t="shared" si="21"/>
        <v>0</v>
      </c>
      <c r="AV64" s="55">
        <f t="shared" si="22"/>
        <v>0</v>
      </c>
      <c r="AW64" s="55">
        <f t="shared" si="23"/>
        <v>0</v>
      </c>
      <c r="AX64" s="55">
        <f t="shared" si="24"/>
        <v>0</v>
      </c>
      <c r="AY64" s="55">
        <f t="shared" si="25"/>
        <v>0</v>
      </c>
      <c r="AZ64" s="55">
        <f t="shared" si="26"/>
        <v>0</v>
      </c>
      <c r="BA64" s="55">
        <f t="shared" si="27"/>
        <v>0</v>
      </c>
      <c r="BB64" s="55">
        <f t="shared" si="28"/>
        <v>0</v>
      </c>
      <c r="BC64" s="55">
        <f t="shared" si="29"/>
        <v>0</v>
      </c>
      <c r="BD64" s="55">
        <f t="shared" si="30"/>
        <v>1736.1100000000001</v>
      </c>
      <c r="BE64" s="55">
        <f t="shared" si="31"/>
        <v>0</v>
      </c>
      <c r="BF64" s="55">
        <f t="shared" si="32"/>
        <v>0</v>
      </c>
      <c r="BG64" s="55">
        <f t="shared" si="33"/>
        <v>0</v>
      </c>
      <c r="BH64" s="55">
        <f t="shared" si="34"/>
        <v>0</v>
      </c>
      <c r="BI64" s="55">
        <f t="shared" si="35"/>
        <v>0</v>
      </c>
      <c r="BJ64" s="55">
        <f t="shared" si="36"/>
        <v>0</v>
      </c>
      <c r="BK64" s="55">
        <f t="shared" si="37"/>
        <v>0</v>
      </c>
      <c r="BL64" s="22">
        <f t="shared" si="40"/>
        <v>1758.0200000000002</v>
      </c>
      <c r="BM64" s="22"/>
      <c r="BN64" s="22">
        <f t="shared" ref="BN64:BN74" si="55">AL64*12</f>
        <v>20833.32</v>
      </c>
      <c r="BO64" s="22">
        <f t="shared" si="41"/>
        <v>21096.240000000002</v>
      </c>
      <c r="BP64" s="22"/>
      <c r="BQ64" s="23">
        <f t="shared" ref="BQ64:BQ74" si="56">IF(BP64&gt;0,AVERAGE(BN64:BP64), IF(BO64&gt;0,AVERAGE(BN64:BO64), BN64))</f>
        <v>20964.78</v>
      </c>
      <c r="BR64" s="21">
        <f t="shared" si="46"/>
        <v>524119.49999999994</v>
      </c>
      <c r="BS64" s="22">
        <f t="shared" si="42"/>
        <v>571201.66666666663</v>
      </c>
      <c r="BT64" s="22"/>
      <c r="BU64" s="22">
        <f t="shared" si="47"/>
        <v>0</v>
      </c>
      <c r="BV64" s="22">
        <f t="shared" si="48"/>
        <v>1339774.75</v>
      </c>
      <c r="BW64" s="22">
        <f t="shared" si="49"/>
        <v>60512.599999999991</v>
      </c>
      <c r="BX64" s="22">
        <f t="shared" si="38"/>
        <v>2420.5039999999999</v>
      </c>
      <c r="BY64" s="22">
        <f t="shared" si="44"/>
        <v>58921.148888888885</v>
      </c>
      <c r="BZ64" s="26">
        <f t="shared" si="43"/>
        <v>0.10593911665757277</v>
      </c>
      <c r="CA64" s="26">
        <f>(BW64-BW63)/BW63</f>
        <v>3.3599684621308759E-2</v>
      </c>
      <c r="CB64" s="26">
        <f t="shared" si="45"/>
        <v>8.0441524678945706E-2</v>
      </c>
      <c r="CC64" s="27"/>
      <c r="CD64" s="19"/>
      <c r="CE64" s="19"/>
      <c r="CF64" s="19"/>
      <c r="CG64" s="19"/>
      <c r="CH64" s="19"/>
      <c r="CI64" s="19"/>
      <c r="CJ64" s="19"/>
      <c r="CK64" s="19"/>
      <c r="CL64" s="19"/>
      <c r="CM64" s="32">
        <v>0</v>
      </c>
      <c r="CN64" s="19"/>
      <c r="CO64" s="19"/>
      <c r="CP64" s="19"/>
      <c r="CQ64" s="19"/>
      <c r="CR64" s="19"/>
    </row>
    <row r="65" spans="1:96" ht="15.75" thickBot="1" x14ac:dyDescent="0.3">
      <c r="A65" s="4">
        <v>42887</v>
      </c>
      <c r="B65" s="32">
        <f t="shared" si="10"/>
        <v>42887</v>
      </c>
      <c r="C65" s="32">
        <f t="shared" si="50"/>
        <v>0</v>
      </c>
      <c r="D65" s="32">
        <f t="shared" si="51"/>
        <v>0</v>
      </c>
      <c r="E65" s="12">
        <v>8323.9500000000007</v>
      </c>
      <c r="F65" s="13">
        <v>1248</v>
      </c>
      <c r="G65" s="13">
        <v>9634.6200000000008</v>
      </c>
      <c r="H65" s="13">
        <v>0</v>
      </c>
      <c r="I65" s="15">
        <f>(I66-I63)/3*2+I63</f>
        <v>639.13333333333333</v>
      </c>
      <c r="J65" s="13">
        <v>808.26</v>
      </c>
      <c r="K65" s="15">
        <f>(K66-K63)/3*2+K63</f>
        <v>2145.21</v>
      </c>
      <c r="L65" s="13">
        <v>2236.5</v>
      </c>
      <c r="M65" s="13">
        <v>0</v>
      </c>
      <c r="N65" s="13">
        <v>0</v>
      </c>
      <c r="O65" s="15">
        <f>(O66-O63)/3*2+O63</f>
        <v>3048.8866666666668</v>
      </c>
      <c r="P65" s="15">
        <f>(P66-P63)/3*2+P63</f>
        <v>22603.593333333334</v>
      </c>
      <c r="Q65" s="13">
        <v>3091.37</v>
      </c>
      <c r="R65" s="13">
        <v>919.83</v>
      </c>
      <c r="S65" s="13">
        <v>5955.21</v>
      </c>
      <c r="T65" s="13">
        <v>26317.33</v>
      </c>
      <c r="U65" s="13">
        <v>0</v>
      </c>
      <c r="V65" s="14">
        <f t="shared" si="12"/>
        <v>86971.893333333341</v>
      </c>
      <c r="W65" s="13">
        <v>149.36000000000001</v>
      </c>
      <c r="X65" s="13">
        <v>1360.7</v>
      </c>
      <c r="Y65" s="13">
        <v>478.91</v>
      </c>
      <c r="Z65" s="13">
        <v>0</v>
      </c>
      <c r="AA65" s="13">
        <v>0</v>
      </c>
      <c r="AB65" s="15">
        <v>44945</v>
      </c>
      <c r="AC65" s="13">
        <v>0</v>
      </c>
      <c r="AD65" s="13">
        <v>0</v>
      </c>
      <c r="AE65" s="13">
        <v>0</v>
      </c>
      <c r="AF65" s="13">
        <v>0</v>
      </c>
      <c r="AG65" s="14">
        <f t="shared" si="13"/>
        <v>-46933.97</v>
      </c>
      <c r="AH65" s="53">
        <f t="shared" si="52"/>
        <v>40037.92333333334</v>
      </c>
      <c r="AI65" s="22">
        <f t="shared" si="53"/>
        <v>1988.97</v>
      </c>
      <c r="AJ65" s="22">
        <v>750</v>
      </c>
      <c r="AK65" s="22">
        <v>0</v>
      </c>
      <c r="AL65" s="22">
        <f t="shared" si="54"/>
        <v>2738.9700000000003</v>
      </c>
      <c r="AM65" s="22"/>
      <c r="AN65" s="55">
        <f t="shared" si="14"/>
        <v>0</v>
      </c>
      <c r="AO65" s="55">
        <f t="shared" si="15"/>
        <v>0</v>
      </c>
      <c r="AP65" s="55">
        <f t="shared" si="16"/>
        <v>0</v>
      </c>
      <c r="AQ65" s="55">
        <f t="shared" si="17"/>
        <v>0</v>
      </c>
      <c r="AR65" s="55">
        <f t="shared" si="18"/>
        <v>0</v>
      </c>
      <c r="AS65" s="55">
        <f t="shared" si="19"/>
        <v>1</v>
      </c>
      <c r="AT65" s="55">
        <f t="shared" si="20"/>
        <v>0</v>
      </c>
      <c r="AU65" s="55">
        <f t="shared" si="21"/>
        <v>0</v>
      </c>
      <c r="AV65" s="55">
        <f t="shared" si="22"/>
        <v>0</v>
      </c>
      <c r="AW65" s="55">
        <f t="shared" si="23"/>
        <v>0</v>
      </c>
      <c r="AX65" s="55">
        <f t="shared" si="24"/>
        <v>0</v>
      </c>
      <c r="AY65" s="55">
        <f t="shared" si="25"/>
        <v>0</v>
      </c>
      <c r="AZ65" s="55">
        <f t="shared" si="26"/>
        <v>0</v>
      </c>
      <c r="BA65" s="55">
        <f t="shared" si="27"/>
        <v>0</v>
      </c>
      <c r="BB65" s="55">
        <f t="shared" si="28"/>
        <v>0</v>
      </c>
      <c r="BC65" s="55">
        <f t="shared" si="29"/>
        <v>0</v>
      </c>
      <c r="BD65" s="55">
        <f t="shared" si="30"/>
        <v>0</v>
      </c>
      <c r="BE65" s="55">
        <f t="shared" si="31"/>
        <v>2738.9700000000003</v>
      </c>
      <c r="BF65" s="55">
        <f t="shared" si="32"/>
        <v>0</v>
      </c>
      <c r="BG65" s="55">
        <f t="shared" si="33"/>
        <v>0</v>
      </c>
      <c r="BH65" s="55">
        <f t="shared" si="34"/>
        <v>0</v>
      </c>
      <c r="BI65" s="55">
        <f t="shared" si="35"/>
        <v>0</v>
      </c>
      <c r="BJ65" s="55">
        <f t="shared" si="36"/>
        <v>0</v>
      </c>
      <c r="BK65" s="55">
        <f t="shared" si="37"/>
        <v>0</v>
      </c>
      <c r="BL65" s="22">
        <f t="shared" si="40"/>
        <v>2385.7233333333338</v>
      </c>
      <c r="BM65" s="22"/>
      <c r="BN65" s="22">
        <f t="shared" si="55"/>
        <v>32867.64</v>
      </c>
      <c r="BO65" s="22">
        <f>BL65*12</f>
        <v>28628.680000000008</v>
      </c>
      <c r="BP65" s="22"/>
      <c r="BQ65" s="23">
        <f t="shared" si="56"/>
        <v>30748.160000000003</v>
      </c>
      <c r="BR65" s="21">
        <f t="shared" si="46"/>
        <v>768704.00000000012</v>
      </c>
      <c r="BS65" s="22">
        <f t="shared" si="42"/>
        <v>677024.33333333337</v>
      </c>
      <c r="BT65" s="22"/>
      <c r="BU65" s="22">
        <f t="shared" si="47"/>
        <v>0</v>
      </c>
      <c r="BV65" s="22">
        <f t="shared" si="48"/>
        <v>1339774.75</v>
      </c>
      <c r="BW65" s="22">
        <f t="shared" si="49"/>
        <v>63226.560000000005</v>
      </c>
      <c r="BX65" s="22">
        <f t="shared" si="38"/>
        <v>2529.0624000000003</v>
      </c>
      <c r="BY65" s="22">
        <f t="shared" si="44"/>
        <v>60761.549999999996</v>
      </c>
      <c r="BZ65" s="26">
        <f t="shared" ref="BZ65:BZ75" si="57">BW65/BS65</f>
        <v>9.33889033038202E-2</v>
      </c>
      <c r="CA65" s="26">
        <f t="shared" ref="CA65:CA74" si="58">(BW65-BW64)/BW64</f>
        <v>4.4849502417678537E-2</v>
      </c>
      <c r="CB65" s="26">
        <f t="shared" si="45"/>
        <v>9.5679216839892542E-2</v>
      </c>
      <c r="CC65" s="27"/>
      <c r="CD65" s="19"/>
      <c r="CE65" s="19"/>
      <c r="CF65" s="19"/>
      <c r="CG65" s="19"/>
      <c r="CH65" s="19"/>
      <c r="CI65" s="19"/>
      <c r="CJ65" s="19"/>
      <c r="CK65" s="19"/>
      <c r="CL65" s="19"/>
      <c r="CM65" s="32">
        <v>0</v>
      </c>
      <c r="CN65" s="19"/>
      <c r="CO65" s="19"/>
      <c r="CP65" s="19"/>
      <c r="CQ65" s="19"/>
      <c r="CR65" s="19"/>
    </row>
    <row r="66" spans="1:96" ht="15.75" thickBot="1" x14ac:dyDescent="0.3">
      <c r="A66" s="4">
        <v>42917</v>
      </c>
      <c r="B66" s="32">
        <f t="shared" si="10"/>
        <v>42917</v>
      </c>
      <c r="C66" s="32">
        <f t="shared" si="50"/>
        <v>0</v>
      </c>
      <c r="D66" s="32">
        <f t="shared" si="51"/>
        <v>0</v>
      </c>
      <c r="E66" s="12">
        <v>9324.5400000000009</v>
      </c>
      <c r="F66" s="13">
        <v>1702.99</v>
      </c>
      <c r="G66" s="13">
        <v>7797.01</v>
      </c>
      <c r="H66" s="13">
        <v>0</v>
      </c>
      <c r="I66" s="13">
        <v>639.14</v>
      </c>
      <c r="J66" s="13">
        <v>1003.84</v>
      </c>
      <c r="K66" s="13">
        <v>2165.92</v>
      </c>
      <c r="L66" s="13">
        <v>2201.48</v>
      </c>
      <c r="M66" s="13">
        <v>0</v>
      </c>
      <c r="N66" s="13">
        <v>0</v>
      </c>
      <c r="O66" s="13">
        <v>3421.18</v>
      </c>
      <c r="P66" s="13">
        <v>23646.57</v>
      </c>
      <c r="Q66" s="13">
        <v>3091.65</v>
      </c>
      <c r="R66" s="13">
        <v>1055.6600000000001</v>
      </c>
      <c r="S66" s="13">
        <v>5969.73</v>
      </c>
      <c r="T66" s="13">
        <v>26346.9</v>
      </c>
      <c r="U66" s="13">
        <v>0</v>
      </c>
      <c r="V66" s="14">
        <f t="shared" si="12"/>
        <v>88366.610000000015</v>
      </c>
      <c r="W66" s="13">
        <v>0</v>
      </c>
      <c r="X66" s="13">
        <v>1407.15</v>
      </c>
      <c r="Y66" s="13">
        <v>2410.66</v>
      </c>
      <c r="Z66" s="13">
        <v>0</v>
      </c>
      <c r="AA66" s="13">
        <v>0</v>
      </c>
      <c r="AB66" s="15">
        <v>44945</v>
      </c>
      <c r="AC66" s="13">
        <v>0</v>
      </c>
      <c r="AD66" s="13">
        <v>0</v>
      </c>
      <c r="AE66" s="13">
        <v>0</v>
      </c>
      <c r="AF66" s="13">
        <v>0</v>
      </c>
      <c r="AG66" s="14">
        <f t="shared" si="13"/>
        <v>-48762.81</v>
      </c>
      <c r="AH66" s="53">
        <f t="shared" si="52"/>
        <v>39603.800000000017</v>
      </c>
      <c r="AI66" s="22">
        <f t="shared" si="53"/>
        <v>3817.81</v>
      </c>
      <c r="AJ66" s="22">
        <v>750</v>
      </c>
      <c r="AK66" s="22">
        <v>0</v>
      </c>
      <c r="AL66" s="22">
        <f t="shared" si="54"/>
        <v>4567.8099999999995</v>
      </c>
      <c r="AM66" s="22"/>
      <c r="AN66" s="55">
        <f t="shared" si="14"/>
        <v>0</v>
      </c>
      <c r="AO66" s="55">
        <f t="shared" si="15"/>
        <v>0</v>
      </c>
      <c r="AP66" s="55">
        <f t="shared" si="16"/>
        <v>0</v>
      </c>
      <c r="AQ66" s="55">
        <f t="shared" si="17"/>
        <v>0</v>
      </c>
      <c r="AR66" s="55">
        <f t="shared" si="18"/>
        <v>0</v>
      </c>
      <c r="AS66" s="55">
        <f t="shared" si="19"/>
        <v>0</v>
      </c>
      <c r="AT66" s="55">
        <f t="shared" si="20"/>
        <v>1</v>
      </c>
      <c r="AU66" s="55">
        <f t="shared" si="21"/>
        <v>0</v>
      </c>
      <c r="AV66" s="55">
        <f t="shared" si="22"/>
        <v>0</v>
      </c>
      <c r="AW66" s="55">
        <f t="shared" si="23"/>
        <v>0</v>
      </c>
      <c r="AX66" s="55">
        <f t="shared" si="24"/>
        <v>0</v>
      </c>
      <c r="AY66" s="55">
        <f t="shared" si="25"/>
        <v>0</v>
      </c>
      <c r="AZ66" s="55">
        <f t="shared" si="26"/>
        <v>0</v>
      </c>
      <c r="BA66" s="55">
        <f t="shared" si="27"/>
        <v>0</v>
      </c>
      <c r="BB66" s="55">
        <f t="shared" si="28"/>
        <v>0</v>
      </c>
      <c r="BC66" s="55">
        <f t="shared" si="29"/>
        <v>0</v>
      </c>
      <c r="BD66" s="55">
        <f t="shared" si="30"/>
        <v>0</v>
      </c>
      <c r="BE66" s="55">
        <f t="shared" si="31"/>
        <v>0</v>
      </c>
      <c r="BF66" s="55">
        <f t="shared" si="32"/>
        <v>4567.8099999999995</v>
      </c>
      <c r="BG66" s="55">
        <f t="shared" si="33"/>
        <v>0</v>
      </c>
      <c r="BH66" s="55">
        <f t="shared" si="34"/>
        <v>0</v>
      </c>
      <c r="BI66" s="55">
        <f t="shared" si="35"/>
        <v>0</v>
      </c>
      <c r="BJ66" s="55">
        <f t="shared" si="36"/>
        <v>0</v>
      </c>
      <c r="BK66" s="55">
        <f t="shared" si="37"/>
        <v>0</v>
      </c>
      <c r="BL66" s="22">
        <f t="shared" ref="BL66:BL75" si="59">AVERAGE(AL64:AL66)</f>
        <v>3014.2966666666666</v>
      </c>
      <c r="BM66" s="22"/>
      <c r="BN66" s="22">
        <f t="shared" si="55"/>
        <v>54813.719999999994</v>
      </c>
      <c r="BO66" s="22">
        <f t="shared" ref="BO66:BO74" si="60">BL66*12</f>
        <v>36171.56</v>
      </c>
      <c r="BP66" s="22"/>
      <c r="BQ66" s="23">
        <f t="shared" si="56"/>
        <v>45492.639999999999</v>
      </c>
      <c r="BR66" s="21">
        <f t="shared" si="46"/>
        <v>1137316</v>
      </c>
      <c r="BS66" s="22">
        <f t="shared" si="42"/>
        <v>810046.5</v>
      </c>
      <c r="BT66" s="22"/>
      <c r="BU66" s="22">
        <f t="shared" si="47"/>
        <v>0</v>
      </c>
      <c r="BV66" s="22">
        <f t="shared" si="48"/>
        <v>1339774.75</v>
      </c>
      <c r="BW66" s="22">
        <f t="shared" si="49"/>
        <v>64807.44</v>
      </c>
      <c r="BX66" s="22">
        <f t="shared" si="38"/>
        <v>2592.2976000000003</v>
      </c>
      <c r="BY66" s="22">
        <f t="shared" si="44"/>
        <v>62848.866666666669</v>
      </c>
      <c r="BZ66" s="26">
        <f t="shared" si="57"/>
        <v>8.0004592328958901E-2</v>
      </c>
      <c r="CA66" s="26">
        <f t="shared" si="58"/>
        <v>2.5003416285814019E-2</v>
      </c>
      <c r="CB66" s="26">
        <f>(BW66-BW63)/BW63</f>
        <v>0.10695870851879447</v>
      </c>
      <c r="CC66" s="27"/>
      <c r="CD66" s="19"/>
      <c r="CE66" s="19"/>
      <c r="CF66" s="19"/>
      <c r="CG66" s="19"/>
      <c r="CH66" s="19"/>
      <c r="CI66" s="19"/>
      <c r="CJ66" s="19"/>
      <c r="CK66" s="19"/>
      <c r="CL66" s="19"/>
      <c r="CM66" s="32">
        <v>0</v>
      </c>
      <c r="CN66" s="19"/>
      <c r="CO66" s="19"/>
      <c r="CP66" s="19"/>
      <c r="CQ66" s="19"/>
      <c r="CR66" s="19"/>
    </row>
    <row r="67" spans="1:96" ht="15.75" thickBot="1" x14ac:dyDescent="0.3">
      <c r="A67" s="4">
        <v>42948</v>
      </c>
      <c r="B67" s="32">
        <f t="shared" si="10"/>
        <v>42948</v>
      </c>
      <c r="C67" s="32">
        <f t="shared" si="50"/>
        <v>0</v>
      </c>
      <c r="D67" s="32">
        <f t="shared" si="51"/>
        <v>0</v>
      </c>
      <c r="E67" s="12">
        <v>9454.6</v>
      </c>
      <c r="F67" s="13">
        <v>2354</v>
      </c>
      <c r="G67" s="13">
        <v>8011.98</v>
      </c>
      <c r="H67" s="13">
        <v>0</v>
      </c>
      <c r="I67" s="15">
        <f>(I69-I66)/3+I66</f>
        <v>639.14333333333332</v>
      </c>
      <c r="J67" s="13">
        <v>1829.57</v>
      </c>
      <c r="K67" s="13">
        <v>0</v>
      </c>
      <c r="L67" s="15">
        <f>(L68+L66)/2</f>
        <v>2215.4499999999998</v>
      </c>
      <c r="M67" s="13">
        <v>2170.19</v>
      </c>
      <c r="N67" s="13">
        <v>0</v>
      </c>
      <c r="O67" s="15">
        <f>(O69-O66)/3+O66</f>
        <v>3474.2466666666664</v>
      </c>
      <c r="P67" s="15">
        <f>(P69-P66)/3+P66</f>
        <v>25162.603333333333</v>
      </c>
      <c r="Q67" s="13">
        <v>3211.94</v>
      </c>
      <c r="R67" s="13">
        <v>1075.1099999999999</v>
      </c>
      <c r="S67" s="13">
        <v>6097.6</v>
      </c>
      <c r="T67" s="13">
        <v>26919.06</v>
      </c>
      <c r="U67" s="13">
        <v>0</v>
      </c>
      <c r="V67" s="14">
        <f t="shared" si="12"/>
        <v>92615.493333333332</v>
      </c>
      <c r="W67" s="13">
        <v>117.47</v>
      </c>
      <c r="X67" s="13">
        <v>1221.72</v>
      </c>
      <c r="Y67" s="13">
        <v>3203.5</v>
      </c>
      <c r="Z67" s="13">
        <v>0</v>
      </c>
      <c r="AA67" s="13">
        <v>0</v>
      </c>
      <c r="AB67" s="15">
        <v>44945</v>
      </c>
      <c r="AC67" s="13">
        <v>18000</v>
      </c>
      <c r="AD67" s="13">
        <v>0</v>
      </c>
      <c r="AE67" s="13">
        <v>0</v>
      </c>
      <c r="AF67" s="13">
        <v>0</v>
      </c>
      <c r="AG67" s="14">
        <f t="shared" si="13"/>
        <v>-67487.69</v>
      </c>
      <c r="AH67" s="53">
        <f t="shared" si="52"/>
        <v>25127.80333333333</v>
      </c>
      <c r="AI67" s="22">
        <f t="shared" si="53"/>
        <v>4542.6900000000005</v>
      </c>
      <c r="AJ67" s="22">
        <v>750</v>
      </c>
      <c r="AK67" s="22">
        <v>0</v>
      </c>
      <c r="AL67" s="22">
        <f t="shared" si="54"/>
        <v>5292.6900000000005</v>
      </c>
      <c r="AM67" s="22"/>
      <c r="AN67" s="55">
        <f t="shared" si="14"/>
        <v>0</v>
      </c>
      <c r="AO67" s="55">
        <f t="shared" si="15"/>
        <v>0</v>
      </c>
      <c r="AP67" s="55">
        <f t="shared" si="16"/>
        <v>0</v>
      </c>
      <c r="AQ67" s="55">
        <f t="shared" si="17"/>
        <v>0</v>
      </c>
      <c r="AR67" s="55">
        <f t="shared" si="18"/>
        <v>0</v>
      </c>
      <c r="AS67" s="55">
        <f t="shared" si="19"/>
        <v>0</v>
      </c>
      <c r="AT67" s="55">
        <f t="shared" si="20"/>
        <v>0</v>
      </c>
      <c r="AU67" s="55">
        <f t="shared" si="21"/>
        <v>1</v>
      </c>
      <c r="AV67" s="55">
        <f t="shared" si="22"/>
        <v>0</v>
      </c>
      <c r="AW67" s="55">
        <f t="shared" si="23"/>
        <v>0</v>
      </c>
      <c r="AX67" s="55">
        <f t="shared" si="24"/>
        <v>0</v>
      </c>
      <c r="AY67" s="55">
        <f t="shared" si="25"/>
        <v>0</v>
      </c>
      <c r="AZ67" s="55">
        <f t="shared" si="26"/>
        <v>0</v>
      </c>
      <c r="BA67" s="55">
        <f t="shared" si="27"/>
        <v>0</v>
      </c>
      <c r="BB67" s="55">
        <f t="shared" si="28"/>
        <v>0</v>
      </c>
      <c r="BC67" s="55">
        <f t="shared" si="29"/>
        <v>0</v>
      </c>
      <c r="BD67" s="55">
        <f t="shared" si="30"/>
        <v>0</v>
      </c>
      <c r="BE67" s="55">
        <f t="shared" si="31"/>
        <v>0</v>
      </c>
      <c r="BF67" s="55">
        <f t="shared" si="32"/>
        <v>0</v>
      </c>
      <c r="BG67" s="55">
        <f t="shared" si="33"/>
        <v>5292.6900000000005</v>
      </c>
      <c r="BH67" s="55">
        <f t="shared" si="34"/>
        <v>0</v>
      </c>
      <c r="BI67" s="55">
        <f t="shared" si="35"/>
        <v>0</v>
      </c>
      <c r="BJ67" s="55">
        <f t="shared" si="36"/>
        <v>0</v>
      </c>
      <c r="BK67" s="55">
        <f t="shared" si="37"/>
        <v>0</v>
      </c>
      <c r="BL67" s="22">
        <f t="shared" si="59"/>
        <v>4199.8233333333337</v>
      </c>
      <c r="BM67" s="22"/>
      <c r="BN67" s="22">
        <f t="shared" si="55"/>
        <v>63512.280000000006</v>
      </c>
      <c r="BO67" s="22">
        <f t="shared" si="60"/>
        <v>50397.880000000005</v>
      </c>
      <c r="BP67" s="22"/>
      <c r="BQ67" s="23">
        <f t="shared" si="56"/>
        <v>56955.08</v>
      </c>
      <c r="BR67" s="21">
        <f t="shared" si="46"/>
        <v>1423877</v>
      </c>
      <c r="BS67" s="22">
        <f t="shared" si="42"/>
        <v>1109965.6666666667</v>
      </c>
      <c r="BT67" s="22"/>
      <c r="BU67" s="22">
        <f t="shared" si="47"/>
        <v>0</v>
      </c>
      <c r="BV67" s="22">
        <f t="shared" si="48"/>
        <v>1339774.75</v>
      </c>
      <c r="BW67" s="22">
        <f t="shared" si="49"/>
        <v>67114.259999999995</v>
      </c>
      <c r="BX67" s="22">
        <f t="shared" si="38"/>
        <v>2684.5704000000001</v>
      </c>
      <c r="BY67" s="22">
        <f t="shared" si="44"/>
        <v>65049.420000000006</v>
      </c>
      <c r="BZ67" s="26">
        <f t="shared" si="57"/>
        <v>6.046516754121823E-2</v>
      </c>
      <c r="CA67" s="26">
        <f t="shared" si="58"/>
        <v>3.5594987242205403E-2</v>
      </c>
      <c r="CB67" s="26">
        <f t="shared" ref="CB67:CB74" si="61">(BW67-BW64)/BW64</f>
        <v>0.10909562636541818</v>
      </c>
      <c r="CC67" s="27"/>
      <c r="CD67" s="19"/>
      <c r="CE67" s="19"/>
      <c r="CF67" s="19"/>
      <c r="CG67" s="19"/>
      <c r="CH67" s="19"/>
      <c r="CI67" s="19"/>
      <c r="CJ67" s="19"/>
      <c r="CK67" s="19"/>
      <c r="CL67" s="19"/>
      <c r="CM67" s="32">
        <v>0</v>
      </c>
      <c r="CN67" s="19"/>
      <c r="CO67" s="19"/>
      <c r="CP67" s="19"/>
      <c r="CQ67" s="19"/>
      <c r="CR67" s="19"/>
    </row>
    <row r="68" spans="1:96" ht="15.75" thickBot="1" x14ac:dyDescent="0.3">
      <c r="A68" s="4">
        <v>42979</v>
      </c>
      <c r="B68" s="32">
        <f t="shared" si="10"/>
        <v>42979</v>
      </c>
      <c r="C68" s="32">
        <f t="shared" si="50"/>
        <v>0</v>
      </c>
      <c r="D68" s="32">
        <f t="shared" si="51"/>
        <v>0</v>
      </c>
      <c r="E68" s="12">
        <v>10354.51</v>
      </c>
      <c r="F68" s="13">
        <v>2936.01</v>
      </c>
      <c r="G68" s="13">
        <v>7866.65</v>
      </c>
      <c r="H68" s="13">
        <v>0</v>
      </c>
      <c r="I68" s="15">
        <f>(I69-I66)/3*2+I66</f>
        <v>639.14666666666665</v>
      </c>
      <c r="J68" s="13">
        <v>1835.52</v>
      </c>
      <c r="K68" s="13">
        <v>0</v>
      </c>
      <c r="L68" s="13">
        <v>2229.42</v>
      </c>
      <c r="M68" s="13">
        <v>8280.17</v>
      </c>
      <c r="N68" s="13">
        <v>0</v>
      </c>
      <c r="O68" s="15">
        <f>(O69-O66)/3*2+O66</f>
        <v>3527.3133333333335</v>
      </c>
      <c r="P68" s="15">
        <f>(P69-P66)/3*2+P66</f>
        <v>26678.636666666665</v>
      </c>
      <c r="Q68" s="13">
        <v>3192.23</v>
      </c>
      <c r="R68" s="13">
        <v>1260.42</v>
      </c>
      <c r="S68" s="13">
        <v>0</v>
      </c>
      <c r="T68" s="13">
        <v>26825.77</v>
      </c>
      <c r="U68" s="13">
        <v>0</v>
      </c>
      <c r="V68" s="14">
        <f t="shared" si="12"/>
        <v>95625.796666666662</v>
      </c>
      <c r="W68" s="13">
        <v>108.68</v>
      </c>
      <c r="X68" s="13">
        <v>983.27</v>
      </c>
      <c r="Y68" s="13">
        <v>3775.31</v>
      </c>
      <c r="Z68" s="13">
        <v>0</v>
      </c>
      <c r="AA68" s="13">
        <v>0</v>
      </c>
      <c r="AB68" s="15">
        <v>44945</v>
      </c>
      <c r="AC68" s="15">
        <f>(AC$67+AC$74)/2</f>
        <v>16322.865</v>
      </c>
      <c r="AD68" s="13">
        <v>0</v>
      </c>
      <c r="AE68" s="13">
        <v>0</v>
      </c>
      <c r="AF68" s="13">
        <v>0</v>
      </c>
      <c r="AG68" s="14">
        <f t="shared" si="13"/>
        <v>-66135.125</v>
      </c>
      <c r="AH68" s="53">
        <f t="shared" si="52"/>
        <v>29490.671666666662</v>
      </c>
      <c r="AI68" s="22">
        <f t="shared" si="53"/>
        <v>4867.26</v>
      </c>
      <c r="AJ68" s="22">
        <v>750</v>
      </c>
      <c r="AK68" s="22">
        <v>0</v>
      </c>
      <c r="AL68" s="22">
        <f t="shared" si="54"/>
        <v>5617.26</v>
      </c>
      <c r="AM68" s="22"/>
      <c r="AN68" s="55">
        <f t="shared" si="14"/>
        <v>0</v>
      </c>
      <c r="AO68" s="55">
        <f t="shared" si="15"/>
        <v>0</v>
      </c>
      <c r="AP68" s="55">
        <f t="shared" si="16"/>
        <v>0</v>
      </c>
      <c r="AQ68" s="55">
        <f t="shared" si="17"/>
        <v>0</v>
      </c>
      <c r="AR68" s="55">
        <f t="shared" si="18"/>
        <v>0</v>
      </c>
      <c r="AS68" s="55">
        <f t="shared" si="19"/>
        <v>0</v>
      </c>
      <c r="AT68" s="55">
        <f t="shared" si="20"/>
        <v>0</v>
      </c>
      <c r="AU68" s="55">
        <f t="shared" si="21"/>
        <v>0</v>
      </c>
      <c r="AV68" s="55">
        <f t="shared" si="22"/>
        <v>1</v>
      </c>
      <c r="AW68" s="55">
        <f t="shared" si="23"/>
        <v>0</v>
      </c>
      <c r="AX68" s="55">
        <f t="shared" si="24"/>
        <v>0</v>
      </c>
      <c r="AY68" s="55">
        <f t="shared" si="25"/>
        <v>0</v>
      </c>
      <c r="AZ68" s="55">
        <f t="shared" si="26"/>
        <v>0</v>
      </c>
      <c r="BA68" s="55">
        <f t="shared" si="27"/>
        <v>0</v>
      </c>
      <c r="BB68" s="55">
        <f t="shared" si="28"/>
        <v>0</v>
      </c>
      <c r="BC68" s="55">
        <f t="shared" si="29"/>
        <v>0</v>
      </c>
      <c r="BD68" s="55">
        <f t="shared" si="30"/>
        <v>0</v>
      </c>
      <c r="BE68" s="55">
        <f t="shared" si="31"/>
        <v>0</v>
      </c>
      <c r="BF68" s="55">
        <f t="shared" si="32"/>
        <v>0</v>
      </c>
      <c r="BG68" s="55">
        <f t="shared" si="33"/>
        <v>0</v>
      </c>
      <c r="BH68" s="55">
        <f t="shared" si="34"/>
        <v>5617.26</v>
      </c>
      <c r="BI68" s="55">
        <f t="shared" si="35"/>
        <v>0</v>
      </c>
      <c r="BJ68" s="55">
        <f t="shared" si="36"/>
        <v>0</v>
      </c>
      <c r="BK68" s="55">
        <f t="shared" si="37"/>
        <v>0</v>
      </c>
      <c r="BL68" s="22">
        <f t="shared" si="59"/>
        <v>5159.2533333333331</v>
      </c>
      <c r="BM68" s="22">
        <f t="shared" ref="BM68:BM74" si="62">AVERAGE(AL57:AL68)</f>
        <v>2896.59</v>
      </c>
      <c r="BN68" s="22">
        <f t="shared" si="55"/>
        <v>67407.12</v>
      </c>
      <c r="BO68" s="22">
        <f t="shared" si="60"/>
        <v>61911.039999999994</v>
      </c>
      <c r="BP68" s="22">
        <f t="shared" ref="BP68:BP73" si="63">BM68*12</f>
        <v>34759.08</v>
      </c>
      <c r="BQ68" s="23">
        <f t="shared" si="56"/>
        <v>54692.41333333333</v>
      </c>
      <c r="BR68" s="21">
        <f t="shared" si="46"/>
        <v>1367310.3333333333</v>
      </c>
      <c r="BS68" s="22">
        <f t="shared" si="42"/>
        <v>1309501.111111111</v>
      </c>
      <c r="BT68" s="22">
        <f t="shared" ref="BT68:BT74" si="64">AVERAGE(BR57:BR68)</f>
        <v>803309.52777777787</v>
      </c>
      <c r="BU68" s="22">
        <f t="shared" si="47"/>
        <v>0</v>
      </c>
      <c r="BV68" s="22">
        <f t="shared" si="48"/>
        <v>1339774.75</v>
      </c>
      <c r="BW68" s="22">
        <f t="shared" si="49"/>
        <v>68801.73</v>
      </c>
      <c r="BX68" s="22">
        <f t="shared" si="38"/>
        <v>2752.0691999999999</v>
      </c>
      <c r="BY68" s="22">
        <f t="shared" si="44"/>
        <v>66907.81</v>
      </c>
      <c r="BZ68" s="26">
        <f t="shared" si="57"/>
        <v>5.2540413609593474E-2</v>
      </c>
      <c r="CA68" s="26">
        <f t="shared" si="58"/>
        <v>2.5143240795622291E-2</v>
      </c>
      <c r="CB68" s="26">
        <f t="shared" si="61"/>
        <v>8.8177658249950511E-2</v>
      </c>
      <c r="CC68" s="27"/>
      <c r="CD68" s="19"/>
      <c r="CE68" s="19"/>
      <c r="CF68" s="19"/>
      <c r="CG68" s="19"/>
      <c r="CH68" s="19"/>
      <c r="CI68" s="19"/>
      <c r="CJ68" s="19"/>
      <c r="CK68" s="19"/>
      <c r="CL68" s="19"/>
      <c r="CM68" s="32">
        <v>0</v>
      </c>
      <c r="CN68" s="19"/>
      <c r="CO68" s="19"/>
      <c r="CP68" s="19"/>
      <c r="CQ68" s="19"/>
      <c r="CR68" s="19"/>
    </row>
    <row r="69" spans="1:96" ht="15.75" thickBot="1" x14ac:dyDescent="0.3">
      <c r="A69" s="4">
        <v>43009</v>
      </c>
      <c r="B69" s="32">
        <f t="shared" si="10"/>
        <v>43009</v>
      </c>
      <c r="C69" s="32">
        <f t="shared" si="50"/>
        <v>0</v>
      </c>
      <c r="D69" s="32">
        <f t="shared" si="51"/>
        <v>0</v>
      </c>
      <c r="E69" s="12">
        <v>12168.98</v>
      </c>
      <c r="F69" s="13">
        <v>1649.36</v>
      </c>
      <c r="G69" s="13">
        <v>4787.99</v>
      </c>
      <c r="H69" s="13">
        <v>0</v>
      </c>
      <c r="I69" s="13">
        <v>639.15</v>
      </c>
      <c r="J69" s="13">
        <v>2157.58</v>
      </c>
      <c r="K69" s="13">
        <v>0</v>
      </c>
      <c r="L69" s="13">
        <v>2258.31</v>
      </c>
      <c r="M69" s="13">
        <v>8357.69</v>
      </c>
      <c r="N69" s="13">
        <v>0</v>
      </c>
      <c r="O69" s="13">
        <v>3580.38</v>
      </c>
      <c r="P69" s="13">
        <v>28194.67</v>
      </c>
      <c r="Q69" s="13">
        <v>3160.29</v>
      </c>
      <c r="R69" s="13">
        <v>1454.47</v>
      </c>
      <c r="S69" s="13">
        <v>0</v>
      </c>
      <c r="T69" s="13">
        <v>27819.32</v>
      </c>
      <c r="U69" s="13">
        <v>0</v>
      </c>
      <c r="V69" s="14">
        <f t="shared" si="12"/>
        <v>96228.19</v>
      </c>
      <c r="W69" s="13">
        <v>56.17</v>
      </c>
      <c r="X69" s="13">
        <v>565.94000000000005</v>
      </c>
      <c r="Y69" s="13">
        <v>4184.07</v>
      </c>
      <c r="Z69" s="13">
        <v>0</v>
      </c>
      <c r="AA69" s="13">
        <v>0</v>
      </c>
      <c r="AB69" s="15">
        <v>44945</v>
      </c>
      <c r="AC69" s="15">
        <f t="shared" ref="AC69:AC71" si="65">(AC$67+AC$73)/2</f>
        <v>16921.5</v>
      </c>
      <c r="AD69" s="13">
        <v>0</v>
      </c>
      <c r="AE69" s="13">
        <v>0</v>
      </c>
      <c r="AF69" s="13">
        <v>0</v>
      </c>
      <c r="AG69" s="14">
        <f t="shared" si="13"/>
        <v>-66672.679999999993</v>
      </c>
      <c r="AH69" s="53">
        <f t="shared" si="52"/>
        <v>29555.510000000009</v>
      </c>
      <c r="AI69" s="22">
        <f t="shared" si="53"/>
        <v>4806.1799999999994</v>
      </c>
      <c r="AJ69" s="22">
        <v>750</v>
      </c>
      <c r="AK69" s="22">
        <v>0</v>
      </c>
      <c r="AL69" s="22">
        <f t="shared" si="54"/>
        <v>5556.1799999999994</v>
      </c>
      <c r="AM69" s="22">
        <f t="shared" ref="AM69:AM72" si="66">AL57</f>
        <v>3310.77</v>
      </c>
      <c r="AN69" s="55">
        <f t="shared" si="14"/>
        <v>0</v>
      </c>
      <c r="AO69" s="55">
        <f t="shared" si="15"/>
        <v>0</v>
      </c>
      <c r="AP69" s="55">
        <f t="shared" si="16"/>
        <v>0</v>
      </c>
      <c r="AQ69" s="55">
        <f t="shared" si="17"/>
        <v>0</v>
      </c>
      <c r="AR69" s="55">
        <f t="shared" si="18"/>
        <v>0</v>
      </c>
      <c r="AS69" s="55">
        <f t="shared" si="19"/>
        <v>0</v>
      </c>
      <c r="AT69" s="55">
        <f t="shared" si="20"/>
        <v>0</v>
      </c>
      <c r="AU69" s="55">
        <f t="shared" si="21"/>
        <v>0</v>
      </c>
      <c r="AV69" s="55">
        <f t="shared" si="22"/>
        <v>0</v>
      </c>
      <c r="AW69" s="55">
        <f t="shared" si="23"/>
        <v>1</v>
      </c>
      <c r="AX69" s="55">
        <f t="shared" si="24"/>
        <v>0</v>
      </c>
      <c r="AY69" s="55">
        <f t="shared" si="25"/>
        <v>0</v>
      </c>
      <c r="AZ69" s="55">
        <f t="shared" si="26"/>
        <v>0</v>
      </c>
      <c r="BA69" s="55">
        <f t="shared" si="27"/>
        <v>0</v>
      </c>
      <c r="BB69" s="55">
        <f t="shared" si="28"/>
        <v>0</v>
      </c>
      <c r="BC69" s="55">
        <f t="shared" si="29"/>
        <v>0</v>
      </c>
      <c r="BD69" s="55">
        <f t="shared" si="30"/>
        <v>0</v>
      </c>
      <c r="BE69" s="55">
        <f t="shared" si="31"/>
        <v>0</v>
      </c>
      <c r="BF69" s="55">
        <f t="shared" si="32"/>
        <v>0</v>
      </c>
      <c r="BG69" s="55">
        <f t="shared" si="33"/>
        <v>0</v>
      </c>
      <c r="BH69" s="55">
        <f t="shared" si="34"/>
        <v>0</v>
      </c>
      <c r="BI69" s="55">
        <f t="shared" si="35"/>
        <v>5556.1799999999994</v>
      </c>
      <c r="BJ69" s="55">
        <f t="shared" si="36"/>
        <v>0</v>
      </c>
      <c r="BK69" s="55">
        <f t="shared" si="37"/>
        <v>0</v>
      </c>
      <c r="BL69" s="22">
        <f t="shared" si="59"/>
        <v>5488.71</v>
      </c>
      <c r="BM69" s="22">
        <f t="shared" si="62"/>
        <v>3083.7075000000004</v>
      </c>
      <c r="BN69" s="22">
        <f t="shared" si="55"/>
        <v>66674.159999999989</v>
      </c>
      <c r="BO69" s="22">
        <f t="shared" si="60"/>
        <v>65864.52</v>
      </c>
      <c r="BP69" s="22">
        <f t="shared" si="63"/>
        <v>37004.490000000005</v>
      </c>
      <c r="BQ69" s="23">
        <f t="shared" si="56"/>
        <v>56514.389999999992</v>
      </c>
      <c r="BR69" s="21">
        <f t="shared" si="46"/>
        <v>1412859.7499999998</v>
      </c>
      <c r="BS69" s="22">
        <f t="shared" ref="BS69:BS75" si="67">AVERAGE(BR67:BR69)</f>
        <v>1401349.0277777778</v>
      </c>
      <c r="BT69" s="22">
        <f t="shared" si="64"/>
        <v>838278.59027777787</v>
      </c>
      <c r="BU69" s="22">
        <f t="shared" si="47"/>
        <v>0</v>
      </c>
      <c r="BV69" s="22">
        <f t="shared" si="48"/>
        <v>1339774.75</v>
      </c>
      <c r="BW69" s="22">
        <f t="shared" si="49"/>
        <v>71664.84</v>
      </c>
      <c r="BX69" s="22">
        <f t="shared" si="38"/>
        <v>2866.5935999999997</v>
      </c>
      <c r="BY69" s="22">
        <f t="shared" si="44"/>
        <v>69193.61</v>
      </c>
      <c r="BZ69" s="26">
        <f t="shared" si="57"/>
        <v>5.1139893473679573E-2</v>
      </c>
      <c r="CA69" s="26">
        <f t="shared" si="58"/>
        <v>4.1613924533583688E-2</v>
      </c>
      <c r="CB69" s="26">
        <f t="shared" si="61"/>
        <v>0.10581192529746575</v>
      </c>
      <c r="CC69" s="27">
        <f t="shared" ref="CC69:CC74" si="68">(BW69-BW57)/BW57</f>
        <v>0.38113625571226833</v>
      </c>
      <c r="CD69" s="19"/>
      <c r="CE69" s="19"/>
      <c r="CF69" s="19"/>
      <c r="CG69" s="19"/>
      <c r="CH69" s="19"/>
      <c r="CI69" s="19"/>
      <c r="CJ69" s="19"/>
      <c r="CK69" s="19"/>
      <c r="CL69" s="19"/>
      <c r="CM69" s="32">
        <v>0</v>
      </c>
      <c r="CN69" s="19"/>
      <c r="CO69" s="19"/>
      <c r="CP69" s="19"/>
      <c r="CQ69" s="19"/>
      <c r="CR69" s="19"/>
    </row>
    <row r="70" spans="1:96" ht="15.75" thickBot="1" x14ac:dyDescent="0.3">
      <c r="A70" s="4">
        <v>43040</v>
      </c>
      <c r="B70" s="32">
        <f t="shared" si="10"/>
        <v>43040</v>
      </c>
      <c r="C70" s="32">
        <f t="shared" si="50"/>
        <v>0</v>
      </c>
      <c r="D70" s="32">
        <f t="shared" si="51"/>
        <v>0</v>
      </c>
      <c r="E70" s="12">
        <v>7885.76</v>
      </c>
      <c r="F70" s="13">
        <v>5033.6099999999997</v>
      </c>
      <c r="G70" s="13">
        <v>4337.08</v>
      </c>
      <c r="H70" s="13">
        <v>1000</v>
      </c>
      <c r="I70" s="15">
        <f>(I72-I69)/3+I69</f>
        <v>639.15666666666664</v>
      </c>
      <c r="J70" s="13">
        <v>2684.96</v>
      </c>
      <c r="K70" s="13">
        <v>0</v>
      </c>
      <c r="L70" s="13">
        <v>0</v>
      </c>
      <c r="M70" s="13">
        <v>8504.2900000000009</v>
      </c>
      <c r="N70" s="13">
        <v>0</v>
      </c>
      <c r="O70" s="15">
        <f>(O72-O69)/3+O69</f>
        <v>3642.4133333333334</v>
      </c>
      <c r="P70" s="15">
        <f>(P72-P69)/3+P69</f>
        <v>29673.863333333331</v>
      </c>
      <c r="Q70" s="13">
        <v>3160.29</v>
      </c>
      <c r="R70" s="13">
        <v>1600.61</v>
      </c>
      <c r="S70" s="13">
        <v>0</v>
      </c>
      <c r="T70" s="13">
        <v>28419.01</v>
      </c>
      <c r="U70" s="13">
        <v>0</v>
      </c>
      <c r="V70" s="14">
        <f t="shared" si="12"/>
        <v>96581.04333333332</v>
      </c>
      <c r="W70" s="13">
        <v>0</v>
      </c>
      <c r="X70" s="13">
        <v>1723.47</v>
      </c>
      <c r="Y70" s="13">
        <v>2956.19</v>
      </c>
      <c r="Z70" s="13">
        <v>977.55</v>
      </c>
      <c r="AA70" s="13">
        <v>0</v>
      </c>
      <c r="AB70" s="15">
        <v>44945</v>
      </c>
      <c r="AC70" s="15">
        <f t="shared" si="65"/>
        <v>16921.5</v>
      </c>
      <c r="AD70" s="13">
        <v>0</v>
      </c>
      <c r="AE70" s="13">
        <v>0</v>
      </c>
      <c r="AF70" s="13">
        <v>0</v>
      </c>
      <c r="AG70" s="14">
        <f t="shared" si="13"/>
        <v>-67523.709999999992</v>
      </c>
      <c r="AH70" s="53">
        <f t="shared" si="52"/>
        <v>29057.333333333328</v>
      </c>
      <c r="AI70" s="22">
        <f t="shared" si="53"/>
        <v>5657.21</v>
      </c>
      <c r="AJ70" s="22">
        <v>750</v>
      </c>
      <c r="AK70" s="22">
        <v>0</v>
      </c>
      <c r="AL70" s="22">
        <f t="shared" si="54"/>
        <v>6407.21</v>
      </c>
      <c r="AM70" s="22">
        <f t="shared" si="66"/>
        <v>1219.79</v>
      </c>
      <c r="AN70" s="55">
        <f t="shared" si="14"/>
        <v>0</v>
      </c>
      <c r="AO70" s="55">
        <f t="shared" si="15"/>
        <v>0</v>
      </c>
      <c r="AP70" s="55">
        <f t="shared" si="16"/>
        <v>0</v>
      </c>
      <c r="AQ70" s="55">
        <f t="shared" si="17"/>
        <v>0</v>
      </c>
      <c r="AR70" s="55">
        <f t="shared" si="18"/>
        <v>0</v>
      </c>
      <c r="AS70" s="55">
        <f t="shared" si="19"/>
        <v>0</v>
      </c>
      <c r="AT70" s="55">
        <f t="shared" si="20"/>
        <v>0</v>
      </c>
      <c r="AU70" s="55">
        <f t="shared" si="21"/>
        <v>0</v>
      </c>
      <c r="AV70" s="55">
        <f t="shared" si="22"/>
        <v>0</v>
      </c>
      <c r="AW70" s="55">
        <f t="shared" si="23"/>
        <v>0</v>
      </c>
      <c r="AX70" s="55">
        <f t="shared" si="24"/>
        <v>1</v>
      </c>
      <c r="AY70" s="55">
        <f t="shared" si="25"/>
        <v>0</v>
      </c>
      <c r="AZ70" s="55">
        <f t="shared" si="26"/>
        <v>0</v>
      </c>
      <c r="BA70" s="55">
        <f t="shared" si="27"/>
        <v>0</v>
      </c>
      <c r="BB70" s="55">
        <f t="shared" si="28"/>
        <v>0</v>
      </c>
      <c r="BC70" s="55">
        <f t="shared" si="29"/>
        <v>0</v>
      </c>
      <c r="BD70" s="55">
        <f t="shared" si="30"/>
        <v>0</v>
      </c>
      <c r="BE70" s="55">
        <f t="shared" si="31"/>
        <v>0</v>
      </c>
      <c r="BF70" s="55">
        <f t="shared" si="32"/>
        <v>0</v>
      </c>
      <c r="BG70" s="55">
        <f t="shared" si="33"/>
        <v>0</v>
      </c>
      <c r="BH70" s="55">
        <f t="shared" si="34"/>
        <v>0</v>
      </c>
      <c r="BI70" s="55">
        <f t="shared" si="35"/>
        <v>0</v>
      </c>
      <c r="BJ70" s="55">
        <f t="shared" si="36"/>
        <v>6407.21</v>
      </c>
      <c r="BK70" s="55">
        <f t="shared" si="37"/>
        <v>0</v>
      </c>
      <c r="BL70" s="22">
        <f t="shared" si="59"/>
        <v>5860.2166666666662</v>
      </c>
      <c r="BM70" s="22">
        <f t="shared" si="62"/>
        <v>3515.9925000000003</v>
      </c>
      <c r="BN70" s="22">
        <f t="shared" si="55"/>
        <v>76886.52</v>
      </c>
      <c r="BO70" s="22">
        <f t="shared" si="60"/>
        <v>70322.599999999991</v>
      </c>
      <c r="BP70" s="22">
        <f t="shared" si="63"/>
        <v>42191.91</v>
      </c>
      <c r="BQ70" s="23">
        <f t="shared" si="56"/>
        <v>63133.676666666666</v>
      </c>
      <c r="BR70" s="21">
        <f t="shared" si="46"/>
        <v>1578341.9166666665</v>
      </c>
      <c r="BS70" s="22">
        <f t="shared" si="67"/>
        <v>1452837.3333333333</v>
      </c>
      <c r="BT70" s="22">
        <f t="shared" si="64"/>
        <v>939312.33333333314</v>
      </c>
      <c r="BU70" s="22">
        <f t="shared" si="47"/>
        <v>0</v>
      </c>
      <c r="BV70" s="22">
        <f t="shared" si="48"/>
        <v>1339774.75</v>
      </c>
      <c r="BW70" s="22">
        <f t="shared" si="49"/>
        <v>71840.186666666661</v>
      </c>
      <c r="BX70" s="22">
        <f t="shared" si="38"/>
        <v>2873.6074666666664</v>
      </c>
      <c r="BY70" s="22">
        <f t="shared" si="44"/>
        <v>70768.918888888889</v>
      </c>
      <c r="BZ70" s="26">
        <f t="shared" si="57"/>
        <v>4.9448196999342893E-2</v>
      </c>
      <c r="CA70" s="26">
        <f t="shared" si="58"/>
        <v>2.4467600383488546E-3</v>
      </c>
      <c r="CB70" s="26">
        <f t="shared" si="61"/>
        <v>7.0416133123819988E-2</v>
      </c>
      <c r="CC70" s="27">
        <f t="shared" si="68"/>
        <v>0.38271452228851494</v>
      </c>
      <c r="CD70" s="19"/>
      <c r="CE70" s="19"/>
      <c r="CF70" s="19"/>
      <c r="CG70" s="19"/>
      <c r="CH70" s="19"/>
      <c r="CI70" s="19"/>
      <c r="CJ70" s="19"/>
      <c r="CK70" s="19"/>
      <c r="CL70" s="19"/>
      <c r="CM70" s="32">
        <v>0</v>
      </c>
      <c r="CN70" s="19"/>
      <c r="CO70" s="19"/>
      <c r="CP70" s="19"/>
      <c r="CQ70" s="19"/>
      <c r="CR70" s="19"/>
    </row>
    <row r="71" spans="1:96" ht="15.75" thickBot="1" x14ac:dyDescent="0.3">
      <c r="A71" s="4">
        <v>43070</v>
      </c>
      <c r="B71" s="32">
        <f t="shared" si="10"/>
        <v>43070</v>
      </c>
      <c r="C71" s="32">
        <f t="shared" si="50"/>
        <v>0</v>
      </c>
      <c r="D71" s="32">
        <f t="shared" si="51"/>
        <v>0</v>
      </c>
      <c r="E71" s="12">
        <v>5157.72</v>
      </c>
      <c r="F71" s="13">
        <v>5341.42</v>
      </c>
      <c r="G71" s="13">
        <v>3579.88</v>
      </c>
      <c r="H71" s="13">
        <v>4000.42</v>
      </c>
      <c r="I71" s="15">
        <f>(I72-I69)/3*2+I69</f>
        <v>639.1633333333333</v>
      </c>
      <c r="J71" s="13">
        <v>2703.16</v>
      </c>
      <c r="K71" s="13">
        <v>0</v>
      </c>
      <c r="L71" s="13">
        <v>0</v>
      </c>
      <c r="M71" s="13">
        <v>8659.92</v>
      </c>
      <c r="N71" s="13">
        <v>2232.13</v>
      </c>
      <c r="O71" s="15">
        <f>(O72-O69)/3*2+O69</f>
        <v>3704.4466666666667</v>
      </c>
      <c r="P71" s="15">
        <f>(P72-P69)/3*2+P69</f>
        <v>31153.056666666667</v>
      </c>
      <c r="Q71" s="13">
        <v>3160.28</v>
      </c>
      <c r="R71" s="13">
        <v>1766.88</v>
      </c>
      <c r="S71" s="13">
        <v>0</v>
      </c>
      <c r="T71" s="13">
        <v>28456.49</v>
      </c>
      <c r="U71" s="13">
        <v>0</v>
      </c>
      <c r="V71" s="14">
        <f t="shared" si="12"/>
        <v>100554.96666666667</v>
      </c>
      <c r="W71" s="13">
        <v>19.329999999999998</v>
      </c>
      <c r="X71" s="13">
        <v>1912.66</v>
      </c>
      <c r="Y71" s="13">
        <v>1876.97</v>
      </c>
      <c r="Z71" s="13">
        <v>635.15</v>
      </c>
      <c r="AA71" s="13">
        <v>0</v>
      </c>
      <c r="AB71" s="15">
        <v>44945</v>
      </c>
      <c r="AC71" s="15">
        <f t="shared" si="65"/>
        <v>16921.5</v>
      </c>
      <c r="AD71" s="13">
        <v>0</v>
      </c>
      <c r="AE71" s="13">
        <v>0</v>
      </c>
      <c r="AF71" s="13">
        <v>0</v>
      </c>
      <c r="AG71" s="14">
        <f t="shared" si="13"/>
        <v>-66310.61</v>
      </c>
      <c r="AH71" s="53">
        <f t="shared" si="52"/>
        <v>34244.356666666674</v>
      </c>
      <c r="AI71" s="22">
        <f t="shared" si="53"/>
        <v>4444.1099999999997</v>
      </c>
      <c r="AJ71" s="22">
        <v>750</v>
      </c>
      <c r="AK71" s="22">
        <v>0</v>
      </c>
      <c r="AL71" s="22">
        <f t="shared" si="54"/>
        <v>5194.1099999999997</v>
      </c>
      <c r="AM71" s="22">
        <f t="shared" si="66"/>
        <v>1136.45</v>
      </c>
      <c r="AN71" s="55">
        <f t="shared" si="14"/>
        <v>0</v>
      </c>
      <c r="AO71" s="55">
        <f t="shared" si="15"/>
        <v>0</v>
      </c>
      <c r="AP71" s="55">
        <f t="shared" si="16"/>
        <v>0</v>
      </c>
      <c r="AQ71" s="55">
        <f t="shared" si="17"/>
        <v>0</v>
      </c>
      <c r="AR71" s="55">
        <f t="shared" si="18"/>
        <v>0</v>
      </c>
      <c r="AS71" s="55">
        <f t="shared" si="19"/>
        <v>0</v>
      </c>
      <c r="AT71" s="55">
        <f t="shared" si="20"/>
        <v>0</v>
      </c>
      <c r="AU71" s="55">
        <f t="shared" si="21"/>
        <v>0</v>
      </c>
      <c r="AV71" s="55">
        <f t="shared" si="22"/>
        <v>0</v>
      </c>
      <c r="AW71" s="55">
        <f t="shared" si="23"/>
        <v>0</v>
      </c>
      <c r="AX71" s="55">
        <f t="shared" si="24"/>
        <v>0</v>
      </c>
      <c r="AY71" s="55">
        <f t="shared" si="25"/>
        <v>1</v>
      </c>
      <c r="AZ71" s="55">
        <f t="shared" si="26"/>
        <v>0</v>
      </c>
      <c r="BA71" s="55">
        <f t="shared" si="27"/>
        <v>0</v>
      </c>
      <c r="BB71" s="55">
        <f t="shared" si="28"/>
        <v>0</v>
      </c>
      <c r="BC71" s="55">
        <f t="shared" si="29"/>
        <v>0</v>
      </c>
      <c r="BD71" s="55">
        <f t="shared" si="30"/>
        <v>0</v>
      </c>
      <c r="BE71" s="55">
        <f t="shared" si="31"/>
        <v>0</v>
      </c>
      <c r="BF71" s="55">
        <f t="shared" si="32"/>
        <v>0</v>
      </c>
      <c r="BG71" s="55">
        <f t="shared" si="33"/>
        <v>0</v>
      </c>
      <c r="BH71" s="55">
        <f t="shared" si="34"/>
        <v>0</v>
      </c>
      <c r="BI71" s="55">
        <f t="shared" si="35"/>
        <v>0</v>
      </c>
      <c r="BJ71" s="55">
        <f t="shared" si="36"/>
        <v>0</v>
      </c>
      <c r="BK71" s="55">
        <f t="shared" si="37"/>
        <v>5194.1099999999997</v>
      </c>
      <c r="BL71" s="22">
        <f t="shared" si="59"/>
        <v>5719.166666666667</v>
      </c>
      <c r="BM71" s="22">
        <f t="shared" si="62"/>
        <v>3854.1308333333341</v>
      </c>
      <c r="BN71" s="22">
        <f t="shared" si="55"/>
        <v>62329.319999999992</v>
      </c>
      <c r="BO71" s="22">
        <f t="shared" si="60"/>
        <v>68630</v>
      </c>
      <c r="BP71" s="22">
        <f t="shared" si="63"/>
        <v>46249.570000000007</v>
      </c>
      <c r="BQ71" s="23">
        <f t="shared" si="56"/>
        <v>59069.630000000005</v>
      </c>
      <c r="BR71" s="21">
        <f t="shared" si="46"/>
        <v>1476740.75</v>
      </c>
      <c r="BS71" s="22">
        <f t="shared" si="67"/>
        <v>1489314.1388888888</v>
      </c>
      <c r="BT71" s="22">
        <f t="shared" si="64"/>
        <v>1024555.8958333331</v>
      </c>
      <c r="BU71" s="22">
        <f t="shared" si="47"/>
        <v>0</v>
      </c>
      <c r="BV71" s="22">
        <f t="shared" si="48"/>
        <v>1339774.75</v>
      </c>
      <c r="BW71" s="22">
        <f t="shared" si="49"/>
        <v>75972.923333333325</v>
      </c>
      <c r="BX71" s="22">
        <f t="shared" si="38"/>
        <v>3038.916933333333</v>
      </c>
      <c r="BY71" s="22">
        <f t="shared" si="44"/>
        <v>73159.316666666666</v>
      </c>
      <c r="BZ71" s="26">
        <f t="shared" si="57"/>
        <v>5.1012020466020255E-2</v>
      </c>
      <c r="CA71" s="26">
        <f t="shared" si="58"/>
        <v>5.7526808579190743E-2</v>
      </c>
      <c r="CB71" s="26">
        <f t="shared" si="61"/>
        <v>0.10422984034461531</v>
      </c>
      <c r="CC71" s="27">
        <f t="shared" si="68"/>
        <v>0.41857234412564892</v>
      </c>
      <c r="CD71" s="19"/>
      <c r="CE71" s="19"/>
      <c r="CF71" s="19"/>
      <c r="CG71" s="19"/>
      <c r="CH71" s="19"/>
      <c r="CI71" s="19"/>
      <c r="CJ71" s="19"/>
      <c r="CK71" s="19"/>
      <c r="CL71" s="19"/>
      <c r="CM71" s="32">
        <v>0</v>
      </c>
      <c r="CN71" s="19"/>
      <c r="CO71" s="19"/>
      <c r="CP71" s="19"/>
      <c r="CQ71" s="19"/>
      <c r="CR71" s="19"/>
    </row>
    <row r="72" spans="1:96" ht="15.75" thickBot="1" x14ac:dyDescent="0.3">
      <c r="A72" s="4">
        <v>43101</v>
      </c>
      <c r="B72" s="32">
        <f t="shared" si="10"/>
        <v>43101</v>
      </c>
      <c r="C72" s="32">
        <f t="shared" si="50"/>
        <v>0</v>
      </c>
      <c r="D72" s="32">
        <f>IF(C72=0,IF(C73=1,1,0),0)</f>
        <v>0</v>
      </c>
      <c r="E72" s="12">
        <v>5157.7700000000004</v>
      </c>
      <c r="F72" s="13">
        <v>4107.0200000000004</v>
      </c>
      <c r="G72" s="13">
        <v>3514.88</v>
      </c>
      <c r="H72" s="13">
        <v>4004.23</v>
      </c>
      <c r="I72" s="13">
        <v>639.16999999999996</v>
      </c>
      <c r="J72" s="13">
        <v>2943.3</v>
      </c>
      <c r="K72" s="13">
        <v>0</v>
      </c>
      <c r="L72" s="13">
        <v>0</v>
      </c>
      <c r="M72" s="13">
        <v>8739.07</v>
      </c>
      <c r="N72" s="13">
        <v>2210.83</v>
      </c>
      <c r="O72" s="13">
        <v>3766.48</v>
      </c>
      <c r="P72" s="13">
        <v>32632.25</v>
      </c>
      <c r="Q72" s="13">
        <v>3160.3</v>
      </c>
      <c r="R72" s="13">
        <v>1924.72</v>
      </c>
      <c r="S72" s="13">
        <v>0</v>
      </c>
      <c r="T72" s="13">
        <v>29614.46</v>
      </c>
      <c r="U72" s="13">
        <v>0</v>
      </c>
      <c r="V72" s="14">
        <f t="shared" si="12"/>
        <v>102414.48000000001</v>
      </c>
      <c r="W72" s="13">
        <v>0</v>
      </c>
      <c r="X72" s="13">
        <v>1611.28</v>
      </c>
      <c r="Y72" s="13">
        <v>1131.1600000000001</v>
      </c>
      <c r="Z72" s="13">
        <v>672.48</v>
      </c>
      <c r="AA72" s="13">
        <v>0</v>
      </c>
      <c r="AB72" s="15">
        <v>44945</v>
      </c>
      <c r="AC72" s="15">
        <f>(AC$67+AC$73)/2</f>
        <v>16921.5</v>
      </c>
      <c r="AD72" s="13">
        <v>0</v>
      </c>
      <c r="AE72" s="13">
        <v>0</v>
      </c>
      <c r="AF72" s="13">
        <v>0</v>
      </c>
      <c r="AG72" s="14">
        <f t="shared" si="13"/>
        <v>-65281.42</v>
      </c>
      <c r="AH72" s="53">
        <f t="shared" si="52"/>
        <v>37133.060000000012</v>
      </c>
      <c r="AI72" s="22">
        <f t="shared" si="53"/>
        <v>3414.92</v>
      </c>
      <c r="AJ72" s="22">
        <v>750</v>
      </c>
      <c r="AK72" s="22">
        <v>0</v>
      </c>
      <c r="AL72" s="22">
        <f t="shared" si="54"/>
        <v>4164.92</v>
      </c>
      <c r="AM72" s="22">
        <f t="shared" si="66"/>
        <v>2420.5100000000002</v>
      </c>
      <c r="AN72" s="55">
        <f t="shared" si="14"/>
        <v>1</v>
      </c>
      <c r="AO72" s="55">
        <f t="shared" si="15"/>
        <v>0</v>
      </c>
      <c r="AP72" s="55">
        <f t="shared" si="16"/>
        <v>0</v>
      </c>
      <c r="AQ72" s="55">
        <f t="shared" si="17"/>
        <v>0</v>
      </c>
      <c r="AR72" s="55">
        <f t="shared" si="18"/>
        <v>0</v>
      </c>
      <c r="AS72" s="55">
        <f t="shared" si="19"/>
        <v>0</v>
      </c>
      <c r="AT72" s="55">
        <f t="shared" si="20"/>
        <v>0</v>
      </c>
      <c r="AU72" s="55">
        <f t="shared" si="21"/>
        <v>0</v>
      </c>
      <c r="AV72" s="55">
        <f t="shared" si="22"/>
        <v>0</v>
      </c>
      <c r="AW72" s="55">
        <f t="shared" si="23"/>
        <v>0</v>
      </c>
      <c r="AX72" s="55">
        <f t="shared" si="24"/>
        <v>0</v>
      </c>
      <c r="AY72" s="55">
        <f t="shared" si="25"/>
        <v>0</v>
      </c>
      <c r="AZ72" s="55">
        <f t="shared" si="26"/>
        <v>4164.92</v>
      </c>
      <c r="BA72" s="55">
        <f t="shared" si="27"/>
        <v>0</v>
      </c>
      <c r="BB72" s="55">
        <f t="shared" si="28"/>
        <v>0</v>
      </c>
      <c r="BC72" s="55">
        <f t="shared" si="29"/>
        <v>0</v>
      </c>
      <c r="BD72" s="55">
        <f t="shared" si="30"/>
        <v>0</v>
      </c>
      <c r="BE72" s="55">
        <f t="shared" si="31"/>
        <v>0</v>
      </c>
      <c r="BF72" s="55">
        <f t="shared" si="32"/>
        <v>0</v>
      </c>
      <c r="BG72" s="55">
        <f t="shared" si="33"/>
        <v>0</v>
      </c>
      <c r="BH72" s="55">
        <f t="shared" si="34"/>
        <v>0</v>
      </c>
      <c r="BI72" s="55">
        <f t="shared" si="35"/>
        <v>0</v>
      </c>
      <c r="BJ72" s="55">
        <f t="shared" si="36"/>
        <v>0</v>
      </c>
      <c r="BK72" s="55">
        <f t="shared" si="37"/>
        <v>0</v>
      </c>
      <c r="BL72" s="22">
        <f t="shared" si="59"/>
        <v>5255.413333333333</v>
      </c>
      <c r="BM72" s="22">
        <f t="shared" si="62"/>
        <v>3999.498333333333</v>
      </c>
      <c r="BN72" s="22">
        <f t="shared" si="55"/>
        <v>49979.040000000001</v>
      </c>
      <c r="BO72" s="22">
        <f t="shared" si="60"/>
        <v>63064.959999999992</v>
      </c>
      <c r="BP72" s="22">
        <f t="shared" si="63"/>
        <v>47993.979999999996</v>
      </c>
      <c r="BQ72" s="23">
        <f t="shared" si="56"/>
        <v>53679.32666666666</v>
      </c>
      <c r="BR72" s="21">
        <f t="shared" si="46"/>
        <v>1341983.1666666665</v>
      </c>
      <c r="BS72" s="22">
        <f t="shared" si="67"/>
        <v>1465688.611111111</v>
      </c>
      <c r="BT72" s="22">
        <f t="shared" si="64"/>
        <v>1086228.3263888888</v>
      </c>
      <c r="BU72" s="22">
        <f t="shared" si="47"/>
        <v>0</v>
      </c>
      <c r="BV72" s="22">
        <f t="shared" si="48"/>
        <v>1339774.75</v>
      </c>
      <c r="BW72" s="22">
        <f t="shared" si="49"/>
        <v>78887.81</v>
      </c>
      <c r="BX72" s="22">
        <f t="shared" si="38"/>
        <v>3155.5124000000001</v>
      </c>
      <c r="BY72" s="22">
        <f t="shared" si="44"/>
        <v>75566.973333333328</v>
      </c>
      <c r="BZ72" s="26">
        <f t="shared" si="57"/>
        <v>5.3823035399174338E-2</v>
      </c>
      <c r="CA72" s="26">
        <f t="shared" si="58"/>
        <v>3.8367441172133469E-2</v>
      </c>
      <c r="CB72" s="26">
        <f t="shared" si="61"/>
        <v>0.10078819683404025</v>
      </c>
      <c r="CC72" s="27">
        <f t="shared" si="68"/>
        <v>0.45259107533023479</v>
      </c>
      <c r="CD72" s="19"/>
      <c r="CE72" s="19"/>
      <c r="CF72" s="19"/>
      <c r="CG72" s="19"/>
      <c r="CH72" s="19"/>
      <c r="CI72" s="19"/>
      <c r="CJ72" s="19"/>
      <c r="CK72" s="19"/>
      <c r="CL72" s="19"/>
      <c r="CM72" s="32">
        <v>0</v>
      </c>
      <c r="CN72" s="19"/>
      <c r="CO72" s="19"/>
      <c r="CP72" s="19"/>
      <c r="CQ72" s="19"/>
      <c r="CR72" s="19"/>
    </row>
    <row r="73" spans="1:96" ht="15.75" thickBot="1" x14ac:dyDescent="0.3">
      <c r="A73" s="4">
        <v>43132</v>
      </c>
      <c r="B73" s="32">
        <f t="shared" si="10"/>
        <v>43132</v>
      </c>
      <c r="C73" s="32">
        <f t="shared" si="50"/>
        <v>0</v>
      </c>
      <c r="D73" s="32">
        <f t="shared" si="51"/>
        <v>0</v>
      </c>
      <c r="E73" s="12">
        <v>0</v>
      </c>
      <c r="F73" s="13">
        <v>7913.53</v>
      </c>
      <c r="G73" s="13">
        <v>3678.34</v>
      </c>
      <c r="H73" s="13">
        <v>9009.31</v>
      </c>
      <c r="I73" s="15">
        <v>639.16999999999996</v>
      </c>
      <c r="J73" s="13">
        <v>3354.62</v>
      </c>
      <c r="K73" s="13">
        <v>0</v>
      </c>
      <c r="L73" s="13">
        <v>0</v>
      </c>
      <c r="M73" s="13">
        <v>9050.3700000000008</v>
      </c>
      <c r="N73" s="13">
        <v>2377.15</v>
      </c>
      <c r="O73" s="15">
        <f>(O75-O72)/3+O72</f>
        <v>3790.0205000000001</v>
      </c>
      <c r="P73" s="15">
        <v>35620</v>
      </c>
      <c r="Q73" s="13">
        <v>3100.29</v>
      </c>
      <c r="R73" s="13">
        <v>2240.11</v>
      </c>
      <c r="S73" s="13">
        <v>0</v>
      </c>
      <c r="T73" s="13">
        <v>31644.82</v>
      </c>
      <c r="U73" s="13">
        <v>0</v>
      </c>
      <c r="V73" s="14">
        <f t="shared" si="12"/>
        <v>112417.73050000001</v>
      </c>
      <c r="W73" s="13">
        <v>0</v>
      </c>
      <c r="X73" s="13">
        <v>1744.9</v>
      </c>
      <c r="Y73" s="13">
        <v>1520.5</v>
      </c>
      <c r="Z73" s="13">
        <v>866.37</v>
      </c>
      <c r="AA73" s="13">
        <v>0</v>
      </c>
      <c r="AB73" s="15">
        <v>44945</v>
      </c>
      <c r="AC73" s="15">
        <v>15843</v>
      </c>
      <c r="AD73" s="13">
        <v>0</v>
      </c>
      <c r="AE73" s="13">
        <v>0</v>
      </c>
      <c r="AF73" s="13">
        <v>0</v>
      </c>
      <c r="AG73" s="14">
        <f t="shared" si="13"/>
        <v>-64919.770000000004</v>
      </c>
      <c r="AH73" s="53">
        <f t="shared" si="52"/>
        <v>47497.960500000001</v>
      </c>
      <c r="AI73" s="22">
        <f t="shared" si="53"/>
        <v>4131.7700000000004</v>
      </c>
      <c r="AJ73" s="22">
        <v>750</v>
      </c>
      <c r="AK73" s="22">
        <v>0</v>
      </c>
      <c r="AL73" s="22">
        <f t="shared" si="54"/>
        <v>4881.7700000000004</v>
      </c>
      <c r="AM73" s="22">
        <f>AL61</f>
        <v>3180.77</v>
      </c>
      <c r="AN73" s="55">
        <f t="shared" si="14"/>
        <v>0</v>
      </c>
      <c r="AO73" s="55">
        <f t="shared" si="15"/>
        <v>1</v>
      </c>
      <c r="AP73" s="55">
        <f t="shared" si="16"/>
        <v>0</v>
      </c>
      <c r="AQ73" s="55">
        <f t="shared" si="17"/>
        <v>0</v>
      </c>
      <c r="AR73" s="55">
        <f t="shared" si="18"/>
        <v>0</v>
      </c>
      <c r="AS73" s="55">
        <f t="shared" si="19"/>
        <v>0</v>
      </c>
      <c r="AT73" s="55">
        <f t="shared" si="20"/>
        <v>0</v>
      </c>
      <c r="AU73" s="55">
        <f t="shared" si="21"/>
        <v>0</v>
      </c>
      <c r="AV73" s="55">
        <f t="shared" si="22"/>
        <v>0</v>
      </c>
      <c r="AW73" s="55">
        <f t="shared" si="23"/>
        <v>0</v>
      </c>
      <c r="AX73" s="55">
        <f t="shared" si="24"/>
        <v>0</v>
      </c>
      <c r="AY73" s="55">
        <f t="shared" si="25"/>
        <v>0</v>
      </c>
      <c r="AZ73" s="55">
        <f t="shared" si="26"/>
        <v>0</v>
      </c>
      <c r="BA73" s="55">
        <f t="shared" si="27"/>
        <v>4881.7700000000004</v>
      </c>
      <c r="BB73" s="55">
        <f t="shared" si="28"/>
        <v>0</v>
      </c>
      <c r="BC73" s="55">
        <f t="shared" si="29"/>
        <v>0</v>
      </c>
      <c r="BD73" s="55">
        <f t="shared" si="30"/>
        <v>0</v>
      </c>
      <c r="BE73" s="55">
        <f t="shared" si="31"/>
        <v>0</v>
      </c>
      <c r="BF73" s="55">
        <f t="shared" si="32"/>
        <v>0</v>
      </c>
      <c r="BG73" s="55">
        <f t="shared" si="33"/>
        <v>0</v>
      </c>
      <c r="BH73" s="55">
        <f t="shared" si="34"/>
        <v>0</v>
      </c>
      <c r="BI73" s="55">
        <f t="shared" si="35"/>
        <v>0</v>
      </c>
      <c r="BJ73" s="55">
        <f t="shared" si="36"/>
        <v>0</v>
      </c>
      <c r="BK73" s="55">
        <f t="shared" si="37"/>
        <v>0</v>
      </c>
      <c r="BL73" s="22">
        <f t="shared" si="59"/>
        <v>4746.9333333333334</v>
      </c>
      <c r="BM73" s="22">
        <f t="shared" si="62"/>
        <v>4141.248333333333</v>
      </c>
      <c r="BN73" s="22">
        <f t="shared" si="55"/>
        <v>58581.240000000005</v>
      </c>
      <c r="BO73" s="22">
        <f t="shared" si="60"/>
        <v>56963.199999999997</v>
      </c>
      <c r="BP73" s="22">
        <f t="shared" si="63"/>
        <v>49694.979999999996</v>
      </c>
      <c r="BQ73" s="23">
        <f t="shared" si="56"/>
        <v>55079.806666666664</v>
      </c>
      <c r="BR73" s="21">
        <f t="shared" si="46"/>
        <v>1376995.1666666665</v>
      </c>
      <c r="BS73" s="22">
        <f t="shared" si="67"/>
        <v>1398573.0277777778</v>
      </c>
      <c r="BT73" s="22">
        <f t="shared" si="64"/>
        <v>1133144.423611111</v>
      </c>
      <c r="BU73" s="22">
        <f t="shared" si="47"/>
        <v>0</v>
      </c>
      <c r="BV73" s="22">
        <f t="shared" si="48"/>
        <v>1339774.75</v>
      </c>
      <c r="BW73" s="22">
        <f t="shared" si="49"/>
        <v>84722.470499999996</v>
      </c>
      <c r="BX73" s="22">
        <f t="shared" si="38"/>
        <v>3388.8988199999999</v>
      </c>
      <c r="BY73" s="22">
        <f t="shared" si="44"/>
        <v>79861.067944444439</v>
      </c>
      <c r="BZ73" s="26">
        <f t="shared" si="57"/>
        <v>6.0577795236489956E-2</v>
      </c>
      <c r="CA73" s="26">
        <f t="shared" si="58"/>
        <v>7.3961496712863478E-2</v>
      </c>
      <c r="CB73" s="26">
        <f t="shared" si="61"/>
        <v>0.17931862974001184</v>
      </c>
      <c r="CC73" s="27">
        <f t="shared" si="68"/>
        <v>0.51270438225405968</v>
      </c>
      <c r="CD73" s="19"/>
      <c r="CE73" s="19"/>
      <c r="CF73" s="19"/>
      <c r="CG73" s="19"/>
      <c r="CH73" s="19"/>
      <c r="CI73" s="19"/>
      <c r="CJ73" s="19"/>
      <c r="CK73" s="19"/>
      <c r="CL73" s="19"/>
      <c r="CM73" s="32">
        <v>0</v>
      </c>
      <c r="CN73" s="19"/>
      <c r="CO73" s="19"/>
      <c r="CP73" s="19"/>
      <c r="CQ73" s="19"/>
      <c r="CR73" s="19"/>
    </row>
    <row r="74" spans="1:96" ht="15.75" thickBot="1" x14ac:dyDescent="0.3">
      <c r="A74" s="4">
        <v>43160</v>
      </c>
      <c r="B74" s="32">
        <f t="shared" si="10"/>
        <v>43160</v>
      </c>
      <c r="C74" s="32">
        <f t="shared" si="50"/>
        <v>0</v>
      </c>
      <c r="D74" s="32">
        <f t="shared" si="51"/>
        <v>1</v>
      </c>
      <c r="E74" s="12">
        <v>0</v>
      </c>
      <c r="F74" s="13">
        <v>12465.5</v>
      </c>
      <c r="G74" s="13">
        <v>550</v>
      </c>
      <c r="H74" s="72">
        <f>H73*(1+(0.0145/12))</f>
        <v>9020.1962495833322</v>
      </c>
      <c r="I74" s="13">
        <v>305</v>
      </c>
      <c r="J74" s="13">
        <v>3498.84</v>
      </c>
      <c r="K74" s="13">
        <v>0</v>
      </c>
      <c r="L74" s="13">
        <v>0</v>
      </c>
      <c r="M74" s="13">
        <v>8827.0499999999993</v>
      </c>
      <c r="N74" s="13">
        <v>5272.95</v>
      </c>
      <c r="O74" s="15">
        <f>(O75-O72)/3*2+O72</f>
        <v>3813.5610000000001</v>
      </c>
      <c r="P74" s="15">
        <v>35470</v>
      </c>
      <c r="Q74" s="13">
        <v>3100.27</v>
      </c>
      <c r="R74" s="13">
        <v>2350.27</v>
      </c>
      <c r="S74" s="13">
        <v>0</v>
      </c>
      <c r="T74" s="13">
        <v>30289.09</v>
      </c>
      <c r="U74" s="13">
        <v>0</v>
      </c>
      <c r="V74" s="14">
        <f t="shared" si="12"/>
        <v>114962.72724958333</v>
      </c>
      <c r="W74" s="13">
        <v>0</v>
      </c>
      <c r="X74" s="13">
        <v>1716.38</v>
      </c>
      <c r="Y74" s="13">
        <v>908.45</v>
      </c>
      <c r="Z74" s="13">
        <v>802.56</v>
      </c>
      <c r="AA74" s="13">
        <v>0</v>
      </c>
      <c r="AB74" s="13">
        <v>44946</v>
      </c>
      <c r="AC74" s="13">
        <v>14645.73</v>
      </c>
      <c r="AD74" s="13">
        <v>0</v>
      </c>
      <c r="AE74" s="13">
        <v>0</v>
      </c>
      <c r="AF74" s="13">
        <v>0</v>
      </c>
      <c r="AG74" s="14">
        <f t="shared" si="13"/>
        <v>-63019.119999999995</v>
      </c>
      <c r="AH74" s="53">
        <f t="shared" si="52"/>
        <v>51943.607249583336</v>
      </c>
      <c r="AI74" s="22">
        <f t="shared" si="53"/>
        <v>3427.39</v>
      </c>
      <c r="AJ74" s="22">
        <v>750</v>
      </c>
      <c r="AK74" s="22">
        <v>0</v>
      </c>
      <c r="AL74" s="22">
        <f t="shared" si="54"/>
        <v>4177.3899999999994</v>
      </c>
      <c r="AM74" s="22">
        <f t="shared" ref="AM74:AM103" si="69">AL62</f>
        <v>855.86</v>
      </c>
      <c r="AN74" s="55">
        <f t="shared" si="14"/>
        <v>0</v>
      </c>
      <c r="AO74" s="55">
        <f t="shared" si="15"/>
        <v>0</v>
      </c>
      <c r="AP74" s="55">
        <f t="shared" si="16"/>
        <v>1</v>
      </c>
      <c r="AQ74" s="55">
        <f t="shared" si="17"/>
        <v>0</v>
      </c>
      <c r="AR74" s="55">
        <f t="shared" si="18"/>
        <v>0</v>
      </c>
      <c r="AS74" s="55">
        <f t="shared" si="19"/>
        <v>0</v>
      </c>
      <c r="AT74" s="55">
        <f t="shared" si="20"/>
        <v>0</v>
      </c>
      <c r="AU74" s="55">
        <f t="shared" si="21"/>
        <v>0</v>
      </c>
      <c r="AV74" s="55">
        <f t="shared" si="22"/>
        <v>0</v>
      </c>
      <c r="AW74" s="55">
        <f t="shared" si="23"/>
        <v>0</v>
      </c>
      <c r="AX74" s="55">
        <f t="shared" si="24"/>
        <v>0</v>
      </c>
      <c r="AY74" s="55">
        <f t="shared" si="25"/>
        <v>0</v>
      </c>
      <c r="AZ74" s="55">
        <f t="shared" si="26"/>
        <v>0</v>
      </c>
      <c r="BA74" s="55">
        <f t="shared" si="27"/>
        <v>0</v>
      </c>
      <c r="BB74" s="55">
        <f t="shared" si="28"/>
        <v>4177.3899999999994</v>
      </c>
      <c r="BC74" s="55">
        <f t="shared" si="29"/>
        <v>0</v>
      </c>
      <c r="BD74" s="55">
        <f t="shared" si="30"/>
        <v>0</v>
      </c>
      <c r="BE74" s="55">
        <f t="shared" si="31"/>
        <v>0</v>
      </c>
      <c r="BF74" s="55">
        <f t="shared" si="32"/>
        <v>0</v>
      </c>
      <c r="BG74" s="55">
        <f t="shared" si="33"/>
        <v>0</v>
      </c>
      <c r="BH74" s="55">
        <f t="shared" si="34"/>
        <v>0</v>
      </c>
      <c r="BI74" s="55">
        <f t="shared" si="35"/>
        <v>0</v>
      </c>
      <c r="BJ74" s="55">
        <f t="shared" si="36"/>
        <v>0</v>
      </c>
      <c r="BK74" s="55">
        <f t="shared" si="37"/>
        <v>0</v>
      </c>
      <c r="BL74" s="22">
        <f t="shared" si="59"/>
        <v>4408.0266666666666</v>
      </c>
      <c r="BM74" s="22">
        <f t="shared" si="62"/>
        <v>4418.0424999999996</v>
      </c>
      <c r="BN74" s="22">
        <f t="shared" si="55"/>
        <v>50128.679999999993</v>
      </c>
      <c r="BO74" s="22">
        <f t="shared" si="60"/>
        <v>52896.32</v>
      </c>
      <c r="BP74" s="22">
        <f>BM74*12</f>
        <v>53016.509999999995</v>
      </c>
      <c r="BQ74" s="23">
        <f t="shared" si="56"/>
        <v>52013.83666666667</v>
      </c>
      <c r="BR74" s="21">
        <f t="shared" si="46"/>
        <v>1300345.9166666667</v>
      </c>
      <c r="BS74" s="22">
        <f t="shared" si="67"/>
        <v>1339774.75</v>
      </c>
      <c r="BT74" s="22">
        <f t="shared" si="64"/>
        <v>1203903.5833333333</v>
      </c>
      <c r="BU74" s="22">
        <f t="shared" si="47"/>
        <v>1339774.75</v>
      </c>
      <c r="BV74" s="22">
        <f t="shared" si="48"/>
        <v>1339774.75</v>
      </c>
      <c r="BW74" s="22">
        <f t="shared" si="49"/>
        <v>86022.921000000002</v>
      </c>
      <c r="BX74" s="22">
        <f t="shared" si="38"/>
        <v>3440.9168400000003</v>
      </c>
      <c r="BY74" s="22">
        <f t="shared" si="44"/>
        <v>83211.06716666666</v>
      </c>
      <c r="BZ74" s="26">
        <f t="shared" si="57"/>
        <v>6.4207002706984886E-2</v>
      </c>
      <c r="CA74" s="26">
        <f t="shared" si="58"/>
        <v>1.5349534690445628E-2</v>
      </c>
      <c r="CB74" s="26">
        <f t="shared" si="61"/>
        <v>0.13228394045826078</v>
      </c>
      <c r="CC74" s="27">
        <f t="shared" si="68"/>
        <v>0.49072678810234088</v>
      </c>
      <c r="CD74" s="19"/>
      <c r="CE74" s="19"/>
      <c r="CF74" s="19"/>
      <c r="CG74" s="19"/>
      <c r="CH74" s="19"/>
      <c r="CI74" s="19"/>
      <c r="CJ74" s="19"/>
      <c r="CK74" s="19"/>
      <c r="CL74" s="19"/>
      <c r="CM74" s="32">
        <v>0</v>
      </c>
      <c r="CN74" s="19"/>
      <c r="CO74" s="19"/>
      <c r="CP74" s="19"/>
      <c r="CQ74" s="19"/>
      <c r="CR74" s="19"/>
    </row>
    <row r="75" spans="1:96" ht="15.75" thickBot="1" x14ac:dyDescent="0.3">
      <c r="A75" s="4"/>
      <c r="B75" s="32">
        <f t="shared" si="10"/>
        <v>0</v>
      </c>
      <c r="C75" s="32">
        <f t="shared" si="50"/>
        <v>1</v>
      </c>
      <c r="D75" s="32">
        <f t="shared" ref="D75:D81" si="70">IF(C75=0,IF(C104=1,1,0),0)</f>
        <v>0</v>
      </c>
      <c r="E75" s="12">
        <v>0</v>
      </c>
      <c r="F75" s="60">
        <v>9000</v>
      </c>
      <c r="G75" s="13">
        <v>550</v>
      </c>
      <c r="H75" s="72">
        <f t="shared" ref="H75:H103" si="71">H74*(1+(0.0145/12))</f>
        <v>9031.0956533849112</v>
      </c>
      <c r="I75" s="13">
        <v>305</v>
      </c>
      <c r="J75" s="60">
        <f>(J74*($H$54/12))+J74 + 200</f>
        <v>3720.70775</v>
      </c>
      <c r="K75" s="13">
        <v>0</v>
      </c>
      <c r="L75" s="13">
        <v>0</v>
      </c>
      <c r="M75" s="60">
        <f>(M74*($H$54/12))+M74</f>
        <v>8882.2190624999985</v>
      </c>
      <c r="N75" s="60">
        <f>(N74*($H$54/12))+N74</f>
        <v>5305.9059374999997</v>
      </c>
      <c r="O75" s="60">
        <f>(O72*($H$54/4))+O72</f>
        <v>3837.1015000000002</v>
      </c>
      <c r="P75" s="60">
        <f>(P74*($H$54/12))+P74+925</f>
        <v>36616.6875</v>
      </c>
      <c r="Q75" s="60">
        <v>3100</v>
      </c>
      <c r="R75" s="60">
        <f>(R74*($H$54/12))+R74+130</f>
        <v>2494.9591875000001</v>
      </c>
      <c r="S75" s="13">
        <v>0</v>
      </c>
      <c r="T75" s="72">
        <f>(T74*'RoR Calcs'!$V$21)+T74</f>
        <v>30767.342118715216</v>
      </c>
      <c r="U75" s="13">
        <v>0</v>
      </c>
      <c r="V75" s="14">
        <f t="shared" si="12"/>
        <v>113611.01870960013</v>
      </c>
      <c r="W75" s="13">
        <f>$X$54/5</f>
        <v>700</v>
      </c>
      <c r="X75" s="13">
        <f t="shared" ref="X75:AA90" si="72">$X$54/5</f>
        <v>700</v>
      </c>
      <c r="Y75" s="13">
        <f t="shared" si="72"/>
        <v>700</v>
      </c>
      <c r="Z75" s="13">
        <f t="shared" si="72"/>
        <v>700</v>
      </c>
      <c r="AA75" s="13">
        <f t="shared" si="72"/>
        <v>700</v>
      </c>
      <c r="AB75" s="60">
        <f>(AB74*(AB$54/12))+AB74</f>
        <v>45144.886050000001</v>
      </c>
      <c r="AC75" s="60">
        <f>(AC74*(AC$54/12))+AC74</f>
        <v>14718.958649999999</v>
      </c>
      <c r="AD75" s="13">
        <v>0</v>
      </c>
      <c r="AE75" s="13">
        <v>0</v>
      </c>
      <c r="AF75" s="13">
        <v>0</v>
      </c>
      <c r="AG75" s="14">
        <f t="shared" si="13"/>
        <v>-63363.844700000001</v>
      </c>
      <c r="AH75" s="53">
        <f t="shared" si="52"/>
        <v>50247.17400960013</v>
      </c>
      <c r="AI75" s="22">
        <f t="shared" ref="AI75" si="73">SUM(W75:AA75)</f>
        <v>3500</v>
      </c>
      <c r="AJ75" s="22">
        <v>750</v>
      </c>
      <c r="AK75" s="22">
        <v>0</v>
      </c>
      <c r="AL75" s="22">
        <f t="shared" ref="AL75" si="74">SUM(AI75:AK75)</f>
        <v>4250</v>
      </c>
      <c r="AM75" s="22">
        <f t="shared" si="69"/>
        <v>2682.09</v>
      </c>
      <c r="AN75" s="55">
        <f t="shared" si="14"/>
        <v>0</v>
      </c>
      <c r="AO75" s="55">
        <f t="shared" si="15"/>
        <v>0</v>
      </c>
      <c r="AP75" s="55">
        <f t="shared" si="16"/>
        <v>0</v>
      </c>
      <c r="AQ75" s="55">
        <f t="shared" si="17"/>
        <v>0</v>
      </c>
      <c r="AR75" s="55">
        <f t="shared" si="18"/>
        <v>0</v>
      </c>
      <c r="AS75" s="55">
        <f t="shared" si="19"/>
        <v>0</v>
      </c>
      <c r="AT75" s="55">
        <f t="shared" si="20"/>
        <v>0</v>
      </c>
      <c r="AU75" s="55">
        <f t="shared" si="21"/>
        <v>0</v>
      </c>
      <c r="AV75" s="55">
        <f t="shared" si="22"/>
        <v>0</v>
      </c>
      <c r="AW75" s="55">
        <f t="shared" si="23"/>
        <v>0</v>
      </c>
      <c r="AX75" s="55">
        <f t="shared" si="24"/>
        <v>0</v>
      </c>
      <c r="AY75" s="55">
        <f t="shared" si="25"/>
        <v>0</v>
      </c>
      <c r="AZ75" s="55">
        <f t="shared" si="26"/>
        <v>0</v>
      </c>
      <c r="BA75" s="55">
        <f t="shared" si="27"/>
        <v>0</v>
      </c>
      <c r="BB75" s="55">
        <f t="shared" si="28"/>
        <v>0</v>
      </c>
      <c r="BC75" s="55">
        <f t="shared" si="29"/>
        <v>0</v>
      </c>
      <c r="BD75" s="55">
        <f t="shared" si="30"/>
        <v>0</v>
      </c>
      <c r="BE75" s="55">
        <f t="shared" si="31"/>
        <v>0</v>
      </c>
      <c r="BF75" s="55">
        <f t="shared" si="32"/>
        <v>0</v>
      </c>
      <c r="BG75" s="55">
        <f t="shared" si="33"/>
        <v>0</v>
      </c>
      <c r="BH75" s="55">
        <f t="shared" si="34"/>
        <v>0</v>
      </c>
      <c r="BI75" s="55">
        <f t="shared" si="35"/>
        <v>0</v>
      </c>
      <c r="BJ75" s="55">
        <f t="shared" si="36"/>
        <v>0</v>
      </c>
      <c r="BK75" s="55">
        <f t="shared" si="37"/>
        <v>0</v>
      </c>
      <c r="BL75" s="22">
        <f t="shared" si="59"/>
        <v>4436.3866666666663</v>
      </c>
      <c r="BM75" s="22">
        <f>AVERAGE(AL64:AL75)</f>
        <v>4548.7016666666668</v>
      </c>
      <c r="BN75" s="22">
        <f t="shared" ref="BN75" si="75">AL75*12</f>
        <v>51000</v>
      </c>
      <c r="BO75" s="22">
        <f t="shared" ref="BO75" si="76">BL75*12</f>
        <v>53236.639999999999</v>
      </c>
      <c r="BP75" s="22">
        <f t="shared" ref="BP75" si="77">BM75*12</f>
        <v>54584.42</v>
      </c>
      <c r="BQ75" s="23">
        <f t="shared" ref="BQ75" si="78">IF(BP75&gt;0,AVERAGE(BN75:BP75), IF(BO75&gt;0,AVERAGE(BN75:BO75), BN75))</f>
        <v>52940.353333333333</v>
      </c>
      <c r="BR75" s="21">
        <f t="shared" si="46"/>
        <v>1323508.8333333333</v>
      </c>
      <c r="BS75" s="22">
        <f t="shared" si="67"/>
        <v>1333616.6388888888</v>
      </c>
      <c r="BT75" s="22">
        <f>AVERAGE(BR64:BR75)</f>
        <v>1252675.1944444443</v>
      </c>
      <c r="BU75" s="22">
        <f t="shared" si="47"/>
        <v>0</v>
      </c>
      <c r="BV75" s="22">
        <f t="shared" si="48"/>
        <v>1339774.75</v>
      </c>
      <c r="BW75" s="22">
        <f t="shared" si="49"/>
        <v>87904.215306215207</v>
      </c>
      <c r="BX75" s="22">
        <f t="shared" si="38"/>
        <v>3516.1686122486085</v>
      </c>
      <c r="BY75" s="22">
        <f t="shared" si="44"/>
        <v>86216.53560207173</v>
      </c>
      <c r="BZ75" s="26">
        <f t="shared" si="57"/>
        <v>6.5914156094702872E-2</v>
      </c>
      <c r="CA75" s="26">
        <f t="shared" ref="CA75" si="79">(BW75-BW74)/BW74</f>
        <v>2.1869686408523659E-2</v>
      </c>
      <c r="CB75" s="26">
        <f t="shared" ref="CB75" si="80">(BW75-BW72)/BW72</f>
        <v>0.11429402471960128</v>
      </c>
      <c r="CC75" s="27">
        <f>(BW75-BW63)/BW63</f>
        <v>0.50146860682548222</v>
      </c>
      <c r="CD75" s="19"/>
      <c r="CE75" s="19"/>
      <c r="CF75" s="19"/>
      <c r="CG75" s="19"/>
      <c r="CH75" s="19"/>
      <c r="CI75" s="19"/>
      <c r="CJ75" s="19"/>
      <c r="CK75" s="19"/>
      <c r="CL75" s="19"/>
      <c r="CM75" s="32">
        <v>0</v>
      </c>
      <c r="CN75" s="19"/>
      <c r="CO75" s="19"/>
      <c r="CP75" s="19"/>
      <c r="CQ75" s="19"/>
      <c r="CR75" s="19"/>
    </row>
    <row r="76" spans="1:96" ht="15.75" thickBot="1" x14ac:dyDescent="0.3">
      <c r="A76" s="4"/>
      <c r="B76" s="32">
        <f t="shared" si="10"/>
        <v>0</v>
      </c>
      <c r="C76" s="32">
        <f t="shared" ref="C76:C77" si="81">IF(A76,0,1)</f>
        <v>1</v>
      </c>
      <c r="D76" s="32">
        <f t="shared" si="70"/>
        <v>0</v>
      </c>
      <c r="E76" s="12">
        <v>0</v>
      </c>
      <c r="F76" s="60">
        <v>9000</v>
      </c>
      <c r="G76" s="13">
        <v>550</v>
      </c>
      <c r="H76" s="72">
        <f t="shared" si="71"/>
        <v>9042.0082272994168</v>
      </c>
      <c r="I76" s="13">
        <v>305</v>
      </c>
      <c r="J76" s="60">
        <f t="shared" ref="J76:J100" si="82">(J75*($H$54/12))+J75 + 200</f>
        <v>3943.9621734375</v>
      </c>
      <c r="K76" s="13">
        <v>0</v>
      </c>
      <c r="L76" s="13">
        <v>0</v>
      </c>
      <c r="M76" s="60">
        <f t="shared" ref="M76:M103" si="83">(M75*($H$54/12))+M75</f>
        <v>8937.7329316406231</v>
      </c>
      <c r="N76" s="60">
        <f t="shared" ref="N76:N103" si="84">(N75*($H$54/12))+N75</f>
        <v>5339.0678496093751</v>
      </c>
      <c r="O76" s="60">
        <f>(O75*($H$54/12))+O75</f>
        <v>3861.0833843750002</v>
      </c>
      <c r="P76" s="60">
        <f t="shared" ref="P76:P103" si="85">(P75*($H$54/12))+P75+925</f>
        <v>37770.541796874997</v>
      </c>
      <c r="Q76" s="60">
        <v>3100</v>
      </c>
      <c r="R76" s="60">
        <f t="shared" ref="R76:R103" si="86">(R75*($H$54/12))+R75+130</f>
        <v>2640.552682421875</v>
      </c>
      <c r="S76" s="13">
        <v>0</v>
      </c>
      <c r="T76" s="72">
        <f>(T75*'RoR Calcs'!$V$21)+T75</f>
        <v>31253.145639240644</v>
      </c>
      <c r="U76" s="13">
        <v>0</v>
      </c>
      <c r="V76" s="14">
        <f t="shared" si="12"/>
        <v>115743.09468489942</v>
      </c>
      <c r="W76" s="13">
        <f t="shared" ref="W76:AA103" si="87">$X$54/5</f>
        <v>700</v>
      </c>
      <c r="X76" s="13">
        <f t="shared" si="72"/>
        <v>700</v>
      </c>
      <c r="Y76" s="13">
        <f t="shared" si="72"/>
        <v>700</v>
      </c>
      <c r="Z76" s="13">
        <f t="shared" si="72"/>
        <v>700</v>
      </c>
      <c r="AA76" s="13">
        <f t="shared" si="72"/>
        <v>700</v>
      </c>
      <c r="AB76" s="60">
        <f t="shared" ref="AB76:AB103" si="88">(AB75*(AB$54/12))+AB75</f>
        <v>45344.652170771253</v>
      </c>
      <c r="AC76" s="60">
        <f t="shared" ref="AC76:AE103" si="89">(AC75*(AC$54/12))+AC75</f>
        <v>14792.553443249999</v>
      </c>
      <c r="AD76" s="13">
        <v>0</v>
      </c>
      <c r="AE76" s="13">
        <v>0</v>
      </c>
      <c r="AF76" s="13">
        <v>0</v>
      </c>
      <c r="AG76" s="14">
        <f t="shared" si="13"/>
        <v>-63637.205614021252</v>
      </c>
      <c r="AH76" s="53">
        <f t="shared" ref="AH76:AH103" si="90">V76+AG76</f>
        <v>52105.889070878169</v>
      </c>
      <c r="AI76" s="22">
        <f t="shared" ref="AI76:AI77" si="91">SUM(W76:AA76)</f>
        <v>3500</v>
      </c>
      <c r="AJ76" s="22">
        <v>750</v>
      </c>
      <c r="AK76" s="22">
        <v>0</v>
      </c>
      <c r="AL76" s="22">
        <f t="shared" ref="AL76:AL77" si="92">SUM(AI76:AK76)</f>
        <v>4250</v>
      </c>
      <c r="AM76" s="22">
        <f t="shared" si="69"/>
        <v>1736.1100000000001</v>
      </c>
      <c r="AN76" s="55">
        <f t="shared" ref="AN76:AN77" si="93">IF(A76=0,0,IF(MONTH($A76)=1,1,0))</f>
        <v>0</v>
      </c>
      <c r="AO76" s="55">
        <f t="shared" si="15"/>
        <v>0</v>
      </c>
      <c r="AP76" s="55">
        <f t="shared" si="16"/>
        <v>0</v>
      </c>
      <c r="AQ76" s="55">
        <f t="shared" si="17"/>
        <v>0</v>
      </c>
      <c r="AR76" s="55">
        <f t="shared" si="18"/>
        <v>0</v>
      </c>
      <c r="AS76" s="55">
        <f t="shared" si="19"/>
        <v>0</v>
      </c>
      <c r="AT76" s="55">
        <f t="shared" si="20"/>
        <v>0</v>
      </c>
      <c r="AU76" s="55">
        <f t="shared" si="21"/>
        <v>0</v>
      </c>
      <c r="AV76" s="55">
        <f t="shared" si="22"/>
        <v>0</v>
      </c>
      <c r="AW76" s="55">
        <f t="shared" si="23"/>
        <v>0</v>
      </c>
      <c r="AX76" s="55">
        <f t="shared" si="24"/>
        <v>0</v>
      </c>
      <c r="AY76" s="55">
        <f t="shared" si="25"/>
        <v>0</v>
      </c>
      <c r="AZ76" s="55">
        <f t="shared" ref="AZ76:AZ77" si="94">$AL76*AN76</f>
        <v>0</v>
      </c>
      <c r="BA76" s="55">
        <f t="shared" ref="BA76:BA77" si="95">$AL76*AO76</f>
        <v>0</v>
      </c>
      <c r="BB76" s="55">
        <f t="shared" ref="BB76:BB77" si="96">$AL76*AP76</f>
        <v>0</v>
      </c>
      <c r="BC76" s="55">
        <f t="shared" ref="BC76:BC77" si="97">$AL76*AQ76</f>
        <v>0</v>
      </c>
      <c r="BD76" s="55">
        <f t="shared" ref="BD76:BD77" si="98">$AL76*AR76</f>
        <v>0</v>
      </c>
      <c r="BE76" s="55">
        <f t="shared" ref="BE76:BE77" si="99">$AL76*AS76</f>
        <v>0</v>
      </c>
      <c r="BF76" s="55">
        <f t="shared" ref="BF76:BF77" si="100">$AL76*AT76</f>
        <v>0</v>
      </c>
      <c r="BG76" s="55">
        <f t="shared" ref="BG76:BG77" si="101">$AL76*AU76</f>
        <v>0</v>
      </c>
      <c r="BH76" s="55">
        <f t="shared" ref="BH76:BH77" si="102">$AL76*AV76</f>
        <v>0</v>
      </c>
      <c r="BI76" s="55">
        <f t="shared" ref="BI76:BI77" si="103">$AL76*AW76</f>
        <v>0</v>
      </c>
      <c r="BJ76" s="55">
        <f t="shared" ref="BJ76:BJ77" si="104">$AL76*AX76</f>
        <v>0</v>
      </c>
      <c r="BK76" s="55">
        <f t="shared" ref="BK76:BK77" si="105">$AL76*AY76</f>
        <v>0</v>
      </c>
      <c r="BL76" s="22">
        <f t="shared" ref="BL76:BL77" si="106">AVERAGE(AL74:AL76)</f>
        <v>4225.7966666666662</v>
      </c>
      <c r="BM76" s="22">
        <f>AVERAGE(AL65:AL76)</f>
        <v>4758.1925000000001</v>
      </c>
      <c r="BN76" s="22">
        <f t="shared" ref="BN76:BN77" si="107">AL76*12</f>
        <v>51000</v>
      </c>
      <c r="BO76" s="22">
        <f t="shared" ref="BO76:BO77" si="108">BL76*12</f>
        <v>50709.56</v>
      </c>
      <c r="BP76" s="22">
        <f t="shared" ref="BP76:BP77" si="109">BM76*12</f>
        <v>57098.31</v>
      </c>
      <c r="BQ76" s="23">
        <f t="shared" ref="BQ76:BQ77" si="110">IF(BP76&gt;0,AVERAGE(BN76:BP76), IF(BO76&gt;0,AVERAGE(BN76:BO76), BN76))</f>
        <v>52935.956666666665</v>
      </c>
      <c r="BR76" s="21">
        <f t="shared" si="46"/>
        <v>1323398.9166666665</v>
      </c>
      <c r="BS76" s="22">
        <f t="shared" ref="BS76:BS77" si="111">AVERAGE(BR74:BR76)</f>
        <v>1315751.2222222222</v>
      </c>
      <c r="BT76" s="22">
        <f>AVERAGE(BR65:BR76)</f>
        <v>1319281.8124999998</v>
      </c>
      <c r="BU76" s="22">
        <f t="shared" ref="BU76:BU77" si="112">BS76*D76</f>
        <v>0</v>
      </c>
      <c r="BV76" s="22">
        <f t="shared" si="48"/>
        <v>1339774.75</v>
      </c>
      <c r="BW76" s="22">
        <f t="shared" ref="BW76:BW77" si="113">SUM(K76, L76, M76, N76, O76, P76, R76, S76, T76)</f>
        <v>89802.124284162521</v>
      </c>
      <c r="BX76" s="22">
        <f t="shared" ref="BX76:BX77" si="114">BR$54*BW76</f>
        <v>3592.0849713665011</v>
      </c>
      <c r="BY76" s="22">
        <f t="shared" ref="BY76:BY77" si="115">AVERAGE(BW74:BW76)</f>
        <v>87909.753530125905</v>
      </c>
      <c r="BZ76" s="26">
        <f t="shared" ref="BZ76:BZ77" si="116">BW76/BS76</f>
        <v>6.8251598605770097E-2</v>
      </c>
      <c r="CA76" s="26">
        <f t="shared" ref="CA76:CA77" si="117">(BW76-BW75)/BW75</f>
        <v>2.1590648085941379E-2</v>
      </c>
      <c r="CB76" s="26">
        <f t="shared" ref="CB76:CB77" si="118">(BW76-BW73)/BW73</f>
        <v>5.9956393553968958E-2</v>
      </c>
      <c r="CC76" s="27">
        <f>(BW76-BW64)/BW64</f>
        <v>0.4840235634258408</v>
      </c>
      <c r="CD76" s="19"/>
      <c r="CE76" s="19"/>
      <c r="CF76" s="19"/>
      <c r="CG76" s="19"/>
      <c r="CH76" s="19"/>
      <c r="CI76" s="19"/>
      <c r="CJ76" s="19"/>
      <c r="CK76" s="19"/>
      <c r="CL76" s="19"/>
      <c r="CM76" s="32"/>
      <c r="CN76" s="19"/>
      <c r="CO76" s="19"/>
      <c r="CP76" s="19"/>
      <c r="CQ76" s="19"/>
      <c r="CR76" s="19"/>
    </row>
    <row r="77" spans="1:96" ht="15.75" thickBot="1" x14ac:dyDescent="0.3">
      <c r="A77" s="4"/>
      <c r="B77" s="32">
        <f t="shared" si="10"/>
        <v>0</v>
      </c>
      <c r="C77" s="32">
        <f t="shared" si="81"/>
        <v>1</v>
      </c>
      <c r="D77" s="32">
        <f t="shared" si="70"/>
        <v>0</v>
      </c>
      <c r="E77" s="12">
        <v>0</v>
      </c>
      <c r="F77" s="60">
        <v>9000</v>
      </c>
      <c r="G77" s="13">
        <v>550</v>
      </c>
      <c r="H77" s="72">
        <f t="shared" si="71"/>
        <v>9052.9339872407363</v>
      </c>
      <c r="I77" s="13">
        <v>305</v>
      </c>
      <c r="J77" s="60">
        <f t="shared" si="82"/>
        <v>4168.6119370214838</v>
      </c>
      <c r="K77" s="13">
        <v>0</v>
      </c>
      <c r="L77" s="13">
        <v>0</v>
      </c>
      <c r="M77" s="60">
        <f t="shared" si="83"/>
        <v>8993.5937624633771</v>
      </c>
      <c r="N77" s="60">
        <f t="shared" si="84"/>
        <v>5372.437023669434</v>
      </c>
      <c r="O77" s="60">
        <f t="shared" ref="O77:O103" si="119">(O76*($H$54/12))+O76</f>
        <v>3885.215155527344</v>
      </c>
      <c r="P77" s="60">
        <f t="shared" si="85"/>
        <v>38931.607683105467</v>
      </c>
      <c r="Q77" s="60">
        <v>3100</v>
      </c>
      <c r="R77" s="60">
        <f t="shared" si="86"/>
        <v>2787.0561366870115</v>
      </c>
      <c r="S77" s="13">
        <v>0</v>
      </c>
      <c r="T77" s="72">
        <f>(T76*'RoR Calcs'!$V$21)+T76</f>
        <v>31746.619795066457</v>
      </c>
      <c r="U77" s="13">
        <v>0</v>
      </c>
      <c r="V77" s="14">
        <f t="shared" si="12"/>
        <v>117893.07548078132</v>
      </c>
      <c r="W77" s="13">
        <f t="shared" si="87"/>
        <v>700</v>
      </c>
      <c r="X77" s="13">
        <f t="shared" si="72"/>
        <v>700</v>
      </c>
      <c r="Y77" s="13">
        <f t="shared" si="72"/>
        <v>700</v>
      </c>
      <c r="Z77" s="13">
        <f t="shared" si="72"/>
        <v>700</v>
      </c>
      <c r="AA77" s="13">
        <f t="shared" si="72"/>
        <v>700</v>
      </c>
      <c r="AB77" s="60">
        <f t="shared" si="88"/>
        <v>45545.302256626914</v>
      </c>
      <c r="AC77" s="60">
        <f t="shared" si="89"/>
        <v>14866.516210466249</v>
      </c>
      <c r="AD77" s="13">
        <v>0</v>
      </c>
      <c r="AE77" s="13">
        <v>0</v>
      </c>
      <c r="AF77" s="13">
        <v>0</v>
      </c>
      <c r="AG77" s="14">
        <f t="shared" si="13"/>
        <v>-63911.818467093166</v>
      </c>
      <c r="AH77" s="53">
        <f t="shared" si="90"/>
        <v>53981.257013688155</v>
      </c>
      <c r="AI77" s="22">
        <f t="shared" si="91"/>
        <v>3500</v>
      </c>
      <c r="AJ77" s="22">
        <v>750</v>
      </c>
      <c r="AK77" s="22">
        <v>0</v>
      </c>
      <c r="AL77" s="22">
        <f t="shared" si="92"/>
        <v>4250</v>
      </c>
      <c r="AM77" s="22">
        <f t="shared" si="69"/>
        <v>2738.9700000000003</v>
      </c>
      <c r="AN77" s="55">
        <f t="shared" si="93"/>
        <v>0</v>
      </c>
      <c r="AO77" s="55">
        <f t="shared" si="15"/>
        <v>0</v>
      </c>
      <c r="AP77" s="55">
        <f t="shared" si="16"/>
        <v>0</v>
      </c>
      <c r="AQ77" s="55">
        <f t="shared" si="17"/>
        <v>0</v>
      </c>
      <c r="AR77" s="55">
        <f t="shared" si="18"/>
        <v>0</v>
      </c>
      <c r="AS77" s="55">
        <f t="shared" si="19"/>
        <v>0</v>
      </c>
      <c r="AT77" s="55">
        <f t="shared" si="20"/>
        <v>0</v>
      </c>
      <c r="AU77" s="55">
        <f t="shared" si="21"/>
        <v>0</v>
      </c>
      <c r="AV77" s="55">
        <f t="shared" si="22"/>
        <v>0</v>
      </c>
      <c r="AW77" s="55">
        <f t="shared" si="23"/>
        <v>0</v>
      </c>
      <c r="AX77" s="55">
        <f t="shared" si="24"/>
        <v>0</v>
      </c>
      <c r="AY77" s="55">
        <f t="shared" si="25"/>
        <v>0</v>
      </c>
      <c r="AZ77" s="55">
        <f t="shared" si="94"/>
        <v>0</v>
      </c>
      <c r="BA77" s="55">
        <f t="shared" si="95"/>
        <v>0</v>
      </c>
      <c r="BB77" s="55">
        <f t="shared" si="96"/>
        <v>0</v>
      </c>
      <c r="BC77" s="55">
        <f t="shared" si="97"/>
        <v>0</v>
      </c>
      <c r="BD77" s="55">
        <f t="shared" si="98"/>
        <v>0</v>
      </c>
      <c r="BE77" s="55">
        <f t="shared" si="99"/>
        <v>0</v>
      </c>
      <c r="BF77" s="55">
        <f t="shared" si="100"/>
        <v>0</v>
      </c>
      <c r="BG77" s="55">
        <f t="shared" si="101"/>
        <v>0</v>
      </c>
      <c r="BH77" s="55">
        <f t="shared" si="102"/>
        <v>0</v>
      </c>
      <c r="BI77" s="55">
        <f t="shared" si="103"/>
        <v>0</v>
      </c>
      <c r="BJ77" s="55">
        <f t="shared" si="104"/>
        <v>0</v>
      </c>
      <c r="BK77" s="55">
        <f t="shared" si="105"/>
        <v>0</v>
      </c>
      <c r="BL77" s="22">
        <f t="shared" si="106"/>
        <v>4250</v>
      </c>
      <c r="BM77" s="22">
        <f t="shared" ref="BM77:BM103" si="120">AVERAGE(AL66:AL77)</f>
        <v>4884.1116666666667</v>
      </c>
      <c r="BN77" s="22">
        <f t="shared" si="107"/>
        <v>51000</v>
      </c>
      <c r="BO77" s="22">
        <f t="shared" si="108"/>
        <v>51000</v>
      </c>
      <c r="BP77" s="22">
        <f t="shared" si="109"/>
        <v>58609.34</v>
      </c>
      <c r="BQ77" s="23">
        <f t="shared" si="110"/>
        <v>53536.446666666663</v>
      </c>
      <c r="BR77" s="21">
        <f t="shared" si="46"/>
        <v>1338411.1666666665</v>
      </c>
      <c r="BS77" s="22">
        <f t="shared" si="111"/>
        <v>1328439.6388888888</v>
      </c>
      <c r="BT77" s="22">
        <f t="shared" ref="BT77:BT88" si="121">AVERAGE(BR66:BR77)</f>
        <v>1366757.409722222</v>
      </c>
      <c r="BU77" s="22">
        <f t="shared" si="112"/>
        <v>0</v>
      </c>
      <c r="BV77" s="22">
        <f t="shared" ref="BV77:BV103" si="122">$BT$54</f>
        <v>1339774.75</v>
      </c>
      <c r="BW77" s="22">
        <f t="shared" si="113"/>
        <v>91716.52955651909</v>
      </c>
      <c r="BX77" s="22">
        <f t="shared" si="114"/>
        <v>3668.6611822607638</v>
      </c>
      <c r="BY77" s="22">
        <f t="shared" si="115"/>
        <v>89807.623048965601</v>
      </c>
      <c r="BZ77" s="26">
        <f t="shared" si="116"/>
        <v>6.904079558573778E-2</v>
      </c>
      <c r="CA77" s="26">
        <f t="shared" si="117"/>
        <v>2.1318039941892478E-2</v>
      </c>
      <c r="CB77" s="26">
        <f t="shared" si="118"/>
        <v>6.6187110253081133E-2</v>
      </c>
      <c r="CC77" s="27">
        <f t="shared" ref="CC77:CC88" si="123">(BW77-BW65)/BW65</f>
        <v>0.45060129092139573</v>
      </c>
      <c r="CD77" s="19"/>
      <c r="CE77" s="19"/>
      <c r="CF77" s="19"/>
      <c r="CG77" s="19"/>
      <c r="CH77" s="19"/>
      <c r="CI77" s="19"/>
      <c r="CJ77" s="19"/>
      <c r="CK77" s="19"/>
      <c r="CL77" s="19"/>
      <c r="CM77" s="32"/>
      <c r="CN77" s="19"/>
      <c r="CO77" s="19"/>
      <c r="CP77" s="19"/>
      <c r="CQ77" s="19"/>
      <c r="CR77" s="19"/>
    </row>
    <row r="78" spans="1:96" ht="15.75" thickBot="1" x14ac:dyDescent="0.3">
      <c r="A78" s="4"/>
      <c r="B78" s="32">
        <f t="shared" si="10"/>
        <v>0</v>
      </c>
      <c r="C78" s="32">
        <f t="shared" ref="C78:C103" si="124">IF(A78,0,1)</f>
        <v>1</v>
      </c>
      <c r="D78" s="32">
        <f t="shared" si="70"/>
        <v>0</v>
      </c>
      <c r="E78" s="12">
        <v>0</v>
      </c>
      <c r="F78" s="60">
        <v>9000</v>
      </c>
      <c r="G78" s="13">
        <v>550</v>
      </c>
      <c r="H78" s="72">
        <f t="shared" si="71"/>
        <v>9063.8729491419854</v>
      </c>
      <c r="I78" s="13">
        <v>305</v>
      </c>
      <c r="J78" s="60">
        <f t="shared" si="82"/>
        <v>4394.6657616278681</v>
      </c>
      <c r="K78" s="13">
        <v>0</v>
      </c>
      <c r="L78" s="13">
        <v>0</v>
      </c>
      <c r="M78" s="60">
        <f t="shared" si="83"/>
        <v>9049.8037234787735</v>
      </c>
      <c r="N78" s="60">
        <f t="shared" si="84"/>
        <v>5406.0147550673682</v>
      </c>
      <c r="O78" s="60">
        <f t="shared" si="119"/>
        <v>3909.4977502493898</v>
      </c>
      <c r="P78" s="60">
        <f t="shared" si="85"/>
        <v>40099.930231124876</v>
      </c>
      <c r="Q78" s="60">
        <v>3100</v>
      </c>
      <c r="R78" s="60">
        <f t="shared" si="86"/>
        <v>2934.4752375413054</v>
      </c>
      <c r="S78" s="13">
        <v>0</v>
      </c>
      <c r="T78" s="72">
        <f>(T77*'RoR Calcs'!$V$21)+T77</f>
        <v>32247.885702329997</v>
      </c>
      <c r="U78" s="13">
        <v>0</v>
      </c>
      <c r="V78" s="14">
        <f t="shared" si="12"/>
        <v>120061.14611056157</v>
      </c>
      <c r="W78" s="13">
        <f t="shared" si="87"/>
        <v>700</v>
      </c>
      <c r="X78" s="13">
        <f t="shared" si="72"/>
        <v>700</v>
      </c>
      <c r="Y78" s="13">
        <f t="shared" si="72"/>
        <v>700</v>
      </c>
      <c r="Z78" s="13">
        <f t="shared" si="72"/>
        <v>700</v>
      </c>
      <c r="AA78" s="13">
        <f t="shared" si="72"/>
        <v>700</v>
      </c>
      <c r="AB78" s="60">
        <f t="shared" si="88"/>
        <v>45746.840219112491</v>
      </c>
      <c r="AC78" s="60">
        <f t="shared" si="89"/>
        <v>14940.84879151858</v>
      </c>
      <c r="AD78" s="13">
        <v>0</v>
      </c>
      <c r="AE78" s="13">
        <v>0</v>
      </c>
      <c r="AF78" s="13">
        <v>0</v>
      </c>
      <c r="AG78" s="14">
        <f t="shared" si="13"/>
        <v>-64187.689010631075</v>
      </c>
      <c r="AH78" s="53">
        <f t="shared" si="90"/>
        <v>55873.4570999305</v>
      </c>
      <c r="AI78" s="22">
        <f t="shared" ref="AI78:AI103" si="125">SUM(W78:AA78)</f>
        <v>3500</v>
      </c>
      <c r="AJ78" s="22">
        <v>750</v>
      </c>
      <c r="AK78" s="22">
        <v>0</v>
      </c>
      <c r="AL78" s="22">
        <f t="shared" ref="AL78:AL103" si="126">SUM(AI78:AK78)</f>
        <v>4250</v>
      </c>
      <c r="AM78" s="22">
        <f t="shared" si="69"/>
        <v>4567.8099999999995</v>
      </c>
      <c r="AN78" s="55">
        <f t="shared" ref="AN78:AN103" si="127">IF(A78=0,0,IF(MONTH($A78)=1,1,0))</f>
        <v>0</v>
      </c>
      <c r="AO78" s="55">
        <f t="shared" si="15"/>
        <v>0</v>
      </c>
      <c r="AP78" s="55">
        <f t="shared" si="16"/>
        <v>0</v>
      </c>
      <c r="AQ78" s="55">
        <f t="shared" si="17"/>
        <v>0</v>
      </c>
      <c r="AR78" s="55">
        <f t="shared" si="18"/>
        <v>0</v>
      </c>
      <c r="AS78" s="55">
        <f t="shared" si="19"/>
        <v>0</v>
      </c>
      <c r="AT78" s="55">
        <f t="shared" si="20"/>
        <v>0</v>
      </c>
      <c r="AU78" s="55">
        <f t="shared" si="21"/>
        <v>0</v>
      </c>
      <c r="AV78" s="55">
        <f t="shared" si="22"/>
        <v>0</v>
      </c>
      <c r="AW78" s="55">
        <f t="shared" si="23"/>
        <v>0</v>
      </c>
      <c r="AX78" s="55">
        <f t="shared" si="24"/>
        <v>0</v>
      </c>
      <c r="AY78" s="55">
        <f t="shared" si="25"/>
        <v>0</v>
      </c>
      <c r="AZ78" s="55">
        <f t="shared" ref="AZ78:AZ103" si="128">$AL78*AN78</f>
        <v>0</v>
      </c>
      <c r="BA78" s="55">
        <f t="shared" ref="BA78:BA103" si="129">$AL78*AO78</f>
        <v>0</v>
      </c>
      <c r="BB78" s="55">
        <f t="shared" ref="BB78:BB103" si="130">$AL78*AP78</f>
        <v>0</v>
      </c>
      <c r="BC78" s="55">
        <f t="shared" ref="BC78:BC103" si="131">$AL78*AQ78</f>
        <v>0</v>
      </c>
      <c r="BD78" s="55">
        <f t="shared" ref="BD78:BD103" si="132">$AL78*AR78</f>
        <v>0</v>
      </c>
      <c r="BE78" s="55">
        <f t="shared" ref="BE78:BE103" si="133">$AL78*AS78</f>
        <v>0</v>
      </c>
      <c r="BF78" s="55">
        <f t="shared" ref="BF78:BF103" si="134">$AL78*AT78</f>
        <v>0</v>
      </c>
      <c r="BG78" s="55">
        <f t="shared" ref="BG78:BG103" si="135">$AL78*AU78</f>
        <v>0</v>
      </c>
      <c r="BH78" s="55">
        <f t="shared" ref="BH78:BH103" si="136">$AL78*AV78</f>
        <v>0</v>
      </c>
      <c r="BI78" s="55">
        <f t="shared" ref="BI78:BI103" si="137">$AL78*AW78</f>
        <v>0</v>
      </c>
      <c r="BJ78" s="55">
        <f t="shared" ref="BJ78:BJ103" si="138">$AL78*AX78</f>
        <v>0</v>
      </c>
      <c r="BK78" s="55">
        <f t="shared" ref="BK78:BK103" si="139">$AL78*AY78</f>
        <v>0</v>
      </c>
      <c r="BL78" s="22">
        <f t="shared" ref="BL78:BL103" si="140">AVERAGE(AL76:AL78)</f>
        <v>4250</v>
      </c>
      <c r="BM78" s="22">
        <f t="shared" si="120"/>
        <v>4857.6274999999996</v>
      </c>
      <c r="BN78" s="22">
        <f t="shared" ref="BN78:BN103" si="141">AL78*12</f>
        <v>51000</v>
      </c>
      <c r="BO78" s="22">
        <f t="shared" ref="BO78:BO103" si="142">BL78*12</f>
        <v>51000</v>
      </c>
      <c r="BP78" s="22">
        <f t="shared" ref="BP78:BP103" si="143">BM78*12</f>
        <v>58291.53</v>
      </c>
      <c r="BQ78" s="23">
        <f t="shared" ref="BQ78:BQ103" si="144">IF(BP78&gt;0,AVERAGE(BN78:BP78), IF(BO78&gt;0,AVERAGE(BN78:BO78), BN78))</f>
        <v>53430.51</v>
      </c>
      <c r="BR78" s="21">
        <f t="shared" si="46"/>
        <v>1335762.75</v>
      </c>
      <c r="BS78" s="22">
        <f t="shared" ref="BS78:BS89" si="145">AVERAGE(BR76:BR78)</f>
        <v>1332524.2777777778</v>
      </c>
      <c r="BT78" s="22">
        <f t="shared" si="121"/>
        <v>1383294.6388888888</v>
      </c>
      <c r="BU78" s="22">
        <f t="shared" ref="BU78:BU89" si="146">BS78*D78</f>
        <v>0</v>
      </c>
      <c r="BV78" s="22">
        <f t="shared" si="122"/>
        <v>1339774.75</v>
      </c>
      <c r="BW78" s="22">
        <f t="shared" ref="BW78:BW89" si="147">SUM(K78, L78, M78, N78, O78, P78, R78, S78, T78)</f>
        <v>93647.607399791712</v>
      </c>
      <c r="BX78" s="22">
        <f t="shared" ref="BX78:BX89" si="148">BR$54*BW78</f>
        <v>3745.9042959916687</v>
      </c>
      <c r="BY78" s="22">
        <f t="shared" ref="BY78:BY89" si="149">AVERAGE(BW76:BW78)</f>
        <v>91722.087080157769</v>
      </c>
      <c r="BZ78" s="26">
        <f t="shared" ref="BZ78:BZ89" si="150">BW78/BS78</f>
        <v>7.0278349866890105E-2</v>
      </c>
      <c r="CA78" s="26">
        <f t="shared" ref="CA78:CA89" si="151">(BW78-BW77)/BW77</f>
        <v>2.1054850773465222E-2</v>
      </c>
      <c r="CB78" s="26">
        <f t="shared" ref="CB78:CB89" si="152">(BW78-BW75)/BW75</f>
        <v>6.5336936045323216E-2</v>
      </c>
      <c r="CC78" s="27">
        <f t="shared" si="123"/>
        <v>0.44501321761501006</v>
      </c>
      <c r="CD78" s="19"/>
      <c r="CE78" s="19"/>
      <c r="CF78" s="19"/>
      <c r="CG78" s="19"/>
      <c r="CH78" s="19"/>
      <c r="CI78" s="19"/>
      <c r="CJ78" s="19"/>
      <c r="CK78" s="19"/>
      <c r="CL78" s="19"/>
      <c r="CM78" s="32"/>
      <c r="CN78" s="19"/>
      <c r="CO78" s="19"/>
      <c r="CP78" s="19"/>
      <c r="CQ78" s="19"/>
      <c r="CR78" s="19"/>
    </row>
    <row r="79" spans="1:96" ht="15.75" thickBot="1" x14ac:dyDescent="0.3">
      <c r="A79" s="4"/>
      <c r="B79" s="32">
        <f t="shared" si="10"/>
        <v>0</v>
      </c>
      <c r="C79" s="32">
        <f t="shared" si="124"/>
        <v>1</v>
      </c>
      <c r="D79" s="32">
        <f t="shared" si="70"/>
        <v>0</v>
      </c>
      <c r="E79" s="12">
        <v>0</v>
      </c>
      <c r="F79" s="60">
        <v>9000</v>
      </c>
      <c r="G79" s="13">
        <v>550</v>
      </c>
      <c r="H79" s="72">
        <f t="shared" si="71"/>
        <v>9074.8251289555319</v>
      </c>
      <c r="I79" s="13">
        <v>305</v>
      </c>
      <c r="J79" s="60">
        <f t="shared" si="82"/>
        <v>4622.132422638042</v>
      </c>
      <c r="K79" s="13">
        <v>0</v>
      </c>
      <c r="L79" s="13">
        <v>0</v>
      </c>
      <c r="M79" s="60">
        <f t="shared" si="83"/>
        <v>9106.3649967505153</v>
      </c>
      <c r="N79" s="60">
        <f t="shared" si="84"/>
        <v>5439.8023472865389</v>
      </c>
      <c r="O79" s="60">
        <f t="shared" si="119"/>
        <v>3933.9321111884483</v>
      </c>
      <c r="P79" s="60">
        <f t="shared" si="85"/>
        <v>41275.554795069409</v>
      </c>
      <c r="Q79" s="60">
        <v>3100</v>
      </c>
      <c r="R79" s="60">
        <f t="shared" si="86"/>
        <v>3082.8157077759388</v>
      </c>
      <c r="S79" s="13">
        <v>0</v>
      </c>
      <c r="T79" s="72">
        <f>(T78*'RoR Calcs'!$V$21)+T78</f>
        <v>32757.066389541978</v>
      </c>
      <c r="U79" s="13">
        <v>0</v>
      </c>
      <c r="V79" s="14">
        <f t="shared" si="12"/>
        <v>122247.4938992064</v>
      </c>
      <c r="W79" s="13">
        <f t="shared" si="87"/>
        <v>700</v>
      </c>
      <c r="X79" s="13">
        <f t="shared" si="72"/>
        <v>700</v>
      </c>
      <c r="Y79" s="13">
        <f t="shared" si="72"/>
        <v>700</v>
      </c>
      <c r="Z79" s="13">
        <f t="shared" si="72"/>
        <v>700</v>
      </c>
      <c r="AA79" s="13">
        <f t="shared" si="72"/>
        <v>700</v>
      </c>
      <c r="AB79" s="60">
        <f t="shared" si="88"/>
        <v>45949.269987082065</v>
      </c>
      <c r="AC79" s="60">
        <f t="shared" si="89"/>
        <v>15015.553035476172</v>
      </c>
      <c r="AD79" s="60">
        <v>16000</v>
      </c>
      <c r="AE79" s="13">
        <v>0</v>
      </c>
      <c r="AF79" s="13">
        <v>0</v>
      </c>
      <c r="AG79" s="14">
        <f t="shared" si="13"/>
        <v>-80464.823022558237</v>
      </c>
      <c r="AH79" s="53">
        <f t="shared" si="90"/>
        <v>41782.670876648161</v>
      </c>
      <c r="AI79" s="22">
        <f t="shared" si="125"/>
        <v>3500</v>
      </c>
      <c r="AJ79" s="22">
        <v>750</v>
      </c>
      <c r="AK79" s="22">
        <v>0</v>
      </c>
      <c r="AL79" s="22">
        <f t="shared" si="126"/>
        <v>4250</v>
      </c>
      <c r="AM79" s="22">
        <f t="shared" si="69"/>
        <v>5292.6900000000005</v>
      </c>
      <c r="AN79" s="55">
        <f t="shared" si="127"/>
        <v>0</v>
      </c>
      <c r="AO79" s="55">
        <f t="shared" si="15"/>
        <v>0</v>
      </c>
      <c r="AP79" s="55">
        <f t="shared" si="16"/>
        <v>0</v>
      </c>
      <c r="AQ79" s="55">
        <f t="shared" si="17"/>
        <v>0</v>
      </c>
      <c r="AR79" s="55">
        <f t="shared" si="18"/>
        <v>0</v>
      </c>
      <c r="AS79" s="55">
        <f t="shared" si="19"/>
        <v>0</v>
      </c>
      <c r="AT79" s="55">
        <f t="shared" si="20"/>
        <v>0</v>
      </c>
      <c r="AU79" s="55">
        <f t="shared" si="21"/>
        <v>0</v>
      </c>
      <c r="AV79" s="55">
        <f t="shared" si="22"/>
        <v>0</v>
      </c>
      <c r="AW79" s="55">
        <f t="shared" si="23"/>
        <v>0</v>
      </c>
      <c r="AX79" s="55">
        <f t="shared" si="24"/>
        <v>0</v>
      </c>
      <c r="AY79" s="55">
        <f t="shared" si="25"/>
        <v>0</v>
      </c>
      <c r="AZ79" s="55">
        <f t="shared" si="128"/>
        <v>0</v>
      </c>
      <c r="BA79" s="55">
        <f t="shared" si="129"/>
        <v>0</v>
      </c>
      <c r="BB79" s="55">
        <f t="shared" si="130"/>
        <v>0</v>
      </c>
      <c r="BC79" s="55">
        <f t="shared" si="131"/>
        <v>0</v>
      </c>
      <c r="BD79" s="55">
        <f t="shared" si="132"/>
        <v>0</v>
      </c>
      <c r="BE79" s="55">
        <f t="shared" si="133"/>
        <v>0</v>
      </c>
      <c r="BF79" s="55">
        <f t="shared" si="134"/>
        <v>0</v>
      </c>
      <c r="BG79" s="55">
        <f t="shared" si="135"/>
        <v>0</v>
      </c>
      <c r="BH79" s="55">
        <f t="shared" si="136"/>
        <v>0</v>
      </c>
      <c r="BI79" s="55">
        <f t="shared" si="137"/>
        <v>0</v>
      </c>
      <c r="BJ79" s="55">
        <f t="shared" si="138"/>
        <v>0</v>
      </c>
      <c r="BK79" s="55">
        <f t="shared" si="139"/>
        <v>0</v>
      </c>
      <c r="BL79" s="22">
        <f t="shared" si="140"/>
        <v>4250</v>
      </c>
      <c r="BM79" s="22">
        <f t="shared" si="120"/>
        <v>4770.7366666666667</v>
      </c>
      <c r="BN79" s="22">
        <f t="shared" si="141"/>
        <v>51000</v>
      </c>
      <c r="BO79" s="22">
        <f t="shared" si="142"/>
        <v>51000</v>
      </c>
      <c r="BP79" s="22">
        <f t="shared" si="143"/>
        <v>57248.84</v>
      </c>
      <c r="BQ79" s="23">
        <f t="shared" si="144"/>
        <v>53082.946666666663</v>
      </c>
      <c r="BR79" s="21">
        <f t="shared" si="46"/>
        <v>1327073.6666666665</v>
      </c>
      <c r="BS79" s="22">
        <f t="shared" si="145"/>
        <v>1333749.1944444443</v>
      </c>
      <c r="BT79" s="22">
        <f t="shared" si="121"/>
        <v>1375227.6944444443</v>
      </c>
      <c r="BU79" s="22">
        <f t="shared" si="146"/>
        <v>0</v>
      </c>
      <c r="BV79" s="22">
        <f t="shared" si="122"/>
        <v>1339774.75</v>
      </c>
      <c r="BW79" s="22">
        <f t="shared" si="147"/>
        <v>95595.536347612826</v>
      </c>
      <c r="BX79" s="22">
        <f t="shared" si="148"/>
        <v>3823.821453904513</v>
      </c>
      <c r="BY79" s="22">
        <f t="shared" si="149"/>
        <v>93653.224434641204</v>
      </c>
      <c r="BZ79" s="26">
        <f t="shared" si="150"/>
        <v>7.1674297346010316E-2</v>
      </c>
      <c r="CA79" s="26">
        <f t="shared" si="151"/>
        <v>2.0800626966423132E-2</v>
      </c>
      <c r="CB79" s="26">
        <f t="shared" si="152"/>
        <v>6.451308484772704E-2</v>
      </c>
      <c r="CC79" s="27">
        <f t="shared" si="123"/>
        <v>0.42436996768813118</v>
      </c>
      <c r="CD79" s="19"/>
      <c r="CE79" s="19"/>
      <c r="CF79" s="19"/>
      <c r="CG79" s="19"/>
      <c r="CH79" s="19"/>
      <c r="CI79" s="19"/>
      <c r="CJ79" s="19"/>
      <c r="CK79" s="19"/>
      <c r="CL79" s="19"/>
      <c r="CM79" s="32"/>
      <c r="CN79" s="19"/>
      <c r="CO79" s="19"/>
      <c r="CP79" s="19"/>
      <c r="CQ79" s="19"/>
      <c r="CR79" s="19"/>
    </row>
    <row r="80" spans="1:96" ht="15.75" thickBot="1" x14ac:dyDescent="0.3">
      <c r="A80" s="4"/>
      <c r="B80" s="32">
        <f t="shared" si="10"/>
        <v>0</v>
      </c>
      <c r="C80" s="32">
        <f t="shared" si="124"/>
        <v>1</v>
      </c>
      <c r="D80" s="32">
        <f t="shared" si="70"/>
        <v>0</v>
      </c>
      <c r="E80" s="12">
        <v>0</v>
      </c>
      <c r="F80" s="60">
        <v>9000</v>
      </c>
      <c r="G80" s="13">
        <v>550</v>
      </c>
      <c r="H80" s="72">
        <f t="shared" si="71"/>
        <v>9085.7905426530197</v>
      </c>
      <c r="I80" s="13">
        <v>305</v>
      </c>
      <c r="J80" s="60">
        <f t="shared" si="82"/>
        <v>4851.0207502795301</v>
      </c>
      <c r="K80" s="13">
        <v>0</v>
      </c>
      <c r="L80" s="13">
        <v>0</v>
      </c>
      <c r="M80" s="60">
        <f t="shared" si="83"/>
        <v>9163.2797779802058</v>
      </c>
      <c r="N80" s="60">
        <f t="shared" si="84"/>
        <v>5473.8011119570801</v>
      </c>
      <c r="O80" s="60">
        <f t="shared" si="119"/>
        <v>3958.5191868833763</v>
      </c>
      <c r="P80" s="60">
        <f t="shared" si="85"/>
        <v>42458.527012538594</v>
      </c>
      <c r="Q80" s="60">
        <v>3100</v>
      </c>
      <c r="R80" s="60">
        <f t="shared" si="86"/>
        <v>3232.0833059495385</v>
      </c>
      <c r="S80" s="13">
        <v>0</v>
      </c>
      <c r="T80" s="72">
        <f>(T79*'RoR Calcs'!$V$21)+T79</f>
        <v>33274.286827782067</v>
      </c>
      <c r="U80" s="13">
        <v>0</v>
      </c>
      <c r="V80" s="14">
        <f t="shared" si="12"/>
        <v>124452.30851602342</v>
      </c>
      <c r="W80" s="13">
        <f t="shared" si="87"/>
        <v>700</v>
      </c>
      <c r="X80" s="13">
        <f t="shared" si="72"/>
        <v>700</v>
      </c>
      <c r="Y80" s="13">
        <f t="shared" si="72"/>
        <v>700</v>
      </c>
      <c r="Z80" s="13">
        <f t="shared" si="72"/>
        <v>700</v>
      </c>
      <c r="AA80" s="13">
        <f t="shared" si="72"/>
        <v>700</v>
      </c>
      <c r="AB80" s="60">
        <f t="shared" si="88"/>
        <v>46152.595506774902</v>
      </c>
      <c r="AC80" s="60">
        <f t="shared" si="89"/>
        <v>15090.630800653553</v>
      </c>
      <c r="AD80" s="60">
        <f t="shared" si="89"/>
        <v>16086.666666666666</v>
      </c>
      <c r="AE80" s="13">
        <v>0</v>
      </c>
      <c r="AF80" s="13">
        <v>0</v>
      </c>
      <c r="AG80" s="14">
        <f t="shared" si="13"/>
        <v>-80829.892974095128</v>
      </c>
      <c r="AH80" s="53">
        <f t="shared" si="90"/>
        <v>43622.415541928291</v>
      </c>
      <c r="AI80" s="22">
        <f t="shared" si="125"/>
        <v>3500</v>
      </c>
      <c r="AJ80" s="22">
        <v>750</v>
      </c>
      <c r="AK80" s="22">
        <v>0</v>
      </c>
      <c r="AL80" s="22">
        <f t="shared" si="126"/>
        <v>4250</v>
      </c>
      <c r="AM80" s="22">
        <f t="shared" si="69"/>
        <v>5617.26</v>
      </c>
      <c r="AN80" s="55">
        <f t="shared" si="127"/>
        <v>0</v>
      </c>
      <c r="AO80" s="55">
        <f t="shared" si="15"/>
        <v>0</v>
      </c>
      <c r="AP80" s="55">
        <f t="shared" si="16"/>
        <v>0</v>
      </c>
      <c r="AQ80" s="55">
        <f t="shared" si="17"/>
        <v>0</v>
      </c>
      <c r="AR80" s="55">
        <f t="shared" si="18"/>
        <v>0</v>
      </c>
      <c r="AS80" s="55">
        <f t="shared" si="19"/>
        <v>0</v>
      </c>
      <c r="AT80" s="55">
        <f t="shared" si="20"/>
        <v>0</v>
      </c>
      <c r="AU80" s="55">
        <f t="shared" si="21"/>
        <v>0</v>
      </c>
      <c r="AV80" s="55">
        <f t="shared" si="22"/>
        <v>0</v>
      </c>
      <c r="AW80" s="55">
        <f t="shared" si="23"/>
        <v>0</v>
      </c>
      <c r="AX80" s="55">
        <f t="shared" si="24"/>
        <v>0</v>
      </c>
      <c r="AY80" s="55">
        <f t="shared" si="25"/>
        <v>0</v>
      </c>
      <c r="AZ80" s="55">
        <f t="shared" si="128"/>
        <v>0</v>
      </c>
      <c r="BA80" s="55">
        <f t="shared" si="129"/>
        <v>0</v>
      </c>
      <c r="BB80" s="55">
        <f t="shared" si="130"/>
        <v>0</v>
      </c>
      <c r="BC80" s="55">
        <f t="shared" si="131"/>
        <v>0</v>
      </c>
      <c r="BD80" s="55">
        <f t="shared" si="132"/>
        <v>0</v>
      </c>
      <c r="BE80" s="55">
        <f t="shared" si="133"/>
        <v>0</v>
      </c>
      <c r="BF80" s="55">
        <f t="shared" si="134"/>
        <v>0</v>
      </c>
      <c r="BG80" s="55">
        <f t="shared" si="135"/>
        <v>0</v>
      </c>
      <c r="BH80" s="55">
        <f t="shared" si="136"/>
        <v>0</v>
      </c>
      <c r="BI80" s="55">
        <f t="shared" si="137"/>
        <v>0</v>
      </c>
      <c r="BJ80" s="55">
        <f t="shared" si="138"/>
        <v>0</v>
      </c>
      <c r="BK80" s="55">
        <f t="shared" si="139"/>
        <v>0</v>
      </c>
      <c r="BL80" s="22">
        <f t="shared" si="140"/>
        <v>4250</v>
      </c>
      <c r="BM80" s="22">
        <f t="shared" si="120"/>
        <v>4656.7983333333332</v>
      </c>
      <c r="BN80" s="22">
        <f t="shared" si="141"/>
        <v>51000</v>
      </c>
      <c r="BO80" s="22">
        <f t="shared" si="142"/>
        <v>51000</v>
      </c>
      <c r="BP80" s="22">
        <f t="shared" si="143"/>
        <v>55881.58</v>
      </c>
      <c r="BQ80" s="23">
        <f t="shared" si="144"/>
        <v>52627.193333333336</v>
      </c>
      <c r="BR80" s="21">
        <f t="shared" si="46"/>
        <v>1315679.8333333335</v>
      </c>
      <c r="BS80" s="22">
        <f t="shared" si="145"/>
        <v>1326172.0833333333</v>
      </c>
      <c r="BT80" s="22">
        <f t="shared" si="121"/>
        <v>1370925.1527777775</v>
      </c>
      <c r="BU80" s="22">
        <f t="shared" si="146"/>
        <v>0</v>
      </c>
      <c r="BV80" s="22">
        <f t="shared" si="122"/>
        <v>1339774.75</v>
      </c>
      <c r="BW80" s="22">
        <f t="shared" si="147"/>
        <v>97560.497223090875</v>
      </c>
      <c r="BX80" s="22">
        <f t="shared" si="148"/>
        <v>3902.419888923635</v>
      </c>
      <c r="BY80" s="22">
        <f t="shared" si="149"/>
        <v>95601.213656831809</v>
      </c>
      <c r="BZ80" s="26">
        <f t="shared" si="150"/>
        <v>7.3565488558522948E-2</v>
      </c>
      <c r="CA80" s="26">
        <f t="shared" si="151"/>
        <v>2.0554943782446988E-2</v>
      </c>
      <c r="CB80" s="26">
        <f t="shared" si="152"/>
        <v>6.3717714732877212E-2</v>
      </c>
      <c r="CC80" s="27">
        <f t="shared" si="123"/>
        <v>0.41799482691919054</v>
      </c>
      <c r="CD80" s="19"/>
      <c r="CE80" s="19"/>
      <c r="CF80" s="19"/>
      <c r="CG80" s="19"/>
      <c r="CH80" s="19"/>
      <c r="CI80" s="19"/>
      <c r="CJ80" s="19"/>
      <c r="CK80" s="19"/>
      <c r="CL80" s="19"/>
      <c r="CM80" s="32"/>
      <c r="CN80" s="19"/>
      <c r="CO80" s="19"/>
      <c r="CP80" s="19"/>
      <c r="CQ80" s="19"/>
      <c r="CR80" s="19"/>
    </row>
    <row r="81" spans="1:96" ht="15.75" thickBot="1" x14ac:dyDescent="0.3">
      <c r="A81" s="4"/>
      <c r="B81" s="32">
        <f t="shared" si="10"/>
        <v>0</v>
      </c>
      <c r="C81" s="32">
        <f t="shared" si="124"/>
        <v>1</v>
      </c>
      <c r="D81" s="32">
        <f t="shared" si="70"/>
        <v>0</v>
      </c>
      <c r="E81" s="12">
        <v>0</v>
      </c>
      <c r="F81" s="60">
        <v>9000</v>
      </c>
      <c r="G81" s="13">
        <v>550</v>
      </c>
      <c r="H81" s="72">
        <f t="shared" si="71"/>
        <v>9096.7692062253918</v>
      </c>
      <c r="I81" s="13">
        <v>305</v>
      </c>
      <c r="J81" s="60">
        <f t="shared" si="82"/>
        <v>5081.3396299687774</v>
      </c>
      <c r="K81" s="13">
        <v>0</v>
      </c>
      <c r="L81" s="13">
        <v>0</v>
      </c>
      <c r="M81" s="60">
        <f t="shared" si="83"/>
        <v>9220.5502765925812</v>
      </c>
      <c r="N81" s="60">
        <f t="shared" si="84"/>
        <v>5508.0123689068123</v>
      </c>
      <c r="O81" s="60">
        <f t="shared" si="119"/>
        <v>3983.2599318013972</v>
      </c>
      <c r="P81" s="60">
        <f t="shared" si="85"/>
        <v>43648.892806366959</v>
      </c>
      <c r="Q81" s="60">
        <v>3100</v>
      </c>
      <c r="R81" s="60">
        <f t="shared" si="86"/>
        <v>3382.2838266117233</v>
      </c>
      <c r="S81" s="13">
        <v>0</v>
      </c>
      <c r="T81" s="72">
        <f>(T80*'RoR Calcs'!$V$21)+T80</f>
        <v>33799.673961371242</v>
      </c>
      <c r="U81" s="13">
        <v>0</v>
      </c>
      <c r="V81" s="14">
        <f t="shared" si="12"/>
        <v>126675.78200784487</v>
      </c>
      <c r="W81" s="13">
        <f t="shared" si="87"/>
        <v>700</v>
      </c>
      <c r="X81" s="13">
        <f t="shared" si="72"/>
        <v>700</v>
      </c>
      <c r="Y81" s="13">
        <f t="shared" si="72"/>
        <v>700</v>
      </c>
      <c r="Z81" s="13">
        <f t="shared" si="72"/>
        <v>700</v>
      </c>
      <c r="AA81" s="13">
        <f t="shared" si="72"/>
        <v>700</v>
      </c>
      <c r="AB81" s="60">
        <f t="shared" si="88"/>
        <v>46356.820741892378</v>
      </c>
      <c r="AC81" s="60">
        <f t="shared" si="89"/>
        <v>15166.08395465682</v>
      </c>
      <c r="AD81" s="60">
        <f t="shared" si="89"/>
        <v>16173.802777777777</v>
      </c>
      <c r="AE81" s="13">
        <v>0</v>
      </c>
      <c r="AF81" s="13">
        <v>0</v>
      </c>
      <c r="AG81" s="14">
        <f t="shared" si="13"/>
        <v>-81196.707474326977</v>
      </c>
      <c r="AH81" s="53">
        <f t="shared" si="90"/>
        <v>45479.074533517894</v>
      </c>
      <c r="AI81" s="22">
        <f t="shared" si="125"/>
        <v>3500</v>
      </c>
      <c r="AJ81" s="22">
        <v>750</v>
      </c>
      <c r="AK81" s="22">
        <v>0</v>
      </c>
      <c r="AL81" s="22">
        <f t="shared" si="126"/>
        <v>4250</v>
      </c>
      <c r="AM81" s="22">
        <f t="shared" si="69"/>
        <v>5556.1799999999994</v>
      </c>
      <c r="AN81" s="55">
        <f t="shared" si="127"/>
        <v>0</v>
      </c>
      <c r="AO81" s="55">
        <f t="shared" si="15"/>
        <v>0</v>
      </c>
      <c r="AP81" s="55">
        <f t="shared" si="16"/>
        <v>0</v>
      </c>
      <c r="AQ81" s="55">
        <f t="shared" si="17"/>
        <v>0</v>
      </c>
      <c r="AR81" s="55">
        <f t="shared" si="18"/>
        <v>0</v>
      </c>
      <c r="AS81" s="55">
        <f t="shared" si="19"/>
        <v>0</v>
      </c>
      <c r="AT81" s="55">
        <f t="shared" si="20"/>
        <v>0</v>
      </c>
      <c r="AU81" s="55">
        <f t="shared" si="21"/>
        <v>0</v>
      </c>
      <c r="AV81" s="55">
        <f t="shared" si="22"/>
        <v>0</v>
      </c>
      <c r="AW81" s="55">
        <f t="shared" si="23"/>
        <v>0</v>
      </c>
      <c r="AX81" s="55">
        <f t="shared" si="24"/>
        <v>0</v>
      </c>
      <c r="AY81" s="55">
        <f t="shared" si="25"/>
        <v>0</v>
      </c>
      <c r="AZ81" s="55">
        <f t="shared" si="128"/>
        <v>0</v>
      </c>
      <c r="BA81" s="55">
        <f t="shared" si="129"/>
        <v>0</v>
      </c>
      <c r="BB81" s="55">
        <f t="shared" si="130"/>
        <v>0</v>
      </c>
      <c r="BC81" s="55">
        <f t="shared" si="131"/>
        <v>0</v>
      </c>
      <c r="BD81" s="55">
        <f t="shared" si="132"/>
        <v>0</v>
      </c>
      <c r="BE81" s="55">
        <f t="shared" si="133"/>
        <v>0</v>
      </c>
      <c r="BF81" s="55">
        <f t="shared" si="134"/>
        <v>0</v>
      </c>
      <c r="BG81" s="55">
        <f t="shared" si="135"/>
        <v>0</v>
      </c>
      <c r="BH81" s="55">
        <f t="shared" si="136"/>
        <v>0</v>
      </c>
      <c r="BI81" s="55">
        <f t="shared" si="137"/>
        <v>0</v>
      </c>
      <c r="BJ81" s="55">
        <f t="shared" si="138"/>
        <v>0</v>
      </c>
      <c r="BK81" s="55">
        <f t="shared" si="139"/>
        <v>0</v>
      </c>
      <c r="BL81" s="22">
        <f t="shared" si="140"/>
        <v>4250</v>
      </c>
      <c r="BM81" s="22">
        <f t="shared" si="120"/>
        <v>4547.95</v>
      </c>
      <c r="BN81" s="22">
        <f t="shared" si="141"/>
        <v>51000</v>
      </c>
      <c r="BO81" s="22">
        <f t="shared" si="142"/>
        <v>51000</v>
      </c>
      <c r="BP81" s="22">
        <f t="shared" si="143"/>
        <v>54575.399999999994</v>
      </c>
      <c r="BQ81" s="23">
        <f t="shared" si="144"/>
        <v>52191.799999999996</v>
      </c>
      <c r="BR81" s="21">
        <f t="shared" si="46"/>
        <v>1304794.9999999998</v>
      </c>
      <c r="BS81" s="22">
        <f t="shared" si="145"/>
        <v>1315849.5</v>
      </c>
      <c r="BT81" s="22">
        <f t="shared" si="121"/>
        <v>1361919.7569444443</v>
      </c>
      <c r="BU81" s="22">
        <f t="shared" si="146"/>
        <v>0</v>
      </c>
      <c r="BV81" s="22">
        <f t="shared" si="122"/>
        <v>1339774.75</v>
      </c>
      <c r="BW81" s="22">
        <f t="shared" si="147"/>
        <v>99542.673171650706</v>
      </c>
      <c r="BX81" s="22">
        <f t="shared" si="148"/>
        <v>3981.7069268660284</v>
      </c>
      <c r="BY81" s="22">
        <f t="shared" si="149"/>
        <v>97566.235580784807</v>
      </c>
      <c r="BZ81" s="26">
        <f t="shared" si="150"/>
        <v>7.5648980503963945E-2</v>
      </c>
      <c r="CA81" s="26">
        <f t="shared" si="151"/>
        <v>2.0317403098379084E-2</v>
      </c>
      <c r="CB81" s="26">
        <f t="shared" si="152"/>
        <v>6.2949454188320306E-2</v>
      </c>
      <c r="CC81" s="27">
        <f t="shared" si="123"/>
        <v>0.38900293605135672</v>
      </c>
      <c r="CD81" s="19"/>
      <c r="CE81" s="19"/>
      <c r="CF81" s="19"/>
      <c r="CG81" s="19"/>
      <c r="CH81" s="19"/>
      <c r="CI81" s="19"/>
      <c r="CJ81" s="19"/>
      <c r="CK81" s="19"/>
      <c r="CL81" s="19"/>
      <c r="CM81" s="32"/>
      <c r="CN81" s="19"/>
      <c r="CO81" s="19"/>
      <c r="CP81" s="19"/>
      <c r="CQ81" s="19"/>
      <c r="CR81" s="19"/>
    </row>
    <row r="82" spans="1:96" ht="15.75" thickBot="1" x14ac:dyDescent="0.3">
      <c r="A82" s="4"/>
      <c r="B82" s="32">
        <f t="shared" si="10"/>
        <v>0</v>
      </c>
      <c r="C82" s="32">
        <f t="shared" ref="C82:C100" si="153">IF(A82,0,1)</f>
        <v>1</v>
      </c>
      <c r="D82" s="32">
        <f>IF(C82=0,IF(C108=1,1,0),0)</f>
        <v>0</v>
      </c>
      <c r="E82" s="12">
        <v>0</v>
      </c>
      <c r="F82" s="60">
        <v>9000</v>
      </c>
      <c r="G82" s="13">
        <v>550</v>
      </c>
      <c r="H82" s="72">
        <f t="shared" si="71"/>
        <v>9107.7611356829129</v>
      </c>
      <c r="I82" s="13">
        <v>305</v>
      </c>
      <c r="J82" s="60">
        <f t="shared" si="82"/>
        <v>5313.0980026560819</v>
      </c>
      <c r="K82" s="13">
        <v>0</v>
      </c>
      <c r="L82" s="13">
        <v>0</v>
      </c>
      <c r="M82" s="60">
        <f t="shared" si="83"/>
        <v>9278.1787158212846</v>
      </c>
      <c r="N82" s="60">
        <f t="shared" si="84"/>
        <v>5542.4374462124797</v>
      </c>
      <c r="O82" s="60">
        <f t="shared" si="119"/>
        <v>4008.1553063751558</v>
      </c>
      <c r="P82" s="60">
        <f t="shared" si="85"/>
        <v>44846.698386406752</v>
      </c>
      <c r="Q82" s="60">
        <v>3100</v>
      </c>
      <c r="R82" s="60">
        <f t="shared" si="86"/>
        <v>3533.4231005280467</v>
      </c>
      <c r="S82" s="13">
        <v>0</v>
      </c>
      <c r="T82" s="72">
        <f>(T81*'RoR Calcs'!$V$21)+T81</f>
        <v>34333.356739028459</v>
      </c>
      <c r="U82" s="13">
        <v>0</v>
      </c>
      <c r="V82" s="14">
        <f t="shared" ref="V82:V100" si="154">SUM(E82:U82)</f>
        <v>128918.10883271118</v>
      </c>
      <c r="W82" s="13">
        <f t="shared" si="87"/>
        <v>700</v>
      </c>
      <c r="X82" s="13">
        <f t="shared" si="72"/>
        <v>700</v>
      </c>
      <c r="Y82" s="13">
        <f t="shared" si="72"/>
        <v>700</v>
      </c>
      <c r="Z82" s="13">
        <f t="shared" si="72"/>
        <v>700</v>
      </c>
      <c r="AA82" s="13">
        <f t="shared" si="72"/>
        <v>700</v>
      </c>
      <c r="AB82" s="60">
        <f t="shared" si="88"/>
        <v>46561.949673675248</v>
      </c>
      <c r="AC82" s="60">
        <f t="shared" si="89"/>
        <v>15241.914374430104</v>
      </c>
      <c r="AD82" s="60">
        <f t="shared" si="89"/>
        <v>16261.410876157406</v>
      </c>
      <c r="AE82" s="13">
        <v>0</v>
      </c>
      <c r="AF82" s="13">
        <v>0</v>
      </c>
      <c r="AG82" s="14">
        <f t="shared" si="13"/>
        <v>-81565.274924262761</v>
      </c>
      <c r="AH82" s="53">
        <f t="shared" si="90"/>
        <v>47352.833908448418</v>
      </c>
      <c r="AI82" s="22">
        <f t="shared" si="125"/>
        <v>3500</v>
      </c>
      <c r="AJ82" s="22">
        <v>750</v>
      </c>
      <c r="AK82" s="22">
        <v>0</v>
      </c>
      <c r="AL82" s="22">
        <f t="shared" si="126"/>
        <v>4250</v>
      </c>
      <c r="AM82" s="22">
        <f t="shared" si="69"/>
        <v>6407.21</v>
      </c>
      <c r="AN82" s="55">
        <f t="shared" si="127"/>
        <v>0</v>
      </c>
      <c r="AO82" s="55">
        <f t="shared" si="15"/>
        <v>0</v>
      </c>
      <c r="AP82" s="55">
        <f t="shared" si="16"/>
        <v>0</v>
      </c>
      <c r="AQ82" s="55">
        <f t="shared" si="17"/>
        <v>0</v>
      </c>
      <c r="AR82" s="55">
        <f t="shared" si="18"/>
        <v>0</v>
      </c>
      <c r="AS82" s="55">
        <f t="shared" si="19"/>
        <v>0</v>
      </c>
      <c r="AT82" s="55">
        <f t="shared" si="20"/>
        <v>0</v>
      </c>
      <c r="AU82" s="55">
        <f t="shared" si="21"/>
        <v>0</v>
      </c>
      <c r="AV82" s="55">
        <f t="shared" si="22"/>
        <v>0</v>
      </c>
      <c r="AW82" s="55">
        <f t="shared" si="23"/>
        <v>0</v>
      </c>
      <c r="AX82" s="55">
        <f t="shared" si="24"/>
        <v>0</v>
      </c>
      <c r="AY82" s="55">
        <f t="shared" si="25"/>
        <v>0</v>
      </c>
      <c r="AZ82" s="55">
        <f t="shared" si="128"/>
        <v>0</v>
      </c>
      <c r="BA82" s="55">
        <f t="shared" si="129"/>
        <v>0</v>
      </c>
      <c r="BB82" s="55">
        <f t="shared" si="130"/>
        <v>0</v>
      </c>
      <c r="BC82" s="55">
        <f t="shared" si="131"/>
        <v>0</v>
      </c>
      <c r="BD82" s="55">
        <f t="shared" si="132"/>
        <v>0</v>
      </c>
      <c r="BE82" s="55">
        <f t="shared" si="133"/>
        <v>0</v>
      </c>
      <c r="BF82" s="55">
        <f t="shared" si="134"/>
        <v>0</v>
      </c>
      <c r="BG82" s="55">
        <f t="shared" si="135"/>
        <v>0</v>
      </c>
      <c r="BH82" s="55">
        <f t="shared" si="136"/>
        <v>0</v>
      </c>
      <c r="BI82" s="55">
        <f t="shared" si="137"/>
        <v>0</v>
      </c>
      <c r="BJ82" s="55">
        <f t="shared" si="138"/>
        <v>0</v>
      </c>
      <c r="BK82" s="55">
        <f t="shared" si="139"/>
        <v>0</v>
      </c>
      <c r="BL82" s="22">
        <f t="shared" si="140"/>
        <v>4250</v>
      </c>
      <c r="BM82" s="22">
        <f t="shared" si="120"/>
        <v>4368.1824999999999</v>
      </c>
      <c r="BN82" s="22">
        <f t="shared" si="141"/>
        <v>51000</v>
      </c>
      <c r="BO82" s="22">
        <f t="shared" si="142"/>
        <v>51000</v>
      </c>
      <c r="BP82" s="22">
        <f t="shared" si="143"/>
        <v>52418.19</v>
      </c>
      <c r="BQ82" s="23">
        <f t="shared" si="144"/>
        <v>51472.73</v>
      </c>
      <c r="BR82" s="21">
        <f t="shared" si="46"/>
        <v>1286818.25</v>
      </c>
      <c r="BS82" s="22">
        <f t="shared" si="145"/>
        <v>1302431.0277777778</v>
      </c>
      <c r="BT82" s="22">
        <f t="shared" si="121"/>
        <v>1337626.1180555555</v>
      </c>
      <c r="BU82" s="22">
        <f t="shared" si="146"/>
        <v>0</v>
      </c>
      <c r="BV82" s="22">
        <f t="shared" si="122"/>
        <v>1339774.75</v>
      </c>
      <c r="BW82" s="22">
        <f t="shared" si="147"/>
        <v>101542.24969437218</v>
      </c>
      <c r="BX82" s="22">
        <f t="shared" si="148"/>
        <v>4061.6899877748874</v>
      </c>
      <c r="BY82" s="22">
        <f t="shared" si="149"/>
        <v>99548.47336303792</v>
      </c>
      <c r="BZ82" s="26">
        <f t="shared" si="150"/>
        <v>7.7963629189351152E-2</v>
      </c>
      <c r="CA82" s="26">
        <f t="shared" si="151"/>
        <v>2.0087631354579118E-2</v>
      </c>
      <c r="CB82" s="26">
        <f t="shared" si="152"/>
        <v>6.2207019009082126E-2</v>
      </c>
      <c r="CC82" s="27">
        <f t="shared" si="123"/>
        <v>0.41344635093337062</v>
      </c>
      <c r="CD82" s="19"/>
      <c r="CE82" s="19"/>
      <c r="CF82" s="19"/>
      <c r="CG82" s="19"/>
      <c r="CH82" s="19"/>
      <c r="CI82" s="19"/>
      <c r="CJ82" s="19"/>
      <c r="CK82" s="19"/>
      <c r="CL82" s="19"/>
      <c r="CM82" s="32"/>
      <c r="CN82" s="19"/>
      <c r="CO82" s="19"/>
      <c r="CP82" s="19"/>
      <c r="CQ82" s="19"/>
      <c r="CR82" s="19"/>
    </row>
    <row r="83" spans="1:96" ht="15.75" thickBot="1" x14ac:dyDescent="0.3">
      <c r="A83" s="4"/>
      <c r="B83" s="32">
        <f t="shared" si="10"/>
        <v>0</v>
      </c>
      <c r="C83" s="32">
        <f t="shared" si="153"/>
        <v>1</v>
      </c>
      <c r="D83" s="32">
        <f>IF(C83=0,IF(C109=1,1,0),0)</f>
        <v>0</v>
      </c>
      <c r="E83" s="12">
        <v>0</v>
      </c>
      <c r="F83" s="60">
        <v>9000</v>
      </c>
      <c r="G83" s="13">
        <v>550</v>
      </c>
      <c r="H83" s="72">
        <f t="shared" si="71"/>
        <v>9118.7663470551961</v>
      </c>
      <c r="I83" s="13">
        <v>305</v>
      </c>
      <c r="J83" s="60">
        <f t="shared" si="82"/>
        <v>5546.3048651726822</v>
      </c>
      <c r="K83" s="13">
        <v>0</v>
      </c>
      <c r="L83" s="13">
        <v>0</v>
      </c>
      <c r="M83" s="60">
        <f t="shared" si="83"/>
        <v>9336.1673327951685</v>
      </c>
      <c r="N83" s="60">
        <f t="shared" si="84"/>
        <v>5577.0776802513074</v>
      </c>
      <c r="O83" s="60">
        <f t="shared" si="119"/>
        <v>4033.2062770400003</v>
      </c>
      <c r="P83" s="60">
        <f t="shared" si="85"/>
        <v>46051.990251321797</v>
      </c>
      <c r="Q83" s="60">
        <v>3100</v>
      </c>
      <c r="R83" s="60">
        <f t="shared" si="86"/>
        <v>3685.5069949063468</v>
      </c>
      <c r="S83" s="13">
        <v>0</v>
      </c>
      <c r="T83" s="72">
        <f>(T82*'RoR Calcs'!$V$21)+T82</f>
        <v>34875.46614551924</v>
      </c>
      <c r="U83" s="13">
        <v>0</v>
      </c>
      <c r="V83" s="14">
        <f t="shared" si="154"/>
        <v>131179.48589406174</v>
      </c>
      <c r="W83" s="13">
        <f t="shared" si="87"/>
        <v>700</v>
      </c>
      <c r="X83" s="13">
        <f t="shared" si="72"/>
        <v>700</v>
      </c>
      <c r="Y83" s="13">
        <f t="shared" si="72"/>
        <v>700</v>
      </c>
      <c r="Z83" s="13">
        <f t="shared" si="72"/>
        <v>700</v>
      </c>
      <c r="AA83" s="13">
        <f t="shared" si="72"/>
        <v>700</v>
      </c>
      <c r="AB83" s="60">
        <f t="shared" si="88"/>
        <v>46767.986300981262</v>
      </c>
      <c r="AC83" s="60">
        <f t="shared" si="89"/>
        <v>15318.123946302254</v>
      </c>
      <c r="AD83" s="60">
        <f t="shared" si="89"/>
        <v>16349.493518403258</v>
      </c>
      <c r="AE83" s="13">
        <v>0</v>
      </c>
      <c r="AF83" s="13">
        <v>0</v>
      </c>
      <c r="AG83" s="14">
        <f t="shared" si="13"/>
        <v>-81935.60376568677</v>
      </c>
      <c r="AH83" s="53">
        <f t="shared" si="90"/>
        <v>49243.882128374971</v>
      </c>
      <c r="AI83" s="22">
        <f t="shared" si="125"/>
        <v>3500</v>
      </c>
      <c r="AJ83" s="22">
        <v>750</v>
      </c>
      <c r="AK83" s="22">
        <v>0</v>
      </c>
      <c r="AL83" s="22">
        <f t="shared" si="126"/>
        <v>4250</v>
      </c>
      <c r="AM83" s="22">
        <f t="shared" si="69"/>
        <v>5194.1099999999997</v>
      </c>
      <c r="AN83" s="55">
        <f t="shared" si="127"/>
        <v>0</v>
      </c>
      <c r="AO83" s="55">
        <f t="shared" si="15"/>
        <v>0</v>
      </c>
      <c r="AP83" s="55">
        <f t="shared" si="16"/>
        <v>0</v>
      </c>
      <c r="AQ83" s="55">
        <f t="shared" si="17"/>
        <v>0</v>
      </c>
      <c r="AR83" s="55">
        <f t="shared" si="18"/>
        <v>0</v>
      </c>
      <c r="AS83" s="55">
        <f t="shared" si="19"/>
        <v>0</v>
      </c>
      <c r="AT83" s="55">
        <f t="shared" si="20"/>
        <v>0</v>
      </c>
      <c r="AU83" s="55">
        <f t="shared" si="21"/>
        <v>0</v>
      </c>
      <c r="AV83" s="55">
        <f t="shared" si="22"/>
        <v>0</v>
      </c>
      <c r="AW83" s="55">
        <f t="shared" si="23"/>
        <v>0</v>
      </c>
      <c r="AX83" s="55">
        <f t="shared" si="24"/>
        <v>0</v>
      </c>
      <c r="AY83" s="55">
        <f t="shared" si="25"/>
        <v>0</v>
      </c>
      <c r="AZ83" s="55">
        <f t="shared" si="128"/>
        <v>0</v>
      </c>
      <c r="BA83" s="55">
        <f t="shared" si="129"/>
        <v>0</v>
      </c>
      <c r="BB83" s="55">
        <f t="shared" si="130"/>
        <v>0</v>
      </c>
      <c r="BC83" s="55">
        <f t="shared" si="131"/>
        <v>0</v>
      </c>
      <c r="BD83" s="55">
        <f t="shared" si="132"/>
        <v>0</v>
      </c>
      <c r="BE83" s="55">
        <f t="shared" si="133"/>
        <v>0</v>
      </c>
      <c r="BF83" s="55">
        <f t="shared" si="134"/>
        <v>0</v>
      </c>
      <c r="BG83" s="55">
        <f t="shared" si="135"/>
        <v>0</v>
      </c>
      <c r="BH83" s="55">
        <f t="shared" si="136"/>
        <v>0</v>
      </c>
      <c r="BI83" s="55">
        <f t="shared" si="137"/>
        <v>0</v>
      </c>
      <c r="BJ83" s="55">
        <f t="shared" si="138"/>
        <v>0</v>
      </c>
      <c r="BK83" s="55">
        <f t="shared" si="139"/>
        <v>0</v>
      </c>
      <c r="BL83" s="22">
        <f t="shared" si="140"/>
        <v>4250</v>
      </c>
      <c r="BM83" s="22">
        <f t="shared" si="120"/>
        <v>4289.5066666666671</v>
      </c>
      <c r="BN83" s="22">
        <f t="shared" si="141"/>
        <v>51000</v>
      </c>
      <c r="BO83" s="22">
        <f t="shared" si="142"/>
        <v>51000</v>
      </c>
      <c r="BP83" s="22">
        <f t="shared" si="143"/>
        <v>51474.080000000002</v>
      </c>
      <c r="BQ83" s="23">
        <f t="shared" si="144"/>
        <v>51158.026666666672</v>
      </c>
      <c r="BR83" s="21">
        <f t="shared" si="46"/>
        <v>1278950.6666666667</v>
      </c>
      <c r="BS83" s="22">
        <f t="shared" si="145"/>
        <v>1290187.9722222222</v>
      </c>
      <c r="BT83" s="22">
        <f t="shared" si="121"/>
        <v>1321143.611111111</v>
      </c>
      <c r="BU83" s="22">
        <f t="shared" si="146"/>
        <v>0</v>
      </c>
      <c r="BV83" s="22">
        <f t="shared" si="122"/>
        <v>1339774.75</v>
      </c>
      <c r="BW83" s="22">
        <f t="shared" si="147"/>
        <v>103559.41468183386</v>
      </c>
      <c r="BX83" s="22">
        <f t="shared" si="148"/>
        <v>4142.3765872733547</v>
      </c>
      <c r="BY83" s="22">
        <f t="shared" si="149"/>
        <v>101548.11251595225</v>
      </c>
      <c r="BZ83" s="26">
        <f t="shared" si="150"/>
        <v>8.0266919946140033E-2</v>
      </c>
      <c r="CA83" s="26">
        <f t="shared" si="151"/>
        <v>1.9865277690154261E-2</v>
      </c>
      <c r="CB83" s="26">
        <f t="shared" si="152"/>
        <v>6.1489205462179099E-2</v>
      </c>
      <c r="CC83" s="27">
        <f t="shared" si="123"/>
        <v>0.36310951505004008</v>
      </c>
      <c r="CD83" s="19"/>
      <c r="CE83" s="19"/>
      <c r="CF83" s="19"/>
      <c r="CG83" s="19"/>
      <c r="CH83" s="19"/>
      <c r="CI83" s="19"/>
      <c r="CJ83" s="19"/>
      <c r="CK83" s="19"/>
      <c r="CL83" s="19"/>
      <c r="CM83" s="32"/>
      <c r="CN83" s="19"/>
      <c r="CO83" s="19"/>
      <c r="CP83" s="19"/>
      <c r="CQ83" s="19"/>
      <c r="CR83" s="19"/>
    </row>
    <row r="84" spans="1:96" ht="15.75" thickBot="1" x14ac:dyDescent="0.3">
      <c r="A84" s="4"/>
      <c r="B84" s="32">
        <f t="shared" si="10"/>
        <v>0</v>
      </c>
      <c r="C84" s="32">
        <f t="shared" si="153"/>
        <v>1</v>
      </c>
      <c r="D84" s="32">
        <f>IF(C84=0,IF(C110=1,1,0),0)</f>
        <v>0</v>
      </c>
      <c r="E84" s="12">
        <v>0</v>
      </c>
      <c r="F84" s="60">
        <v>9000</v>
      </c>
      <c r="G84" s="13">
        <v>550</v>
      </c>
      <c r="H84" s="72">
        <f t="shared" si="71"/>
        <v>9129.7848563912212</v>
      </c>
      <c r="I84" s="13">
        <v>305</v>
      </c>
      <c r="J84" s="60">
        <f t="shared" si="82"/>
        <v>5780.9692705800117</v>
      </c>
      <c r="K84" s="13">
        <v>0</v>
      </c>
      <c r="L84" s="13">
        <v>0</v>
      </c>
      <c r="M84" s="60">
        <f t="shared" si="83"/>
        <v>9394.5183786251382</v>
      </c>
      <c r="N84" s="60">
        <f t="shared" si="84"/>
        <v>5611.9344157528776</v>
      </c>
      <c r="O84" s="60">
        <f t="shared" si="119"/>
        <v>4058.4138162715003</v>
      </c>
      <c r="P84" s="60">
        <f t="shared" si="85"/>
        <v>47264.815190392561</v>
      </c>
      <c r="Q84" s="60">
        <v>3100</v>
      </c>
      <c r="R84" s="60">
        <f t="shared" si="86"/>
        <v>3838.5414136245113</v>
      </c>
      <c r="S84" s="13">
        <v>0</v>
      </c>
      <c r="T84" s="72">
        <f>(T83*'RoR Calcs'!$V$21)+T83</f>
        <v>35426.135233804016</v>
      </c>
      <c r="U84" s="13">
        <v>0</v>
      </c>
      <c r="V84" s="14">
        <f t="shared" si="154"/>
        <v>133460.11257544183</v>
      </c>
      <c r="W84" s="13">
        <f t="shared" si="87"/>
        <v>700</v>
      </c>
      <c r="X84" s="13">
        <f t="shared" si="72"/>
        <v>700</v>
      </c>
      <c r="Y84" s="13">
        <f t="shared" si="72"/>
        <v>700</v>
      </c>
      <c r="Z84" s="13">
        <f t="shared" si="72"/>
        <v>700</v>
      </c>
      <c r="AA84" s="13">
        <f t="shared" si="72"/>
        <v>700</v>
      </c>
      <c r="AB84" s="60">
        <f t="shared" si="88"/>
        <v>46974.934640363106</v>
      </c>
      <c r="AC84" s="60">
        <f t="shared" si="89"/>
        <v>15394.714566033765</v>
      </c>
      <c r="AD84" s="60">
        <f t="shared" si="89"/>
        <v>16438.053274961276</v>
      </c>
      <c r="AE84" s="13">
        <v>0</v>
      </c>
      <c r="AF84" s="13">
        <v>0</v>
      </c>
      <c r="AG84" s="14">
        <f t="shared" si="13"/>
        <v>-82307.702481358152</v>
      </c>
      <c r="AH84" s="53">
        <f t="shared" si="90"/>
        <v>51152.41009408368</v>
      </c>
      <c r="AI84" s="22">
        <f t="shared" si="125"/>
        <v>3500</v>
      </c>
      <c r="AJ84" s="22">
        <v>750</v>
      </c>
      <c r="AK84" s="22">
        <v>0</v>
      </c>
      <c r="AL84" s="22">
        <f t="shared" si="126"/>
        <v>4250</v>
      </c>
      <c r="AM84" s="22">
        <f t="shared" si="69"/>
        <v>4164.92</v>
      </c>
      <c r="AN84" s="55">
        <f t="shared" si="127"/>
        <v>0</v>
      </c>
      <c r="AO84" s="55">
        <f t="shared" si="15"/>
        <v>0</v>
      </c>
      <c r="AP84" s="55">
        <f t="shared" si="16"/>
        <v>0</v>
      </c>
      <c r="AQ84" s="55">
        <f t="shared" si="17"/>
        <v>0</v>
      </c>
      <c r="AR84" s="55">
        <f t="shared" si="18"/>
        <v>0</v>
      </c>
      <c r="AS84" s="55">
        <f t="shared" si="19"/>
        <v>0</v>
      </c>
      <c r="AT84" s="55">
        <f t="shared" si="20"/>
        <v>0</v>
      </c>
      <c r="AU84" s="55">
        <f t="shared" si="21"/>
        <v>0</v>
      </c>
      <c r="AV84" s="55">
        <f t="shared" si="22"/>
        <v>0</v>
      </c>
      <c r="AW84" s="55">
        <f t="shared" si="23"/>
        <v>0</v>
      </c>
      <c r="AX84" s="55">
        <f t="shared" si="24"/>
        <v>0</v>
      </c>
      <c r="AY84" s="55">
        <f t="shared" si="25"/>
        <v>0</v>
      </c>
      <c r="AZ84" s="55">
        <f t="shared" si="128"/>
        <v>0</v>
      </c>
      <c r="BA84" s="55">
        <f t="shared" si="129"/>
        <v>0</v>
      </c>
      <c r="BB84" s="55">
        <f t="shared" si="130"/>
        <v>0</v>
      </c>
      <c r="BC84" s="55">
        <f t="shared" si="131"/>
        <v>0</v>
      </c>
      <c r="BD84" s="55">
        <f t="shared" si="132"/>
        <v>0</v>
      </c>
      <c r="BE84" s="55">
        <f t="shared" si="133"/>
        <v>0</v>
      </c>
      <c r="BF84" s="55">
        <f t="shared" si="134"/>
        <v>0</v>
      </c>
      <c r="BG84" s="55">
        <f t="shared" si="135"/>
        <v>0</v>
      </c>
      <c r="BH84" s="55">
        <f t="shared" si="136"/>
        <v>0</v>
      </c>
      <c r="BI84" s="55">
        <f t="shared" si="137"/>
        <v>0</v>
      </c>
      <c r="BJ84" s="55">
        <f t="shared" si="138"/>
        <v>0</v>
      </c>
      <c r="BK84" s="55">
        <f t="shared" si="139"/>
        <v>0</v>
      </c>
      <c r="BL84" s="22">
        <f t="shared" si="140"/>
        <v>4250</v>
      </c>
      <c r="BM84" s="22">
        <f t="shared" si="120"/>
        <v>4296.5966666666673</v>
      </c>
      <c r="BN84" s="22">
        <f t="shared" si="141"/>
        <v>51000</v>
      </c>
      <c r="BO84" s="22">
        <f t="shared" si="142"/>
        <v>51000</v>
      </c>
      <c r="BP84" s="22">
        <f t="shared" si="143"/>
        <v>51559.16</v>
      </c>
      <c r="BQ84" s="23">
        <f t="shared" si="144"/>
        <v>51186.386666666665</v>
      </c>
      <c r="BR84" s="21">
        <f t="shared" si="46"/>
        <v>1279659.6666666665</v>
      </c>
      <c r="BS84" s="22">
        <f t="shared" si="145"/>
        <v>1281809.5277777778</v>
      </c>
      <c r="BT84" s="22">
        <f t="shared" si="121"/>
        <v>1315949.9861111108</v>
      </c>
      <c r="BU84" s="22">
        <f t="shared" si="146"/>
        <v>0</v>
      </c>
      <c r="BV84" s="22">
        <f t="shared" si="122"/>
        <v>1339774.75</v>
      </c>
      <c r="BW84" s="22">
        <f t="shared" si="147"/>
        <v>105594.35844847061</v>
      </c>
      <c r="BX84" s="22">
        <f t="shared" si="148"/>
        <v>4223.7743379388248</v>
      </c>
      <c r="BY84" s="22">
        <f t="shared" si="149"/>
        <v>103565.34094155888</v>
      </c>
      <c r="BZ84" s="26">
        <f t="shared" si="150"/>
        <v>8.2379133685747646E-2</v>
      </c>
      <c r="CA84" s="26">
        <f t="shared" si="151"/>
        <v>1.9650012245518319E-2</v>
      </c>
      <c r="CB84" s="26">
        <f t="shared" si="152"/>
        <v>6.0794884083376161E-2</v>
      </c>
      <c r="CC84" s="27">
        <f t="shared" si="123"/>
        <v>0.3385383425965382</v>
      </c>
      <c r="CD84" s="19"/>
      <c r="CE84" s="19"/>
      <c r="CF84" s="19"/>
      <c r="CG84" s="19"/>
      <c r="CH84" s="19"/>
      <c r="CI84" s="19"/>
      <c r="CJ84" s="19"/>
      <c r="CK84" s="19"/>
      <c r="CL84" s="19"/>
      <c r="CM84" s="32"/>
      <c r="CN84" s="19"/>
      <c r="CO84" s="19"/>
      <c r="CP84" s="19"/>
      <c r="CQ84" s="19"/>
      <c r="CR84" s="19"/>
    </row>
    <row r="85" spans="1:96" ht="15.75" thickBot="1" x14ac:dyDescent="0.3">
      <c r="A85" s="4"/>
      <c r="B85" s="32">
        <f t="shared" si="10"/>
        <v>0</v>
      </c>
      <c r="C85" s="32">
        <f t="shared" si="153"/>
        <v>1</v>
      </c>
      <c r="D85" s="32">
        <f>IF(C85=0,IF(C107=1,1,0),0)</f>
        <v>0</v>
      </c>
      <c r="E85" s="12">
        <v>0</v>
      </c>
      <c r="F85" s="60">
        <v>9000</v>
      </c>
      <c r="G85" s="13">
        <v>550</v>
      </c>
      <c r="H85" s="72">
        <f t="shared" si="71"/>
        <v>9140.8166797593603</v>
      </c>
      <c r="I85" s="13">
        <v>305</v>
      </c>
      <c r="J85" s="60">
        <f t="shared" si="82"/>
        <v>6017.1003285211364</v>
      </c>
      <c r="K85" s="13">
        <v>0</v>
      </c>
      <c r="L85" s="13">
        <v>0</v>
      </c>
      <c r="M85" s="60">
        <f t="shared" si="83"/>
        <v>9453.2341184915458</v>
      </c>
      <c r="N85" s="60">
        <f t="shared" si="84"/>
        <v>5647.0090058513333</v>
      </c>
      <c r="O85" s="60">
        <f t="shared" si="119"/>
        <v>4083.7789026231972</v>
      </c>
      <c r="P85" s="60">
        <f t="shared" si="85"/>
        <v>48485.220285332514</v>
      </c>
      <c r="Q85" s="60">
        <v>3100</v>
      </c>
      <c r="R85" s="60">
        <f t="shared" si="86"/>
        <v>3992.5322974596643</v>
      </c>
      <c r="S85" s="13">
        <v>0</v>
      </c>
      <c r="T85" s="72">
        <f>(T84*'RoR Calcs'!$V$21)+T84</f>
        <v>35985.499157694059</v>
      </c>
      <c r="U85" s="13">
        <v>0</v>
      </c>
      <c r="V85" s="14">
        <f t="shared" si="154"/>
        <v>135760.1907757328</v>
      </c>
      <c r="W85" s="13">
        <f t="shared" si="87"/>
        <v>700</v>
      </c>
      <c r="X85" s="13">
        <f t="shared" si="72"/>
        <v>700</v>
      </c>
      <c r="Y85" s="13">
        <f t="shared" si="72"/>
        <v>700</v>
      </c>
      <c r="Z85" s="13">
        <f t="shared" si="72"/>
        <v>700</v>
      </c>
      <c r="AA85" s="13">
        <f t="shared" si="72"/>
        <v>700</v>
      </c>
      <c r="AB85" s="60">
        <f t="shared" si="88"/>
        <v>47182.798726146713</v>
      </c>
      <c r="AC85" s="60">
        <f t="shared" si="89"/>
        <v>15471.688138863934</v>
      </c>
      <c r="AD85" s="60">
        <f t="shared" si="89"/>
        <v>16527.092730200649</v>
      </c>
      <c r="AE85" s="13">
        <v>0</v>
      </c>
      <c r="AF85" s="13">
        <v>0</v>
      </c>
      <c r="AG85" s="14">
        <f t="shared" si="13"/>
        <v>-82681.579595211297</v>
      </c>
      <c r="AH85" s="53">
        <f t="shared" si="90"/>
        <v>53078.611180521504</v>
      </c>
      <c r="AI85" s="22">
        <f t="shared" si="125"/>
        <v>3500</v>
      </c>
      <c r="AJ85" s="22">
        <v>750</v>
      </c>
      <c r="AK85" s="22">
        <v>0</v>
      </c>
      <c r="AL85" s="22">
        <f t="shared" si="126"/>
        <v>4250</v>
      </c>
      <c r="AM85" s="22">
        <f t="shared" si="69"/>
        <v>4881.7700000000004</v>
      </c>
      <c r="AN85" s="55">
        <f t="shared" si="127"/>
        <v>0</v>
      </c>
      <c r="AO85" s="55">
        <f t="shared" si="15"/>
        <v>0</v>
      </c>
      <c r="AP85" s="55">
        <f t="shared" si="16"/>
        <v>0</v>
      </c>
      <c r="AQ85" s="55">
        <f t="shared" si="17"/>
        <v>0</v>
      </c>
      <c r="AR85" s="55">
        <f t="shared" si="18"/>
        <v>0</v>
      </c>
      <c r="AS85" s="55">
        <f t="shared" si="19"/>
        <v>0</v>
      </c>
      <c r="AT85" s="55">
        <f t="shared" si="20"/>
        <v>0</v>
      </c>
      <c r="AU85" s="55">
        <f t="shared" si="21"/>
        <v>0</v>
      </c>
      <c r="AV85" s="55">
        <f t="shared" si="22"/>
        <v>0</v>
      </c>
      <c r="AW85" s="55">
        <f t="shared" si="23"/>
        <v>0</v>
      </c>
      <c r="AX85" s="55">
        <f t="shared" si="24"/>
        <v>0</v>
      </c>
      <c r="AY85" s="55">
        <f t="shared" si="25"/>
        <v>0</v>
      </c>
      <c r="AZ85" s="55">
        <f t="shared" si="128"/>
        <v>0</v>
      </c>
      <c r="BA85" s="55">
        <f t="shared" si="129"/>
        <v>0</v>
      </c>
      <c r="BB85" s="55">
        <f t="shared" si="130"/>
        <v>0</v>
      </c>
      <c r="BC85" s="55">
        <f t="shared" si="131"/>
        <v>0</v>
      </c>
      <c r="BD85" s="55">
        <f t="shared" si="132"/>
        <v>0</v>
      </c>
      <c r="BE85" s="55">
        <f t="shared" si="133"/>
        <v>0</v>
      </c>
      <c r="BF85" s="55">
        <f t="shared" si="134"/>
        <v>0</v>
      </c>
      <c r="BG85" s="55">
        <f t="shared" si="135"/>
        <v>0</v>
      </c>
      <c r="BH85" s="55">
        <f t="shared" si="136"/>
        <v>0</v>
      </c>
      <c r="BI85" s="55">
        <f t="shared" si="137"/>
        <v>0</v>
      </c>
      <c r="BJ85" s="55">
        <f t="shared" si="138"/>
        <v>0</v>
      </c>
      <c r="BK85" s="55">
        <f t="shared" si="139"/>
        <v>0</v>
      </c>
      <c r="BL85" s="22">
        <f t="shared" si="140"/>
        <v>4250</v>
      </c>
      <c r="BM85" s="22">
        <f t="shared" si="120"/>
        <v>4243.9491666666663</v>
      </c>
      <c r="BN85" s="22">
        <f t="shared" si="141"/>
        <v>51000</v>
      </c>
      <c r="BO85" s="22">
        <f t="shared" si="142"/>
        <v>51000</v>
      </c>
      <c r="BP85" s="22">
        <f t="shared" si="143"/>
        <v>50927.39</v>
      </c>
      <c r="BQ85" s="23">
        <f t="shared" si="144"/>
        <v>50975.796666666669</v>
      </c>
      <c r="BR85" s="21">
        <f t="shared" si="46"/>
        <v>1274394.9166666667</v>
      </c>
      <c r="BS85" s="22">
        <f t="shared" si="145"/>
        <v>1277668.4166666667</v>
      </c>
      <c r="BT85" s="22">
        <f t="shared" si="121"/>
        <v>1307399.9652777778</v>
      </c>
      <c r="BU85" s="22">
        <f t="shared" si="146"/>
        <v>0</v>
      </c>
      <c r="BV85" s="22">
        <f t="shared" si="122"/>
        <v>1339774.75</v>
      </c>
      <c r="BW85" s="22">
        <f t="shared" si="147"/>
        <v>107647.27376745231</v>
      </c>
      <c r="BX85" s="22">
        <f t="shared" si="148"/>
        <v>4305.8909506980926</v>
      </c>
      <c r="BY85" s="22">
        <f t="shared" si="149"/>
        <v>105600.34896591892</v>
      </c>
      <c r="BZ85" s="26">
        <f t="shared" si="150"/>
        <v>8.4252903463243864E-2</v>
      </c>
      <c r="CA85" s="26">
        <f t="shared" si="151"/>
        <v>1.944152461500593E-2</v>
      </c>
      <c r="CB85" s="26">
        <f t="shared" si="152"/>
        <v>6.0122994038987618E-2</v>
      </c>
      <c r="CC85" s="27">
        <f t="shared" si="123"/>
        <v>0.27058704889220991</v>
      </c>
      <c r="CD85" s="19"/>
      <c r="CE85" s="19"/>
      <c r="CF85" s="19"/>
      <c r="CG85" s="19"/>
      <c r="CH85" s="19"/>
      <c r="CI85" s="19"/>
      <c r="CJ85" s="19"/>
      <c r="CK85" s="19"/>
      <c r="CL85" s="19"/>
      <c r="CM85" s="32"/>
      <c r="CN85" s="19"/>
      <c r="CO85" s="19"/>
      <c r="CP85" s="19"/>
      <c r="CQ85" s="19"/>
      <c r="CR85" s="19"/>
    </row>
    <row r="86" spans="1:96" ht="15.75" thickBot="1" x14ac:dyDescent="0.3">
      <c r="A86" s="4"/>
      <c r="B86" s="32">
        <f t="shared" si="10"/>
        <v>0</v>
      </c>
      <c r="C86" s="32">
        <f t="shared" si="153"/>
        <v>1</v>
      </c>
      <c r="D86" s="32">
        <f>IF(C86=0,IF(C108=1,1,0),0)</f>
        <v>0</v>
      </c>
      <c r="E86" s="12">
        <v>0</v>
      </c>
      <c r="F86" s="60">
        <v>9000</v>
      </c>
      <c r="G86" s="13">
        <v>550</v>
      </c>
      <c r="H86" s="72">
        <f t="shared" si="71"/>
        <v>9151.8618332474016</v>
      </c>
      <c r="I86" s="13">
        <v>305</v>
      </c>
      <c r="J86" s="60">
        <f t="shared" si="82"/>
        <v>6254.7072055743938</v>
      </c>
      <c r="K86" s="13">
        <v>0</v>
      </c>
      <c r="L86" s="13">
        <v>0</v>
      </c>
      <c r="M86" s="60">
        <f t="shared" si="83"/>
        <v>9512.3168317321179</v>
      </c>
      <c r="N86" s="60">
        <f t="shared" si="84"/>
        <v>5682.3028121379039</v>
      </c>
      <c r="O86" s="60">
        <f t="shared" si="119"/>
        <v>4109.3025207645924</v>
      </c>
      <c r="P86" s="60">
        <f t="shared" si="85"/>
        <v>49713.252912115844</v>
      </c>
      <c r="Q86" s="60">
        <v>3100</v>
      </c>
      <c r="R86" s="60">
        <f t="shared" si="86"/>
        <v>4147.4856243187878</v>
      </c>
      <c r="S86" s="13">
        <v>0</v>
      </c>
      <c r="T86" s="72">
        <f>(T85*'RoR Calcs'!$V$21)+T85</f>
        <v>36553.695205023047</v>
      </c>
      <c r="U86" s="13">
        <v>0</v>
      </c>
      <c r="V86" s="14">
        <f t="shared" si="154"/>
        <v>138079.92494491406</v>
      </c>
      <c r="W86" s="13">
        <f t="shared" si="87"/>
        <v>700</v>
      </c>
      <c r="X86" s="13">
        <f t="shared" si="72"/>
        <v>700</v>
      </c>
      <c r="Y86" s="13">
        <f t="shared" si="72"/>
        <v>700</v>
      </c>
      <c r="Z86" s="13">
        <f t="shared" si="72"/>
        <v>700</v>
      </c>
      <c r="AA86" s="13">
        <f t="shared" si="72"/>
        <v>700</v>
      </c>
      <c r="AB86" s="60">
        <f t="shared" si="88"/>
        <v>47391.582610509911</v>
      </c>
      <c r="AC86" s="60">
        <f t="shared" si="89"/>
        <v>15549.046579558253</v>
      </c>
      <c r="AD86" s="60">
        <f t="shared" si="89"/>
        <v>16616.614482489236</v>
      </c>
      <c r="AE86" s="13">
        <v>0</v>
      </c>
      <c r="AF86" s="13">
        <v>0</v>
      </c>
      <c r="AG86" s="14">
        <f t="shared" si="13"/>
        <v>-83057.243672557408</v>
      </c>
      <c r="AH86" s="53">
        <f t="shared" si="90"/>
        <v>55022.681272356655</v>
      </c>
      <c r="AI86" s="22">
        <f t="shared" si="125"/>
        <v>3500</v>
      </c>
      <c r="AJ86" s="22">
        <v>750</v>
      </c>
      <c r="AK86" s="22">
        <v>0</v>
      </c>
      <c r="AL86" s="22">
        <f t="shared" si="126"/>
        <v>4250</v>
      </c>
      <c r="AM86" s="22">
        <f t="shared" si="69"/>
        <v>4177.3899999999994</v>
      </c>
      <c r="AN86" s="55">
        <f t="shared" si="127"/>
        <v>0</v>
      </c>
      <c r="AO86" s="55">
        <f t="shared" si="15"/>
        <v>0</v>
      </c>
      <c r="AP86" s="55">
        <f t="shared" si="16"/>
        <v>0</v>
      </c>
      <c r="AQ86" s="55">
        <f t="shared" si="17"/>
        <v>0</v>
      </c>
      <c r="AR86" s="55">
        <f t="shared" si="18"/>
        <v>0</v>
      </c>
      <c r="AS86" s="55">
        <f t="shared" si="19"/>
        <v>0</v>
      </c>
      <c r="AT86" s="55">
        <f t="shared" si="20"/>
        <v>0</v>
      </c>
      <c r="AU86" s="55">
        <f t="shared" si="21"/>
        <v>0</v>
      </c>
      <c r="AV86" s="55">
        <f t="shared" si="22"/>
        <v>0</v>
      </c>
      <c r="AW86" s="55">
        <f t="shared" si="23"/>
        <v>0</v>
      </c>
      <c r="AX86" s="55">
        <f t="shared" si="24"/>
        <v>0</v>
      </c>
      <c r="AY86" s="55">
        <f t="shared" si="25"/>
        <v>0</v>
      </c>
      <c r="AZ86" s="55">
        <f t="shared" si="128"/>
        <v>0</v>
      </c>
      <c r="BA86" s="55">
        <f t="shared" si="129"/>
        <v>0</v>
      </c>
      <c r="BB86" s="55">
        <f t="shared" si="130"/>
        <v>0</v>
      </c>
      <c r="BC86" s="55">
        <f t="shared" si="131"/>
        <v>0</v>
      </c>
      <c r="BD86" s="55">
        <f t="shared" si="132"/>
        <v>0</v>
      </c>
      <c r="BE86" s="55">
        <f t="shared" si="133"/>
        <v>0</v>
      </c>
      <c r="BF86" s="55">
        <f t="shared" si="134"/>
        <v>0</v>
      </c>
      <c r="BG86" s="55">
        <f t="shared" si="135"/>
        <v>0</v>
      </c>
      <c r="BH86" s="55">
        <f t="shared" si="136"/>
        <v>0</v>
      </c>
      <c r="BI86" s="55">
        <f t="shared" si="137"/>
        <v>0</v>
      </c>
      <c r="BJ86" s="55">
        <f t="shared" si="138"/>
        <v>0</v>
      </c>
      <c r="BK86" s="55">
        <f t="shared" si="139"/>
        <v>0</v>
      </c>
      <c r="BL86" s="22">
        <f t="shared" si="140"/>
        <v>4250</v>
      </c>
      <c r="BM86" s="22">
        <f t="shared" si="120"/>
        <v>4250</v>
      </c>
      <c r="BN86" s="22">
        <f t="shared" si="141"/>
        <v>51000</v>
      </c>
      <c r="BO86" s="22">
        <f t="shared" si="142"/>
        <v>51000</v>
      </c>
      <c r="BP86" s="22">
        <f t="shared" si="143"/>
        <v>51000</v>
      </c>
      <c r="BQ86" s="23">
        <f t="shared" si="144"/>
        <v>51000</v>
      </c>
      <c r="BR86" s="21">
        <f t="shared" si="46"/>
        <v>1275000</v>
      </c>
      <c r="BS86" s="22">
        <f t="shared" si="145"/>
        <v>1276351.5277777778</v>
      </c>
      <c r="BT86" s="22">
        <f t="shared" si="121"/>
        <v>1305287.8055555553</v>
      </c>
      <c r="BU86" s="22">
        <f t="shared" si="146"/>
        <v>0</v>
      </c>
      <c r="BV86" s="22">
        <f t="shared" si="122"/>
        <v>1339774.75</v>
      </c>
      <c r="BW86" s="22">
        <f t="shared" si="147"/>
        <v>109718.35590609229</v>
      </c>
      <c r="BX86" s="22">
        <f t="shared" si="148"/>
        <v>4388.7342362436912</v>
      </c>
      <c r="BY86" s="22">
        <f t="shared" si="149"/>
        <v>107653.32937400507</v>
      </c>
      <c r="BZ86" s="26">
        <f t="shared" si="150"/>
        <v>8.5962490362760838E-2</v>
      </c>
      <c r="CA86" s="26">
        <f t="shared" si="151"/>
        <v>1.923952243429855E-2</v>
      </c>
      <c r="CB86" s="26">
        <f t="shared" si="152"/>
        <v>5.9472537993581459E-2</v>
      </c>
      <c r="CC86" s="27">
        <f t="shared" si="123"/>
        <v>0.27545489772536652</v>
      </c>
      <c r="CD86" s="19"/>
      <c r="CE86" s="19"/>
      <c r="CF86" s="19"/>
      <c r="CG86" s="19"/>
      <c r="CH86" s="19"/>
      <c r="CI86" s="19"/>
      <c r="CJ86" s="19"/>
      <c r="CK86" s="19"/>
      <c r="CL86" s="19"/>
      <c r="CM86" s="32"/>
      <c r="CN86" s="19"/>
      <c r="CO86" s="19"/>
      <c r="CP86" s="19"/>
      <c r="CQ86" s="19"/>
      <c r="CR86" s="19"/>
    </row>
    <row r="87" spans="1:96" ht="15.75" thickBot="1" x14ac:dyDescent="0.3">
      <c r="A87" s="4"/>
      <c r="B87" s="32">
        <f t="shared" si="10"/>
        <v>0</v>
      </c>
      <c r="C87" s="32">
        <f t="shared" ref="C87:C98" si="155">IF(A87,0,1)</f>
        <v>1</v>
      </c>
      <c r="D87" s="32">
        <f t="shared" ref="D87:D98" si="156">IF(C87=0,IF(C97=1,1,0),0)</f>
        <v>0</v>
      </c>
      <c r="E87" s="12">
        <v>0</v>
      </c>
      <c r="F87" s="60">
        <v>9000</v>
      </c>
      <c r="G87" s="13">
        <v>550</v>
      </c>
      <c r="H87" s="72">
        <f t="shared" si="71"/>
        <v>9162.9203329625743</v>
      </c>
      <c r="I87" s="13">
        <v>305</v>
      </c>
      <c r="J87" s="60">
        <f t="shared" si="82"/>
        <v>6493.7991256092337</v>
      </c>
      <c r="K87" s="13">
        <v>0</v>
      </c>
      <c r="L87" s="13">
        <v>0</v>
      </c>
      <c r="M87" s="60">
        <f t="shared" si="83"/>
        <v>9571.7688119304439</v>
      </c>
      <c r="N87" s="60">
        <f t="shared" si="84"/>
        <v>5717.8172047137659</v>
      </c>
      <c r="O87" s="60">
        <f t="shared" si="119"/>
        <v>4134.9856615193712</v>
      </c>
      <c r="P87" s="60">
        <f t="shared" si="85"/>
        <v>50948.960742816569</v>
      </c>
      <c r="Q87" s="60">
        <v>3100</v>
      </c>
      <c r="R87" s="60">
        <f t="shared" si="86"/>
        <v>4303.4074094707803</v>
      </c>
      <c r="S87" s="13">
        <v>0</v>
      </c>
      <c r="T87" s="72">
        <f>(T86*'RoR Calcs'!$V$21)+T86</f>
        <v>37130.862831342376</v>
      </c>
      <c r="U87" s="13">
        <v>0</v>
      </c>
      <c r="V87" s="14">
        <f t="shared" ref="V87:V98" si="157">SUM(E87:U87)</f>
        <v>140419.52212036512</v>
      </c>
      <c r="W87" s="13">
        <f t="shared" si="87"/>
        <v>700</v>
      </c>
      <c r="X87" s="13">
        <f t="shared" si="72"/>
        <v>700</v>
      </c>
      <c r="Y87" s="13">
        <f t="shared" si="72"/>
        <v>700</v>
      </c>
      <c r="Z87" s="13">
        <f t="shared" si="72"/>
        <v>700</v>
      </c>
      <c r="AA87" s="13">
        <f t="shared" si="72"/>
        <v>700</v>
      </c>
      <c r="AB87" s="60">
        <f t="shared" si="88"/>
        <v>47601.29036356142</v>
      </c>
      <c r="AC87" s="60">
        <f t="shared" si="89"/>
        <v>15626.791812456044</v>
      </c>
      <c r="AD87" s="60">
        <f t="shared" si="89"/>
        <v>16706.621144269386</v>
      </c>
      <c r="AE87" s="13">
        <v>0</v>
      </c>
      <c r="AF87" s="13">
        <v>0</v>
      </c>
      <c r="AG87" s="14">
        <f t="shared" si="13"/>
        <v>-83434.703320286848</v>
      </c>
      <c r="AH87" s="53">
        <f t="shared" si="90"/>
        <v>56984.818800078268</v>
      </c>
      <c r="AI87" s="22">
        <f t="shared" si="125"/>
        <v>3500</v>
      </c>
      <c r="AJ87" s="22">
        <v>750</v>
      </c>
      <c r="AK87" s="22">
        <v>0</v>
      </c>
      <c r="AL87" s="22">
        <f t="shared" si="126"/>
        <v>4250</v>
      </c>
      <c r="AM87" s="22">
        <f t="shared" si="69"/>
        <v>4250</v>
      </c>
      <c r="AN87" s="55">
        <f t="shared" si="127"/>
        <v>0</v>
      </c>
      <c r="AO87" s="55">
        <f t="shared" si="15"/>
        <v>0</v>
      </c>
      <c r="AP87" s="55">
        <f t="shared" si="16"/>
        <v>0</v>
      </c>
      <c r="AQ87" s="55">
        <f t="shared" si="17"/>
        <v>0</v>
      </c>
      <c r="AR87" s="55">
        <f t="shared" si="18"/>
        <v>0</v>
      </c>
      <c r="AS87" s="55">
        <f t="shared" si="19"/>
        <v>0</v>
      </c>
      <c r="AT87" s="55">
        <f t="shared" si="20"/>
        <v>0</v>
      </c>
      <c r="AU87" s="55">
        <f t="shared" si="21"/>
        <v>0</v>
      </c>
      <c r="AV87" s="55">
        <f t="shared" si="22"/>
        <v>0</v>
      </c>
      <c r="AW87" s="55">
        <f t="shared" si="23"/>
        <v>0</v>
      </c>
      <c r="AX87" s="55">
        <f t="shared" si="24"/>
        <v>0</v>
      </c>
      <c r="AY87" s="55">
        <f t="shared" si="25"/>
        <v>0</v>
      </c>
      <c r="AZ87" s="55">
        <f t="shared" si="128"/>
        <v>0</v>
      </c>
      <c r="BA87" s="55">
        <f t="shared" si="129"/>
        <v>0</v>
      </c>
      <c r="BB87" s="55">
        <f t="shared" si="130"/>
        <v>0</v>
      </c>
      <c r="BC87" s="55">
        <f t="shared" si="131"/>
        <v>0</v>
      </c>
      <c r="BD87" s="55">
        <f t="shared" si="132"/>
        <v>0</v>
      </c>
      <c r="BE87" s="55">
        <f t="shared" si="133"/>
        <v>0</v>
      </c>
      <c r="BF87" s="55">
        <f t="shared" si="134"/>
        <v>0</v>
      </c>
      <c r="BG87" s="55">
        <f t="shared" si="135"/>
        <v>0</v>
      </c>
      <c r="BH87" s="55">
        <f t="shared" si="136"/>
        <v>0</v>
      </c>
      <c r="BI87" s="55">
        <f t="shared" si="137"/>
        <v>0</v>
      </c>
      <c r="BJ87" s="55">
        <f t="shared" si="138"/>
        <v>0</v>
      </c>
      <c r="BK87" s="55">
        <f t="shared" si="139"/>
        <v>0</v>
      </c>
      <c r="BL87" s="22">
        <f t="shared" si="140"/>
        <v>4250</v>
      </c>
      <c r="BM87" s="22">
        <f t="shared" si="120"/>
        <v>4250</v>
      </c>
      <c r="BN87" s="22">
        <f t="shared" si="141"/>
        <v>51000</v>
      </c>
      <c r="BO87" s="22">
        <f t="shared" si="142"/>
        <v>51000</v>
      </c>
      <c r="BP87" s="22">
        <f t="shared" si="143"/>
        <v>51000</v>
      </c>
      <c r="BQ87" s="23">
        <f t="shared" si="144"/>
        <v>51000</v>
      </c>
      <c r="BR87" s="21">
        <f t="shared" si="46"/>
        <v>1275000</v>
      </c>
      <c r="BS87" s="22">
        <f t="shared" si="145"/>
        <v>1274798.3055555557</v>
      </c>
      <c r="BT87" s="22">
        <f t="shared" si="121"/>
        <v>1301245.4027777778</v>
      </c>
      <c r="BU87" s="22">
        <f t="shared" si="146"/>
        <v>0</v>
      </c>
      <c r="BV87" s="22">
        <f t="shared" si="122"/>
        <v>1339774.75</v>
      </c>
      <c r="BW87" s="22">
        <f t="shared" si="147"/>
        <v>111807.80266179331</v>
      </c>
      <c r="BX87" s="22">
        <f t="shared" si="148"/>
        <v>4472.3121064717325</v>
      </c>
      <c r="BY87" s="22">
        <f t="shared" si="149"/>
        <v>109724.47744511264</v>
      </c>
      <c r="BZ87" s="26">
        <f t="shared" si="150"/>
        <v>8.7706268650135671E-2</v>
      </c>
      <c r="CA87" s="26">
        <f t="shared" si="151"/>
        <v>1.9043730089150938E-2</v>
      </c>
      <c r="CB87" s="26">
        <f t="shared" si="152"/>
        <v>5.8842577431395836E-2</v>
      </c>
      <c r="CC87" s="27">
        <f t="shared" si="123"/>
        <v>0.27192765753393866</v>
      </c>
      <c r="CD87" s="19"/>
      <c r="CE87" s="19"/>
      <c r="CF87" s="19"/>
      <c r="CG87" s="19"/>
      <c r="CH87" s="19"/>
      <c r="CI87" s="19"/>
      <c r="CJ87" s="19"/>
      <c r="CK87" s="19"/>
      <c r="CL87" s="19"/>
      <c r="CM87" s="32"/>
      <c r="CN87" s="19"/>
      <c r="CO87" s="19"/>
      <c r="CP87" s="19"/>
      <c r="CQ87" s="19"/>
      <c r="CR87" s="19"/>
    </row>
    <row r="88" spans="1:96" ht="15.75" thickBot="1" x14ac:dyDescent="0.3">
      <c r="A88" s="4"/>
      <c r="B88" s="32">
        <f t="shared" si="10"/>
        <v>0</v>
      </c>
      <c r="C88" s="32">
        <f t="shared" si="155"/>
        <v>1</v>
      </c>
      <c r="D88" s="32">
        <f t="shared" si="156"/>
        <v>0</v>
      </c>
      <c r="E88" s="12">
        <v>0</v>
      </c>
      <c r="F88" s="60">
        <v>9000</v>
      </c>
      <c r="G88" s="13">
        <v>550</v>
      </c>
      <c r="H88" s="72">
        <f t="shared" si="71"/>
        <v>9173.9921950315693</v>
      </c>
      <c r="I88" s="13">
        <v>305</v>
      </c>
      <c r="J88" s="60">
        <f t="shared" si="82"/>
        <v>6734.3853701442913</v>
      </c>
      <c r="K88" s="13">
        <v>0</v>
      </c>
      <c r="L88" s="13">
        <v>0</v>
      </c>
      <c r="M88" s="60">
        <f t="shared" si="83"/>
        <v>9631.5923670050088</v>
      </c>
      <c r="N88" s="60">
        <f t="shared" si="84"/>
        <v>5753.5535622432271</v>
      </c>
      <c r="O88" s="60">
        <f t="shared" si="119"/>
        <v>4160.8293219038669</v>
      </c>
      <c r="P88" s="60">
        <f t="shared" si="85"/>
        <v>52192.391747459173</v>
      </c>
      <c r="Q88" s="60">
        <v>3100</v>
      </c>
      <c r="R88" s="60">
        <f t="shared" si="86"/>
        <v>4460.3037057799729</v>
      </c>
      <c r="S88" s="13">
        <v>0</v>
      </c>
      <c r="T88" s="72">
        <f>(T87*'RoR Calcs'!$V$21)+T87</f>
        <v>37717.143694148544</v>
      </c>
      <c r="U88" s="13">
        <v>0</v>
      </c>
      <c r="V88" s="14">
        <f t="shared" si="157"/>
        <v>142779.19196371565</v>
      </c>
      <c r="W88" s="13">
        <f t="shared" si="87"/>
        <v>700</v>
      </c>
      <c r="X88" s="13">
        <f t="shared" si="72"/>
        <v>700</v>
      </c>
      <c r="Y88" s="13">
        <f t="shared" si="72"/>
        <v>700</v>
      </c>
      <c r="Z88" s="13">
        <f t="shared" si="72"/>
        <v>700</v>
      </c>
      <c r="AA88" s="13">
        <f t="shared" si="72"/>
        <v>700</v>
      </c>
      <c r="AB88" s="60">
        <f t="shared" si="88"/>
        <v>47811.926073420182</v>
      </c>
      <c r="AC88" s="60">
        <f t="shared" si="89"/>
        <v>15704.925771518325</v>
      </c>
      <c r="AD88" s="60">
        <f t="shared" si="89"/>
        <v>16797.115342134177</v>
      </c>
      <c r="AE88" s="13">
        <v>0</v>
      </c>
      <c r="AF88" s="13">
        <v>0</v>
      </c>
      <c r="AG88" s="14">
        <f t="shared" si="13"/>
        <v>-83813.967187072674</v>
      </c>
      <c r="AH88" s="53">
        <f t="shared" si="90"/>
        <v>58965.224776642979</v>
      </c>
      <c r="AI88" s="22">
        <f t="shared" si="125"/>
        <v>3500</v>
      </c>
      <c r="AJ88" s="22">
        <v>750</v>
      </c>
      <c r="AK88" s="22">
        <v>0</v>
      </c>
      <c r="AL88" s="22">
        <f t="shared" si="126"/>
        <v>4250</v>
      </c>
      <c r="AM88" s="22">
        <f t="shared" si="69"/>
        <v>4250</v>
      </c>
      <c r="AN88" s="55">
        <f t="shared" si="127"/>
        <v>0</v>
      </c>
      <c r="AO88" s="55">
        <f t="shared" si="15"/>
        <v>0</v>
      </c>
      <c r="AP88" s="55">
        <f t="shared" si="16"/>
        <v>0</v>
      </c>
      <c r="AQ88" s="55">
        <f t="shared" si="17"/>
        <v>0</v>
      </c>
      <c r="AR88" s="55">
        <f t="shared" si="18"/>
        <v>0</v>
      </c>
      <c r="AS88" s="55">
        <f t="shared" si="19"/>
        <v>0</v>
      </c>
      <c r="AT88" s="55">
        <f t="shared" si="20"/>
        <v>0</v>
      </c>
      <c r="AU88" s="55">
        <f t="shared" si="21"/>
        <v>0</v>
      </c>
      <c r="AV88" s="55">
        <f t="shared" si="22"/>
        <v>0</v>
      </c>
      <c r="AW88" s="55">
        <f t="shared" si="23"/>
        <v>0</v>
      </c>
      <c r="AX88" s="55">
        <f t="shared" si="24"/>
        <v>0</v>
      </c>
      <c r="AY88" s="55">
        <f t="shared" si="25"/>
        <v>0</v>
      </c>
      <c r="AZ88" s="55">
        <f t="shared" si="128"/>
        <v>0</v>
      </c>
      <c r="BA88" s="55">
        <f t="shared" si="129"/>
        <v>0</v>
      </c>
      <c r="BB88" s="55">
        <f t="shared" si="130"/>
        <v>0</v>
      </c>
      <c r="BC88" s="55">
        <f t="shared" si="131"/>
        <v>0</v>
      </c>
      <c r="BD88" s="55">
        <f t="shared" si="132"/>
        <v>0</v>
      </c>
      <c r="BE88" s="55">
        <f t="shared" si="133"/>
        <v>0</v>
      </c>
      <c r="BF88" s="55">
        <f t="shared" si="134"/>
        <v>0</v>
      </c>
      <c r="BG88" s="55">
        <f t="shared" si="135"/>
        <v>0</v>
      </c>
      <c r="BH88" s="55">
        <f t="shared" si="136"/>
        <v>0</v>
      </c>
      <c r="BI88" s="55">
        <f t="shared" si="137"/>
        <v>0</v>
      </c>
      <c r="BJ88" s="55">
        <f t="shared" si="138"/>
        <v>0</v>
      </c>
      <c r="BK88" s="55">
        <f t="shared" si="139"/>
        <v>0</v>
      </c>
      <c r="BL88" s="22">
        <f t="shared" si="140"/>
        <v>4250</v>
      </c>
      <c r="BM88" s="22">
        <f t="shared" si="120"/>
        <v>4250</v>
      </c>
      <c r="BN88" s="22">
        <f t="shared" si="141"/>
        <v>51000</v>
      </c>
      <c r="BO88" s="22">
        <f t="shared" si="142"/>
        <v>51000</v>
      </c>
      <c r="BP88" s="22">
        <f t="shared" si="143"/>
        <v>51000</v>
      </c>
      <c r="BQ88" s="23">
        <f t="shared" si="144"/>
        <v>51000</v>
      </c>
      <c r="BR88" s="21">
        <f t="shared" si="46"/>
        <v>1275000</v>
      </c>
      <c r="BS88" s="22">
        <f t="shared" si="145"/>
        <v>1275000</v>
      </c>
      <c r="BT88" s="22">
        <f t="shared" si="121"/>
        <v>1297212.159722222</v>
      </c>
      <c r="BU88" s="22">
        <f t="shared" si="146"/>
        <v>0</v>
      </c>
      <c r="BV88" s="22">
        <f t="shared" si="122"/>
        <v>1339774.75</v>
      </c>
      <c r="BW88" s="22">
        <f t="shared" si="147"/>
        <v>113915.81439853979</v>
      </c>
      <c r="BX88" s="22">
        <f t="shared" si="148"/>
        <v>4556.6325759415913</v>
      </c>
      <c r="BY88" s="22">
        <f t="shared" si="149"/>
        <v>111813.99098880845</v>
      </c>
      <c r="BZ88" s="26">
        <f t="shared" si="150"/>
        <v>8.934573678316847E-2</v>
      </c>
      <c r="CA88" s="26">
        <f t="shared" si="151"/>
        <v>1.8853887533439823E-2</v>
      </c>
      <c r="CB88" s="26">
        <f t="shared" si="152"/>
        <v>5.8232228385358395E-2</v>
      </c>
      <c r="CC88" s="27">
        <f t="shared" si="123"/>
        <v>0.26852026393132833</v>
      </c>
      <c r="CD88" s="19"/>
      <c r="CE88" s="19"/>
      <c r="CF88" s="19"/>
      <c r="CG88" s="19"/>
      <c r="CH88" s="19"/>
      <c r="CI88" s="19"/>
      <c r="CJ88" s="19"/>
      <c r="CK88" s="19"/>
      <c r="CL88" s="19"/>
      <c r="CM88" s="32"/>
      <c r="CN88" s="19"/>
      <c r="CO88" s="19"/>
      <c r="CP88" s="19"/>
      <c r="CQ88" s="19"/>
      <c r="CR88" s="19"/>
    </row>
    <row r="89" spans="1:96" ht="15.75" thickBot="1" x14ac:dyDescent="0.3">
      <c r="A89" s="4"/>
      <c r="B89" s="32">
        <f t="shared" si="10"/>
        <v>0</v>
      </c>
      <c r="C89" s="32">
        <f t="shared" si="155"/>
        <v>1</v>
      </c>
      <c r="D89" s="32">
        <f t="shared" si="156"/>
        <v>0</v>
      </c>
      <c r="E89" s="12">
        <v>0</v>
      </c>
      <c r="F89" s="60">
        <v>9000</v>
      </c>
      <c r="G89" s="13">
        <v>550</v>
      </c>
      <c r="H89" s="72">
        <f t="shared" si="71"/>
        <v>9185.0774356005659</v>
      </c>
      <c r="I89" s="13">
        <v>305</v>
      </c>
      <c r="J89" s="60">
        <f t="shared" si="82"/>
        <v>6976.4752787076932</v>
      </c>
      <c r="K89" s="13">
        <v>0</v>
      </c>
      <c r="L89" s="13">
        <v>0</v>
      </c>
      <c r="M89" s="60">
        <f t="shared" si="83"/>
        <v>9691.7898192987905</v>
      </c>
      <c r="N89" s="60">
        <f t="shared" si="84"/>
        <v>5789.513272007247</v>
      </c>
      <c r="O89" s="60">
        <f t="shared" si="119"/>
        <v>4186.8345051657661</v>
      </c>
      <c r="P89" s="60">
        <f t="shared" si="85"/>
        <v>53443.594195880789</v>
      </c>
      <c r="Q89" s="60">
        <v>3100</v>
      </c>
      <c r="R89" s="60">
        <f t="shared" si="86"/>
        <v>4618.1806039410976</v>
      </c>
      <c r="S89" s="13">
        <v>0</v>
      </c>
      <c r="T89" s="72">
        <f>(T88*'RoR Calcs'!$V$21)+T88</f>
        <v>38312.681687650918</v>
      </c>
      <c r="U89" s="13">
        <v>0</v>
      </c>
      <c r="V89" s="14">
        <f t="shared" si="157"/>
        <v>145159.14679825288</v>
      </c>
      <c r="W89" s="13">
        <f t="shared" si="87"/>
        <v>700</v>
      </c>
      <c r="X89" s="13">
        <f t="shared" si="72"/>
        <v>700</v>
      </c>
      <c r="Y89" s="13">
        <f t="shared" si="72"/>
        <v>700</v>
      </c>
      <c r="Z89" s="13">
        <f t="shared" si="72"/>
        <v>700</v>
      </c>
      <c r="AA89" s="13">
        <f t="shared" si="72"/>
        <v>700</v>
      </c>
      <c r="AB89" s="60">
        <f t="shared" si="88"/>
        <v>48023.493846295067</v>
      </c>
      <c r="AC89" s="60">
        <f t="shared" si="89"/>
        <v>15783.450400375916</v>
      </c>
      <c r="AD89" s="60">
        <f t="shared" si="89"/>
        <v>16888.099716904071</v>
      </c>
      <c r="AE89" s="13">
        <v>0</v>
      </c>
      <c r="AF89" s="13">
        <v>0</v>
      </c>
      <c r="AG89" s="14">
        <f t="shared" si="13"/>
        <v>-84195.043963575066</v>
      </c>
      <c r="AH89" s="53">
        <f t="shared" si="90"/>
        <v>60964.102834677818</v>
      </c>
      <c r="AI89" s="22">
        <f t="shared" si="125"/>
        <v>3500</v>
      </c>
      <c r="AJ89" s="22">
        <v>750</v>
      </c>
      <c r="AK89" s="22">
        <v>0</v>
      </c>
      <c r="AL89" s="22">
        <f t="shared" si="126"/>
        <v>4250</v>
      </c>
      <c r="AM89" s="22">
        <f t="shared" si="69"/>
        <v>4250</v>
      </c>
      <c r="AN89" s="55">
        <f t="shared" si="127"/>
        <v>0</v>
      </c>
      <c r="AO89" s="55">
        <f t="shared" si="15"/>
        <v>0</v>
      </c>
      <c r="AP89" s="55">
        <f t="shared" si="16"/>
        <v>0</v>
      </c>
      <c r="AQ89" s="55">
        <f t="shared" si="17"/>
        <v>0</v>
      </c>
      <c r="AR89" s="55">
        <f t="shared" si="18"/>
        <v>0</v>
      </c>
      <c r="AS89" s="55">
        <f t="shared" si="19"/>
        <v>0</v>
      </c>
      <c r="AT89" s="55">
        <f t="shared" si="20"/>
        <v>0</v>
      </c>
      <c r="AU89" s="55">
        <f t="shared" si="21"/>
        <v>0</v>
      </c>
      <c r="AV89" s="55">
        <f t="shared" si="22"/>
        <v>0</v>
      </c>
      <c r="AW89" s="55">
        <f t="shared" si="23"/>
        <v>0</v>
      </c>
      <c r="AX89" s="55">
        <f t="shared" si="24"/>
        <v>0</v>
      </c>
      <c r="AY89" s="55">
        <f t="shared" si="25"/>
        <v>0</v>
      </c>
      <c r="AZ89" s="55">
        <f t="shared" si="128"/>
        <v>0</v>
      </c>
      <c r="BA89" s="55">
        <f t="shared" si="129"/>
        <v>0</v>
      </c>
      <c r="BB89" s="55">
        <f t="shared" si="130"/>
        <v>0</v>
      </c>
      <c r="BC89" s="55">
        <f t="shared" si="131"/>
        <v>0</v>
      </c>
      <c r="BD89" s="55">
        <f t="shared" si="132"/>
        <v>0</v>
      </c>
      <c r="BE89" s="55">
        <f t="shared" si="133"/>
        <v>0</v>
      </c>
      <c r="BF89" s="55">
        <f t="shared" si="134"/>
        <v>0</v>
      </c>
      <c r="BG89" s="55">
        <f t="shared" si="135"/>
        <v>0</v>
      </c>
      <c r="BH89" s="55">
        <f t="shared" si="136"/>
        <v>0</v>
      </c>
      <c r="BI89" s="55">
        <f t="shared" si="137"/>
        <v>0</v>
      </c>
      <c r="BJ89" s="55">
        <f t="shared" si="138"/>
        <v>0</v>
      </c>
      <c r="BK89" s="55">
        <f t="shared" si="139"/>
        <v>0</v>
      </c>
      <c r="BL89" s="22">
        <f t="shared" si="140"/>
        <v>4250</v>
      </c>
      <c r="BM89" s="22">
        <f t="shared" si="120"/>
        <v>4250</v>
      </c>
      <c r="BN89" s="22">
        <f t="shared" si="141"/>
        <v>51000</v>
      </c>
      <c r="BO89" s="22">
        <f t="shared" si="142"/>
        <v>51000</v>
      </c>
      <c r="BP89" s="22">
        <f t="shared" si="143"/>
        <v>51000</v>
      </c>
      <c r="BQ89" s="23">
        <f t="shared" si="144"/>
        <v>51000</v>
      </c>
      <c r="BR89" s="21">
        <f t="shared" si="46"/>
        <v>1275000</v>
      </c>
      <c r="BS89" s="22">
        <f t="shared" si="145"/>
        <v>1275000</v>
      </c>
      <c r="BT89" s="22">
        <f t="shared" ref="BT89:BT103" si="158">AVERAGE(BR78:BR89)</f>
        <v>1291927.8958333333</v>
      </c>
      <c r="BU89" s="22">
        <f t="shared" si="146"/>
        <v>0</v>
      </c>
      <c r="BV89" s="22">
        <f t="shared" si="122"/>
        <v>1339774.75</v>
      </c>
      <c r="BW89" s="22">
        <f t="shared" si="147"/>
        <v>116042.59408394463</v>
      </c>
      <c r="BX89" s="22">
        <f t="shared" si="148"/>
        <v>4641.7037633577847</v>
      </c>
      <c r="BY89" s="22">
        <f t="shared" si="149"/>
        <v>113922.0703814259</v>
      </c>
      <c r="BZ89" s="26">
        <f t="shared" si="150"/>
        <v>9.1013799281525198E-2</v>
      </c>
      <c r="CA89" s="26">
        <f t="shared" si="151"/>
        <v>1.86697492058846E-2</v>
      </c>
      <c r="CB89" s="26">
        <f t="shared" si="152"/>
        <v>5.7640657532867554E-2</v>
      </c>
      <c r="CC89" s="27">
        <f t="shared" ref="CC89:CC103" si="159">(BW89-BW77)/BW77</f>
        <v>0.26523097466782064</v>
      </c>
      <c r="CD89" s="19"/>
      <c r="CE89" s="19"/>
      <c r="CF89" s="19"/>
      <c r="CG89" s="19"/>
      <c r="CH89" s="19"/>
      <c r="CI89" s="19"/>
      <c r="CJ89" s="19"/>
      <c r="CK89" s="19"/>
      <c r="CL89" s="19"/>
      <c r="CM89" s="32"/>
      <c r="CN89" s="19"/>
      <c r="CO89" s="19"/>
      <c r="CP89" s="19"/>
      <c r="CQ89" s="19"/>
      <c r="CR89" s="19"/>
    </row>
    <row r="90" spans="1:96" ht="15.75" thickBot="1" x14ac:dyDescent="0.3">
      <c r="A90" s="4"/>
      <c r="B90" s="32">
        <f t="shared" si="10"/>
        <v>0</v>
      </c>
      <c r="C90" s="32">
        <f t="shared" si="155"/>
        <v>1</v>
      </c>
      <c r="D90" s="32">
        <f t="shared" si="156"/>
        <v>0</v>
      </c>
      <c r="E90" s="12">
        <v>0</v>
      </c>
      <c r="F90" s="60">
        <v>9000</v>
      </c>
      <c r="G90" s="13">
        <v>550</v>
      </c>
      <c r="H90" s="72">
        <f t="shared" si="71"/>
        <v>9196.1760708352485</v>
      </c>
      <c r="I90" s="13">
        <v>305</v>
      </c>
      <c r="J90" s="60">
        <f t="shared" si="82"/>
        <v>7220.078249199616</v>
      </c>
      <c r="K90" s="13">
        <v>0</v>
      </c>
      <c r="L90" s="13">
        <v>0</v>
      </c>
      <c r="M90" s="60">
        <f t="shared" si="83"/>
        <v>9752.3635056694075</v>
      </c>
      <c r="N90" s="60">
        <f t="shared" si="84"/>
        <v>5825.6977299572927</v>
      </c>
      <c r="O90" s="60">
        <f t="shared" si="119"/>
        <v>4213.0022208230521</v>
      </c>
      <c r="P90" s="60">
        <f t="shared" si="85"/>
        <v>54702.616659605046</v>
      </c>
      <c r="Q90" s="60">
        <v>3100</v>
      </c>
      <c r="R90" s="60">
        <f t="shared" si="86"/>
        <v>4777.0442327157298</v>
      </c>
      <c r="S90" s="13">
        <v>0</v>
      </c>
      <c r="T90" s="72">
        <f>(T89*'RoR Calcs'!$V$21)+T89</f>
        <v>38917.622978088526</v>
      </c>
      <c r="U90" s="13">
        <v>0</v>
      </c>
      <c r="V90" s="14">
        <f t="shared" si="157"/>
        <v>147559.60164689392</v>
      </c>
      <c r="W90" s="13">
        <f t="shared" si="87"/>
        <v>700</v>
      </c>
      <c r="X90" s="13">
        <f t="shared" si="72"/>
        <v>700</v>
      </c>
      <c r="Y90" s="13">
        <f t="shared" si="72"/>
        <v>700</v>
      </c>
      <c r="Z90" s="13">
        <f t="shared" si="72"/>
        <v>700</v>
      </c>
      <c r="AA90" s="13">
        <f t="shared" si="72"/>
        <v>700</v>
      </c>
      <c r="AB90" s="60">
        <f t="shared" si="88"/>
        <v>48235.997806564919</v>
      </c>
      <c r="AC90" s="60">
        <f t="shared" si="89"/>
        <v>15862.367652377796</v>
      </c>
      <c r="AD90" s="60">
        <f t="shared" si="89"/>
        <v>16979.576923703968</v>
      </c>
      <c r="AE90" s="13">
        <v>0</v>
      </c>
      <c r="AF90" s="13">
        <v>0</v>
      </c>
      <c r="AG90" s="14">
        <f t="shared" si="13"/>
        <v>-84577.942382646681</v>
      </c>
      <c r="AH90" s="53">
        <f t="shared" si="90"/>
        <v>62981.659264247239</v>
      </c>
      <c r="AI90" s="22">
        <f t="shared" si="125"/>
        <v>3500</v>
      </c>
      <c r="AJ90" s="22">
        <v>750</v>
      </c>
      <c r="AK90" s="22">
        <v>0</v>
      </c>
      <c r="AL90" s="22">
        <f t="shared" si="126"/>
        <v>4250</v>
      </c>
      <c r="AM90" s="22">
        <f t="shared" si="69"/>
        <v>4250</v>
      </c>
      <c r="AN90" s="55">
        <f t="shared" si="127"/>
        <v>0</v>
      </c>
      <c r="AO90" s="55">
        <f t="shared" si="15"/>
        <v>0</v>
      </c>
      <c r="AP90" s="55">
        <f t="shared" si="16"/>
        <v>0</v>
      </c>
      <c r="AQ90" s="55">
        <f t="shared" si="17"/>
        <v>0</v>
      </c>
      <c r="AR90" s="55">
        <f t="shared" si="18"/>
        <v>0</v>
      </c>
      <c r="AS90" s="55">
        <f t="shared" si="19"/>
        <v>0</v>
      </c>
      <c r="AT90" s="55">
        <f t="shared" si="20"/>
        <v>0</v>
      </c>
      <c r="AU90" s="55">
        <f t="shared" si="21"/>
        <v>0</v>
      </c>
      <c r="AV90" s="55">
        <f t="shared" si="22"/>
        <v>0</v>
      </c>
      <c r="AW90" s="55">
        <f t="shared" si="23"/>
        <v>0</v>
      </c>
      <c r="AX90" s="55">
        <f t="shared" si="24"/>
        <v>0</v>
      </c>
      <c r="AY90" s="55">
        <f t="shared" si="25"/>
        <v>0</v>
      </c>
      <c r="AZ90" s="55">
        <f t="shared" si="128"/>
        <v>0</v>
      </c>
      <c r="BA90" s="55">
        <f t="shared" si="129"/>
        <v>0</v>
      </c>
      <c r="BB90" s="55">
        <f t="shared" si="130"/>
        <v>0</v>
      </c>
      <c r="BC90" s="55">
        <f t="shared" si="131"/>
        <v>0</v>
      </c>
      <c r="BD90" s="55">
        <f t="shared" si="132"/>
        <v>0</v>
      </c>
      <c r="BE90" s="55">
        <f t="shared" si="133"/>
        <v>0</v>
      </c>
      <c r="BF90" s="55">
        <f t="shared" si="134"/>
        <v>0</v>
      </c>
      <c r="BG90" s="55">
        <f t="shared" si="135"/>
        <v>0</v>
      </c>
      <c r="BH90" s="55">
        <f t="shared" si="136"/>
        <v>0</v>
      </c>
      <c r="BI90" s="55">
        <f t="shared" si="137"/>
        <v>0</v>
      </c>
      <c r="BJ90" s="55">
        <f t="shared" si="138"/>
        <v>0</v>
      </c>
      <c r="BK90" s="55">
        <f t="shared" si="139"/>
        <v>0</v>
      </c>
      <c r="BL90" s="22">
        <f t="shared" si="140"/>
        <v>4250</v>
      </c>
      <c r="BM90" s="22">
        <f t="shared" si="120"/>
        <v>4250</v>
      </c>
      <c r="BN90" s="22">
        <f t="shared" si="141"/>
        <v>51000</v>
      </c>
      <c r="BO90" s="22">
        <f t="shared" si="142"/>
        <v>51000</v>
      </c>
      <c r="BP90" s="22">
        <f t="shared" si="143"/>
        <v>51000</v>
      </c>
      <c r="BQ90" s="23">
        <f t="shared" si="144"/>
        <v>51000</v>
      </c>
      <c r="BR90" s="21">
        <f t="shared" si="46"/>
        <v>1275000</v>
      </c>
      <c r="BS90" s="22">
        <f t="shared" ref="BS90:BS103" si="160">AVERAGE(BR88:BR90)</f>
        <v>1275000</v>
      </c>
      <c r="BT90" s="22">
        <f t="shared" si="158"/>
        <v>1286864.3333333333</v>
      </c>
      <c r="BU90" s="22">
        <f t="shared" ref="BU90:BU103" si="161">BS90*D90</f>
        <v>0</v>
      </c>
      <c r="BV90" s="22">
        <f t="shared" si="122"/>
        <v>1339774.75</v>
      </c>
      <c r="BW90" s="22">
        <f t="shared" ref="BW90:BW103" si="162">SUM(K90, L90, M90, N90, O90, P90, R90, S90, T90)</f>
        <v>118188.34732685908</v>
      </c>
      <c r="BX90" s="22">
        <f t="shared" ref="BX90:BX103" si="163">BR$54*BW90</f>
        <v>4727.5338930743628</v>
      </c>
      <c r="BY90" s="22">
        <f t="shared" ref="BY90:BY103" si="164">AVERAGE(BW88:BW90)</f>
        <v>116048.91860311449</v>
      </c>
      <c r="BZ90" s="26">
        <f t="shared" ref="BZ90:BZ103" si="165">BW90/BS90</f>
        <v>9.2696743001458096E-2</v>
      </c>
      <c r="CA90" s="26">
        <f t="shared" ref="CA90:CA103" si="166">(BW90-BW89)/BW89</f>
        <v>1.849108303596024E-2</v>
      </c>
      <c r="CB90" s="26">
        <f t="shared" ref="CB90:CB103" si="167">(BW90-BW87)/BW87</f>
        <v>5.7067078622108663E-2</v>
      </c>
      <c r="CC90" s="27">
        <f t="shared" si="159"/>
        <v>0.26205410483473757</v>
      </c>
      <c r="CD90" s="19"/>
      <c r="CE90" s="19"/>
      <c r="CF90" s="19"/>
      <c r="CG90" s="19"/>
      <c r="CH90" s="19"/>
      <c r="CI90" s="19"/>
      <c r="CJ90" s="19"/>
      <c r="CK90" s="19"/>
      <c r="CL90" s="19"/>
      <c r="CM90" s="32"/>
      <c r="CN90" s="19"/>
      <c r="CO90" s="19"/>
      <c r="CP90" s="19"/>
      <c r="CQ90" s="19"/>
      <c r="CR90" s="19"/>
    </row>
    <row r="91" spans="1:96" ht="15.75" thickBot="1" x14ac:dyDescent="0.3">
      <c r="A91" s="4"/>
      <c r="B91" s="32">
        <f t="shared" si="10"/>
        <v>0</v>
      </c>
      <c r="C91" s="32">
        <f t="shared" si="155"/>
        <v>1</v>
      </c>
      <c r="D91" s="32">
        <f t="shared" si="156"/>
        <v>0</v>
      </c>
      <c r="E91" s="12">
        <v>0</v>
      </c>
      <c r="F91" s="60">
        <v>9000</v>
      </c>
      <c r="G91" s="13">
        <v>550</v>
      </c>
      <c r="H91" s="72">
        <f t="shared" si="71"/>
        <v>9207.2881169208413</v>
      </c>
      <c r="I91" s="13">
        <v>305</v>
      </c>
      <c r="J91" s="60">
        <f t="shared" si="82"/>
        <v>7465.2037382571134</v>
      </c>
      <c r="K91" s="13">
        <v>0</v>
      </c>
      <c r="L91" s="13">
        <v>0</v>
      </c>
      <c r="M91" s="60">
        <f t="shared" si="83"/>
        <v>9813.3157775798409</v>
      </c>
      <c r="N91" s="60">
        <f t="shared" si="84"/>
        <v>5862.108340769526</v>
      </c>
      <c r="O91" s="60">
        <f t="shared" si="119"/>
        <v>4239.3334847031965</v>
      </c>
      <c r="P91" s="60">
        <f t="shared" si="85"/>
        <v>55969.50801372758</v>
      </c>
      <c r="Q91" s="60">
        <v>3100</v>
      </c>
      <c r="R91" s="60">
        <f t="shared" si="86"/>
        <v>4936.9007591702029</v>
      </c>
      <c r="S91" s="13">
        <v>0</v>
      </c>
      <c r="T91" s="72">
        <f>(T90*'RoR Calcs'!$V$21)+T90</f>
        <v>39532.116039604436</v>
      </c>
      <c r="U91" s="13">
        <v>0</v>
      </c>
      <c r="V91" s="14">
        <f t="shared" si="157"/>
        <v>149980.77427073274</v>
      </c>
      <c r="W91" s="13">
        <f t="shared" si="87"/>
        <v>700</v>
      </c>
      <c r="X91" s="13">
        <f t="shared" si="87"/>
        <v>700</v>
      </c>
      <c r="Y91" s="13">
        <f t="shared" si="87"/>
        <v>700</v>
      </c>
      <c r="Z91" s="13">
        <f t="shared" si="87"/>
        <v>700</v>
      </c>
      <c r="AA91" s="13">
        <f t="shared" si="87"/>
        <v>700</v>
      </c>
      <c r="AB91" s="60">
        <f t="shared" si="88"/>
        <v>48449.442096858969</v>
      </c>
      <c r="AC91" s="60">
        <f t="shared" si="89"/>
        <v>15941.679490639684</v>
      </c>
      <c r="AD91" s="60">
        <f t="shared" si="89"/>
        <v>17071.549632040696</v>
      </c>
      <c r="AE91" s="60">
        <v>18000</v>
      </c>
      <c r="AF91" s="13">
        <v>0</v>
      </c>
      <c r="AG91" s="14">
        <f t="shared" si="13"/>
        <v>-102962.67121953935</v>
      </c>
      <c r="AH91" s="53">
        <f t="shared" si="90"/>
        <v>47018.103051193393</v>
      </c>
      <c r="AI91" s="22">
        <f t="shared" si="125"/>
        <v>3500</v>
      </c>
      <c r="AJ91" s="22">
        <v>750</v>
      </c>
      <c r="AK91" s="22">
        <v>0</v>
      </c>
      <c r="AL91" s="22">
        <f t="shared" si="126"/>
        <v>4250</v>
      </c>
      <c r="AM91" s="22">
        <f t="shared" si="69"/>
        <v>4250</v>
      </c>
      <c r="AN91" s="55">
        <f t="shared" si="127"/>
        <v>0</v>
      </c>
      <c r="AO91" s="55">
        <f t="shared" si="15"/>
        <v>0</v>
      </c>
      <c r="AP91" s="55">
        <f t="shared" si="16"/>
        <v>0</v>
      </c>
      <c r="AQ91" s="55">
        <f t="shared" si="17"/>
        <v>0</v>
      </c>
      <c r="AR91" s="55">
        <f t="shared" si="18"/>
        <v>0</v>
      </c>
      <c r="AS91" s="55">
        <f t="shared" si="19"/>
        <v>0</v>
      </c>
      <c r="AT91" s="55">
        <f t="shared" si="20"/>
        <v>0</v>
      </c>
      <c r="AU91" s="55">
        <f t="shared" si="21"/>
        <v>0</v>
      </c>
      <c r="AV91" s="55">
        <f t="shared" si="22"/>
        <v>0</v>
      </c>
      <c r="AW91" s="55">
        <f t="shared" si="23"/>
        <v>0</v>
      </c>
      <c r="AX91" s="55">
        <f t="shared" si="24"/>
        <v>0</v>
      </c>
      <c r="AY91" s="55">
        <f t="shared" si="25"/>
        <v>0</v>
      </c>
      <c r="AZ91" s="55">
        <f t="shared" si="128"/>
        <v>0</v>
      </c>
      <c r="BA91" s="55">
        <f t="shared" si="129"/>
        <v>0</v>
      </c>
      <c r="BB91" s="55">
        <f t="shared" si="130"/>
        <v>0</v>
      </c>
      <c r="BC91" s="55">
        <f t="shared" si="131"/>
        <v>0</v>
      </c>
      <c r="BD91" s="55">
        <f t="shared" si="132"/>
        <v>0</v>
      </c>
      <c r="BE91" s="55">
        <f t="shared" si="133"/>
        <v>0</v>
      </c>
      <c r="BF91" s="55">
        <f t="shared" si="134"/>
        <v>0</v>
      </c>
      <c r="BG91" s="55">
        <f t="shared" si="135"/>
        <v>0</v>
      </c>
      <c r="BH91" s="55">
        <f t="shared" si="136"/>
        <v>0</v>
      </c>
      <c r="BI91" s="55">
        <f t="shared" si="137"/>
        <v>0</v>
      </c>
      <c r="BJ91" s="55">
        <f t="shared" si="138"/>
        <v>0</v>
      </c>
      <c r="BK91" s="55">
        <f t="shared" si="139"/>
        <v>0</v>
      </c>
      <c r="BL91" s="22">
        <f t="shared" si="140"/>
        <v>4250</v>
      </c>
      <c r="BM91" s="22">
        <f t="shared" si="120"/>
        <v>4250</v>
      </c>
      <c r="BN91" s="22">
        <f t="shared" si="141"/>
        <v>51000</v>
      </c>
      <c r="BO91" s="22">
        <f t="shared" si="142"/>
        <v>51000</v>
      </c>
      <c r="BP91" s="22">
        <f t="shared" si="143"/>
        <v>51000</v>
      </c>
      <c r="BQ91" s="23">
        <f t="shared" si="144"/>
        <v>51000</v>
      </c>
      <c r="BR91" s="21">
        <f t="shared" si="46"/>
        <v>1275000</v>
      </c>
      <c r="BS91" s="22">
        <f t="shared" si="160"/>
        <v>1275000</v>
      </c>
      <c r="BT91" s="22">
        <f t="shared" si="158"/>
        <v>1282524.861111111</v>
      </c>
      <c r="BU91" s="22">
        <f t="shared" si="161"/>
        <v>0</v>
      </c>
      <c r="BV91" s="22">
        <f t="shared" si="122"/>
        <v>1339774.75</v>
      </c>
      <c r="BW91" s="22">
        <f t="shared" si="162"/>
        <v>120353.2824155548</v>
      </c>
      <c r="BX91" s="22">
        <f t="shared" si="163"/>
        <v>4814.1312966221922</v>
      </c>
      <c r="BY91" s="22">
        <f t="shared" si="164"/>
        <v>118194.74127545283</v>
      </c>
      <c r="BZ91" s="26">
        <f t="shared" si="165"/>
        <v>9.4394731306317495E-2</v>
      </c>
      <c r="CA91" s="26">
        <f t="shared" si="166"/>
        <v>1.831766953055388E-2</v>
      </c>
      <c r="CB91" s="26">
        <f t="shared" si="167"/>
        <v>5.6510749196711417E-2</v>
      </c>
      <c r="CC91" s="27">
        <f t="shared" si="159"/>
        <v>0.25898433142229255</v>
      </c>
      <c r="CD91" s="19"/>
      <c r="CE91" s="19"/>
      <c r="CF91" s="19"/>
      <c r="CG91" s="19"/>
      <c r="CH91" s="19"/>
      <c r="CI91" s="19"/>
      <c r="CJ91" s="19"/>
      <c r="CK91" s="19"/>
      <c r="CL91" s="19"/>
      <c r="CM91" s="32"/>
      <c r="CN91" s="19"/>
      <c r="CO91" s="19"/>
      <c r="CP91" s="19"/>
      <c r="CQ91" s="19"/>
      <c r="CR91" s="19"/>
    </row>
    <row r="92" spans="1:96" ht="15.75" thickBot="1" x14ac:dyDescent="0.3">
      <c r="A92" s="4"/>
      <c r="B92" s="32">
        <f t="shared" si="10"/>
        <v>0</v>
      </c>
      <c r="C92" s="32">
        <f t="shared" si="155"/>
        <v>1</v>
      </c>
      <c r="D92" s="32">
        <f t="shared" si="156"/>
        <v>0</v>
      </c>
      <c r="E92" s="12">
        <v>0</v>
      </c>
      <c r="F92" s="60">
        <v>9000</v>
      </c>
      <c r="G92" s="13">
        <v>550</v>
      </c>
      <c r="H92" s="72">
        <f t="shared" si="71"/>
        <v>9218.4135900621204</v>
      </c>
      <c r="I92" s="13">
        <v>305</v>
      </c>
      <c r="J92" s="60">
        <f t="shared" si="82"/>
        <v>7711.8612616212204</v>
      </c>
      <c r="K92" s="13">
        <v>0</v>
      </c>
      <c r="L92" s="13">
        <v>0</v>
      </c>
      <c r="M92" s="60">
        <f t="shared" si="83"/>
        <v>9874.6490011897149</v>
      </c>
      <c r="N92" s="60">
        <f t="shared" si="84"/>
        <v>5898.7465178993352</v>
      </c>
      <c r="O92" s="60">
        <f t="shared" si="119"/>
        <v>4265.8293189825918</v>
      </c>
      <c r="P92" s="60">
        <f t="shared" si="85"/>
        <v>57244.317438813378</v>
      </c>
      <c r="Q92" s="60">
        <v>3100</v>
      </c>
      <c r="R92" s="60">
        <f t="shared" si="86"/>
        <v>5097.7563889150169</v>
      </c>
      <c r="S92" s="13">
        <v>0</v>
      </c>
      <c r="T92" s="72">
        <f>(T91*'RoR Calcs'!$V$21)+T91</f>
        <v>40156.311690686613</v>
      </c>
      <c r="U92" s="13">
        <v>0</v>
      </c>
      <c r="V92" s="14">
        <f t="shared" si="157"/>
        <v>152422.88520816999</v>
      </c>
      <c r="W92" s="13">
        <f t="shared" si="87"/>
        <v>700</v>
      </c>
      <c r="X92" s="13">
        <f t="shared" si="87"/>
        <v>700</v>
      </c>
      <c r="Y92" s="13">
        <f t="shared" si="87"/>
        <v>700</v>
      </c>
      <c r="Z92" s="13">
        <f t="shared" si="87"/>
        <v>700</v>
      </c>
      <c r="AA92" s="13">
        <f t="shared" si="87"/>
        <v>700</v>
      </c>
      <c r="AB92" s="60">
        <f t="shared" si="88"/>
        <v>48663.830878137567</v>
      </c>
      <c r="AC92" s="60">
        <f t="shared" si="89"/>
        <v>16021.387888092882</v>
      </c>
      <c r="AD92" s="60">
        <f t="shared" si="89"/>
        <v>17164.020525880918</v>
      </c>
      <c r="AE92" s="60">
        <f t="shared" si="89"/>
        <v>18105</v>
      </c>
      <c r="AF92" s="13">
        <v>0</v>
      </c>
      <c r="AG92" s="14">
        <f t="shared" si="13"/>
        <v>-103454.23929211136</v>
      </c>
      <c r="AH92" s="53">
        <f t="shared" si="90"/>
        <v>48968.645916058624</v>
      </c>
      <c r="AI92" s="22">
        <f t="shared" si="125"/>
        <v>3500</v>
      </c>
      <c r="AJ92" s="22">
        <v>750</v>
      </c>
      <c r="AK92" s="22">
        <v>0</v>
      </c>
      <c r="AL92" s="22">
        <f t="shared" si="126"/>
        <v>4250</v>
      </c>
      <c r="AM92" s="22">
        <f t="shared" si="69"/>
        <v>4250</v>
      </c>
      <c r="AN92" s="55">
        <f t="shared" si="127"/>
        <v>0</v>
      </c>
      <c r="AO92" s="55">
        <f t="shared" si="15"/>
        <v>0</v>
      </c>
      <c r="AP92" s="55">
        <f t="shared" si="16"/>
        <v>0</v>
      </c>
      <c r="AQ92" s="55">
        <f t="shared" si="17"/>
        <v>0</v>
      </c>
      <c r="AR92" s="55">
        <f t="shared" si="18"/>
        <v>0</v>
      </c>
      <c r="AS92" s="55">
        <f t="shared" si="19"/>
        <v>0</v>
      </c>
      <c r="AT92" s="55">
        <f t="shared" si="20"/>
        <v>0</v>
      </c>
      <c r="AU92" s="55">
        <f t="shared" si="21"/>
        <v>0</v>
      </c>
      <c r="AV92" s="55">
        <f t="shared" si="22"/>
        <v>0</v>
      </c>
      <c r="AW92" s="55">
        <f t="shared" si="23"/>
        <v>0</v>
      </c>
      <c r="AX92" s="55">
        <f t="shared" si="24"/>
        <v>0</v>
      </c>
      <c r="AY92" s="55">
        <f t="shared" si="25"/>
        <v>0</v>
      </c>
      <c r="AZ92" s="55">
        <f t="shared" si="128"/>
        <v>0</v>
      </c>
      <c r="BA92" s="55">
        <f t="shared" si="129"/>
        <v>0</v>
      </c>
      <c r="BB92" s="55">
        <f t="shared" si="130"/>
        <v>0</v>
      </c>
      <c r="BC92" s="55">
        <f t="shared" si="131"/>
        <v>0</v>
      </c>
      <c r="BD92" s="55">
        <f t="shared" si="132"/>
        <v>0</v>
      </c>
      <c r="BE92" s="55">
        <f t="shared" si="133"/>
        <v>0</v>
      </c>
      <c r="BF92" s="55">
        <f t="shared" si="134"/>
        <v>0</v>
      </c>
      <c r="BG92" s="55">
        <f t="shared" si="135"/>
        <v>0</v>
      </c>
      <c r="BH92" s="55">
        <f t="shared" si="136"/>
        <v>0</v>
      </c>
      <c r="BI92" s="55">
        <f t="shared" si="137"/>
        <v>0</v>
      </c>
      <c r="BJ92" s="55">
        <f t="shared" si="138"/>
        <v>0</v>
      </c>
      <c r="BK92" s="55">
        <f t="shared" si="139"/>
        <v>0</v>
      </c>
      <c r="BL92" s="22">
        <f t="shared" si="140"/>
        <v>4250</v>
      </c>
      <c r="BM92" s="22">
        <f t="shared" si="120"/>
        <v>4250</v>
      </c>
      <c r="BN92" s="22">
        <f t="shared" si="141"/>
        <v>51000</v>
      </c>
      <c r="BO92" s="22">
        <f t="shared" si="142"/>
        <v>51000</v>
      </c>
      <c r="BP92" s="22">
        <f t="shared" si="143"/>
        <v>51000</v>
      </c>
      <c r="BQ92" s="23">
        <f t="shared" si="144"/>
        <v>51000</v>
      </c>
      <c r="BR92" s="21">
        <f t="shared" si="46"/>
        <v>1275000</v>
      </c>
      <c r="BS92" s="22">
        <f t="shared" si="160"/>
        <v>1275000</v>
      </c>
      <c r="BT92" s="22">
        <f t="shared" si="158"/>
        <v>1279134.875</v>
      </c>
      <c r="BU92" s="22">
        <f t="shared" si="161"/>
        <v>0</v>
      </c>
      <c r="BV92" s="22">
        <f t="shared" si="122"/>
        <v>1339774.75</v>
      </c>
      <c r="BW92" s="22">
        <f t="shared" si="162"/>
        <v>122537.61035648664</v>
      </c>
      <c r="BX92" s="22">
        <f t="shared" si="163"/>
        <v>4901.5044142594652</v>
      </c>
      <c r="BY92" s="22">
        <f t="shared" si="164"/>
        <v>120359.7466996335</v>
      </c>
      <c r="BZ92" s="26">
        <f t="shared" si="165"/>
        <v>9.6107929691362073E-2</v>
      </c>
      <c r="CA92" s="26">
        <f t="shared" si="166"/>
        <v>1.8149300933810893E-2</v>
      </c>
      <c r="CB92" s="26">
        <f t="shared" si="167"/>
        <v>5.597096759008633E-2</v>
      </c>
      <c r="CC92" s="27">
        <f t="shared" si="159"/>
        <v>0.25601666498563225</v>
      </c>
      <c r="CD92" s="19"/>
      <c r="CE92" s="19"/>
      <c r="CF92" s="19"/>
      <c r="CG92" s="19"/>
      <c r="CH92" s="19"/>
      <c r="CI92" s="19"/>
      <c r="CJ92" s="19"/>
      <c r="CK92" s="19"/>
      <c r="CL92" s="19"/>
      <c r="CM92" s="32"/>
      <c r="CN92" s="19"/>
      <c r="CO92" s="19"/>
      <c r="CP92" s="19"/>
      <c r="CQ92" s="19"/>
      <c r="CR92" s="19"/>
    </row>
    <row r="93" spans="1:96" ht="15.75" thickBot="1" x14ac:dyDescent="0.3">
      <c r="A93" s="4"/>
      <c r="B93" s="32">
        <f t="shared" si="10"/>
        <v>0</v>
      </c>
      <c r="C93" s="32">
        <f t="shared" si="155"/>
        <v>1</v>
      </c>
      <c r="D93" s="32">
        <f t="shared" si="156"/>
        <v>0</v>
      </c>
      <c r="E93" s="12">
        <v>0</v>
      </c>
      <c r="F93" s="60">
        <v>9000</v>
      </c>
      <c r="G93" s="13">
        <v>550</v>
      </c>
      <c r="H93" s="72">
        <f t="shared" si="71"/>
        <v>9229.5525064834455</v>
      </c>
      <c r="I93" s="13">
        <v>305</v>
      </c>
      <c r="J93" s="60">
        <f t="shared" si="82"/>
        <v>7960.0603945063531</v>
      </c>
      <c r="K93" s="13">
        <v>0</v>
      </c>
      <c r="L93" s="13">
        <v>0</v>
      </c>
      <c r="M93" s="60">
        <f t="shared" si="83"/>
        <v>9936.3655574471504</v>
      </c>
      <c r="N93" s="60">
        <f t="shared" si="84"/>
        <v>5935.6136836362057</v>
      </c>
      <c r="O93" s="60">
        <f t="shared" si="119"/>
        <v>4292.4907522262329</v>
      </c>
      <c r="P93" s="60">
        <f t="shared" si="85"/>
        <v>58527.09442280596</v>
      </c>
      <c r="Q93" s="60">
        <v>3100</v>
      </c>
      <c r="R93" s="60">
        <f t="shared" si="86"/>
        <v>5259.6173663457357</v>
      </c>
      <c r="S93" s="13">
        <v>0</v>
      </c>
      <c r="T93" s="72">
        <f>(T92*'RoR Calcs'!$V$21)+T92</f>
        <v>40790.363131184153</v>
      </c>
      <c r="U93" s="13">
        <v>0</v>
      </c>
      <c r="V93" s="14">
        <f t="shared" si="157"/>
        <v>154886.15781463523</v>
      </c>
      <c r="W93" s="13">
        <f t="shared" si="87"/>
        <v>700</v>
      </c>
      <c r="X93" s="13">
        <f t="shared" si="87"/>
        <v>700</v>
      </c>
      <c r="Y93" s="13">
        <f t="shared" si="87"/>
        <v>700</v>
      </c>
      <c r="Z93" s="13">
        <f t="shared" si="87"/>
        <v>700</v>
      </c>
      <c r="AA93" s="13">
        <f t="shared" si="87"/>
        <v>700</v>
      </c>
      <c r="AB93" s="60">
        <f t="shared" si="88"/>
        <v>48879.168329773325</v>
      </c>
      <c r="AC93" s="60">
        <f t="shared" si="89"/>
        <v>16101.494827533346</v>
      </c>
      <c r="AD93" s="60">
        <f t="shared" si="89"/>
        <v>17256.992303729439</v>
      </c>
      <c r="AE93" s="60">
        <f t="shared" si="89"/>
        <v>18210.612499999999</v>
      </c>
      <c r="AF93" s="13">
        <v>0</v>
      </c>
      <c r="AG93" s="14">
        <f t="shared" si="13"/>
        <v>-103948.26796103611</v>
      </c>
      <c r="AH93" s="53">
        <f t="shared" si="90"/>
        <v>50937.889853599117</v>
      </c>
      <c r="AI93" s="22">
        <f t="shared" si="125"/>
        <v>3500</v>
      </c>
      <c r="AJ93" s="22">
        <v>750</v>
      </c>
      <c r="AK93" s="22">
        <v>0</v>
      </c>
      <c r="AL93" s="22">
        <f t="shared" si="126"/>
        <v>4250</v>
      </c>
      <c r="AM93" s="22">
        <f t="shared" si="69"/>
        <v>4250</v>
      </c>
      <c r="AN93" s="55">
        <f t="shared" si="127"/>
        <v>0</v>
      </c>
      <c r="AO93" s="55">
        <f t="shared" si="15"/>
        <v>0</v>
      </c>
      <c r="AP93" s="55">
        <f t="shared" si="16"/>
        <v>0</v>
      </c>
      <c r="AQ93" s="55">
        <f t="shared" si="17"/>
        <v>0</v>
      </c>
      <c r="AR93" s="55">
        <f t="shared" si="18"/>
        <v>0</v>
      </c>
      <c r="AS93" s="55">
        <f t="shared" si="19"/>
        <v>0</v>
      </c>
      <c r="AT93" s="55">
        <f t="shared" si="20"/>
        <v>0</v>
      </c>
      <c r="AU93" s="55">
        <f t="shared" si="21"/>
        <v>0</v>
      </c>
      <c r="AV93" s="55">
        <f t="shared" si="22"/>
        <v>0</v>
      </c>
      <c r="AW93" s="55">
        <f t="shared" si="23"/>
        <v>0</v>
      </c>
      <c r="AX93" s="55">
        <f t="shared" si="24"/>
        <v>0</v>
      </c>
      <c r="AY93" s="55">
        <f t="shared" si="25"/>
        <v>0</v>
      </c>
      <c r="AZ93" s="55">
        <f t="shared" si="128"/>
        <v>0</v>
      </c>
      <c r="BA93" s="55">
        <f t="shared" si="129"/>
        <v>0</v>
      </c>
      <c r="BB93" s="55">
        <f t="shared" si="130"/>
        <v>0</v>
      </c>
      <c r="BC93" s="55">
        <f t="shared" si="131"/>
        <v>0</v>
      </c>
      <c r="BD93" s="55">
        <f t="shared" si="132"/>
        <v>0</v>
      </c>
      <c r="BE93" s="55">
        <f t="shared" si="133"/>
        <v>0</v>
      </c>
      <c r="BF93" s="55">
        <f t="shared" si="134"/>
        <v>0</v>
      </c>
      <c r="BG93" s="55">
        <f t="shared" si="135"/>
        <v>0</v>
      </c>
      <c r="BH93" s="55">
        <f t="shared" si="136"/>
        <v>0</v>
      </c>
      <c r="BI93" s="55">
        <f t="shared" si="137"/>
        <v>0</v>
      </c>
      <c r="BJ93" s="55">
        <f t="shared" si="138"/>
        <v>0</v>
      </c>
      <c r="BK93" s="55">
        <f t="shared" si="139"/>
        <v>0</v>
      </c>
      <c r="BL93" s="22">
        <f t="shared" si="140"/>
        <v>4250</v>
      </c>
      <c r="BM93" s="22">
        <f t="shared" si="120"/>
        <v>4250</v>
      </c>
      <c r="BN93" s="22">
        <f t="shared" si="141"/>
        <v>51000</v>
      </c>
      <c r="BO93" s="22">
        <f t="shared" si="142"/>
        <v>51000</v>
      </c>
      <c r="BP93" s="22">
        <f t="shared" si="143"/>
        <v>51000</v>
      </c>
      <c r="BQ93" s="23">
        <f t="shared" si="144"/>
        <v>51000</v>
      </c>
      <c r="BR93" s="21">
        <f t="shared" si="46"/>
        <v>1275000</v>
      </c>
      <c r="BS93" s="22">
        <f t="shared" si="160"/>
        <v>1275000</v>
      </c>
      <c r="BT93" s="22">
        <f t="shared" si="158"/>
        <v>1276651.9583333333</v>
      </c>
      <c r="BU93" s="22">
        <f t="shared" si="161"/>
        <v>0</v>
      </c>
      <c r="BV93" s="22">
        <f t="shared" si="122"/>
        <v>1339774.75</v>
      </c>
      <c r="BW93" s="22">
        <f t="shared" si="162"/>
        <v>124741.54491364543</v>
      </c>
      <c r="BX93" s="22">
        <f t="shared" si="163"/>
        <v>4989.6617965458172</v>
      </c>
      <c r="BY93" s="22">
        <f t="shared" si="164"/>
        <v>122544.14589522895</v>
      </c>
      <c r="BZ93" s="26">
        <f t="shared" si="165"/>
        <v>9.7836505814623859E-2</v>
      </c>
      <c r="CA93" s="26">
        <f t="shared" si="166"/>
        <v>1.7985780453422428E-2</v>
      </c>
      <c r="CB93" s="26">
        <f t="shared" si="167"/>
        <v>5.5447070163888265E-2</v>
      </c>
      <c r="CC93" s="27">
        <f t="shared" si="159"/>
        <v>0.2531464239315932</v>
      </c>
      <c r="CD93" s="19"/>
      <c r="CE93" s="19"/>
      <c r="CF93" s="19"/>
      <c r="CG93" s="19"/>
      <c r="CH93" s="19"/>
      <c r="CI93" s="19"/>
      <c r="CJ93" s="19"/>
      <c r="CK93" s="19"/>
      <c r="CL93" s="19"/>
      <c r="CM93" s="32"/>
      <c r="CN93" s="19"/>
      <c r="CO93" s="19"/>
      <c r="CP93" s="19"/>
      <c r="CQ93" s="19"/>
      <c r="CR93" s="19"/>
    </row>
    <row r="94" spans="1:96" ht="15.75" thickBot="1" x14ac:dyDescent="0.3">
      <c r="A94" s="4"/>
      <c r="B94" s="32">
        <f t="shared" si="10"/>
        <v>0</v>
      </c>
      <c r="C94" s="32">
        <f t="shared" si="155"/>
        <v>1</v>
      </c>
      <c r="D94" s="32">
        <f t="shared" si="156"/>
        <v>0</v>
      </c>
      <c r="E94" s="12">
        <v>0</v>
      </c>
      <c r="F94" s="60">
        <v>9000</v>
      </c>
      <c r="G94" s="13">
        <v>550</v>
      </c>
      <c r="H94" s="72">
        <f t="shared" si="71"/>
        <v>9240.7048824287795</v>
      </c>
      <c r="I94" s="13">
        <v>305</v>
      </c>
      <c r="J94" s="60">
        <f t="shared" si="82"/>
        <v>8209.8107719720174</v>
      </c>
      <c r="K94" s="13">
        <v>0</v>
      </c>
      <c r="L94" s="13">
        <v>0</v>
      </c>
      <c r="M94" s="60">
        <f t="shared" si="83"/>
        <v>9998.467842181195</v>
      </c>
      <c r="N94" s="60">
        <f t="shared" si="84"/>
        <v>5972.7112691589318</v>
      </c>
      <c r="O94" s="60">
        <f t="shared" si="119"/>
        <v>4319.3188194276472</v>
      </c>
      <c r="P94" s="60">
        <f t="shared" si="85"/>
        <v>59817.888762948496</v>
      </c>
      <c r="Q94" s="60">
        <v>3100</v>
      </c>
      <c r="R94" s="60">
        <f t="shared" si="86"/>
        <v>5422.4899748853968</v>
      </c>
      <c r="S94" s="13">
        <v>0</v>
      </c>
      <c r="T94" s="72">
        <f>(T93*'RoR Calcs'!$V$21)+T93</f>
        <v>41434.425979907966</v>
      </c>
      <c r="U94" s="13">
        <v>0</v>
      </c>
      <c r="V94" s="14">
        <f t="shared" si="157"/>
        <v>157370.81830291043</v>
      </c>
      <c r="W94" s="13">
        <f t="shared" si="87"/>
        <v>700</v>
      </c>
      <c r="X94" s="13">
        <f t="shared" si="87"/>
        <v>700</v>
      </c>
      <c r="Y94" s="13">
        <f t="shared" si="87"/>
        <v>700</v>
      </c>
      <c r="Z94" s="13">
        <f t="shared" si="87"/>
        <v>700</v>
      </c>
      <c r="AA94" s="13">
        <f t="shared" si="87"/>
        <v>700</v>
      </c>
      <c r="AB94" s="60">
        <f t="shared" si="88"/>
        <v>49095.458649632572</v>
      </c>
      <c r="AC94" s="60">
        <f t="shared" si="89"/>
        <v>16182.002301671013</v>
      </c>
      <c r="AD94" s="60">
        <f t="shared" si="89"/>
        <v>17350.467678707973</v>
      </c>
      <c r="AE94" s="60">
        <f t="shared" si="89"/>
        <v>18316.841072916664</v>
      </c>
      <c r="AF94" s="13">
        <v>0</v>
      </c>
      <c r="AG94" s="14">
        <f t="shared" si="13"/>
        <v>-104444.76970292823</v>
      </c>
      <c r="AH94" s="53">
        <f t="shared" si="90"/>
        <v>52926.048599982198</v>
      </c>
      <c r="AI94" s="22">
        <f t="shared" si="125"/>
        <v>3500</v>
      </c>
      <c r="AJ94" s="22">
        <v>750</v>
      </c>
      <c r="AK94" s="22">
        <v>0</v>
      </c>
      <c r="AL94" s="22">
        <f t="shared" si="126"/>
        <v>4250</v>
      </c>
      <c r="AM94" s="22">
        <f t="shared" si="69"/>
        <v>4250</v>
      </c>
      <c r="AN94" s="55">
        <f t="shared" si="127"/>
        <v>0</v>
      </c>
      <c r="AO94" s="55">
        <f t="shared" si="15"/>
        <v>0</v>
      </c>
      <c r="AP94" s="55">
        <f t="shared" si="16"/>
        <v>0</v>
      </c>
      <c r="AQ94" s="55">
        <f t="shared" si="17"/>
        <v>0</v>
      </c>
      <c r="AR94" s="55">
        <f t="shared" si="18"/>
        <v>0</v>
      </c>
      <c r="AS94" s="55">
        <f t="shared" si="19"/>
        <v>0</v>
      </c>
      <c r="AT94" s="55">
        <f t="shared" si="20"/>
        <v>0</v>
      </c>
      <c r="AU94" s="55">
        <f t="shared" si="21"/>
        <v>0</v>
      </c>
      <c r="AV94" s="55">
        <f t="shared" si="22"/>
        <v>0</v>
      </c>
      <c r="AW94" s="55">
        <f t="shared" si="23"/>
        <v>0</v>
      </c>
      <c r="AX94" s="55">
        <f t="shared" si="24"/>
        <v>0</v>
      </c>
      <c r="AY94" s="55">
        <f t="shared" si="25"/>
        <v>0</v>
      </c>
      <c r="AZ94" s="55">
        <f t="shared" si="128"/>
        <v>0</v>
      </c>
      <c r="BA94" s="55">
        <f t="shared" si="129"/>
        <v>0</v>
      </c>
      <c r="BB94" s="55">
        <f t="shared" si="130"/>
        <v>0</v>
      </c>
      <c r="BC94" s="55">
        <f t="shared" si="131"/>
        <v>0</v>
      </c>
      <c r="BD94" s="55">
        <f t="shared" si="132"/>
        <v>0</v>
      </c>
      <c r="BE94" s="55">
        <f t="shared" si="133"/>
        <v>0</v>
      </c>
      <c r="BF94" s="55">
        <f t="shared" si="134"/>
        <v>0</v>
      </c>
      <c r="BG94" s="55">
        <f t="shared" si="135"/>
        <v>0</v>
      </c>
      <c r="BH94" s="55">
        <f t="shared" si="136"/>
        <v>0</v>
      </c>
      <c r="BI94" s="55">
        <f t="shared" si="137"/>
        <v>0</v>
      </c>
      <c r="BJ94" s="55">
        <f t="shared" si="138"/>
        <v>0</v>
      </c>
      <c r="BK94" s="55">
        <f t="shared" si="139"/>
        <v>0</v>
      </c>
      <c r="BL94" s="22">
        <f t="shared" si="140"/>
        <v>4250</v>
      </c>
      <c r="BM94" s="22">
        <f t="shared" si="120"/>
        <v>4250</v>
      </c>
      <c r="BN94" s="22">
        <f t="shared" si="141"/>
        <v>51000</v>
      </c>
      <c r="BO94" s="22">
        <f t="shared" si="142"/>
        <v>51000</v>
      </c>
      <c r="BP94" s="22">
        <f t="shared" si="143"/>
        <v>51000</v>
      </c>
      <c r="BQ94" s="23">
        <f t="shared" si="144"/>
        <v>51000</v>
      </c>
      <c r="BR94" s="21">
        <f t="shared" si="46"/>
        <v>1275000</v>
      </c>
      <c r="BS94" s="22">
        <f t="shared" si="160"/>
        <v>1275000</v>
      </c>
      <c r="BT94" s="22">
        <f t="shared" si="158"/>
        <v>1275667.1041666667</v>
      </c>
      <c r="BU94" s="22">
        <f t="shared" si="161"/>
        <v>0</v>
      </c>
      <c r="BV94" s="22">
        <f t="shared" si="122"/>
        <v>1339774.75</v>
      </c>
      <c r="BW94" s="22">
        <f t="shared" si="162"/>
        <v>126965.30264850962</v>
      </c>
      <c r="BX94" s="22">
        <f t="shared" si="163"/>
        <v>5078.6121059403849</v>
      </c>
      <c r="BY94" s="22">
        <f t="shared" si="164"/>
        <v>124748.15263954723</v>
      </c>
      <c r="BZ94" s="26">
        <f t="shared" si="165"/>
        <v>9.9580629528242842E-2</v>
      </c>
      <c r="CA94" s="26">
        <f t="shared" si="166"/>
        <v>1.7826921547297092E-2</v>
      </c>
      <c r="CB94" s="26">
        <f t="shared" si="167"/>
        <v>5.4938428767774619E-2</v>
      </c>
      <c r="CC94" s="27">
        <f t="shared" si="159"/>
        <v>0.25036921114764776</v>
      </c>
      <c r="CD94" s="19"/>
      <c r="CE94" s="19"/>
      <c r="CF94" s="19"/>
      <c r="CG94" s="19"/>
      <c r="CH94" s="19"/>
      <c r="CI94" s="19"/>
      <c r="CJ94" s="19"/>
      <c r="CK94" s="19"/>
      <c r="CL94" s="19"/>
      <c r="CM94" s="32"/>
      <c r="CN94" s="19"/>
      <c r="CO94" s="19"/>
      <c r="CP94" s="19"/>
      <c r="CQ94" s="19"/>
      <c r="CR94" s="19"/>
    </row>
    <row r="95" spans="1:96" ht="15.75" thickBot="1" x14ac:dyDescent="0.3">
      <c r="A95" s="4"/>
      <c r="B95" s="32">
        <f t="shared" si="10"/>
        <v>0</v>
      </c>
      <c r="C95" s="32">
        <f t="shared" si="155"/>
        <v>1</v>
      </c>
      <c r="D95" s="32">
        <f t="shared" si="156"/>
        <v>0</v>
      </c>
      <c r="E95" s="12">
        <v>0</v>
      </c>
      <c r="F95" s="60">
        <v>9000</v>
      </c>
      <c r="G95" s="13">
        <v>550</v>
      </c>
      <c r="H95" s="72">
        <f t="shared" si="71"/>
        <v>9251.8707341617137</v>
      </c>
      <c r="I95" s="13">
        <v>305</v>
      </c>
      <c r="J95" s="60">
        <f t="shared" si="82"/>
        <v>8461.1220892968431</v>
      </c>
      <c r="K95" s="13">
        <v>0</v>
      </c>
      <c r="L95" s="13">
        <v>0</v>
      </c>
      <c r="M95" s="60">
        <f t="shared" si="83"/>
        <v>10060.958266194828</v>
      </c>
      <c r="N95" s="60">
        <f t="shared" si="84"/>
        <v>6010.0407145911749</v>
      </c>
      <c r="O95" s="60">
        <f t="shared" si="119"/>
        <v>4346.3145620490704</v>
      </c>
      <c r="P95" s="60">
        <f t="shared" si="85"/>
        <v>61116.750567716925</v>
      </c>
      <c r="Q95" s="60">
        <v>3100</v>
      </c>
      <c r="R95" s="60">
        <f t="shared" si="86"/>
        <v>5586.3805372284305</v>
      </c>
      <c r="S95" s="13">
        <v>0</v>
      </c>
      <c r="T95" s="72">
        <f>(T94*'RoR Calcs'!$V$21)+T94</f>
        <v>42088.658312825195</v>
      </c>
      <c r="U95" s="13">
        <v>0</v>
      </c>
      <c r="V95" s="14">
        <f t="shared" si="157"/>
        <v>159877.09578406418</v>
      </c>
      <c r="W95" s="13">
        <f t="shared" si="87"/>
        <v>700</v>
      </c>
      <c r="X95" s="13">
        <f t="shared" si="87"/>
        <v>700</v>
      </c>
      <c r="Y95" s="13">
        <f t="shared" si="87"/>
        <v>700</v>
      </c>
      <c r="Z95" s="13">
        <f t="shared" si="87"/>
        <v>700</v>
      </c>
      <c r="AA95" s="13">
        <f t="shared" si="87"/>
        <v>700</v>
      </c>
      <c r="AB95" s="60">
        <f t="shared" si="88"/>
        <v>49312.706054157199</v>
      </c>
      <c r="AC95" s="60">
        <f t="shared" si="89"/>
        <v>16262.912313179368</v>
      </c>
      <c r="AD95" s="60">
        <f t="shared" si="89"/>
        <v>17444.449378634308</v>
      </c>
      <c r="AE95" s="60">
        <f t="shared" si="89"/>
        <v>18423.689312508679</v>
      </c>
      <c r="AF95" s="13">
        <v>0</v>
      </c>
      <c r="AG95" s="14">
        <f t="shared" si="13"/>
        <v>-104943.75705847956</v>
      </c>
      <c r="AH95" s="53">
        <f t="shared" si="90"/>
        <v>54933.338725584617</v>
      </c>
      <c r="AI95" s="22">
        <f t="shared" si="125"/>
        <v>3500</v>
      </c>
      <c r="AJ95" s="22">
        <v>750</v>
      </c>
      <c r="AK95" s="22">
        <v>0</v>
      </c>
      <c r="AL95" s="22">
        <f t="shared" si="126"/>
        <v>4250</v>
      </c>
      <c r="AM95" s="22">
        <f t="shared" si="69"/>
        <v>4250</v>
      </c>
      <c r="AN95" s="55">
        <f t="shared" si="127"/>
        <v>0</v>
      </c>
      <c r="AO95" s="55">
        <f t="shared" si="15"/>
        <v>0</v>
      </c>
      <c r="AP95" s="55">
        <f t="shared" si="16"/>
        <v>0</v>
      </c>
      <c r="AQ95" s="55">
        <f t="shared" si="17"/>
        <v>0</v>
      </c>
      <c r="AR95" s="55">
        <f t="shared" si="18"/>
        <v>0</v>
      </c>
      <c r="AS95" s="55">
        <f t="shared" si="19"/>
        <v>0</v>
      </c>
      <c r="AT95" s="55">
        <f t="shared" si="20"/>
        <v>0</v>
      </c>
      <c r="AU95" s="55">
        <f t="shared" si="21"/>
        <v>0</v>
      </c>
      <c r="AV95" s="55">
        <f t="shared" si="22"/>
        <v>0</v>
      </c>
      <c r="AW95" s="55">
        <f t="shared" si="23"/>
        <v>0</v>
      </c>
      <c r="AX95" s="55">
        <f t="shared" si="24"/>
        <v>0</v>
      </c>
      <c r="AY95" s="55">
        <f t="shared" si="25"/>
        <v>0</v>
      </c>
      <c r="AZ95" s="55">
        <f t="shared" si="128"/>
        <v>0</v>
      </c>
      <c r="BA95" s="55">
        <f t="shared" si="129"/>
        <v>0</v>
      </c>
      <c r="BB95" s="55">
        <f t="shared" si="130"/>
        <v>0</v>
      </c>
      <c r="BC95" s="55">
        <f t="shared" si="131"/>
        <v>0</v>
      </c>
      <c r="BD95" s="55">
        <f t="shared" si="132"/>
        <v>0</v>
      </c>
      <c r="BE95" s="55">
        <f t="shared" si="133"/>
        <v>0</v>
      </c>
      <c r="BF95" s="55">
        <f t="shared" si="134"/>
        <v>0</v>
      </c>
      <c r="BG95" s="55">
        <f t="shared" si="135"/>
        <v>0</v>
      </c>
      <c r="BH95" s="55">
        <f t="shared" si="136"/>
        <v>0</v>
      </c>
      <c r="BI95" s="55">
        <f t="shared" si="137"/>
        <v>0</v>
      </c>
      <c r="BJ95" s="55">
        <f t="shared" si="138"/>
        <v>0</v>
      </c>
      <c r="BK95" s="55">
        <f t="shared" si="139"/>
        <v>0</v>
      </c>
      <c r="BL95" s="22">
        <f t="shared" si="140"/>
        <v>4250</v>
      </c>
      <c r="BM95" s="22">
        <f t="shared" si="120"/>
        <v>4250</v>
      </c>
      <c r="BN95" s="22">
        <f t="shared" si="141"/>
        <v>51000</v>
      </c>
      <c r="BO95" s="22">
        <f t="shared" si="142"/>
        <v>51000</v>
      </c>
      <c r="BP95" s="22">
        <f t="shared" si="143"/>
        <v>51000</v>
      </c>
      <c r="BQ95" s="23">
        <f t="shared" si="144"/>
        <v>51000</v>
      </c>
      <c r="BR95" s="21">
        <f t="shared" si="46"/>
        <v>1275000</v>
      </c>
      <c r="BS95" s="22">
        <f t="shared" si="160"/>
        <v>1275000</v>
      </c>
      <c r="BT95" s="22">
        <f t="shared" si="158"/>
        <v>1275337.8819444443</v>
      </c>
      <c r="BU95" s="22">
        <f t="shared" si="161"/>
        <v>0</v>
      </c>
      <c r="BV95" s="22">
        <f t="shared" si="122"/>
        <v>1339774.75</v>
      </c>
      <c r="BW95" s="22">
        <f t="shared" si="162"/>
        <v>129209.10296060561</v>
      </c>
      <c r="BX95" s="22">
        <f t="shared" si="163"/>
        <v>5168.3641184242242</v>
      </c>
      <c r="BY95" s="22">
        <f t="shared" si="164"/>
        <v>126971.98350758688</v>
      </c>
      <c r="BZ95" s="26">
        <f t="shared" si="165"/>
        <v>0.10134047291027891</v>
      </c>
      <c r="CA95" s="26">
        <f t="shared" si="166"/>
        <v>1.7672547265198284E-2</v>
      </c>
      <c r="CB95" s="26">
        <f t="shared" si="167"/>
        <v>5.4444448400048417E-2</v>
      </c>
      <c r="CC95" s="27">
        <f t="shared" si="159"/>
        <v>0.24768089272786467</v>
      </c>
      <c r="CD95" s="19"/>
      <c r="CE95" s="19"/>
      <c r="CF95" s="19"/>
      <c r="CG95" s="19"/>
      <c r="CH95" s="19"/>
      <c r="CI95" s="19"/>
      <c r="CJ95" s="19"/>
      <c r="CK95" s="19"/>
      <c r="CL95" s="19"/>
      <c r="CM95" s="32"/>
      <c r="CN95" s="19"/>
      <c r="CO95" s="19"/>
      <c r="CP95" s="19"/>
      <c r="CQ95" s="19"/>
      <c r="CR95" s="19"/>
    </row>
    <row r="96" spans="1:96" ht="15.75" thickBot="1" x14ac:dyDescent="0.3">
      <c r="A96" s="4"/>
      <c r="B96" s="32">
        <f t="shared" si="10"/>
        <v>0</v>
      </c>
      <c r="C96" s="32">
        <f t="shared" si="155"/>
        <v>1</v>
      </c>
      <c r="D96" s="32">
        <f t="shared" si="156"/>
        <v>0</v>
      </c>
      <c r="E96" s="12">
        <v>0</v>
      </c>
      <c r="F96" s="60">
        <v>9000</v>
      </c>
      <c r="G96" s="13">
        <v>550</v>
      </c>
      <c r="H96" s="72">
        <f t="shared" si="71"/>
        <v>9263.0500779654922</v>
      </c>
      <c r="I96" s="13">
        <v>305</v>
      </c>
      <c r="J96" s="60">
        <f t="shared" si="82"/>
        <v>8714.0041023549493</v>
      </c>
      <c r="K96" s="13">
        <v>0</v>
      </c>
      <c r="L96" s="13">
        <v>0</v>
      </c>
      <c r="M96" s="60">
        <f t="shared" si="83"/>
        <v>10123.839255358545</v>
      </c>
      <c r="N96" s="60">
        <f t="shared" si="84"/>
        <v>6047.6034690573697</v>
      </c>
      <c r="O96" s="60">
        <f t="shared" si="119"/>
        <v>4373.4790280618772</v>
      </c>
      <c r="P96" s="60">
        <f t="shared" si="85"/>
        <v>62423.730258765157</v>
      </c>
      <c r="Q96" s="60">
        <v>3100</v>
      </c>
      <c r="R96" s="60">
        <f t="shared" si="86"/>
        <v>5751.295415586108</v>
      </c>
      <c r="S96" s="13">
        <v>0</v>
      </c>
      <c r="T96" s="72">
        <f>(T95*'RoR Calcs'!$V$21)+T95</f>
        <v>42753.220701856677</v>
      </c>
      <c r="U96" s="13">
        <v>0</v>
      </c>
      <c r="V96" s="14">
        <f t="shared" si="157"/>
        <v>162405.22230900617</v>
      </c>
      <c r="W96" s="13">
        <f t="shared" si="87"/>
        <v>700</v>
      </c>
      <c r="X96" s="13">
        <f t="shared" si="87"/>
        <v>700</v>
      </c>
      <c r="Y96" s="13">
        <f t="shared" si="87"/>
        <v>700</v>
      </c>
      <c r="Z96" s="13">
        <f t="shared" si="87"/>
        <v>700</v>
      </c>
      <c r="AA96" s="13">
        <f t="shared" si="87"/>
        <v>700</v>
      </c>
      <c r="AB96" s="60">
        <f t="shared" si="88"/>
        <v>49530.914778446844</v>
      </c>
      <c r="AC96" s="60">
        <f t="shared" si="89"/>
        <v>16344.226874745265</v>
      </c>
      <c r="AD96" s="60">
        <f t="shared" si="89"/>
        <v>17538.940146101912</v>
      </c>
      <c r="AE96" s="60">
        <f t="shared" si="89"/>
        <v>18531.160833498314</v>
      </c>
      <c r="AF96" s="13">
        <v>0</v>
      </c>
      <c r="AG96" s="14">
        <f t="shared" si="13"/>
        <v>-105445.24263279235</v>
      </c>
      <c r="AH96" s="53">
        <f t="shared" si="90"/>
        <v>56959.979676213828</v>
      </c>
      <c r="AI96" s="22">
        <f t="shared" si="125"/>
        <v>3500</v>
      </c>
      <c r="AJ96" s="22">
        <v>750</v>
      </c>
      <c r="AK96" s="22">
        <v>0</v>
      </c>
      <c r="AL96" s="22">
        <f t="shared" si="126"/>
        <v>4250</v>
      </c>
      <c r="AM96" s="22">
        <f t="shared" si="69"/>
        <v>4250</v>
      </c>
      <c r="AN96" s="55">
        <f t="shared" si="127"/>
        <v>0</v>
      </c>
      <c r="AO96" s="55">
        <f t="shared" si="15"/>
        <v>0</v>
      </c>
      <c r="AP96" s="55">
        <f t="shared" si="16"/>
        <v>0</v>
      </c>
      <c r="AQ96" s="55">
        <f t="shared" si="17"/>
        <v>0</v>
      </c>
      <c r="AR96" s="55">
        <f t="shared" si="18"/>
        <v>0</v>
      </c>
      <c r="AS96" s="55">
        <f t="shared" si="19"/>
        <v>0</v>
      </c>
      <c r="AT96" s="55">
        <f t="shared" si="20"/>
        <v>0</v>
      </c>
      <c r="AU96" s="55">
        <f t="shared" si="21"/>
        <v>0</v>
      </c>
      <c r="AV96" s="55">
        <f t="shared" si="22"/>
        <v>0</v>
      </c>
      <c r="AW96" s="55">
        <f t="shared" si="23"/>
        <v>0</v>
      </c>
      <c r="AX96" s="55">
        <f t="shared" si="24"/>
        <v>0</v>
      </c>
      <c r="AY96" s="55">
        <f t="shared" si="25"/>
        <v>0</v>
      </c>
      <c r="AZ96" s="55">
        <f t="shared" si="128"/>
        <v>0</v>
      </c>
      <c r="BA96" s="55">
        <f t="shared" si="129"/>
        <v>0</v>
      </c>
      <c r="BB96" s="55">
        <f t="shared" si="130"/>
        <v>0</v>
      </c>
      <c r="BC96" s="55">
        <f t="shared" si="131"/>
        <v>0</v>
      </c>
      <c r="BD96" s="55">
        <f t="shared" si="132"/>
        <v>0</v>
      </c>
      <c r="BE96" s="55">
        <f t="shared" si="133"/>
        <v>0</v>
      </c>
      <c r="BF96" s="55">
        <f t="shared" si="134"/>
        <v>0</v>
      </c>
      <c r="BG96" s="55">
        <f t="shared" si="135"/>
        <v>0</v>
      </c>
      <c r="BH96" s="55">
        <f t="shared" si="136"/>
        <v>0</v>
      </c>
      <c r="BI96" s="55">
        <f t="shared" si="137"/>
        <v>0</v>
      </c>
      <c r="BJ96" s="55">
        <f t="shared" si="138"/>
        <v>0</v>
      </c>
      <c r="BK96" s="55">
        <f t="shared" si="139"/>
        <v>0</v>
      </c>
      <c r="BL96" s="22">
        <f t="shared" si="140"/>
        <v>4250</v>
      </c>
      <c r="BM96" s="22">
        <f t="shared" si="120"/>
        <v>4250</v>
      </c>
      <c r="BN96" s="22">
        <f t="shared" si="141"/>
        <v>51000</v>
      </c>
      <c r="BO96" s="22">
        <f t="shared" si="142"/>
        <v>51000</v>
      </c>
      <c r="BP96" s="22">
        <f t="shared" si="143"/>
        <v>51000</v>
      </c>
      <c r="BQ96" s="23">
        <f t="shared" si="144"/>
        <v>51000</v>
      </c>
      <c r="BR96" s="21">
        <f t="shared" si="46"/>
        <v>1275000</v>
      </c>
      <c r="BS96" s="22">
        <f t="shared" si="160"/>
        <v>1275000</v>
      </c>
      <c r="BT96" s="22">
        <f t="shared" si="158"/>
        <v>1274949.576388889</v>
      </c>
      <c r="BU96" s="22">
        <f t="shared" si="161"/>
        <v>0</v>
      </c>
      <c r="BV96" s="22">
        <f t="shared" si="122"/>
        <v>1339774.75</v>
      </c>
      <c r="BW96" s="22">
        <f t="shared" si="162"/>
        <v>131473.16812868573</v>
      </c>
      <c r="BX96" s="22">
        <f t="shared" si="163"/>
        <v>5258.9267251474294</v>
      </c>
      <c r="BY96" s="22">
        <f t="shared" si="164"/>
        <v>129215.85791260032</v>
      </c>
      <c r="BZ96" s="26">
        <f t="shared" si="165"/>
        <v>0.10311621029700842</v>
      </c>
      <c r="CA96" s="26">
        <f t="shared" si="166"/>
        <v>1.7522489640458317E-2</v>
      </c>
      <c r="CB96" s="26">
        <f t="shared" si="167"/>
        <v>5.3964565050884976E-2</v>
      </c>
      <c r="CC96" s="27">
        <f t="shared" si="159"/>
        <v>0.24507757857957749</v>
      </c>
      <c r="CD96" s="19"/>
      <c r="CE96" s="19"/>
      <c r="CF96" s="19"/>
      <c r="CG96" s="19"/>
      <c r="CH96" s="19"/>
      <c r="CI96" s="19"/>
      <c r="CJ96" s="19"/>
      <c r="CK96" s="19"/>
      <c r="CL96" s="19"/>
      <c r="CM96" s="32"/>
      <c r="CN96" s="19"/>
      <c r="CO96" s="19"/>
      <c r="CP96" s="19"/>
      <c r="CQ96" s="19"/>
      <c r="CR96" s="19"/>
    </row>
    <row r="97" spans="1:96" ht="15.75" thickBot="1" x14ac:dyDescent="0.3">
      <c r="A97" s="4"/>
      <c r="B97" s="32">
        <f t="shared" si="10"/>
        <v>0</v>
      </c>
      <c r="C97" s="32">
        <f t="shared" si="155"/>
        <v>1</v>
      </c>
      <c r="D97" s="32">
        <f t="shared" si="156"/>
        <v>0</v>
      </c>
      <c r="E97" s="12">
        <v>0</v>
      </c>
      <c r="F97" s="60">
        <v>9000</v>
      </c>
      <c r="G97" s="13">
        <v>550</v>
      </c>
      <c r="H97" s="72">
        <f t="shared" si="71"/>
        <v>9274.2429301430329</v>
      </c>
      <c r="I97" s="13">
        <v>305</v>
      </c>
      <c r="J97" s="60">
        <f t="shared" si="82"/>
        <v>8968.4666279946669</v>
      </c>
      <c r="K97" s="13">
        <v>0</v>
      </c>
      <c r="L97" s="13">
        <v>0</v>
      </c>
      <c r="M97" s="60">
        <f t="shared" si="83"/>
        <v>10187.113250704537</v>
      </c>
      <c r="N97" s="60">
        <f t="shared" si="84"/>
        <v>6085.4009907389782</v>
      </c>
      <c r="O97" s="60">
        <f t="shared" si="119"/>
        <v>4400.8132719872638</v>
      </c>
      <c r="P97" s="60">
        <f t="shared" si="85"/>
        <v>63738.878572882437</v>
      </c>
      <c r="Q97" s="60">
        <v>3100</v>
      </c>
      <c r="R97" s="60">
        <f t="shared" si="86"/>
        <v>5917.2410119335209</v>
      </c>
      <c r="S97" s="13">
        <v>0</v>
      </c>
      <c r="T97" s="72">
        <f>(T96*'RoR Calcs'!$V$21)+T96</f>
        <v>43428.276254287019</v>
      </c>
      <c r="U97" s="13">
        <v>0</v>
      </c>
      <c r="V97" s="14">
        <f t="shared" si="157"/>
        <v>164955.43291067146</v>
      </c>
      <c r="W97" s="13">
        <f t="shared" si="87"/>
        <v>700</v>
      </c>
      <c r="X97" s="13">
        <f t="shared" si="87"/>
        <v>700</v>
      </c>
      <c r="Y97" s="13">
        <f t="shared" si="87"/>
        <v>700</v>
      </c>
      <c r="Z97" s="13">
        <f t="shared" si="87"/>
        <v>700</v>
      </c>
      <c r="AA97" s="13">
        <f t="shared" si="87"/>
        <v>700</v>
      </c>
      <c r="AB97" s="60">
        <f t="shared" si="88"/>
        <v>49750.089076341472</v>
      </c>
      <c r="AC97" s="60">
        <f t="shared" si="89"/>
        <v>16425.948009118991</v>
      </c>
      <c r="AD97" s="60">
        <f t="shared" si="89"/>
        <v>17633.942738559963</v>
      </c>
      <c r="AE97" s="60">
        <f t="shared" si="89"/>
        <v>18639.259271693722</v>
      </c>
      <c r="AF97" s="13">
        <v>0</v>
      </c>
      <c r="AG97" s="14">
        <f t="shared" si="13"/>
        <v>-105949.23909571416</v>
      </c>
      <c r="AH97" s="53">
        <f t="shared" si="90"/>
        <v>59006.193814957296</v>
      </c>
      <c r="AI97" s="22">
        <f t="shared" si="125"/>
        <v>3500</v>
      </c>
      <c r="AJ97" s="22">
        <v>750</v>
      </c>
      <c r="AK97" s="22">
        <v>0</v>
      </c>
      <c r="AL97" s="22">
        <f t="shared" si="126"/>
        <v>4250</v>
      </c>
      <c r="AM97" s="22">
        <f t="shared" si="69"/>
        <v>4250</v>
      </c>
      <c r="AN97" s="55">
        <f t="shared" si="127"/>
        <v>0</v>
      </c>
      <c r="AO97" s="55">
        <f t="shared" si="15"/>
        <v>0</v>
      </c>
      <c r="AP97" s="55">
        <f t="shared" si="16"/>
        <v>0</v>
      </c>
      <c r="AQ97" s="55">
        <f t="shared" si="17"/>
        <v>0</v>
      </c>
      <c r="AR97" s="55">
        <f t="shared" si="18"/>
        <v>0</v>
      </c>
      <c r="AS97" s="55">
        <f t="shared" si="19"/>
        <v>0</v>
      </c>
      <c r="AT97" s="55">
        <f t="shared" si="20"/>
        <v>0</v>
      </c>
      <c r="AU97" s="55">
        <f t="shared" si="21"/>
        <v>0</v>
      </c>
      <c r="AV97" s="55">
        <f t="shared" si="22"/>
        <v>0</v>
      </c>
      <c r="AW97" s="55">
        <f t="shared" si="23"/>
        <v>0</v>
      </c>
      <c r="AX97" s="55">
        <f t="shared" si="24"/>
        <v>0</v>
      </c>
      <c r="AY97" s="55">
        <f t="shared" si="25"/>
        <v>0</v>
      </c>
      <c r="AZ97" s="55">
        <f t="shared" si="128"/>
        <v>0</v>
      </c>
      <c r="BA97" s="55">
        <f t="shared" si="129"/>
        <v>0</v>
      </c>
      <c r="BB97" s="55">
        <f t="shared" si="130"/>
        <v>0</v>
      </c>
      <c r="BC97" s="55">
        <f t="shared" si="131"/>
        <v>0</v>
      </c>
      <c r="BD97" s="55">
        <f t="shared" si="132"/>
        <v>0</v>
      </c>
      <c r="BE97" s="55">
        <f t="shared" si="133"/>
        <v>0</v>
      </c>
      <c r="BF97" s="55">
        <f t="shared" si="134"/>
        <v>0</v>
      </c>
      <c r="BG97" s="55">
        <f t="shared" si="135"/>
        <v>0</v>
      </c>
      <c r="BH97" s="55">
        <f t="shared" si="136"/>
        <v>0</v>
      </c>
      <c r="BI97" s="55">
        <f t="shared" si="137"/>
        <v>0</v>
      </c>
      <c r="BJ97" s="55">
        <f t="shared" si="138"/>
        <v>0</v>
      </c>
      <c r="BK97" s="55">
        <f t="shared" si="139"/>
        <v>0</v>
      </c>
      <c r="BL97" s="22">
        <f t="shared" si="140"/>
        <v>4250</v>
      </c>
      <c r="BM97" s="22">
        <f t="shared" si="120"/>
        <v>4250</v>
      </c>
      <c r="BN97" s="22">
        <f t="shared" si="141"/>
        <v>51000</v>
      </c>
      <c r="BO97" s="22">
        <f t="shared" si="142"/>
        <v>51000</v>
      </c>
      <c r="BP97" s="22">
        <f t="shared" si="143"/>
        <v>51000</v>
      </c>
      <c r="BQ97" s="23">
        <f t="shared" si="144"/>
        <v>51000</v>
      </c>
      <c r="BR97" s="21">
        <f t="shared" si="46"/>
        <v>1275000</v>
      </c>
      <c r="BS97" s="22">
        <f t="shared" si="160"/>
        <v>1275000</v>
      </c>
      <c r="BT97" s="22">
        <f t="shared" si="158"/>
        <v>1275000</v>
      </c>
      <c r="BU97" s="22">
        <f t="shared" si="161"/>
        <v>0</v>
      </c>
      <c r="BV97" s="22">
        <f t="shared" si="122"/>
        <v>1339774.75</v>
      </c>
      <c r="BW97" s="22">
        <f t="shared" si="162"/>
        <v>133757.72335253377</v>
      </c>
      <c r="BX97" s="22">
        <f t="shared" si="163"/>
        <v>5350.308934101351</v>
      </c>
      <c r="BY97" s="22">
        <f t="shared" si="164"/>
        <v>131479.99814727504</v>
      </c>
      <c r="BZ97" s="26">
        <f t="shared" si="165"/>
        <v>0.10490801831571275</v>
      </c>
      <c r="CA97" s="26">
        <f t="shared" si="166"/>
        <v>1.7376589127386901E-2</v>
      </c>
      <c r="CB97" s="26">
        <f t="shared" si="167"/>
        <v>5.349824371173488E-2</v>
      </c>
      <c r="CC97" s="27">
        <f t="shared" si="159"/>
        <v>0.24255560471960677</v>
      </c>
      <c r="CD97" s="19"/>
      <c r="CE97" s="19"/>
      <c r="CF97" s="19"/>
      <c r="CG97" s="19"/>
      <c r="CH97" s="19"/>
      <c r="CI97" s="19"/>
      <c r="CJ97" s="19"/>
      <c r="CK97" s="19"/>
      <c r="CL97" s="19"/>
      <c r="CM97" s="32"/>
      <c r="CN97" s="19"/>
      <c r="CO97" s="19"/>
      <c r="CP97" s="19"/>
      <c r="CQ97" s="19"/>
      <c r="CR97" s="19"/>
    </row>
    <row r="98" spans="1:96" ht="15.75" thickBot="1" x14ac:dyDescent="0.3">
      <c r="A98" s="4"/>
      <c r="B98" s="32">
        <f t="shared" si="10"/>
        <v>0</v>
      </c>
      <c r="C98" s="32">
        <f t="shared" si="155"/>
        <v>1</v>
      </c>
      <c r="D98" s="32">
        <f t="shared" si="156"/>
        <v>0</v>
      </c>
      <c r="E98" s="12">
        <v>0</v>
      </c>
      <c r="F98" s="60">
        <v>9000</v>
      </c>
      <c r="G98" s="13">
        <v>550</v>
      </c>
      <c r="H98" s="72">
        <f t="shared" si="71"/>
        <v>9285.4493070169556</v>
      </c>
      <c r="I98" s="13">
        <v>305</v>
      </c>
      <c r="J98" s="60">
        <f t="shared" si="82"/>
        <v>9224.5195444196343</v>
      </c>
      <c r="K98" s="13">
        <v>0</v>
      </c>
      <c r="L98" s="13">
        <v>0</v>
      </c>
      <c r="M98" s="60">
        <f t="shared" si="83"/>
        <v>10250.782708521439</v>
      </c>
      <c r="N98" s="60">
        <f t="shared" si="84"/>
        <v>6123.4347469310969</v>
      </c>
      <c r="O98" s="60">
        <f t="shared" si="119"/>
        <v>4428.3183549371843</v>
      </c>
      <c r="P98" s="60">
        <f t="shared" si="85"/>
        <v>65062.246563962952</v>
      </c>
      <c r="Q98" s="60">
        <v>3100</v>
      </c>
      <c r="R98" s="60">
        <f t="shared" si="86"/>
        <v>6084.2237682581053</v>
      </c>
      <c r="S98" s="13">
        <v>0</v>
      </c>
      <c r="T98" s="72">
        <f>(T97*'RoR Calcs'!$V$21)+T97</f>
        <v>44113.990652796929</v>
      </c>
      <c r="U98" s="13">
        <v>0</v>
      </c>
      <c r="V98" s="14">
        <f t="shared" si="157"/>
        <v>167527.9656468443</v>
      </c>
      <c r="W98" s="13">
        <f t="shared" si="87"/>
        <v>700</v>
      </c>
      <c r="X98" s="13">
        <f t="shared" si="87"/>
        <v>700</v>
      </c>
      <c r="Y98" s="13">
        <f t="shared" si="87"/>
        <v>700</v>
      </c>
      <c r="Z98" s="13">
        <f t="shared" si="87"/>
        <v>700</v>
      </c>
      <c r="AA98" s="13">
        <f t="shared" si="87"/>
        <v>700</v>
      </c>
      <c r="AB98" s="60">
        <f t="shared" si="88"/>
        <v>49970.233220504284</v>
      </c>
      <c r="AC98" s="60">
        <f t="shared" si="89"/>
        <v>16508.077749164586</v>
      </c>
      <c r="AD98" s="60">
        <f t="shared" si="89"/>
        <v>17729.45992839383</v>
      </c>
      <c r="AE98" s="60">
        <f t="shared" si="89"/>
        <v>18747.988284111936</v>
      </c>
      <c r="AF98" s="13">
        <v>0</v>
      </c>
      <c r="AG98" s="14">
        <f t="shared" si="13"/>
        <v>-106455.75918217465</v>
      </c>
      <c r="AH98" s="53">
        <f t="shared" si="90"/>
        <v>61072.206464669653</v>
      </c>
      <c r="AI98" s="22">
        <f t="shared" si="125"/>
        <v>3500</v>
      </c>
      <c r="AJ98" s="22">
        <v>750</v>
      </c>
      <c r="AK98" s="22">
        <v>0</v>
      </c>
      <c r="AL98" s="22">
        <f t="shared" si="126"/>
        <v>4250</v>
      </c>
      <c r="AM98" s="22">
        <f t="shared" si="69"/>
        <v>4250</v>
      </c>
      <c r="AN98" s="55">
        <f t="shared" si="127"/>
        <v>0</v>
      </c>
      <c r="AO98" s="55">
        <f t="shared" si="15"/>
        <v>0</v>
      </c>
      <c r="AP98" s="55">
        <f t="shared" si="16"/>
        <v>0</v>
      </c>
      <c r="AQ98" s="55">
        <f t="shared" si="17"/>
        <v>0</v>
      </c>
      <c r="AR98" s="55">
        <f t="shared" si="18"/>
        <v>0</v>
      </c>
      <c r="AS98" s="55">
        <f t="shared" si="19"/>
        <v>0</v>
      </c>
      <c r="AT98" s="55">
        <f t="shared" si="20"/>
        <v>0</v>
      </c>
      <c r="AU98" s="55">
        <f t="shared" si="21"/>
        <v>0</v>
      </c>
      <c r="AV98" s="55">
        <f t="shared" si="22"/>
        <v>0</v>
      </c>
      <c r="AW98" s="55">
        <f t="shared" si="23"/>
        <v>0</v>
      </c>
      <c r="AX98" s="55">
        <f t="shared" si="24"/>
        <v>0</v>
      </c>
      <c r="AY98" s="55">
        <f t="shared" si="25"/>
        <v>0</v>
      </c>
      <c r="AZ98" s="55">
        <f t="shared" si="128"/>
        <v>0</v>
      </c>
      <c r="BA98" s="55">
        <f t="shared" si="129"/>
        <v>0</v>
      </c>
      <c r="BB98" s="55">
        <f t="shared" si="130"/>
        <v>0</v>
      </c>
      <c r="BC98" s="55">
        <f t="shared" si="131"/>
        <v>0</v>
      </c>
      <c r="BD98" s="55">
        <f t="shared" si="132"/>
        <v>0</v>
      </c>
      <c r="BE98" s="55">
        <f t="shared" si="133"/>
        <v>0</v>
      </c>
      <c r="BF98" s="55">
        <f t="shared" si="134"/>
        <v>0</v>
      </c>
      <c r="BG98" s="55">
        <f t="shared" si="135"/>
        <v>0</v>
      </c>
      <c r="BH98" s="55">
        <f t="shared" si="136"/>
        <v>0</v>
      </c>
      <c r="BI98" s="55">
        <f t="shared" si="137"/>
        <v>0</v>
      </c>
      <c r="BJ98" s="55">
        <f t="shared" si="138"/>
        <v>0</v>
      </c>
      <c r="BK98" s="55">
        <f t="shared" si="139"/>
        <v>0</v>
      </c>
      <c r="BL98" s="22">
        <f t="shared" si="140"/>
        <v>4250</v>
      </c>
      <c r="BM98" s="22">
        <f t="shared" si="120"/>
        <v>4250</v>
      </c>
      <c r="BN98" s="22">
        <f t="shared" si="141"/>
        <v>51000</v>
      </c>
      <c r="BO98" s="22">
        <f t="shared" si="142"/>
        <v>51000</v>
      </c>
      <c r="BP98" s="22">
        <f t="shared" si="143"/>
        <v>51000</v>
      </c>
      <c r="BQ98" s="23">
        <f t="shared" si="144"/>
        <v>51000</v>
      </c>
      <c r="BR98" s="21">
        <f t="shared" si="46"/>
        <v>1275000</v>
      </c>
      <c r="BS98" s="22">
        <f t="shared" si="160"/>
        <v>1275000</v>
      </c>
      <c r="BT98" s="22">
        <f t="shared" si="158"/>
        <v>1275000</v>
      </c>
      <c r="BU98" s="22">
        <f t="shared" si="161"/>
        <v>0</v>
      </c>
      <c r="BV98" s="22">
        <f t="shared" si="122"/>
        <v>1339774.75</v>
      </c>
      <c r="BW98" s="22">
        <f t="shared" si="162"/>
        <v>136062.99679540773</v>
      </c>
      <c r="BX98" s="22">
        <f t="shared" si="163"/>
        <v>5442.5198718163092</v>
      </c>
      <c r="BY98" s="22">
        <f t="shared" si="164"/>
        <v>133764.6294255424</v>
      </c>
      <c r="BZ98" s="26">
        <f t="shared" si="165"/>
        <v>0.10671607591796685</v>
      </c>
      <c r="CA98" s="26">
        <f t="shared" si="166"/>
        <v>1.7234694080416967E-2</v>
      </c>
      <c r="CB98" s="26">
        <f t="shared" si="167"/>
        <v>5.3044976536148487E-2</v>
      </c>
      <c r="CC98" s="27">
        <f t="shared" si="159"/>
        <v>0.24011151709075707</v>
      </c>
      <c r="CD98" s="19"/>
      <c r="CE98" s="19"/>
      <c r="CF98" s="19"/>
      <c r="CG98" s="19"/>
      <c r="CH98" s="19"/>
      <c r="CI98" s="19"/>
      <c r="CJ98" s="19"/>
      <c r="CK98" s="19"/>
      <c r="CL98" s="19"/>
      <c r="CM98" s="32"/>
      <c r="CN98" s="19"/>
      <c r="CO98" s="19"/>
      <c r="CP98" s="19"/>
      <c r="CQ98" s="19"/>
      <c r="CR98" s="19"/>
    </row>
    <row r="99" spans="1:96" ht="15.75" thickBot="1" x14ac:dyDescent="0.3">
      <c r="A99" s="4"/>
      <c r="B99" s="32">
        <f t="shared" si="10"/>
        <v>0</v>
      </c>
      <c r="C99" s="32">
        <f t="shared" si="153"/>
        <v>1</v>
      </c>
      <c r="D99" s="32">
        <f t="shared" ref="D99:D103" si="168">IF(C99=0,IF(C109=1,1,0),0)</f>
        <v>0</v>
      </c>
      <c r="E99" s="12">
        <v>0</v>
      </c>
      <c r="F99" s="60">
        <v>9000</v>
      </c>
      <c r="G99" s="13">
        <v>550</v>
      </c>
      <c r="H99" s="72">
        <f t="shared" si="71"/>
        <v>9296.6692249296011</v>
      </c>
      <c r="I99" s="13">
        <v>305</v>
      </c>
      <c r="J99" s="60">
        <f t="shared" si="82"/>
        <v>9482.1727915722568</v>
      </c>
      <c r="K99" s="13">
        <v>0</v>
      </c>
      <c r="L99" s="13">
        <v>0</v>
      </c>
      <c r="M99" s="60">
        <f t="shared" si="83"/>
        <v>10314.850100449697</v>
      </c>
      <c r="N99" s="60">
        <f t="shared" si="84"/>
        <v>6161.7062140994167</v>
      </c>
      <c r="O99" s="60">
        <f t="shared" si="119"/>
        <v>4455.9953446555419</v>
      </c>
      <c r="P99" s="60">
        <f t="shared" si="85"/>
        <v>66393.885604987721</v>
      </c>
      <c r="Q99" s="60">
        <v>3100</v>
      </c>
      <c r="R99" s="60">
        <f t="shared" si="86"/>
        <v>6252.2501668097184</v>
      </c>
      <c r="S99" s="13">
        <v>0</v>
      </c>
      <c r="T99" s="72">
        <f>(T98*'RoR Calcs'!$V$21)+T98</f>
        <v>44810.532196127664</v>
      </c>
      <c r="U99" s="13">
        <v>0</v>
      </c>
      <c r="V99" s="14">
        <f t="shared" si="154"/>
        <v>170123.0616436316</v>
      </c>
      <c r="W99" s="13">
        <f t="shared" si="87"/>
        <v>700</v>
      </c>
      <c r="X99" s="13">
        <f t="shared" si="87"/>
        <v>700</v>
      </c>
      <c r="Y99" s="13">
        <f t="shared" si="87"/>
        <v>700</v>
      </c>
      <c r="Z99" s="13">
        <f t="shared" si="87"/>
        <v>700</v>
      </c>
      <c r="AA99" s="13">
        <f t="shared" si="87"/>
        <v>700</v>
      </c>
      <c r="AB99" s="60">
        <f t="shared" si="88"/>
        <v>50191.351502505015</v>
      </c>
      <c r="AC99" s="60">
        <f t="shared" si="89"/>
        <v>16590.618137910409</v>
      </c>
      <c r="AD99" s="60">
        <f t="shared" si="89"/>
        <v>17825.494503005964</v>
      </c>
      <c r="AE99" s="60">
        <f t="shared" si="89"/>
        <v>18857.35154910259</v>
      </c>
      <c r="AF99" s="13">
        <v>0</v>
      </c>
      <c r="AG99" s="14">
        <f t="shared" si="13"/>
        <v>-106964.81569252397</v>
      </c>
      <c r="AH99" s="53">
        <f t="shared" si="90"/>
        <v>63158.24595110763</v>
      </c>
      <c r="AI99" s="22">
        <f t="shared" si="125"/>
        <v>3500</v>
      </c>
      <c r="AJ99" s="22">
        <v>750</v>
      </c>
      <c r="AK99" s="22">
        <v>0</v>
      </c>
      <c r="AL99" s="22">
        <f t="shared" si="126"/>
        <v>4250</v>
      </c>
      <c r="AM99" s="22">
        <f t="shared" si="69"/>
        <v>4250</v>
      </c>
      <c r="AN99" s="55">
        <f t="shared" si="127"/>
        <v>0</v>
      </c>
      <c r="AO99" s="55">
        <f t="shared" si="15"/>
        <v>0</v>
      </c>
      <c r="AP99" s="55">
        <f t="shared" si="16"/>
        <v>0</v>
      </c>
      <c r="AQ99" s="55">
        <f t="shared" si="17"/>
        <v>0</v>
      </c>
      <c r="AR99" s="55">
        <f t="shared" si="18"/>
        <v>0</v>
      </c>
      <c r="AS99" s="55">
        <f t="shared" si="19"/>
        <v>0</v>
      </c>
      <c r="AT99" s="55">
        <f t="shared" si="20"/>
        <v>0</v>
      </c>
      <c r="AU99" s="55">
        <f t="shared" si="21"/>
        <v>0</v>
      </c>
      <c r="AV99" s="55">
        <f t="shared" si="22"/>
        <v>0</v>
      </c>
      <c r="AW99" s="55">
        <f t="shared" si="23"/>
        <v>0</v>
      </c>
      <c r="AX99" s="55">
        <f t="shared" si="24"/>
        <v>0</v>
      </c>
      <c r="AY99" s="55">
        <f t="shared" si="25"/>
        <v>0</v>
      </c>
      <c r="AZ99" s="55">
        <f t="shared" si="128"/>
        <v>0</v>
      </c>
      <c r="BA99" s="55">
        <f t="shared" si="129"/>
        <v>0</v>
      </c>
      <c r="BB99" s="55">
        <f t="shared" si="130"/>
        <v>0</v>
      </c>
      <c r="BC99" s="55">
        <f t="shared" si="131"/>
        <v>0</v>
      </c>
      <c r="BD99" s="55">
        <f t="shared" si="132"/>
        <v>0</v>
      </c>
      <c r="BE99" s="55">
        <f t="shared" si="133"/>
        <v>0</v>
      </c>
      <c r="BF99" s="55">
        <f t="shared" si="134"/>
        <v>0</v>
      </c>
      <c r="BG99" s="55">
        <f t="shared" si="135"/>
        <v>0</v>
      </c>
      <c r="BH99" s="55">
        <f t="shared" si="136"/>
        <v>0</v>
      </c>
      <c r="BI99" s="55">
        <f t="shared" si="137"/>
        <v>0</v>
      </c>
      <c r="BJ99" s="55">
        <f t="shared" si="138"/>
        <v>0</v>
      </c>
      <c r="BK99" s="55">
        <f t="shared" si="139"/>
        <v>0</v>
      </c>
      <c r="BL99" s="22">
        <f t="shared" si="140"/>
        <v>4250</v>
      </c>
      <c r="BM99" s="22">
        <f t="shared" si="120"/>
        <v>4250</v>
      </c>
      <c r="BN99" s="22">
        <f t="shared" si="141"/>
        <v>51000</v>
      </c>
      <c r="BO99" s="22">
        <f t="shared" si="142"/>
        <v>51000</v>
      </c>
      <c r="BP99" s="22">
        <f t="shared" si="143"/>
        <v>51000</v>
      </c>
      <c r="BQ99" s="23">
        <f t="shared" si="144"/>
        <v>51000</v>
      </c>
      <c r="BR99" s="21">
        <f t="shared" si="46"/>
        <v>1275000</v>
      </c>
      <c r="BS99" s="22">
        <f t="shared" si="160"/>
        <v>1275000</v>
      </c>
      <c r="BT99" s="22">
        <f t="shared" si="158"/>
        <v>1275000</v>
      </c>
      <c r="BU99" s="22">
        <f t="shared" si="161"/>
        <v>0</v>
      </c>
      <c r="BV99" s="22">
        <f t="shared" si="122"/>
        <v>1339774.75</v>
      </c>
      <c r="BW99" s="22">
        <f t="shared" si="162"/>
        <v>138389.21962712979</v>
      </c>
      <c r="BX99" s="22">
        <f t="shared" si="163"/>
        <v>5535.5687850851918</v>
      </c>
      <c r="BY99" s="22">
        <f t="shared" si="164"/>
        <v>136069.97992502377</v>
      </c>
      <c r="BZ99" s="26">
        <f t="shared" si="165"/>
        <v>0.10854056441343513</v>
      </c>
      <c r="CA99" s="26">
        <f t="shared" si="166"/>
        <v>1.709666027141753E-2</v>
      </c>
      <c r="CB99" s="26">
        <f t="shared" si="167"/>
        <v>5.2604281138753969E-2</v>
      </c>
      <c r="CC99" s="27">
        <f t="shared" si="159"/>
        <v>0.23774205674842244</v>
      </c>
      <c r="CD99" s="19"/>
      <c r="CE99" s="19"/>
      <c r="CF99" s="19"/>
      <c r="CG99" s="19"/>
      <c r="CH99" s="19"/>
      <c r="CI99" s="19"/>
      <c r="CJ99" s="19"/>
      <c r="CK99" s="19"/>
      <c r="CL99" s="19"/>
      <c r="CM99" s="32"/>
      <c r="CN99" s="19"/>
      <c r="CO99" s="19"/>
      <c r="CP99" s="19"/>
      <c r="CQ99" s="19"/>
      <c r="CR99" s="19"/>
    </row>
    <row r="100" spans="1:96" ht="15.75" thickBot="1" x14ac:dyDescent="0.3">
      <c r="A100" s="4"/>
      <c r="B100" s="32">
        <f t="shared" si="10"/>
        <v>0</v>
      </c>
      <c r="C100" s="32">
        <f t="shared" si="153"/>
        <v>1</v>
      </c>
      <c r="D100" s="32">
        <f t="shared" si="168"/>
        <v>0</v>
      </c>
      <c r="E100" s="12">
        <v>0</v>
      </c>
      <c r="F100" s="60">
        <v>9000</v>
      </c>
      <c r="G100" s="13">
        <v>550</v>
      </c>
      <c r="H100" s="72">
        <f t="shared" si="71"/>
        <v>9307.9027002430576</v>
      </c>
      <c r="I100" s="13">
        <v>305</v>
      </c>
      <c r="J100" s="60">
        <f t="shared" si="82"/>
        <v>9741.4363715195832</v>
      </c>
      <c r="K100" s="13">
        <v>0</v>
      </c>
      <c r="L100" s="13">
        <v>0</v>
      </c>
      <c r="M100" s="60">
        <f t="shared" si="83"/>
        <v>10379.317913577508</v>
      </c>
      <c r="N100" s="60">
        <f t="shared" si="84"/>
        <v>6200.2168779375379</v>
      </c>
      <c r="O100" s="60">
        <f t="shared" si="119"/>
        <v>4483.8453155596389</v>
      </c>
      <c r="P100" s="60">
        <f t="shared" si="85"/>
        <v>67733.847390018898</v>
      </c>
      <c r="Q100" s="60">
        <v>3100</v>
      </c>
      <c r="R100" s="60">
        <f t="shared" si="86"/>
        <v>6421.3267303522789</v>
      </c>
      <c r="S100" s="13">
        <v>0</v>
      </c>
      <c r="T100" s="72">
        <f>(T99*'RoR Calcs'!$V$21)+T99</f>
        <v>45518.071840387514</v>
      </c>
      <c r="U100" s="13">
        <v>0</v>
      </c>
      <c r="V100" s="14">
        <f t="shared" si="154"/>
        <v>172740.965139596</v>
      </c>
      <c r="W100" s="13">
        <f t="shared" si="87"/>
        <v>700</v>
      </c>
      <c r="X100" s="13">
        <f t="shared" si="87"/>
        <v>700</v>
      </c>
      <c r="Y100" s="13">
        <f t="shared" si="87"/>
        <v>700</v>
      </c>
      <c r="Z100" s="13">
        <f t="shared" si="87"/>
        <v>700</v>
      </c>
      <c r="AA100" s="13">
        <f t="shared" si="87"/>
        <v>700</v>
      </c>
      <c r="AB100" s="60">
        <f t="shared" si="88"/>
        <v>50413.448232903596</v>
      </c>
      <c r="AC100" s="60">
        <f t="shared" si="89"/>
        <v>16673.571228599962</v>
      </c>
      <c r="AD100" s="60">
        <f t="shared" si="89"/>
        <v>17922.049264897247</v>
      </c>
      <c r="AE100" s="60">
        <f t="shared" si="89"/>
        <v>18967.352766472355</v>
      </c>
      <c r="AF100" s="60">
        <v>150000</v>
      </c>
      <c r="AG100" s="14">
        <f t="shared" si="13"/>
        <v>-257476.42149287317</v>
      </c>
      <c r="AH100" s="53">
        <f t="shared" si="90"/>
        <v>-84735.456353277172</v>
      </c>
      <c r="AI100" s="22">
        <f t="shared" si="125"/>
        <v>3500</v>
      </c>
      <c r="AJ100" s="22">
        <v>750</v>
      </c>
      <c r="AK100" s="22">
        <v>0</v>
      </c>
      <c r="AL100" s="22">
        <f t="shared" si="126"/>
        <v>4250</v>
      </c>
      <c r="AM100" s="22">
        <f t="shared" si="69"/>
        <v>4250</v>
      </c>
      <c r="AN100" s="55">
        <f t="shared" si="127"/>
        <v>0</v>
      </c>
      <c r="AO100" s="55">
        <f t="shared" si="15"/>
        <v>0</v>
      </c>
      <c r="AP100" s="55">
        <f t="shared" si="16"/>
        <v>0</v>
      </c>
      <c r="AQ100" s="55">
        <f t="shared" si="17"/>
        <v>0</v>
      </c>
      <c r="AR100" s="55">
        <f t="shared" si="18"/>
        <v>0</v>
      </c>
      <c r="AS100" s="55">
        <f t="shared" si="19"/>
        <v>0</v>
      </c>
      <c r="AT100" s="55">
        <f t="shared" si="20"/>
        <v>0</v>
      </c>
      <c r="AU100" s="55">
        <f t="shared" si="21"/>
        <v>0</v>
      </c>
      <c r="AV100" s="55">
        <f t="shared" si="22"/>
        <v>0</v>
      </c>
      <c r="AW100" s="55">
        <f t="shared" si="23"/>
        <v>0</v>
      </c>
      <c r="AX100" s="55">
        <f t="shared" si="24"/>
        <v>0</v>
      </c>
      <c r="AY100" s="55">
        <f t="shared" si="25"/>
        <v>0</v>
      </c>
      <c r="AZ100" s="55">
        <f t="shared" si="128"/>
        <v>0</v>
      </c>
      <c r="BA100" s="55">
        <f t="shared" si="129"/>
        <v>0</v>
      </c>
      <c r="BB100" s="55">
        <f t="shared" si="130"/>
        <v>0</v>
      </c>
      <c r="BC100" s="55">
        <f t="shared" si="131"/>
        <v>0</v>
      </c>
      <c r="BD100" s="55">
        <f t="shared" si="132"/>
        <v>0</v>
      </c>
      <c r="BE100" s="55">
        <f t="shared" si="133"/>
        <v>0</v>
      </c>
      <c r="BF100" s="55">
        <f t="shared" si="134"/>
        <v>0</v>
      </c>
      <c r="BG100" s="55">
        <f t="shared" si="135"/>
        <v>0</v>
      </c>
      <c r="BH100" s="55">
        <f t="shared" si="136"/>
        <v>0</v>
      </c>
      <c r="BI100" s="55">
        <f t="shared" si="137"/>
        <v>0</v>
      </c>
      <c r="BJ100" s="55">
        <f t="shared" si="138"/>
        <v>0</v>
      </c>
      <c r="BK100" s="55">
        <f t="shared" si="139"/>
        <v>0</v>
      </c>
      <c r="BL100" s="22">
        <f t="shared" si="140"/>
        <v>4250</v>
      </c>
      <c r="BM100" s="22">
        <f t="shared" si="120"/>
        <v>4250</v>
      </c>
      <c r="BN100" s="22">
        <f t="shared" si="141"/>
        <v>51000</v>
      </c>
      <c r="BO100" s="22">
        <f t="shared" si="142"/>
        <v>51000</v>
      </c>
      <c r="BP100" s="22">
        <f t="shared" si="143"/>
        <v>51000</v>
      </c>
      <c r="BQ100" s="23">
        <f t="shared" si="144"/>
        <v>51000</v>
      </c>
      <c r="BR100" s="21">
        <f t="shared" si="46"/>
        <v>1275000</v>
      </c>
      <c r="BS100" s="22">
        <f t="shared" si="160"/>
        <v>1275000</v>
      </c>
      <c r="BT100" s="22">
        <f t="shared" si="158"/>
        <v>1275000</v>
      </c>
      <c r="BU100" s="22">
        <f t="shared" si="161"/>
        <v>0</v>
      </c>
      <c r="BV100" s="22">
        <f t="shared" si="122"/>
        <v>1339774.75</v>
      </c>
      <c r="BW100" s="22">
        <f t="shared" si="162"/>
        <v>140736.62606783336</v>
      </c>
      <c r="BX100" s="22">
        <f t="shared" si="163"/>
        <v>5629.4650427133347</v>
      </c>
      <c r="BY100" s="22">
        <f t="shared" si="164"/>
        <v>138396.28083012361</v>
      </c>
      <c r="BZ100" s="26">
        <f t="shared" si="165"/>
        <v>0.11038166750418303</v>
      </c>
      <c r="CA100" s="26">
        <f t="shared" si="166"/>
        <v>1.6962350441951563E-2</v>
      </c>
      <c r="CB100" s="26">
        <f t="shared" si="167"/>
        <v>5.2175699020428921E-2</v>
      </c>
      <c r="CC100" s="27">
        <f t="shared" si="159"/>
        <v>0.2354441462838488</v>
      </c>
      <c r="CD100" s="19"/>
      <c r="CE100" s="19"/>
      <c r="CF100" s="19"/>
      <c r="CG100" s="19"/>
      <c r="CH100" s="19"/>
      <c r="CI100" s="19"/>
      <c r="CJ100" s="19"/>
      <c r="CK100" s="19"/>
      <c r="CL100" s="19"/>
      <c r="CM100" s="32"/>
      <c r="CN100" s="19"/>
      <c r="CO100" s="19"/>
      <c r="CP100" s="19"/>
      <c r="CQ100" s="19"/>
      <c r="CR100" s="19"/>
    </row>
    <row r="101" spans="1:96" ht="15.75" thickBot="1" x14ac:dyDescent="0.3">
      <c r="A101" s="4"/>
      <c r="B101" s="32">
        <f t="shared" si="10"/>
        <v>0</v>
      </c>
      <c r="C101" s="32">
        <f t="shared" si="124"/>
        <v>1</v>
      </c>
      <c r="D101" s="32">
        <f t="shared" si="168"/>
        <v>0</v>
      </c>
      <c r="E101" s="12">
        <v>0</v>
      </c>
      <c r="F101" s="60">
        <v>9000</v>
      </c>
      <c r="G101" s="13">
        <v>550</v>
      </c>
      <c r="H101" s="72">
        <f t="shared" si="71"/>
        <v>9319.1497493391835</v>
      </c>
      <c r="I101" s="13">
        <v>305</v>
      </c>
      <c r="J101" s="60">
        <v>0</v>
      </c>
      <c r="K101" s="13">
        <v>0</v>
      </c>
      <c r="L101" s="13">
        <v>0</v>
      </c>
      <c r="M101" s="60">
        <f t="shared" si="83"/>
        <v>10444.188650537368</v>
      </c>
      <c r="N101" s="60">
        <f t="shared" si="84"/>
        <v>6238.9682334246472</v>
      </c>
      <c r="O101" s="60">
        <f t="shared" si="119"/>
        <v>4511.8693487818864</v>
      </c>
      <c r="P101" s="60">
        <f t="shared" si="85"/>
        <v>69082.183936206522</v>
      </c>
      <c r="Q101" s="60">
        <v>3100</v>
      </c>
      <c r="R101" s="60">
        <f t="shared" si="86"/>
        <v>6591.4600224169808</v>
      </c>
      <c r="S101" s="13">
        <v>0</v>
      </c>
      <c r="T101" s="72">
        <f>(T100*'RoR Calcs'!$V$21)+T100</f>
        <v>46236.78324101054</v>
      </c>
      <c r="U101" s="13">
        <v>0</v>
      </c>
      <c r="V101" s="14">
        <f t="shared" si="12"/>
        <v>165379.60318171713</v>
      </c>
      <c r="W101" s="13">
        <f t="shared" si="87"/>
        <v>700</v>
      </c>
      <c r="X101" s="13">
        <f t="shared" si="87"/>
        <v>700</v>
      </c>
      <c r="Y101" s="13">
        <f t="shared" si="87"/>
        <v>700</v>
      </c>
      <c r="Z101" s="13">
        <f t="shared" si="87"/>
        <v>700</v>
      </c>
      <c r="AA101" s="13">
        <f t="shared" si="87"/>
        <v>700</v>
      </c>
      <c r="AB101" s="60">
        <f t="shared" si="88"/>
        <v>50636.527741334197</v>
      </c>
      <c r="AC101" s="60">
        <f t="shared" si="89"/>
        <v>16756.93908474296</v>
      </c>
      <c r="AD101" s="60">
        <f t="shared" si="89"/>
        <v>18019.127031748772</v>
      </c>
      <c r="AE101" s="60">
        <f t="shared" si="89"/>
        <v>19077.99565761011</v>
      </c>
      <c r="AF101" s="13">
        <v>0</v>
      </c>
      <c r="AG101" s="14">
        <f t="shared" si="13"/>
        <v>-107990.58951543605</v>
      </c>
      <c r="AH101" s="53">
        <f t="shared" si="90"/>
        <v>57389.013666281084</v>
      </c>
      <c r="AI101" s="22">
        <f t="shared" si="125"/>
        <v>3500</v>
      </c>
      <c r="AJ101" s="22">
        <v>750</v>
      </c>
      <c r="AK101" s="22">
        <v>0</v>
      </c>
      <c r="AL101" s="22">
        <f t="shared" si="126"/>
        <v>4250</v>
      </c>
      <c r="AM101" s="22">
        <f t="shared" si="69"/>
        <v>4250</v>
      </c>
      <c r="AN101" s="55">
        <f t="shared" si="127"/>
        <v>0</v>
      </c>
      <c r="AO101" s="55">
        <f t="shared" si="15"/>
        <v>0</v>
      </c>
      <c r="AP101" s="55">
        <f t="shared" si="16"/>
        <v>0</v>
      </c>
      <c r="AQ101" s="55">
        <f t="shared" si="17"/>
        <v>0</v>
      </c>
      <c r="AR101" s="55">
        <f t="shared" si="18"/>
        <v>0</v>
      </c>
      <c r="AS101" s="55">
        <f t="shared" si="19"/>
        <v>0</v>
      </c>
      <c r="AT101" s="55">
        <f t="shared" si="20"/>
        <v>0</v>
      </c>
      <c r="AU101" s="55">
        <f t="shared" si="21"/>
        <v>0</v>
      </c>
      <c r="AV101" s="55">
        <f t="shared" si="22"/>
        <v>0</v>
      </c>
      <c r="AW101" s="55">
        <f t="shared" si="23"/>
        <v>0</v>
      </c>
      <c r="AX101" s="55">
        <f t="shared" si="24"/>
        <v>0</v>
      </c>
      <c r="AY101" s="55">
        <f t="shared" si="25"/>
        <v>0</v>
      </c>
      <c r="AZ101" s="55">
        <f t="shared" si="128"/>
        <v>0</v>
      </c>
      <c r="BA101" s="55">
        <f t="shared" si="129"/>
        <v>0</v>
      </c>
      <c r="BB101" s="55">
        <f t="shared" si="130"/>
        <v>0</v>
      </c>
      <c r="BC101" s="55">
        <f t="shared" si="131"/>
        <v>0</v>
      </c>
      <c r="BD101" s="55">
        <f t="shared" si="132"/>
        <v>0</v>
      </c>
      <c r="BE101" s="55">
        <f t="shared" si="133"/>
        <v>0</v>
      </c>
      <c r="BF101" s="55">
        <f t="shared" si="134"/>
        <v>0</v>
      </c>
      <c r="BG101" s="55">
        <f t="shared" si="135"/>
        <v>0</v>
      </c>
      <c r="BH101" s="55">
        <f t="shared" si="136"/>
        <v>0</v>
      </c>
      <c r="BI101" s="55">
        <f t="shared" si="137"/>
        <v>0</v>
      </c>
      <c r="BJ101" s="55">
        <f t="shared" si="138"/>
        <v>0</v>
      </c>
      <c r="BK101" s="55">
        <f t="shared" si="139"/>
        <v>0</v>
      </c>
      <c r="BL101" s="22">
        <f t="shared" si="140"/>
        <v>4250</v>
      </c>
      <c r="BM101" s="22">
        <f t="shared" si="120"/>
        <v>4250</v>
      </c>
      <c r="BN101" s="22">
        <f t="shared" si="141"/>
        <v>51000</v>
      </c>
      <c r="BO101" s="22">
        <f t="shared" si="142"/>
        <v>51000</v>
      </c>
      <c r="BP101" s="22">
        <f t="shared" si="143"/>
        <v>51000</v>
      </c>
      <c r="BQ101" s="23">
        <f t="shared" si="144"/>
        <v>51000</v>
      </c>
      <c r="BR101" s="21">
        <f t="shared" si="46"/>
        <v>1275000</v>
      </c>
      <c r="BS101" s="22">
        <f t="shared" si="160"/>
        <v>1275000</v>
      </c>
      <c r="BT101" s="22">
        <f t="shared" si="158"/>
        <v>1275000</v>
      </c>
      <c r="BU101" s="22">
        <f t="shared" si="161"/>
        <v>0</v>
      </c>
      <c r="BV101" s="22">
        <f t="shared" si="122"/>
        <v>1339774.75</v>
      </c>
      <c r="BW101" s="22">
        <f t="shared" si="162"/>
        <v>143105.45343237795</v>
      </c>
      <c r="BX101" s="22">
        <f t="shared" si="163"/>
        <v>5724.2181372951181</v>
      </c>
      <c r="BY101" s="22">
        <f t="shared" si="164"/>
        <v>140743.76637578037</v>
      </c>
      <c r="BZ101" s="26">
        <f t="shared" si="165"/>
        <v>0.11223957131951212</v>
      </c>
      <c r="CA101" s="26">
        <f t="shared" si="166"/>
        <v>1.6831633887562727E-2</v>
      </c>
      <c r="CB101" s="26">
        <f t="shared" si="167"/>
        <v>5.1758794108876433E-2</v>
      </c>
      <c r="CC101" s="27">
        <f t="shared" si="159"/>
        <v>0.23321487736525598</v>
      </c>
      <c r="CD101" s="19"/>
      <c r="CE101" s="19"/>
      <c r="CF101" s="19"/>
      <c r="CG101" s="19"/>
      <c r="CH101" s="19"/>
      <c r="CI101" s="19"/>
      <c r="CJ101" s="19"/>
      <c r="CK101" s="19"/>
      <c r="CL101" s="19"/>
      <c r="CM101" s="32"/>
      <c r="CN101" s="19"/>
      <c r="CO101" s="19"/>
      <c r="CP101" s="19"/>
      <c r="CQ101" s="19"/>
      <c r="CR101" s="19"/>
    </row>
    <row r="102" spans="1:96" ht="15.75" thickBot="1" x14ac:dyDescent="0.3">
      <c r="A102" s="4"/>
      <c r="B102" s="32">
        <f t="shared" si="10"/>
        <v>0</v>
      </c>
      <c r="C102" s="32">
        <f t="shared" si="124"/>
        <v>1</v>
      </c>
      <c r="D102" s="32">
        <f t="shared" si="168"/>
        <v>0</v>
      </c>
      <c r="E102" s="12">
        <v>0</v>
      </c>
      <c r="F102" s="60">
        <v>9000</v>
      </c>
      <c r="G102" s="13">
        <v>550</v>
      </c>
      <c r="H102" s="72">
        <f t="shared" si="71"/>
        <v>9330.4103886196335</v>
      </c>
      <c r="I102" s="13">
        <v>305</v>
      </c>
      <c r="J102" s="60">
        <v>0</v>
      </c>
      <c r="K102" s="13">
        <v>0</v>
      </c>
      <c r="L102" s="13">
        <v>0</v>
      </c>
      <c r="M102" s="60">
        <f t="shared" si="83"/>
        <v>10509.464829603226</v>
      </c>
      <c r="N102" s="60">
        <f t="shared" si="84"/>
        <v>6277.9617848835514</v>
      </c>
      <c r="O102" s="60">
        <f t="shared" si="119"/>
        <v>4540.0685322117733</v>
      </c>
      <c r="P102" s="60">
        <f t="shared" si="85"/>
        <v>70438.947585807808</v>
      </c>
      <c r="Q102" s="60">
        <v>3100</v>
      </c>
      <c r="R102" s="60">
        <f t="shared" si="86"/>
        <v>6762.6566475570871</v>
      </c>
      <c r="S102" s="13">
        <v>0</v>
      </c>
      <c r="T102" s="72">
        <f>(T101*'RoR Calcs'!$V$21)+T101</f>
        <v>46966.842795377794</v>
      </c>
      <c r="U102" s="13">
        <v>0</v>
      </c>
      <c r="V102" s="14">
        <f t="shared" si="12"/>
        <v>167781.35256406086</v>
      </c>
      <c r="W102" s="13">
        <f t="shared" si="87"/>
        <v>700</v>
      </c>
      <c r="X102" s="13">
        <f t="shared" si="87"/>
        <v>700</v>
      </c>
      <c r="Y102" s="13">
        <f t="shared" si="87"/>
        <v>700</v>
      </c>
      <c r="Z102" s="13">
        <f t="shared" si="87"/>
        <v>700</v>
      </c>
      <c r="AA102" s="13">
        <f t="shared" si="87"/>
        <v>700</v>
      </c>
      <c r="AB102" s="60">
        <f t="shared" si="88"/>
        <v>50860.594376589601</v>
      </c>
      <c r="AC102" s="60">
        <f t="shared" si="89"/>
        <v>16840.723780166674</v>
      </c>
      <c r="AD102" s="60">
        <f t="shared" si="89"/>
        <v>18116.730636504079</v>
      </c>
      <c r="AE102" s="60">
        <f t="shared" si="89"/>
        <v>19189.283965612834</v>
      </c>
      <c r="AF102" s="13">
        <v>0</v>
      </c>
      <c r="AG102" s="14">
        <f t="shared" si="13"/>
        <v>-108507.33275887319</v>
      </c>
      <c r="AH102" s="53">
        <f t="shared" si="90"/>
        <v>59274.019805187665</v>
      </c>
      <c r="AI102" s="22">
        <f t="shared" si="125"/>
        <v>3500</v>
      </c>
      <c r="AJ102" s="22">
        <v>750</v>
      </c>
      <c r="AK102" s="22">
        <v>0</v>
      </c>
      <c r="AL102" s="22">
        <f t="shared" si="126"/>
        <v>4250</v>
      </c>
      <c r="AM102" s="22">
        <f t="shared" si="69"/>
        <v>4250</v>
      </c>
      <c r="AN102" s="55">
        <f t="shared" si="127"/>
        <v>0</v>
      </c>
      <c r="AO102" s="55">
        <f t="shared" si="15"/>
        <v>0</v>
      </c>
      <c r="AP102" s="55">
        <f t="shared" si="16"/>
        <v>0</v>
      </c>
      <c r="AQ102" s="55">
        <f t="shared" si="17"/>
        <v>0</v>
      </c>
      <c r="AR102" s="55">
        <f t="shared" si="18"/>
        <v>0</v>
      </c>
      <c r="AS102" s="55">
        <f t="shared" si="19"/>
        <v>0</v>
      </c>
      <c r="AT102" s="55">
        <f t="shared" si="20"/>
        <v>0</v>
      </c>
      <c r="AU102" s="55">
        <f t="shared" si="21"/>
        <v>0</v>
      </c>
      <c r="AV102" s="55">
        <f t="shared" si="22"/>
        <v>0</v>
      </c>
      <c r="AW102" s="55">
        <f t="shared" si="23"/>
        <v>0</v>
      </c>
      <c r="AX102" s="55">
        <f t="shared" si="24"/>
        <v>0</v>
      </c>
      <c r="AY102" s="55">
        <f t="shared" si="25"/>
        <v>0</v>
      </c>
      <c r="AZ102" s="55">
        <f t="shared" si="128"/>
        <v>0</v>
      </c>
      <c r="BA102" s="55">
        <f t="shared" si="129"/>
        <v>0</v>
      </c>
      <c r="BB102" s="55">
        <f t="shared" si="130"/>
        <v>0</v>
      </c>
      <c r="BC102" s="55">
        <f t="shared" si="131"/>
        <v>0</v>
      </c>
      <c r="BD102" s="55">
        <f t="shared" si="132"/>
        <v>0</v>
      </c>
      <c r="BE102" s="55">
        <f t="shared" si="133"/>
        <v>0</v>
      </c>
      <c r="BF102" s="55">
        <f t="shared" si="134"/>
        <v>0</v>
      </c>
      <c r="BG102" s="55">
        <f t="shared" si="135"/>
        <v>0</v>
      </c>
      <c r="BH102" s="55">
        <f t="shared" si="136"/>
        <v>0</v>
      </c>
      <c r="BI102" s="55">
        <f t="shared" si="137"/>
        <v>0</v>
      </c>
      <c r="BJ102" s="55">
        <f t="shared" si="138"/>
        <v>0</v>
      </c>
      <c r="BK102" s="55">
        <f t="shared" si="139"/>
        <v>0</v>
      </c>
      <c r="BL102" s="22">
        <f t="shared" si="140"/>
        <v>4250</v>
      </c>
      <c r="BM102" s="22">
        <f t="shared" si="120"/>
        <v>4250</v>
      </c>
      <c r="BN102" s="22">
        <f t="shared" si="141"/>
        <v>51000</v>
      </c>
      <c r="BO102" s="22">
        <f t="shared" si="142"/>
        <v>51000</v>
      </c>
      <c r="BP102" s="22">
        <f t="shared" si="143"/>
        <v>51000</v>
      </c>
      <c r="BQ102" s="23">
        <f t="shared" si="144"/>
        <v>51000</v>
      </c>
      <c r="BR102" s="21">
        <f t="shared" si="46"/>
        <v>1275000</v>
      </c>
      <c r="BS102" s="22">
        <f t="shared" si="160"/>
        <v>1275000</v>
      </c>
      <c r="BT102" s="22">
        <f t="shared" si="158"/>
        <v>1275000</v>
      </c>
      <c r="BU102" s="22">
        <f t="shared" si="161"/>
        <v>0</v>
      </c>
      <c r="BV102" s="22">
        <f t="shared" si="122"/>
        <v>1339774.75</v>
      </c>
      <c r="BW102" s="22">
        <f t="shared" si="162"/>
        <v>145495.94217544125</v>
      </c>
      <c r="BX102" s="22">
        <f t="shared" si="163"/>
        <v>5819.8376870176498</v>
      </c>
      <c r="BY102" s="22">
        <f t="shared" si="164"/>
        <v>143112.67389188419</v>
      </c>
      <c r="BZ102" s="26">
        <f t="shared" si="165"/>
        <v>0.11411446445132647</v>
      </c>
      <c r="CA102" s="26">
        <f t="shared" si="166"/>
        <v>1.6704386071442624E-2</v>
      </c>
      <c r="CB102" s="26">
        <f t="shared" si="167"/>
        <v>5.1353151404853067E-2</v>
      </c>
      <c r="CC102" s="27">
        <f t="shared" si="159"/>
        <v>0.23105149929088095</v>
      </c>
      <c r="CD102" s="19"/>
      <c r="CE102" s="19"/>
      <c r="CF102" s="19"/>
      <c r="CG102" s="19"/>
      <c r="CH102" s="19"/>
      <c r="CI102" s="19"/>
      <c r="CJ102" s="19"/>
      <c r="CK102" s="19"/>
      <c r="CL102" s="19"/>
      <c r="CM102" s="32"/>
      <c r="CN102" s="19"/>
      <c r="CO102" s="19"/>
      <c r="CP102" s="19"/>
      <c r="CQ102" s="19"/>
      <c r="CR102" s="19"/>
    </row>
    <row r="103" spans="1:96" ht="15.75" thickBot="1" x14ac:dyDescent="0.3">
      <c r="A103" s="4"/>
      <c r="B103" s="32">
        <f t="shared" si="10"/>
        <v>0</v>
      </c>
      <c r="C103" s="32">
        <f t="shared" si="124"/>
        <v>1</v>
      </c>
      <c r="D103" s="32">
        <f t="shared" si="168"/>
        <v>0</v>
      </c>
      <c r="E103" s="12">
        <v>0</v>
      </c>
      <c r="F103" s="60">
        <v>9000</v>
      </c>
      <c r="G103" s="13">
        <v>550</v>
      </c>
      <c r="H103" s="72">
        <f t="shared" si="71"/>
        <v>9341.6846345058821</v>
      </c>
      <c r="I103" s="13">
        <v>305</v>
      </c>
      <c r="J103" s="60">
        <v>0</v>
      </c>
      <c r="K103" s="13">
        <v>0</v>
      </c>
      <c r="L103" s="13">
        <v>0</v>
      </c>
      <c r="M103" s="60">
        <f t="shared" si="83"/>
        <v>10575.148984788246</v>
      </c>
      <c r="N103" s="60">
        <f t="shared" si="84"/>
        <v>6317.1990460390734</v>
      </c>
      <c r="O103" s="60">
        <f t="shared" si="119"/>
        <v>4568.4439605380967</v>
      </c>
      <c r="P103" s="60">
        <f t="shared" si="85"/>
        <v>71804.191008219103</v>
      </c>
      <c r="Q103" s="60">
        <v>3100</v>
      </c>
      <c r="R103" s="60">
        <f t="shared" si="86"/>
        <v>6934.9232516043194</v>
      </c>
      <c r="S103" s="13">
        <v>0</v>
      </c>
      <c r="T103" s="72">
        <f>(T102*'RoR Calcs'!$V$21)+T102</f>
        <v>47708.429686111522</v>
      </c>
      <c r="U103" s="13">
        <v>0</v>
      </c>
      <c r="V103" s="14">
        <f t="shared" si="12"/>
        <v>170205.02057180624</v>
      </c>
      <c r="W103" s="13">
        <f t="shared" si="87"/>
        <v>700</v>
      </c>
      <c r="X103" s="13">
        <f t="shared" si="87"/>
        <v>700</v>
      </c>
      <c r="Y103" s="13">
        <f t="shared" si="87"/>
        <v>700</v>
      </c>
      <c r="Z103" s="13">
        <f t="shared" si="87"/>
        <v>700</v>
      </c>
      <c r="AA103" s="13">
        <f t="shared" si="87"/>
        <v>700</v>
      </c>
      <c r="AB103" s="60">
        <f t="shared" si="88"/>
        <v>51085.652506706007</v>
      </c>
      <c r="AC103" s="60">
        <f t="shared" si="89"/>
        <v>16924.927399067506</v>
      </c>
      <c r="AD103" s="60">
        <f t="shared" si="89"/>
        <v>18214.86292745181</v>
      </c>
      <c r="AE103" s="60">
        <f t="shared" si="89"/>
        <v>19301.221455412244</v>
      </c>
      <c r="AF103" s="13">
        <v>0</v>
      </c>
      <c r="AG103" s="14">
        <f t="shared" si="13"/>
        <v>-109026.66428863758</v>
      </c>
      <c r="AH103" s="53">
        <f t="shared" si="90"/>
        <v>61178.356283168658</v>
      </c>
      <c r="AI103" s="22">
        <f t="shared" si="125"/>
        <v>3500</v>
      </c>
      <c r="AJ103" s="22">
        <v>750</v>
      </c>
      <c r="AK103" s="22">
        <v>0</v>
      </c>
      <c r="AL103" s="22">
        <f t="shared" si="126"/>
        <v>4250</v>
      </c>
      <c r="AM103" s="22">
        <f t="shared" si="69"/>
        <v>4250</v>
      </c>
      <c r="AN103" s="55">
        <f t="shared" si="127"/>
        <v>0</v>
      </c>
      <c r="AO103" s="55">
        <f t="shared" si="15"/>
        <v>0</v>
      </c>
      <c r="AP103" s="55">
        <f t="shared" si="16"/>
        <v>0</v>
      </c>
      <c r="AQ103" s="55">
        <f t="shared" si="17"/>
        <v>0</v>
      </c>
      <c r="AR103" s="55">
        <f t="shared" si="18"/>
        <v>0</v>
      </c>
      <c r="AS103" s="55">
        <f t="shared" si="19"/>
        <v>0</v>
      </c>
      <c r="AT103" s="55">
        <f t="shared" si="20"/>
        <v>0</v>
      </c>
      <c r="AU103" s="55">
        <f t="shared" si="21"/>
        <v>0</v>
      </c>
      <c r="AV103" s="55">
        <f t="shared" si="22"/>
        <v>0</v>
      </c>
      <c r="AW103" s="55">
        <f t="shared" si="23"/>
        <v>0</v>
      </c>
      <c r="AX103" s="55">
        <f t="shared" si="24"/>
        <v>0</v>
      </c>
      <c r="AY103" s="55">
        <f t="shared" si="25"/>
        <v>0</v>
      </c>
      <c r="AZ103" s="55">
        <f t="shared" si="128"/>
        <v>0</v>
      </c>
      <c r="BA103" s="55">
        <f t="shared" si="129"/>
        <v>0</v>
      </c>
      <c r="BB103" s="55">
        <f t="shared" si="130"/>
        <v>0</v>
      </c>
      <c r="BC103" s="55">
        <f t="shared" si="131"/>
        <v>0</v>
      </c>
      <c r="BD103" s="55">
        <f t="shared" si="132"/>
        <v>0</v>
      </c>
      <c r="BE103" s="55">
        <f t="shared" si="133"/>
        <v>0</v>
      </c>
      <c r="BF103" s="55">
        <f t="shared" si="134"/>
        <v>0</v>
      </c>
      <c r="BG103" s="55">
        <f t="shared" si="135"/>
        <v>0</v>
      </c>
      <c r="BH103" s="55">
        <f t="shared" si="136"/>
        <v>0</v>
      </c>
      <c r="BI103" s="55">
        <f t="shared" si="137"/>
        <v>0</v>
      </c>
      <c r="BJ103" s="55">
        <f t="shared" si="138"/>
        <v>0</v>
      </c>
      <c r="BK103" s="55">
        <f t="shared" si="139"/>
        <v>0</v>
      </c>
      <c r="BL103" s="22">
        <f t="shared" si="140"/>
        <v>4250</v>
      </c>
      <c r="BM103" s="22">
        <f t="shared" si="120"/>
        <v>4250</v>
      </c>
      <c r="BN103" s="22">
        <f t="shared" si="141"/>
        <v>51000</v>
      </c>
      <c r="BO103" s="22">
        <f t="shared" si="142"/>
        <v>51000</v>
      </c>
      <c r="BP103" s="22">
        <f t="shared" si="143"/>
        <v>51000</v>
      </c>
      <c r="BQ103" s="23">
        <f t="shared" si="144"/>
        <v>51000</v>
      </c>
      <c r="BR103" s="21">
        <f t="shared" si="46"/>
        <v>1275000</v>
      </c>
      <c r="BS103" s="22">
        <f t="shared" si="160"/>
        <v>1275000</v>
      </c>
      <c r="BT103" s="22">
        <f t="shared" si="158"/>
        <v>1275000</v>
      </c>
      <c r="BU103" s="22">
        <f t="shared" si="161"/>
        <v>0</v>
      </c>
      <c r="BV103" s="22">
        <f t="shared" si="122"/>
        <v>1339774.75</v>
      </c>
      <c r="BW103" s="22">
        <f t="shared" si="162"/>
        <v>147908.33593730035</v>
      </c>
      <c r="BX103" s="22">
        <f t="shared" si="163"/>
        <v>5916.3334374920141</v>
      </c>
      <c r="BY103" s="22">
        <f t="shared" si="164"/>
        <v>145503.24384837318</v>
      </c>
      <c r="BZ103" s="26">
        <f t="shared" si="165"/>
        <v>0.11600653799003949</v>
      </c>
      <c r="CA103" s="26">
        <f t="shared" si="166"/>
        <v>1.6580488265096761E-2</v>
      </c>
      <c r="CB103" s="26">
        <f t="shared" si="167"/>
        <v>5.095837572523805E-2</v>
      </c>
      <c r="CC103" s="27">
        <f t="shared" si="159"/>
        <v>0.22895140845933631</v>
      </c>
      <c r="CD103" s="19"/>
      <c r="CE103" s="19"/>
      <c r="CF103" s="19"/>
      <c r="CG103" s="19"/>
      <c r="CH103" s="19"/>
      <c r="CI103" s="19"/>
      <c r="CJ103" s="19"/>
      <c r="CK103" s="19"/>
      <c r="CL103" s="19"/>
      <c r="CM103" s="32"/>
      <c r="CN103" s="19"/>
      <c r="CO103" s="19"/>
      <c r="CP103" s="19"/>
      <c r="CQ103" s="19"/>
      <c r="CR103" s="19"/>
    </row>
    <row r="104" spans="1:96" ht="15.75" thickBot="1" x14ac:dyDescent="0.3">
      <c r="A104" s="4"/>
      <c r="B104" s="32"/>
      <c r="C104" s="32"/>
      <c r="D104" s="32"/>
      <c r="E104" s="16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73"/>
      <c r="U104" s="17"/>
      <c r="V104" s="18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8"/>
      <c r="AH104" s="53"/>
      <c r="AI104" s="22"/>
      <c r="AJ104" s="22"/>
      <c r="AK104" s="22"/>
      <c r="AL104" s="22"/>
      <c r="AM104" s="22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22"/>
      <c r="BM104" s="22"/>
      <c r="BN104" s="22"/>
      <c r="BO104" s="22"/>
      <c r="BP104" s="22"/>
      <c r="BQ104" s="23"/>
      <c r="BR104" s="28"/>
      <c r="BS104" s="24"/>
      <c r="BT104" s="24"/>
      <c r="BU104" s="24"/>
      <c r="BV104" s="24"/>
      <c r="BW104" s="24"/>
      <c r="BX104" s="22"/>
      <c r="BY104" s="22"/>
      <c r="BZ104" s="29"/>
      <c r="CA104" s="29"/>
      <c r="CB104" s="29"/>
      <c r="CC104" s="30"/>
      <c r="CD104" s="19"/>
      <c r="CE104" s="19"/>
      <c r="CF104" s="19"/>
      <c r="CG104" s="19"/>
      <c r="CH104" s="19"/>
      <c r="CI104" s="19"/>
      <c r="CJ104" s="19"/>
      <c r="CK104" s="19"/>
      <c r="CL104" s="19"/>
      <c r="CM104" s="32"/>
      <c r="CN104" s="19"/>
      <c r="CO104" s="19"/>
      <c r="CP104" s="19"/>
      <c r="CQ104" s="19"/>
      <c r="CR104" s="19"/>
    </row>
    <row r="105" spans="1:96" s="46" customFormat="1" ht="15.75" thickBot="1" x14ac:dyDescent="0.3">
      <c r="A105" s="33"/>
      <c r="B105" s="33"/>
      <c r="C105" s="34"/>
      <c r="D105" s="34"/>
      <c r="E105" s="35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7"/>
      <c r="W105" s="35"/>
      <c r="X105" s="36"/>
      <c r="Y105" s="36"/>
      <c r="Z105" s="36"/>
      <c r="AA105" s="36"/>
      <c r="AB105" s="36"/>
      <c r="AC105" s="36"/>
      <c r="AD105" s="36"/>
      <c r="AE105" s="36"/>
      <c r="AF105" s="36"/>
      <c r="AG105" s="38"/>
      <c r="AH105" s="39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1"/>
      <c r="BR105" s="42"/>
      <c r="BS105" s="40"/>
      <c r="BT105" s="40"/>
      <c r="BU105" s="40"/>
      <c r="BV105" s="40"/>
      <c r="BW105" s="40"/>
      <c r="BX105" s="40"/>
      <c r="BY105" s="40"/>
      <c r="BZ105" s="43"/>
      <c r="CA105" s="43"/>
      <c r="CB105" s="43"/>
      <c r="CC105" s="44"/>
      <c r="CD105" s="45"/>
      <c r="CE105" s="45"/>
      <c r="CF105" s="45"/>
      <c r="CG105" s="45"/>
      <c r="CH105" s="45"/>
      <c r="CI105" s="45"/>
      <c r="CJ105" s="45"/>
      <c r="CK105" s="45"/>
      <c r="CL105" s="45"/>
      <c r="CM105" s="34"/>
      <c r="CN105" s="45"/>
      <c r="CO105" s="45"/>
      <c r="CP105" s="45"/>
      <c r="CQ105" s="45"/>
      <c r="CR105" s="45"/>
    </row>
    <row r="106" spans="1:96" s="49" customFormat="1" ht="60.75" x14ac:dyDescent="0.25">
      <c r="A106" s="5" t="s">
        <v>114</v>
      </c>
      <c r="B106" s="5"/>
      <c r="C106" s="5"/>
      <c r="D106" s="5"/>
      <c r="E106" s="50" t="s">
        <v>62</v>
      </c>
      <c r="F106" s="50" t="s">
        <v>63</v>
      </c>
      <c r="G106" s="50" t="s">
        <v>128</v>
      </c>
      <c r="H106" s="50" t="s">
        <v>58</v>
      </c>
      <c r="I106" s="50" t="s">
        <v>128</v>
      </c>
      <c r="J106" s="50" t="s">
        <v>57</v>
      </c>
      <c r="K106" s="50" t="s">
        <v>62</v>
      </c>
      <c r="L106" s="50" t="s">
        <v>62</v>
      </c>
      <c r="M106" s="50"/>
      <c r="N106" s="50"/>
      <c r="O106" s="50"/>
      <c r="P106" s="50"/>
      <c r="Q106" s="50"/>
      <c r="R106" s="50"/>
      <c r="S106" s="50" t="s">
        <v>62</v>
      </c>
      <c r="T106" s="50" t="s">
        <v>61</v>
      </c>
      <c r="U106" s="50"/>
      <c r="V106" s="51"/>
      <c r="W106" s="50" t="s">
        <v>59</v>
      </c>
      <c r="X106" s="50" t="s">
        <v>59</v>
      </c>
      <c r="Y106" s="50" t="s">
        <v>59</v>
      </c>
      <c r="Z106" s="50" t="s">
        <v>59</v>
      </c>
      <c r="AA106" s="50" t="s">
        <v>59</v>
      </c>
      <c r="AB106" s="50" t="s">
        <v>60</v>
      </c>
      <c r="AC106" s="50" t="s">
        <v>60</v>
      </c>
      <c r="AD106" s="50" t="s">
        <v>60</v>
      </c>
      <c r="AE106" s="50" t="s">
        <v>60</v>
      </c>
      <c r="AF106" s="50"/>
      <c r="AG106" s="52"/>
      <c r="AH106" s="52"/>
      <c r="AN106" s="56">
        <f t="shared" ref="AN106:BK106" si="169">SUM(AN57:AN104)</f>
        <v>2</v>
      </c>
      <c r="AO106" s="56">
        <f t="shared" si="169"/>
        <v>2</v>
      </c>
      <c r="AP106" s="56">
        <f t="shared" si="169"/>
        <v>2</v>
      </c>
      <c r="AQ106" s="56">
        <f t="shared" si="169"/>
        <v>1</v>
      </c>
      <c r="AR106" s="56">
        <f t="shared" si="169"/>
        <v>1</v>
      </c>
      <c r="AS106" s="56">
        <f t="shared" si="169"/>
        <v>1</v>
      </c>
      <c r="AT106" s="56">
        <f t="shared" si="169"/>
        <v>1</v>
      </c>
      <c r="AU106" s="56">
        <f t="shared" si="169"/>
        <v>1</v>
      </c>
      <c r="AV106" s="56">
        <f t="shared" si="169"/>
        <v>1</v>
      </c>
      <c r="AW106" s="56">
        <f t="shared" si="169"/>
        <v>2</v>
      </c>
      <c r="AX106" s="56">
        <f t="shared" si="169"/>
        <v>2</v>
      </c>
      <c r="AY106" s="56">
        <f t="shared" si="169"/>
        <v>2</v>
      </c>
      <c r="AZ106" s="56">
        <f t="shared" si="169"/>
        <v>6585.43</v>
      </c>
      <c r="BA106" s="56">
        <f t="shared" si="169"/>
        <v>8062.5400000000009</v>
      </c>
      <c r="BB106" s="56">
        <f t="shared" si="169"/>
        <v>5033.2499999999991</v>
      </c>
      <c r="BC106" s="56">
        <f t="shared" si="169"/>
        <v>2682.09</v>
      </c>
      <c r="BD106" s="56">
        <f t="shared" si="169"/>
        <v>1736.1100000000001</v>
      </c>
      <c r="BE106" s="56">
        <f t="shared" si="169"/>
        <v>2738.9700000000003</v>
      </c>
      <c r="BF106" s="56">
        <f t="shared" si="169"/>
        <v>4567.8099999999995</v>
      </c>
      <c r="BG106" s="56">
        <f t="shared" si="169"/>
        <v>5292.6900000000005</v>
      </c>
      <c r="BH106" s="56">
        <f t="shared" si="169"/>
        <v>5617.26</v>
      </c>
      <c r="BI106" s="56">
        <f t="shared" si="169"/>
        <v>8866.9499999999989</v>
      </c>
      <c r="BJ106" s="56">
        <f t="shared" si="169"/>
        <v>7627</v>
      </c>
      <c r="BK106" s="56">
        <f t="shared" si="169"/>
        <v>6330.5599999999995</v>
      </c>
      <c r="CM106" s="5"/>
    </row>
    <row r="107" spans="1:96" x14ac:dyDescent="0.2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7"/>
      <c r="W107" s="2" t="s">
        <v>64</v>
      </c>
      <c r="X107" s="2"/>
      <c r="Y107" s="2"/>
      <c r="Z107" s="2"/>
      <c r="AA107" s="2"/>
      <c r="AB107" s="2"/>
      <c r="AC107" s="2"/>
      <c r="AN107" s="57">
        <f>AZ106/AN106</f>
        <v>3292.7150000000001</v>
      </c>
      <c r="AO107" s="57">
        <f t="shared" ref="AO107:AY107" si="170">BA106/AO106</f>
        <v>4031.2700000000004</v>
      </c>
      <c r="AP107" s="57">
        <f t="shared" si="170"/>
        <v>2516.6249999999995</v>
      </c>
      <c r="AQ107" s="57">
        <f t="shared" si="170"/>
        <v>2682.09</v>
      </c>
      <c r="AR107" s="57">
        <f t="shared" si="170"/>
        <v>1736.1100000000001</v>
      </c>
      <c r="AS107" s="57">
        <f t="shared" si="170"/>
        <v>2738.9700000000003</v>
      </c>
      <c r="AT107" s="57">
        <f t="shared" si="170"/>
        <v>4567.8099999999995</v>
      </c>
      <c r="AU107" s="57">
        <f t="shared" si="170"/>
        <v>5292.6900000000005</v>
      </c>
      <c r="AV107" s="57">
        <f t="shared" si="170"/>
        <v>5617.26</v>
      </c>
      <c r="AW107" s="57">
        <f t="shared" si="170"/>
        <v>4433.4749999999995</v>
      </c>
      <c r="AX107" s="57">
        <f t="shared" si="170"/>
        <v>3813.5</v>
      </c>
      <c r="AY107" s="57">
        <f t="shared" si="170"/>
        <v>3165.2799999999997</v>
      </c>
    </row>
    <row r="108" spans="1:96" x14ac:dyDescent="0.2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7"/>
      <c r="W108" s="2"/>
      <c r="X108" s="2"/>
      <c r="Y108" s="2"/>
      <c r="Z108" s="2"/>
      <c r="AA108" s="2"/>
      <c r="AB108" s="2"/>
      <c r="AC108" s="2"/>
      <c r="AI108" s="58" t="s">
        <v>132</v>
      </c>
    </row>
    <row r="109" spans="1:96" ht="75" x14ac:dyDescent="0.2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7"/>
      <c r="W109" s="2"/>
      <c r="X109" s="2"/>
      <c r="Y109" s="2"/>
      <c r="Z109" s="2"/>
      <c r="AA109" s="2"/>
      <c r="AB109" s="2"/>
      <c r="AC109" s="2"/>
      <c r="AI109" s="49" t="s">
        <v>110</v>
      </c>
      <c r="AJ109" s="49" t="s">
        <v>111</v>
      </c>
      <c r="AK109" s="49" t="s">
        <v>112</v>
      </c>
    </row>
    <row r="110" spans="1:96" x14ac:dyDescent="0.25">
      <c r="E110" s="2"/>
      <c r="F110" s="2" t="s">
        <v>65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7"/>
      <c r="W110" s="2"/>
      <c r="X110" s="2"/>
      <c r="Y110" s="2"/>
      <c r="Z110" s="2"/>
      <c r="AA110" s="2"/>
      <c r="AB110" s="2"/>
      <c r="AC110" s="2"/>
      <c r="AH110" t="s">
        <v>81</v>
      </c>
      <c r="AI110" s="57">
        <f>AN107</f>
        <v>3292.7150000000001</v>
      </c>
      <c r="AJ110" s="57">
        <f>SUM(AI$110:AI$121)/12</f>
        <v>3657.3162500000003</v>
      </c>
      <c r="AK110" s="57">
        <f>BN110*2 + (2*BN110)/12 + BN111</f>
        <v>3765.8050000000003</v>
      </c>
      <c r="AL110">
        <f>AK110*12</f>
        <v>45189.66</v>
      </c>
      <c r="AM110">
        <f>AL110*25</f>
        <v>1129741.5</v>
      </c>
      <c r="BM110" t="s">
        <v>113</v>
      </c>
      <c r="BN110">
        <v>1691.91</v>
      </c>
    </row>
    <row r="111" spans="1:96" x14ac:dyDescent="0.25">
      <c r="E111" s="2"/>
      <c r="F111" s="2" t="s">
        <v>66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7"/>
      <c r="W111" s="2"/>
      <c r="X111" s="2"/>
      <c r="Y111" s="2"/>
      <c r="Z111" s="2"/>
      <c r="AA111" s="2"/>
      <c r="AB111" s="2"/>
      <c r="AC111" s="2"/>
      <c r="AH111" t="s">
        <v>82</v>
      </c>
      <c r="AI111" s="57">
        <f>AO107</f>
        <v>4031.2700000000004</v>
      </c>
      <c r="AJ111" s="57">
        <f t="shared" ref="AJ111:AJ133" si="171">SUM(AI$110:AI$121)/12</f>
        <v>3657.3162500000003</v>
      </c>
      <c r="AK111" s="57">
        <f>AK110</f>
        <v>3765.8050000000003</v>
      </c>
      <c r="BM111" t="s">
        <v>116</v>
      </c>
      <c r="BN111">
        <v>100</v>
      </c>
    </row>
    <row r="112" spans="1:96" x14ac:dyDescent="0.25">
      <c r="E112" s="2"/>
      <c r="F112" s="2" t="s">
        <v>67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7"/>
      <c r="W112" s="2"/>
      <c r="X112" s="2"/>
      <c r="Y112" s="2"/>
      <c r="Z112" s="2"/>
      <c r="AA112" s="2"/>
      <c r="AB112" s="2"/>
      <c r="AC112" s="2"/>
      <c r="AH112" t="s">
        <v>83</v>
      </c>
      <c r="AI112" s="57">
        <f>AP107</f>
        <v>2516.6249999999995</v>
      </c>
      <c r="AJ112" s="57">
        <f t="shared" si="171"/>
        <v>3657.3162500000003</v>
      </c>
      <c r="AK112" s="57">
        <f t="shared" ref="AK112:AK133" si="172">AK111</f>
        <v>3765.8050000000003</v>
      </c>
    </row>
    <row r="113" spans="1:91" x14ac:dyDescent="0.25">
      <c r="E113" s="2"/>
      <c r="F113" s="2" t="s">
        <v>129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7"/>
      <c r="W113" s="2"/>
      <c r="X113" s="2"/>
      <c r="Y113" s="2"/>
      <c r="Z113" s="2"/>
      <c r="AA113" s="2"/>
      <c r="AB113" s="2"/>
      <c r="AC113" s="2"/>
      <c r="AH113" t="s">
        <v>84</v>
      </c>
      <c r="AI113" s="57">
        <f>AQ107</f>
        <v>2682.09</v>
      </c>
      <c r="AJ113" s="57">
        <f t="shared" si="171"/>
        <v>3657.3162500000003</v>
      </c>
      <c r="AK113" s="57">
        <f t="shared" si="172"/>
        <v>3765.8050000000003</v>
      </c>
    </row>
    <row r="114" spans="1:91" x14ac:dyDescent="0.25">
      <c r="A114" s="5"/>
      <c r="B114" s="5"/>
      <c r="C114" s="5"/>
      <c r="D114" s="5"/>
      <c r="F114" s="2" t="s">
        <v>130</v>
      </c>
      <c r="AH114" t="s">
        <v>85</v>
      </c>
      <c r="AI114" s="57">
        <f>AR107</f>
        <v>1736.1100000000001</v>
      </c>
      <c r="AJ114" s="57">
        <f t="shared" si="171"/>
        <v>3657.3162500000003</v>
      </c>
      <c r="AK114" s="57">
        <f t="shared" si="172"/>
        <v>3765.8050000000003</v>
      </c>
      <c r="CM114" s="5"/>
    </row>
    <row r="115" spans="1:91" x14ac:dyDescent="0.25">
      <c r="A115" s="4"/>
      <c r="B115" s="4"/>
      <c r="C115" s="4"/>
      <c r="D115" s="4"/>
      <c r="F115" s="2" t="s">
        <v>131</v>
      </c>
      <c r="AH115" t="s">
        <v>86</v>
      </c>
      <c r="AI115" s="57">
        <f>AS107</f>
        <v>2738.9700000000003</v>
      </c>
      <c r="AJ115" s="57">
        <f t="shared" si="171"/>
        <v>3657.3162500000003</v>
      </c>
      <c r="AK115" s="57">
        <f t="shared" si="172"/>
        <v>3765.8050000000003</v>
      </c>
      <c r="CM115" s="4"/>
    </row>
    <row r="116" spans="1:91" x14ac:dyDescent="0.25">
      <c r="A116" s="4"/>
      <c r="B116" s="4"/>
      <c r="C116" s="4"/>
      <c r="D116" s="4"/>
      <c r="AH116" t="s">
        <v>87</v>
      </c>
      <c r="AI116" s="57">
        <f>AT107</f>
        <v>4567.8099999999995</v>
      </c>
      <c r="AJ116" s="57">
        <f t="shared" si="171"/>
        <v>3657.3162500000003</v>
      </c>
      <c r="AK116" s="57">
        <f t="shared" si="172"/>
        <v>3765.8050000000003</v>
      </c>
      <c r="CM116" s="4"/>
    </row>
    <row r="117" spans="1:91" x14ac:dyDescent="0.25">
      <c r="A117" s="4"/>
      <c r="B117" s="4"/>
      <c r="C117" s="4"/>
      <c r="D117" s="4"/>
      <c r="AH117" t="s">
        <v>88</v>
      </c>
      <c r="AI117" s="57">
        <f>AU107</f>
        <v>5292.6900000000005</v>
      </c>
      <c r="AJ117" s="57">
        <f t="shared" si="171"/>
        <v>3657.3162500000003</v>
      </c>
      <c r="AK117" s="57">
        <f t="shared" si="172"/>
        <v>3765.8050000000003</v>
      </c>
      <c r="CM117" s="4"/>
    </row>
    <row r="118" spans="1:91" x14ac:dyDescent="0.25">
      <c r="A118" s="4"/>
      <c r="B118" s="4"/>
      <c r="C118" s="4"/>
      <c r="D118" s="4"/>
      <c r="AH118" t="s">
        <v>89</v>
      </c>
      <c r="AI118" s="57">
        <f>AV107</f>
        <v>5617.26</v>
      </c>
      <c r="AJ118" s="57">
        <f t="shared" si="171"/>
        <v>3657.3162500000003</v>
      </c>
      <c r="AK118" s="57">
        <f t="shared" si="172"/>
        <v>3765.8050000000003</v>
      </c>
      <c r="CM118" s="4"/>
    </row>
    <row r="119" spans="1:91" x14ac:dyDescent="0.25">
      <c r="A119" s="4"/>
      <c r="B119" s="4"/>
      <c r="C119" s="4"/>
      <c r="D119" s="4"/>
      <c r="AH119" t="s">
        <v>90</v>
      </c>
      <c r="AI119" s="57">
        <f>AW107</f>
        <v>4433.4749999999995</v>
      </c>
      <c r="AJ119" s="57">
        <f t="shared" si="171"/>
        <v>3657.3162500000003</v>
      </c>
      <c r="AK119" s="57">
        <f t="shared" si="172"/>
        <v>3765.8050000000003</v>
      </c>
      <c r="CM119" s="4"/>
    </row>
    <row r="120" spans="1:91" x14ac:dyDescent="0.25">
      <c r="A120" s="4"/>
      <c r="B120" s="4"/>
      <c r="C120" s="4"/>
      <c r="D120" s="4"/>
      <c r="AH120" t="s">
        <v>91</v>
      </c>
      <c r="AI120" s="57">
        <f>AX107</f>
        <v>3813.5</v>
      </c>
      <c r="AJ120" s="57">
        <f t="shared" si="171"/>
        <v>3657.3162500000003</v>
      </c>
      <c r="AK120" s="57">
        <f t="shared" si="172"/>
        <v>3765.8050000000003</v>
      </c>
      <c r="CM120" s="4"/>
    </row>
    <row r="121" spans="1:91" x14ac:dyDescent="0.25">
      <c r="A121" s="4"/>
      <c r="B121" s="4"/>
      <c r="C121" s="4"/>
      <c r="D121" s="4"/>
      <c r="AH121" t="s">
        <v>92</v>
      </c>
      <c r="AI121" s="57">
        <f>AY107</f>
        <v>3165.2799999999997</v>
      </c>
      <c r="AJ121" s="57">
        <f t="shared" si="171"/>
        <v>3657.3162500000003</v>
      </c>
      <c r="AK121" s="57">
        <f t="shared" si="172"/>
        <v>3765.8050000000003</v>
      </c>
      <c r="CM121" s="4"/>
    </row>
    <row r="122" spans="1:91" x14ac:dyDescent="0.25">
      <c r="A122" s="4"/>
      <c r="B122" s="4"/>
      <c r="C122" s="4"/>
      <c r="D122" s="4"/>
      <c r="AH122" t="s">
        <v>81</v>
      </c>
      <c r="AI122" s="57">
        <f>AI110</f>
        <v>3292.7150000000001</v>
      </c>
      <c r="AJ122" s="57">
        <f t="shared" si="171"/>
        <v>3657.3162500000003</v>
      </c>
      <c r="AK122" s="57">
        <f t="shared" si="172"/>
        <v>3765.8050000000003</v>
      </c>
      <c r="CM122" s="4"/>
    </row>
    <row r="123" spans="1:91" x14ac:dyDescent="0.25">
      <c r="A123" s="4"/>
      <c r="B123" s="4"/>
      <c r="C123" s="4"/>
      <c r="D123" s="4"/>
      <c r="AH123" t="s">
        <v>82</v>
      </c>
      <c r="AI123" s="57">
        <f t="shared" ref="AI123:AI133" si="173">AI111</f>
        <v>4031.2700000000004</v>
      </c>
      <c r="AJ123" s="57">
        <f t="shared" si="171"/>
        <v>3657.3162500000003</v>
      </c>
      <c r="AK123" s="57">
        <f t="shared" si="172"/>
        <v>3765.8050000000003</v>
      </c>
      <c r="CM123" s="4"/>
    </row>
    <row r="124" spans="1:91" x14ac:dyDescent="0.25">
      <c r="A124" s="4"/>
      <c r="B124" s="4"/>
      <c r="C124" s="4"/>
      <c r="D124" s="4"/>
      <c r="AH124" t="s">
        <v>83</v>
      </c>
      <c r="AI124" s="57">
        <f t="shared" si="173"/>
        <v>2516.6249999999995</v>
      </c>
      <c r="AJ124" s="57">
        <f t="shared" si="171"/>
        <v>3657.3162500000003</v>
      </c>
      <c r="AK124" s="57">
        <f t="shared" si="172"/>
        <v>3765.8050000000003</v>
      </c>
      <c r="CM124" s="4"/>
    </row>
    <row r="125" spans="1:91" x14ac:dyDescent="0.25">
      <c r="A125" s="4"/>
      <c r="B125" s="4"/>
      <c r="C125" s="4"/>
      <c r="D125" s="4"/>
      <c r="AH125" t="s">
        <v>84</v>
      </c>
      <c r="AI125" s="57">
        <f t="shared" si="173"/>
        <v>2682.09</v>
      </c>
      <c r="AJ125" s="57">
        <f t="shared" si="171"/>
        <v>3657.3162500000003</v>
      </c>
      <c r="AK125" s="57">
        <f t="shared" si="172"/>
        <v>3765.8050000000003</v>
      </c>
      <c r="CM125" s="4"/>
    </row>
    <row r="126" spans="1:91" x14ac:dyDescent="0.25">
      <c r="A126" s="4"/>
      <c r="B126" s="4"/>
      <c r="C126" s="4"/>
      <c r="D126" s="4"/>
      <c r="AH126" t="s">
        <v>85</v>
      </c>
      <c r="AI126" s="57">
        <f t="shared" si="173"/>
        <v>1736.1100000000001</v>
      </c>
      <c r="AJ126" s="57">
        <f t="shared" si="171"/>
        <v>3657.3162500000003</v>
      </c>
      <c r="AK126" s="57">
        <f t="shared" si="172"/>
        <v>3765.8050000000003</v>
      </c>
      <c r="CM126" s="4"/>
    </row>
    <row r="127" spans="1:91" x14ac:dyDescent="0.25">
      <c r="A127" s="4"/>
      <c r="B127" s="4"/>
      <c r="C127" s="4"/>
      <c r="D127" s="4"/>
      <c r="AH127" t="s">
        <v>86</v>
      </c>
      <c r="AI127" s="57">
        <f t="shared" si="173"/>
        <v>2738.9700000000003</v>
      </c>
      <c r="AJ127" s="57">
        <f t="shared" si="171"/>
        <v>3657.3162500000003</v>
      </c>
      <c r="AK127" s="57">
        <f t="shared" si="172"/>
        <v>3765.8050000000003</v>
      </c>
      <c r="CM127" s="4"/>
    </row>
    <row r="128" spans="1:91" x14ac:dyDescent="0.25">
      <c r="A128" s="4"/>
      <c r="B128" s="4"/>
      <c r="C128" s="4"/>
      <c r="D128" s="4"/>
      <c r="AH128" t="s">
        <v>87</v>
      </c>
      <c r="AI128" s="57">
        <f t="shared" si="173"/>
        <v>4567.8099999999995</v>
      </c>
      <c r="AJ128" s="57">
        <f t="shared" si="171"/>
        <v>3657.3162500000003</v>
      </c>
      <c r="AK128" s="57">
        <f t="shared" si="172"/>
        <v>3765.8050000000003</v>
      </c>
      <c r="CM128" s="4"/>
    </row>
    <row r="129" spans="1:91" x14ac:dyDescent="0.25">
      <c r="A129" s="4"/>
      <c r="B129" s="4"/>
      <c r="C129" s="4"/>
      <c r="D129" s="4"/>
      <c r="AH129" t="s">
        <v>88</v>
      </c>
      <c r="AI129" s="57">
        <f t="shared" si="173"/>
        <v>5292.6900000000005</v>
      </c>
      <c r="AJ129" s="57">
        <f t="shared" si="171"/>
        <v>3657.3162500000003</v>
      </c>
      <c r="AK129" s="57">
        <f t="shared" si="172"/>
        <v>3765.8050000000003</v>
      </c>
      <c r="CM129" s="4"/>
    </row>
    <row r="130" spans="1:91" x14ac:dyDescent="0.25">
      <c r="A130" s="4"/>
      <c r="B130" s="4"/>
      <c r="C130" s="4"/>
      <c r="D130" s="4"/>
      <c r="AH130" t="s">
        <v>89</v>
      </c>
      <c r="AI130" s="57">
        <f t="shared" si="173"/>
        <v>5617.26</v>
      </c>
      <c r="AJ130" s="57">
        <f t="shared" si="171"/>
        <v>3657.3162500000003</v>
      </c>
      <c r="AK130" s="57">
        <f t="shared" si="172"/>
        <v>3765.8050000000003</v>
      </c>
      <c r="CM130" s="4"/>
    </row>
    <row r="131" spans="1:91" x14ac:dyDescent="0.25">
      <c r="A131" s="4"/>
      <c r="B131" s="4"/>
      <c r="C131" s="4"/>
      <c r="D131" s="4"/>
      <c r="AH131" t="s">
        <v>90</v>
      </c>
      <c r="AI131" s="57">
        <f t="shared" si="173"/>
        <v>4433.4749999999995</v>
      </c>
      <c r="AJ131" s="57">
        <f t="shared" si="171"/>
        <v>3657.3162500000003</v>
      </c>
      <c r="AK131" s="57">
        <f t="shared" si="172"/>
        <v>3765.8050000000003</v>
      </c>
      <c r="CM131" s="4"/>
    </row>
    <row r="132" spans="1:91" x14ac:dyDescent="0.25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7"/>
      <c r="AH132" t="s">
        <v>91</v>
      </c>
      <c r="AI132" s="57">
        <f t="shared" si="173"/>
        <v>3813.5</v>
      </c>
      <c r="AJ132" s="57">
        <f t="shared" si="171"/>
        <v>3657.3162500000003</v>
      </c>
      <c r="AK132" s="57">
        <f t="shared" si="172"/>
        <v>3765.8050000000003</v>
      </c>
    </row>
    <row r="133" spans="1:91" x14ac:dyDescent="0.25">
      <c r="AH133" t="s">
        <v>92</v>
      </c>
      <c r="AI133" s="57">
        <f t="shared" si="173"/>
        <v>3165.2799999999997</v>
      </c>
      <c r="AJ133" s="57">
        <f t="shared" si="171"/>
        <v>3657.3162500000003</v>
      </c>
      <c r="AK133" s="57">
        <f t="shared" si="172"/>
        <v>3765.8050000000003</v>
      </c>
    </row>
  </sheetData>
  <mergeCells count="5">
    <mergeCell ref="E55:V55"/>
    <mergeCell ref="W55:AG55"/>
    <mergeCell ref="AH55:AH56"/>
    <mergeCell ref="AI55:BQ55"/>
    <mergeCell ref="BR55:CC55"/>
  </mergeCells>
  <conditionalFormatting sqref="BM63:BN64 BM61:BM62 BP63:BR64 BP61:BP62 BT61:BV62 CC61:CL65 BM65:BR65 BL59:BL65 BN57:BN62 BO59:BO64 BQ57:BR62 BS59:BS68 BW57:BY57 BZ57:BZ64 CA58:CA64 CB60:CB65 BT63:BW74 J62:N62 J61:K61 M61:N61 Q61:U62 P67:U68 P70:U71 P64:U65 E66:U66 E69:U69 E64:N65 E67:N68 E72:U72 E70:N71 E73:N74 E63:U63 E61:H62 CM61:XFD81 BL66:BR68 BL75:BW75 BL69:BS74 AG57:BK57 AN58:BK75 AM69:AM72 P73:U74 BZ66:CL75 BW58:BW62 BZ65:CA65 BX58:BY75 A57:D75 AH76:CL76 AH73:AM75 AH70:AL72 AH58:AM69 AG58:AG76 A76:E76 V57:V76 A104:S104 A101:A103 H77:H103 CD101:XFD103 AH79:AH103 I77:I81 AG80:AG103 CD77:CL81 AI77:CC103 U76 U101:V103 U104:XFD104 U77:V81 T76:T104 G101:G103 G76:G81 F76:F103 H76:I76 I101:L103 K76:L81 S101:S103 J76:J100 S76:S81 E75:U75 M76:R103 AD76:AF76 AD77:AH78 AD79:AG79 AF101:AF103 AD80:AD103 AF80:AF81 AE80:AE90 AE92:AE103 W61:AF75 W76:AC103 C101:E103 A77:A81 C77:E81 B77:B103">
    <cfRule type="expression" dxfId="14" priority="21">
      <formula>$C57&gt;0</formula>
    </cfRule>
  </conditionalFormatting>
  <conditionalFormatting sqref="I61:I62">
    <cfRule type="expression" dxfId="67" priority="20">
      <formula>$C61&gt;0</formula>
    </cfRule>
  </conditionalFormatting>
  <conditionalFormatting sqref="O73:O74">
    <cfRule type="expression" dxfId="66" priority="10">
      <formula>$C73&gt;0</formula>
    </cfRule>
  </conditionalFormatting>
  <conditionalFormatting sqref="I58:I59">
    <cfRule type="expression" dxfId="65" priority="19">
      <formula>$C58&gt;0</formula>
    </cfRule>
  </conditionalFormatting>
  <conditionalFormatting sqref="K58:K59">
    <cfRule type="expression" dxfId="64" priority="18">
      <formula>$C58&gt;0</formula>
    </cfRule>
  </conditionalFormatting>
  <conditionalFormatting sqref="P58:P59">
    <cfRule type="expression" dxfId="63" priority="17">
      <formula>$C58&gt;0</formula>
    </cfRule>
  </conditionalFormatting>
  <conditionalFormatting sqref="P61:P62">
    <cfRule type="expression" dxfId="62" priority="16">
      <formula>$C61&gt;0</formula>
    </cfRule>
  </conditionalFormatting>
  <conditionalFormatting sqref="O58:O59">
    <cfRule type="expression" dxfId="61" priority="15">
      <formula>$C58&gt;0</formula>
    </cfRule>
  </conditionalFormatting>
  <conditionalFormatting sqref="O61:O62">
    <cfRule type="expression" dxfId="60" priority="14">
      <formula>$C61&gt;0</formula>
    </cfRule>
  </conditionalFormatting>
  <conditionalFormatting sqref="O64:O65">
    <cfRule type="expression" dxfId="59" priority="13">
      <formula>$C64&gt;0</formula>
    </cfRule>
  </conditionalFormatting>
  <conditionalFormatting sqref="O67:O68">
    <cfRule type="expression" dxfId="58" priority="12">
      <formula>$C67&gt;0</formula>
    </cfRule>
  </conditionalFormatting>
  <conditionalFormatting sqref="O70:O71">
    <cfRule type="expression" dxfId="57" priority="11">
      <formula>$C70&gt;0</formula>
    </cfRule>
  </conditionalFormatting>
  <conditionalFormatting sqref="A82:A84 I82:I84 CD82:XFD84 U82:V84 G82:G84 K82:L84 S82:S84 AF82:AF84 C82:E84">
    <cfRule type="expression" dxfId="56" priority="9">
      <formula>$C82&gt;0</formula>
    </cfRule>
  </conditionalFormatting>
  <conditionalFormatting sqref="A85:A86 I85:I86 CD85:XFD86 U85:V86 G85:G86 K85:L86 S85:S86 AF85:AF86 C85:E86">
    <cfRule type="expression" dxfId="55" priority="8">
      <formula>$C85&gt;0</formula>
    </cfRule>
  </conditionalFormatting>
  <conditionalFormatting sqref="A99:A100 I99:I100 CD99:XFD100 U99:V100 G99:G100 K99:L100 S99:S100 AF99:AF100 C99:E100">
    <cfRule type="expression" dxfId="54" priority="7">
      <formula>$C99&gt;0</formula>
    </cfRule>
  </conditionalFormatting>
  <conditionalFormatting sqref="A89:A90 I89:I90 CD89:XFD90 U89:V90 G89:G90 K89:L90 S89:S90 AF89:AF90 C89:E90">
    <cfRule type="expression" dxfId="53" priority="6">
      <formula>$C89&gt;0</formula>
    </cfRule>
  </conditionalFormatting>
  <conditionalFormatting sqref="A87:A88 I87:I88 CD87:XFD88 U87:V88 G87:G88 K87:L88 S87:S88 AF87:AF88 C87:E88">
    <cfRule type="expression" dxfId="52" priority="5">
      <formula>$C87&gt;0</formula>
    </cfRule>
  </conditionalFormatting>
  <conditionalFormatting sqref="A93:A94 I93:I94 CD93:XFD94 U93:V94 G93:G94 K93:L94 S93:S94 AF93:AF94 C93:E94">
    <cfRule type="expression" dxfId="51" priority="4">
      <formula>$C93&gt;0</formula>
    </cfRule>
  </conditionalFormatting>
  <conditionalFormatting sqref="A91:A92 I91:I92 CD91:XFD92 U91:V92 G91:G92 K91:L92 S91:S92 AE91:AF91 AF92 C91:E92">
    <cfRule type="expression" dxfId="50" priority="3">
      <formula>$C91&gt;0</formula>
    </cfRule>
  </conditionalFormatting>
  <conditionalFormatting sqref="A97:A98 I97:I98 CD97:XFD98 U97:V98 G97:G98 K97:L98 S97:S98 AF97:AF98 C97:E98">
    <cfRule type="expression" dxfId="49" priority="2">
      <formula>$C97&gt;0</formula>
    </cfRule>
  </conditionalFormatting>
  <conditionalFormatting sqref="A95:A96 I95:I96 CD95:XFD96 U95:V96 G95:G96 K95:L96 S95:S96 AF95:AF96 C95:E96">
    <cfRule type="expression" dxfId="48" priority="1">
      <formula>$C95&gt;0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>
      <selection activeCell="L14" sqref="L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3"/>
  <sheetViews>
    <sheetView workbookViewId="0">
      <selection activeCell="G32" sqref="G32"/>
    </sheetView>
  </sheetViews>
  <sheetFormatPr defaultRowHeight="15" x14ac:dyDescent="0.25"/>
  <cols>
    <col min="1" max="1" width="26.28515625" bestFit="1" customWidth="1"/>
    <col min="2" max="2" width="12.28515625" bestFit="1" customWidth="1"/>
    <col min="3" max="3" width="16.7109375" bestFit="1" customWidth="1"/>
    <col min="4" max="5" width="12.7109375" bestFit="1" customWidth="1"/>
    <col min="6" max="6" width="9.85546875" customWidth="1"/>
  </cols>
  <sheetData>
    <row r="1" spans="1:17" x14ac:dyDescent="0.25">
      <c r="A1" t="s">
        <v>120</v>
      </c>
      <c r="C1" t="s">
        <v>124</v>
      </c>
      <c r="D1" s="25">
        <v>7.4999999999999997E-2</v>
      </c>
    </row>
    <row r="2" spans="1:17" x14ac:dyDescent="0.25">
      <c r="C2" t="s">
        <v>125</v>
      </c>
      <c r="D2" s="25">
        <f>D1/26</f>
        <v>2.8846153846153843E-3</v>
      </c>
    </row>
    <row r="5" spans="1:17" s="49" customFormat="1" ht="45" x14ac:dyDescent="0.25">
      <c r="A5" s="49" t="s">
        <v>115</v>
      </c>
      <c r="B5" s="49" t="s">
        <v>121</v>
      </c>
      <c r="C5" s="49" t="s">
        <v>122</v>
      </c>
      <c r="D5" s="49" t="s">
        <v>123</v>
      </c>
      <c r="E5" s="49" t="s">
        <v>126</v>
      </c>
      <c r="F5" s="49" t="s">
        <v>127</v>
      </c>
    </row>
    <row r="6" spans="1:17" x14ac:dyDescent="0.25">
      <c r="A6" s="1">
        <v>42650</v>
      </c>
      <c r="B6" s="61">
        <v>0</v>
      </c>
      <c r="C6" s="61">
        <f>B6</f>
        <v>0</v>
      </c>
      <c r="D6" s="61">
        <f>B6</f>
        <v>0</v>
      </c>
      <c r="E6" s="61">
        <f t="shared" ref="E6:E69" si="0">D6-C6</f>
        <v>0</v>
      </c>
      <c r="F6" s="61">
        <f>0</f>
        <v>0</v>
      </c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</row>
    <row r="7" spans="1:17" x14ac:dyDescent="0.25">
      <c r="A7" s="1">
        <f t="shared" ref="A7:A70" si="1">A6+14</f>
        <v>42664</v>
      </c>
      <c r="B7" s="61">
        <v>60</v>
      </c>
      <c r="C7" s="61">
        <f t="shared" ref="C7:C70" si="2">C6+B7</f>
        <v>60</v>
      </c>
      <c r="D7" s="61">
        <f t="shared" ref="D7:D70" si="3">D6*(1+$D$2) + B7</f>
        <v>60</v>
      </c>
      <c r="E7" s="61">
        <f t="shared" si="0"/>
        <v>0</v>
      </c>
      <c r="F7" s="61">
        <f t="shared" ref="F7:F70" si="4">E7-E6</f>
        <v>0</v>
      </c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</row>
    <row r="8" spans="1:17" x14ac:dyDescent="0.25">
      <c r="A8" s="1">
        <f t="shared" si="1"/>
        <v>42678</v>
      </c>
      <c r="B8" s="61">
        <v>60</v>
      </c>
      <c r="C8" s="61">
        <f t="shared" si="2"/>
        <v>120</v>
      </c>
      <c r="D8" s="61">
        <f t="shared" si="3"/>
        <v>120.17307692307692</v>
      </c>
      <c r="E8" s="61">
        <f t="shared" si="0"/>
        <v>0.1730769230769198</v>
      </c>
      <c r="F8" s="61">
        <f t="shared" si="4"/>
        <v>0.1730769230769198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x14ac:dyDescent="0.25">
      <c r="A9" s="1">
        <f t="shared" si="1"/>
        <v>42692</v>
      </c>
      <c r="B9" s="61">
        <v>60</v>
      </c>
      <c r="C9" s="61">
        <f t="shared" si="2"/>
        <v>180</v>
      </c>
      <c r="D9" s="61">
        <f t="shared" si="3"/>
        <v>180.51973002958579</v>
      </c>
      <c r="E9" s="61">
        <f t="shared" si="0"/>
        <v>0.51973002958578718</v>
      </c>
      <c r="F9" s="61">
        <f t="shared" si="4"/>
        <v>0.34665310650886738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x14ac:dyDescent="0.25">
      <c r="A10" s="1">
        <f t="shared" si="1"/>
        <v>42706</v>
      </c>
      <c r="B10" s="61">
        <v>60</v>
      </c>
      <c r="C10" s="61">
        <f t="shared" si="2"/>
        <v>240</v>
      </c>
      <c r="D10" s="61">
        <f t="shared" si="3"/>
        <v>241.04046002005575</v>
      </c>
      <c r="E10" s="61">
        <f t="shared" si="0"/>
        <v>1.0404600200557468</v>
      </c>
      <c r="F10" s="61">
        <f t="shared" si="4"/>
        <v>0.5207299904699596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17" x14ac:dyDescent="0.25">
      <c r="A11" s="1">
        <f t="shared" si="1"/>
        <v>42720</v>
      </c>
      <c r="B11" s="61">
        <v>60</v>
      </c>
      <c r="C11" s="61">
        <f t="shared" si="2"/>
        <v>300</v>
      </c>
      <c r="D11" s="61">
        <f t="shared" si="3"/>
        <v>301.7357690393444</v>
      </c>
      <c r="E11" s="61">
        <f t="shared" si="0"/>
        <v>1.7357690393444045</v>
      </c>
      <c r="F11" s="61">
        <f t="shared" si="4"/>
        <v>0.69530901928865774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1:17" x14ac:dyDescent="0.25">
      <c r="A12" s="1">
        <f t="shared" si="1"/>
        <v>42734</v>
      </c>
      <c r="B12" s="61">
        <v>60</v>
      </c>
      <c r="C12" s="61">
        <f t="shared" si="2"/>
        <v>360</v>
      </c>
      <c r="D12" s="61">
        <f t="shared" si="3"/>
        <v>362.60616068080407</v>
      </c>
      <c r="E12" s="61">
        <f t="shared" si="0"/>
        <v>2.6061606808040665</v>
      </c>
      <c r="F12" s="61">
        <f t="shared" si="4"/>
        <v>0.87039164145966197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</row>
    <row r="13" spans="1:17" x14ac:dyDescent="0.25">
      <c r="A13" s="1">
        <f t="shared" si="1"/>
        <v>42748</v>
      </c>
      <c r="B13" s="61">
        <v>60</v>
      </c>
      <c r="C13" s="61">
        <f t="shared" si="2"/>
        <v>420</v>
      </c>
      <c r="D13" s="61">
        <f t="shared" si="3"/>
        <v>423.65213999046023</v>
      </c>
      <c r="E13" s="61">
        <f t="shared" si="0"/>
        <v>3.6521399904602276</v>
      </c>
      <c r="F13" s="61">
        <f t="shared" si="4"/>
        <v>1.0459793096561611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</row>
    <row r="14" spans="1:17" x14ac:dyDescent="0.25">
      <c r="A14" s="1">
        <f t="shared" si="1"/>
        <v>42762</v>
      </c>
      <c r="B14" s="61">
        <v>60</v>
      </c>
      <c r="C14" s="61">
        <f t="shared" si="2"/>
        <v>480</v>
      </c>
      <c r="D14" s="61">
        <f t="shared" si="3"/>
        <v>484.87421347120193</v>
      </c>
      <c r="E14" s="61">
        <f t="shared" si="0"/>
        <v>4.8742134712019265</v>
      </c>
      <c r="F14" s="61">
        <f t="shared" si="4"/>
        <v>1.2220734807416989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</row>
    <row r="15" spans="1:17" x14ac:dyDescent="0.25">
      <c r="A15" s="1">
        <f t="shared" si="1"/>
        <v>42776</v>
      </c>
      <c r="B15" s="61">
        <v>60</v>
      </c>
      <c r="C15" s="61">
        <f t="shared" si="2"/>
        <v>540</v>
      </c>
      <c r="D15" s="61">
        <f t="shared" si="3"/>
        <v>546.27288908698415</v>
      </c>
      <c r="E15" s="61">
        <f t="shared" si="0"/>
        <v>6.2728890869841507</v>
      </c>
      <c r="F15" s="61">
        <f t="shared" si="4"/>
        <v>1.3986756157822242</v>
      </c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</row>
    <row r="16" spans="1:17" x14ac:dyDescent="0.25">
      <c r="A16" s="1">
        <f t="shared" si="1"/>
        <v>42790</v>
      </c>
      <c r="B16" s="61">
        <v>60</v>
      </c>
      <c r="C16" s="61">
        <f t="shared" si="2"/>
        <v>600</v>
      </c>
      <c r="D16" s="61">
        <f t="shared" si="3"/>
        <v>607.84867626704272</v>
      </c>
      <c r="E16" s="61">
        <f t="shared" si="0"/>
        <v>7.8486762670427197</v>
      </c>
      <c r="F16" s="61">
        <f t="shared" si="4"/>
        <v>1.575787180058569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</row>
    <row r="17" spans="1:17" x14ac:dyDescent="0.25">
      <c r="A17" s="1">
        <f t="shared" si="1"/>
        <v>42804</v>
      </c>
      <c r="B17" s="61">
        <v>60</v>
      </c>
      <c r="C17" s="61">
        <f t="shared" si="2"/>
        <v>660</v>
      </c>
      <c r="D17" s="61">
        <f t="shared" si="3"/>
        <v>669.60208591012076</v>
      </c>
      <c r="E17" s="61">
        <f t="shared" si="0"/>
        <v>9.6020859101207634</v>
      </c>
      <c r="F17" s="61">
        <f t="shared" si="4"/>
        <v>1.7534096430780437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</row>
    <row r="18" spans="1:17" x14ac:dyDescent="0.25">
      <c r="A18" s="1">
        <f t="shared" si="1"/>
        <v>42818</v>
      </c>
      <c r="B18" s="61">
        <v>60</v>
      </c>
      <c r="C18" s="61">
        <f t="shared" si="2"/>
        <v>720</v>
      </c>
      <c r="D18" s="61">
        <f t="shared" si="3"/>
        <v>731.53363038870759</v>
      </c>
      <c r="E18" s="61">
        <f t="shared" si="0"/>
        <v>11.533630388707593</v>
      </c>
      <c r="F18" s="61">
        <f t="shared" si="4"/>
        <v>1.9315444785868294</v>
      </c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</row>
    <row r="19" spans="1:17" x14ac:dyDescent="0.25">
      <c r="A19" s="1">
        <f t="shared" si="1"/>
        <v>42832</v>
      </c>
      <c r="B19" s="61">
        <v>60</v>
      </c>
      <c r="C19" s="61">
        <f t="shared" si="2"/>
        <v>780</v>
      </c>
      <c r="D19" s="61">
        <f t="shared" si="3"/>
        <v>793.64382355329042</v>
      </c>
      <c r="E19" s="61">
        <f t="shared" si="0"/>
        <v>13.643823553290417</v>
      </c>
      <c r="F19" s="61">
        <f t="shared" si="4"/>
        <v>2.1101931645828245</v>
      </c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</row>
    <row r="20" spans="1:17" x14ac:dyDescent="0.25">
      <c r="A20" s="1">
        <f t="shared" si="1"/>
        <v>42846</v>
      </c>
      <c r="B20" s="61">
        <v>60</v>
      </c>
      <c r="C20" s="61">
        <f t="shared" si="2"/>
        <v>840</v>
      </c>
      <c r="D20" s="61">
        <f t="shared" si="3"/>
        <v>855.93318073661726</v>
      </c>
      <c r="E20" s="61">
        <f t="shared" si="0"/>
        <v>15.93318073661726</v>
      </c>
      <c r="F20" s="61">
        <f t="shared" si="4"/>
        <v>2.2893571833268425</v>
      </c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</row>
    <row r="21" spans="1:17" x14ac:dyDescent="0.25">
      <c r="A21" s="1">
        <f t="shared" si="1"/>
        <v>42860</v>
      </c>
      <c r="B21" s="61">
        <v>60</v>
      </c>
      <c r="C21" s="61">
        <f t="shared" si="2"/>
        <v>900</v>
      </c>
      <c r="D21" s="61">
        <f t="shared" si="3"/>
        <v>918.40221875797283</v>
      </c>
      <c r="E21" s="61">
        <f t="shared" si="0"/>
        <v>18.402218757972832</v>
      </c>
      <c r="F21" s="61">
        <f t="shared" si="4"/>
        <v>2.4690380213555727</v>
      </c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</row>
    <row r="22" spans="1:17" x14ac:dyDescent="0.25">
      <c r="A22" s="1">
        <f t="shared" si="1"/>
        <v>42874</v>
      </c>
      <c r="B22" s="61">
        <v>60</v>
      </c>
      <c r="C22" s="61">
        <f t="shared" si="2"/>
        <v>960</v>
      </c>
      <c r="D22" s="61">
        <f t="shared" si="3"/>
        <v>981.05145592746703</v>
      </c>
      <c r="E22" s="61">
        <f t="shared" si="0"/>
        <v>21.051455927467032</v>
      </c>
      <c r="F22" s="61">
        <f t="shared" si="4"/>
        <v>2.6492371694941994</v>
      </c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</row>
    <row r="23" spans="1:17" x14ac:dyDescent="0.25">
      <c r="A23" s="1">
        <f t="shared" si="1"/>
        <v>42888</v>
      </c>
      <c r="B23" s="61">
        <v>60</v>
      </c>
      <c r="C23" s="61">
        <f t="shared" si="2"/>
        <v>1020</v>
      </c>
      <c r="D23" s="61">
        <f t="shared" si="3"/>
        <v>1043.8814120503348</v>
      </c>
      <c r="E23" s="61">
        <f t="shared" si="0"/>
        <v>23.881412050334802</v>
      </c>
      <c r="F23" s="61">
        <f t="shared" si="4"/>
        <v>2.8299561228677703</v>
      </c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</row>
    <row r="24" spans="1:17" x14ac:dyDescent="0.25">
      <c r="A24" s="1">
        <f t="shared" si="1"/>
        <v>42902</v>
      </c>
      <c r="B24" s="61">
        <v>60</v>
      </c>
      <c r="C24" s="61">
        <f t="shared" si="2"/>
        <v>1080</v>
      </c>
      <c r="D24" s="61">
        <f t="shared" si="3"/>
        <v>1106.8926084312493</v>
      </c>
      <c r="E24" s="61">
        <f t="shared" si="0"/>
        <v>26.8926084312493</v>
      </c>
      <c r="F24" s="61">
        <f t="shared" si="4"/>
        <v>3.0111963809144981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</row>
    <row r="25" spans="1:17" x14ac:dyDescent="0.25">
      <c r="A25" s="1">
        <f t="shared" si="1"/>
        <v>42916</v>
      </c>
      <c r="B25" s="61">
        <v>60</v>
      </c>
      <c r="C25" s="61">
        <f t="shared" si="2"/>
        <v>1140</v>
      </c>
      <c r="D25" s="61">
        <f t="shared" si="3"/>
        <v>1170.0855678786472</v>
      </c>
      <c r="E25" s="61">
        <f t="shared" si="0"/>
        <v>30.085567878647225</v>
      </c>
      <c r="F25" s="61">
        <f t="shared" si="4"/>
        <v>3.192959447397925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</row>
    <row r="26" spans="1:17" x14ac:dyDescent="0.25">
      <c r="A26" s="1">
        <f t="shared" si="1"/>
        <v>42930</v>
      </c>
      <c r="B26" s="61">
        <v>60</v>
      </c>
      <c r="C26" s="61">
        <f t="shared" si="2"/>
        <v>1200</v>
      </c>
      <c r="D26" s="61">
        <f t="shared" si="3"/>
        <v>1233.4608147090664</v>
      </c>
      <c r="E26" s="61">
        <f t="shared" si="0"/>
        <v>33.460814709066426</v>
      </c>
      <c r="F26" s="61">
        <f t="shared" si="4"/>
        <v>3.3752468304192007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</row>
    <row r="27" spans="1:17" x14ac:dyDescent="0.25">
      <c r="A27" s="1">
        <f t="shared" si="1"/>
        <v>42944</v>
      </c>
      <c r="B27" s="61">
        <v>60</v>
      </c>
      <c r="C27" s="61">
        <f t="shared" si="2"/>
        <v>1260</v>
      </c>
      <c r="D27" s="61">
        <f t="shared" si="3"/>
        <v>1297.0188747514965</v>
      </c>
      <c r="E27" s="61">
        <f t="shared" si="0"/>
        <v>37.018874751496469</v>
      </c>
      <c r="F27" s="61">
        <f t="shared" si="4"/>
        <v>3.5580600424300428</v>
      </c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</row>
    <row r="28" spans="1:17" x14ac:dyDescent="0.25">
      <c r="A28" s="1">
        <f t="shared" si="1"/>
        <v>42958</v>
      </c>
      <c r="B28" s="61">
        <v>60</v>
      </c>
      <c r="C28" s="61">
        <f t="shared" si="2"/>
        <v>1320</v>
      </c>
      <c r="D28" s="61">
        <f t="shared" si="3"/>
        <v>1360.7602753517413</v>
      </c>
      <c r="E28" s="61">
        <f t="shared" si="0"/>
        <v>40.760275351741257</v>
      </c>
      <c r="F28" s="61">
        <f t="shared" si="4"/>
        <v>3.7414006002447877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</row>
    <row r="29" spans="1:17" x14ac:dyDescent="0.25">
      <c r="A29" s="1">
        <f t="shared" si="1"/>
        <v>42972</v>
      </c>
      <c r="B29" s="61">
        <v>60</v>
      </c>
      <c r="C29" s="61">
        <f t="shared" si="2"/>
        <v>1380</v>
      </c>
      <c r="D29" s="61">
        <f t="shared" si="3"/>
        <v>1424.6855453767944</v>
      </c>
      <c r="E29" s="61">
        <f t="shared" si="0"/>
        <v>44.68554537679438</v>
      </c>
      <c r="F29" s="61">
        <f t="shared" si="4"/>
        <v>3.9252700250531234</v>
      </c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</row>
    <row r="30" spans="1:17" x14ac:dyDescent="0.25">
      <c r="A30" s="1">
        <f t="shared" si="1"/>
        <v>42986</v>
      </c>
      <c r="B30" s="61">
        <v>60</v>
      </c>
      <c r="C30" s="61">
        <f t="shared" si="2"/>
        <v>1440</v>
      </c>
      <c r="D30" s="61">
        <f t="shared" si="3"/>
        <v>1488.7952152192274</v>
      </c>
      <c r="E30" s="61">
        <f t="shared" si="0"/>
        <v>48.79521521922743</v>
      </c>
      <c r="F30" s="61">
        <f t="shared" si="4"/>
        <v>4.1096698424330498</v>
      </c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</row>
    <row r="31" spans="1:17" x14ac:dyDescent="0.25">
      <c r="A31" s="1">
        <f t="shared" si="1"/>
        <v>43000</v>
      </c>
      <c r="B31" s="61">
        <v>60</v>
      </c>
      <c r="C31" s="61">
        <f t="shared" si="2"/>
        <v>1500</v>
      </c>
      <c r="D31" s="61">
        <f t="shared" si="3"/>
        <v>1553.0898168015906</v>
      </c>
      <c r="E31" s="61">
        <f t="shared" si="0"/>
        <v>53.089816801590587</v>
      </c>
      <c r="F31" s="61">
        <f t="shared" si="4"/>
        <v>4.2946015823631569</v>
      </c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</row>
    <row r="32" spans="1:17" x14ac:dyDescent="0.25">
      <c r="A32" s="1">
        <f t="shared" si="1"/>
        <v>43014</v>
      </c>
      <c r="B32" s="61">
        <v>60</v>
      </c>
      <c r="C32" s="61">
        <f t="shared" si="2"/>
        <v>1560</v>
      </c>
      <c r="D32" s="61">
        <f t="shared" si="3"/>
        <v>1617.5698835808259</v>
      </c>
      <c r="E32" s="61">
        <f t="shared" si="0"/>
        <v>57.569883580825945</v>
      </c>
      <c r="F32" s="61">
        <f t="shared" si="4"/>
        <v>4.4800667792353579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</row>
    <row r="33" spans="1:17" x14ac:dyDescent="0.25">
      <c r="A33" s="1">
        <f t="shared" si="1"/>
        <v>43028</v>
      </c>
      <c r="B33" s="61">
        <v>60</v>
      </c>
      <c r="C33" s="61">
        <f t="shared" si="2"/>
        <v>1620</v>
      </c>
      <c r="D33" s="61">
        <f t="shared" si="3"/>
        <v>1682.2359505526938</v>
      </c>
      <c r="E33" s="61">
        <f t="shared" si="0"/>
        <v>62.235950552693794</v>
      </c>
      <c r="F33" s="61">
        <f t="shared" si="4"/>
        <v>4.6660669718678491</v>
      </c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</row>
    <row r="34" spans="1:17" x14ac:dyDescent="0.25">
      <c r="A34" s="1">
        <f t="shared" si="1"/>
        <v>43042</v>
      </c>
      <c r="B34" s="61">
        <v>60</v>
      </c>
      <c r="C34" s="61">
        <f t="shared" si="2"/>
        <v>1680</v>
      </c>
      <c r="D34" s="61">
        <f t="shared" si="3"/>
        <v>1747.0885542562112</v>
      </c>
      <c r="E34" s="61">
        <f t="shared" si="0"/>
        <v>67.088554256211182</v>
      </c>
      <c r="F34" s="61">
        <f t="shared" si="4"/>
        <v>4.8526037035173886</v>
      </c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</row>
    <row r="35" spans="1:17" x14ac:dyDescent="0.25">
      <c r="A35" s="1">
        <f t="shared" si="1"/>
        <v>43056</v>
      </c>
      <c r="B35" s="61">
        <v>60</v>
      </c>
      <c r="C35" s="61">
        <f t="shared" si="2"/>
        <v>1740</v>
      </c>
      <c r="D35" s="61">
        <f t="shared" si="3"/>
        <v>1812.1282327781041</v>
      </c>
      <c r="E35" s="61">
        <f t="shared" si="0"/>
        <v>72.12823277810412</v>
      </c>
      <c r="F35" s="61">
        <f t="shared" si="4"/>
        <v>5.0396785218929381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</row>
    <row r="36" spans="1:17" x14ac:dyDescent="0.25">
      <c r="A36" s="1">
        <f t="shared" si="1"/>
        <v>43070</v>
      </c>
      <c r="B36" s="61">
        <v>60</v>
      </c>
      <c r="C36" s="61">
        <f t="shared" si="2"/>
        <v>1800</v>
      </c>
      <c r="D36" s="61">
        <f t="shared" si="3"/>
        <v>1877.3555257572716</v>
      </c>
      <c r="E36" s="61">
        <f t="shared" si="0"/>
        <v>77.355525757271607</v>
      </c>
      <c r="F36" s="61">
        <f t="shared" si="4"/>
        <v>5.2272929791674869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</row>
    <row r="37" spans="1:17" x14ac:dyDescent="0.25">
      <c r="A37" s="1">
        <f t="shared" si="1"/>
        <v>43084</v>
      </c>
      <c r="B37" s="61">
        <v>60</v>
      </c>
      <c r="C37" s="61">
        <f t="shared" si="2"/>
        <v>1860</v>
      </c>
      <c r="D37" s="61">
        <f t="shared" si="3"/>
        <v>1942.7709743892638</v>
      </c>
      <c r="E37" s="61">
        <f t="shared" si="0"/>
        <v>82.770974389263756</v>
      </c>
      <c r="F37" s="61">
        <f t="shared" si="4"/>
        <v>5.4154486319921489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</row>
    <row r="38" spans="1:17" x14ac:dyDescent="0.25">
      <c r="A38" s="1">
        <f t="shared" si="1"/>
        <v>43098</v>
      </c>
      <c r="B38" s="61">
        <v>60</v>
      </c>
      <c r="C38" s="61">
        <f t="shared" si="2"/>
        <v>1920</v>
      </c>
      <c r="D38" s="61">
        <f t="shared" si="3"/>
        <v>2008.3751214307713</v>
      </c>
      <c r="E38" s="61">
        <f t="shared" si="0"/>
        <v>88.375121430771287</v>
      </c>
      <c r="F38" s="61">
        <f t="shared" si="4"/>
        <v>5.604147041507531</v>
      </c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</row>
    <row r="39" spans="1:17" x14ac:dyDescent="0.25">
      <c r="A39" s="1">
        <f t="shared" si="1"/>
        <v>43112</v>
      </c>
      <c r="B39" s="61">
        <v>60</v>
      </c>
      <c r="C39" s="61">
        <f t="shared" si="2"/>
        <v>1980</v>
      </c>
      <c r="D39" s="61">
        <f t="shared" si="3"/>
        <v>2074.1685112041296</v>
      </c>
      <c r="E39" s="61">
        <f t="shared" si="0"/>
        <v>94.168511204129572</v>
      </c>
      <c r="F39" s="61">
        <f t="shared" si="4"/>
        <v>5.7933897733582853</v>
      </c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</row>
    <row r="40" spans="1:17" x14ac:dyDescent="0.25">
      <c r="A40" s="1">
        <f t="shared" si="1"/>
        <v>43126</v>
      </c>
      <c r="B40" s="61">
        <v>60</v>
      </c>
      <c r="C40" s="61">
        <f t="shared" si="2"/>
        <v>2040</v>
      </c>
      <c r="D40" s="61">
        <f t="shared" si="3"/>
        <v>2140.1516896018338</v>
      </c>
      <c r="E40" s="61">
        <f t="shared" si="0"/>
        <v>100.15168960183382</v>
      </c>
      <c r="F40" s="61">
        <f t="shared" si="4"/>
        <v>5.9831783977042505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</row>
    <row r="41" spans="1:17" x14ac:dyDescent="0.25">
      <c r="A41" s="1">
        <f t="shared" si="1"/>
        <v>43140</v>
      </c>
      <c r="B41" s="61">
        <v>60</v>
      </c>
      <c r="C41" s="61">
        <f t="shared" si="2"/>
        <v>2100</v>
      </c>
      <c r="D41" s="61">
        <f t="shared" si="3"/>
        <v>2206.3252040910697</v>
      </c>
      <c r="E41" s="61">
        <f t="shared" si="0"/>
        <v>106.32520409106974</v>
      </c>
      <c r="F41" s="61">
        <f t="shared" si="4"/>
        <v>6.1735144892359131</v>
      </c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</row>
    <row r="42" spans="1:17" x14ac:dyDescent="0.25">
      <c r="A42" s="1">
        <f t="shared" si="1"/>
        <v>43154</v>
      </c>
      <c r="B42" s="61">
        <v>60</v>
      </c>
      <c r="C42" s="61">
        <f t="shared" si="2"/>
        <v>2160</v>
      </c>
      <c r="D42" s="61">
        <f t="shared" si="3"/>
        <v>2272.6896037182555</v>
      </c>
      <c r="E42" s="61">
        <f t="shared" si="0"/>
        <v>112.68960371825551</v>
      </c>
      <c r="F42" s="61">
        <f t="shared" si="4"/>
        <v>6.3643996271857759</v>
      </c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</row>
    <row r="43" spans="1:17" x14ac:dyDescent="0.25">
      <c r="A43" s="1">
        <f t="shared" si="1"/>
        <v>43168</v>
      </c>
      <c r="B43" s="61">
        <v>60</v>
      </c>
      <c r="C43" s="61">
        <f t="shared" si="2"/>
        <v>2220</v>
      </c>
      <c r="D43" s="61">
        <f t="shared" si="3"/>
        <v>2339.2454391135966</v>
      </c>
      <c r="E43" s="61">
        <f t="shared" si="0"/>
        <v>119.2454391135966</v>
      </c>
      <c r="F43" s="61">
        <f t="shared" si="4"/>
        <v>6.5558353953410915</v>
      </c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</row>
    <row r="44" spans="1:17" x14ac:dyDescent="0.25">
      <c r="A44" s="1">
        <f t="shared" si="1"/>
        <v>43182</v>
      </c>
      <c r="B44" s="61">
        <v>60</v>
      </c>
      <c r="C44" s="61">
        <f t="shared" si="2"/>
        <v>2280</v>
      </c>
      <c r="D44" s="61">
        <f t="shared" si="3"/>
        <v>2405.993262495655</v>
      </c>
      <c r="E44" s="61">
        <f t="shared" si="0"/>
        <v>125.99326249565502</v>
      </c>
      <c r="F44" s="61">
        <f t="shared" si="4"/>
        <v>6.7478233820584137</v>
      </c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</row>
    <row r="45" spans="1:17" x14ac:dyDescent="0.25">
      <c r="A45" s="1">
        <f t="shared" si="1"/>
        <v>43196</v>
      </c>
      <c r="B45" s="61">
        <v>60</v>
      </c>
      <c r="C45" s="61">
        <f t="shared" si="2"/>
        <v>2340</v>
      </c>
      <c r="D45" s="61">
        <f t="shared" si="3"/>
        <v>2472.9336276759309</v>
      </c>
      <c r="E45" s="61">
        <f t="shared" si="0"/>
        <v>132.93362767593089</v>
      </c>
      <c r="F45" s="61">
        <f t="shared" si="4"/>
        <v>6.9403651802758759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</row>
    <row r="46" spans="1:17" x14ac:dyDescent="0.25">
      <c r="A46" s="1">
        <f t="shared" si="1"/>
        <v>43210</v>
      </c>
      <c r="B46" s="61">
        <v>60</v>
      </c>
      <c r="C46" s="61">
        <f t="shared" si="2"/>
        <v>2400</v>
      </c>
      <c r="D46" s="61">
        <f t="shared" si="3"/>
        <v>2540.0670900634577</v>
      </c>
      <c r="E46" s="61">
        <f t="shared" si="0"/>
        <v>140.06709006345773</v>
      </c>
      <c r="F46" s="61">
        <f t="shared" si="4"/>
        <v>7.1334623875268335</v>
      </c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</row>
    <row r="47" spans="1:17" x14ac:dyDescent="0.25">
      <c r="A47" s="1">
        <f t="shared" si="1"/>
        <v>43224</v>
      </c>
      <c r="B47" s="61">
        <v>60</v>
      </c>
      <c r="C47" s="61">
        <f t="shared" si="2"/>
        <v>2460</v>
      </c>
      <c r="D47" s="61">
        <f t="shared" si="3"/>
        <v>2607.3942066694099</v>
      </c>
      <c r="E47" s="61">
        <f t="shared" si="0"/>
        <v>147.39420666940987</v>
      </c>
      <c r="F47" s="61">
        <f t="shared" si="4"/>
        <v>7.327116605952142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</row>
    <row r="48" spans="1:17" x14ac:dyDescent="0.25">
      <c r="A48" s="1">
        <f t="shared" si="1"/>
        <v>43238</v>
      </c>
      <c r="B48" s="61">
        <v>60</v>
      </c>
      <c r="C48" s="61">
        <f t="shared" si="2"/>
        <v>2520</v>
      </c>
      <c r="D48" s="61">
        <f t="shared" si="3"/>
        <v>2674.9155361117255</v>
      </c>
      <c r="E48" s="61">
        <f t="shared" si="0"/>
        <v>154.91553611172549</v>
      </c>
      <c r="F48" s="61">
        <f t="shared" si="4"/>
        <v>7.5213294423156185</v>
      </c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</row>
    <row r="49" spans="1:17" x14ac:dyDescent="0.25">
      <c r="A49" s="1">
        <f t="shared" si="1"/>
        <v>43252</v>
      </c>
      <c r="B49" s="61">
        <v>60</v>
      </c>
      <c r="C49" s="61">
        <f t="shared" si="2"/>
        <v>2580</v>
      </c>
      <c r="D49" s="61">
        <f t="shared" si="3"/>
        <v>2742.63163861974</v>
      </c>
      <c r="E49" s="61">
        <f t="shared" si="0"/>
        <v>162.63163861973999</v>
      </c>
      <c r="F49" s="61">
        <f t="shared" si="4"/>
        <v>7.7161025080145009</v>
      </c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</row>
    <row r="50" spans="1:17" x14ac:dyDescent="0.25">
      <c r="A50" s="1">
        <f t="shared" si="1"/>
        <v>43266</v>
      </c>
      <c r="B50" s="61">
        <v>60</v>
      </c>
      <c r="C50" s="61">
        <f t="shared" si="2"/>
        <v>2640</v>
      </c>
      <c r="D50" s="61">
        <f t="shared" si="3"/>
        <v>2810.5430760388354</v>
      </c>
      <c r="E50" s="61">
        <f t="shared" si="0"/>
        <v>170.54307603883535</v>
      </c>
      <c r="F50" s="61">
        <f t="shared" si="4"/>
        <v>7.911437419095364</v>
      </c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</row>
    <row r="51" spans="1:17" x14ac:dyDescent="0.25">
      <c r="A51" s="1">
        <f t="shared" si="1"/>
        <v>43280</v>
      </c>
      <c r="B51" s="61">
        <v>60</v>
      </c>
      <c r="C51" s="61">
        <f t="shared" si="2"/>
        <v>2700</v>
      </c>
      <c r="D51" s="61">
        <f t="shared" si="3"/>
        <v>2878.6504118351013</v>
      </c>
      <c r="E51" s="61">
        <f t="shared" si="0"/>
        <v>178.65041183510129</v>
      </c>
      <c r="F51" s="61">
        <f t="shared" si="4"/>
        <v>8.1073357962659429</v>
      </c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</row>
    <row r="52" spans="1:17" x14ac:dyDescent="0.25">
      <c r="A52" s="1">
        <f t="shared" si="1"/>
        <v>43294</v>
      </c>
      <c r="B52" s="61">
        <v>60</v>
      </c>
      <c r="C52" s="61">
        <f t="shared" si="2"/>
        <v>2760</v>
      </c>
      <c r="D52" s="61">
        <f t="shared" si="3"/>
        <v>2946.9542111000101</v>
      </c>
      <c r="E52" s="61">
        <f t="shared" si="0"/>
        <v>186.95421110001007</v>
      </c>
      <c r="F52" s="61">
        <f t="shared" si="4"/>
        <v>8.3037992649087755</v>
      </c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</row>
    <row r="53" spans="1:17" x14ac:dyDescent="0.25">
      <c r="A53" s="1">
        <f t="shared" si="1"/>
        <v>43308</v>
      </c>
      <c r="B53" s="61">
        <v>60</v>
      </c>
      <c r="C53" s="61">
        <f t="shared" si="2"/>
        <v>2820</v>
      </c>
      <c r="D53" s="61">
        <f t="shared" si="3"/>
        <v>3015.4550405551063</v>
      </c>
      <c r="E53" s="61">
        <f t="shared" si="0"/>
        <v>195.45504055510628</v>
      </c>
      <c r="F53" s="61">
        <f t="shared" si="4"/>
        <v>8.5008294550962091</v>
      </c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</row>
    <row r="54" spans="1:17" x14ac:dyDescent="0.25">
      <c r="A54" s="1">
        <f t="shared" si="1"/>
        <v>43322</v>
      </c>
      <c r="B54" s="61">
        <v>60</v>
      </c>
      <c r="C54" s="61">
        <f t="shared" si="2"/>
        <v>2880</v>
      </c>
      <c r="D54" s="61">
        <f t="shared" si="3"/>
        <v>3084.1534685567076</v>
      </c>
      <c r="E54" s="61">
        <f t="shared" si="0"/>
        <v>204.15346855670759</v>
      </c>
      <c r="F54" s="61">
        <f t="shared" si="4"/>
        <v>8.6984280016013145</v>
      </c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</row>
    <row r="55" spans="1:17" x14ac:dyDescent="0.25">
      <c r="A55" s="1">
        <f t="shared" si="1"/>
        <v>43336</v>
      </c>
      <c r="B55" s="61">
        <v>60</v>
      </c>
      <c r="C55" s="61">
        <f t="shared" si="2"/>
        <v>2940</v>
      </c>
      <c r="D55" s="61">
        <f t="shared" si="3"/>
        <v>3153.0500651006209</v>
      </c>
      <c r="E55" s="61">
        <f t="shared" si="0"/>
        <v>213.05006510062094</v>
      </c>
      <c r="F55" s="61">
        <f t="shared" si="4"/>
        <v>8.896596543913347</v>
      </c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</row>
    <row r="56" spans="1:17" x14ac:dyDescent="0.25">
      <c r="A56" s="1">
        <f t="shared" si="1"/>
        <v>43350</v>
      </c>
      <c r="B56" s="61">
        <v>60</v>
      </c>
      <c r="C56" s="61">
        <f t="shared" si="2"/>
        <v>3000</v>
      </c>
      <c r="D56" s="61">
        <f t="shared" si="3"/>
        <v>3222.1454018268728</v>
      </c>
      <c r="E56" s="61">
        <f t="shared" si="0"/>
        <v>222.14540182687279</v>
      </c>
      <c r="F56" s="61">
        <f t="shared" si="4"/>
        <v>9.0953367262518441</v>
      </c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</row>
    <row r="57" spans="1:17" x14ac:dyDescent="0.25">
      <c r="A57" s="1">
        <f t="shared" si="1"/>
        <v>43364</v>
      </c>
      <c r="B57" s="61">
        <v>60</v>
      </c>
      <c r="C57" s="61">
        <f t="shared" si="2"/>
        <v>3060</v>
      </c>
      <c r="D57" s="61">
        <f t="shared" si="3"/>
        <v>3291.4400520244503</v>
      </c>
      <c r="E57" s="61">
        <f t="shared" si="0"/>
        <v>231.44005202445032</v>
      </c>
      <c r="F57" s="61">
        <f t="shared" si="4"/>
        <v>9.2946501975775391</v>
      </c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</row>
    <row r="58" spans="1:17" x14ac:dyDescent="0.25">
      <c r="A58" s="1">
        <f t="shared" si="1"/>
        <v>43378</v>
      </c>
      <c r="B58" s="61">
        <v>60</v>
      </c>
      <c r="C58" s="61">
        <f t="shared" si="2"/>
        <v>3120</v>
      </c>
      <c r="D58" s="61">
        <f t="shared" si="3"/>
        <v>3360.9345906360591</v>
      </c>
      <c r="E58" s="61">
        <f t="shared" si="0"/>
        <v>240.93459063605906</v>
      </c>
      <c r="F58" s="61">
        <f t="shared" si="4"/>
        <v>9.494538611608732</v>
      </c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</row>
    <row r="59" spans="1:17" x14ac:dyDescent="0.25">
      <c r="A59" s="1">
        <f t="shared" si="1"/>
        <v>43392</v>
      </c>
      <c r="B59" s="61">
        <v>60</v>
      </c>
      <c r="C59" s="61">
        <f t="shared" si="2"/>
        <v>3180</v>
      </c>
      <c r="D59" s="61">
        <f t="shared" si="3"/>
        <v>3430.629594262894</v>
      </c>
      <c r="E59" s="61">
        <f t="shared" si="0"/>
        <v>250.62959426289399</v>
      </c>
      <c r="F59" s="61">
        <f t="shared" si="4"/>
        <v>9.6950036268349322</v>
      </c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</row>
    <row r="60" spans="1:17" x14ac:dyDescent="0.25">
      <c r="A60" s="1">
        <f t="shared" si="1"/>
        <v>43406</v>
      </c>
      <c r="B60" s="61">
        <v>60</v>
      </c>
      <c r="C60" s="61">
        <f t="shared" si="2"/>
        <v>3240</v>
      </c>
      <c r="D60" s="61">
        <f t="shared" si="3"/>
        <v>3500.5256411694213</v>
      </c>
      <c r="E60" s="61">
        <f t="shared" si="0"/>
        <v>260.52564116942131</v>
      </c>
      <c r="F60" s="61">
        <f t="shared" si="4"/>
        <v>9.8960469065273173</v>
      </c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</row>
    <row r="61" spans="1:17" x14ac:dyDescent="0.25">
      <c r="A61" s="1">
        <f t="shared" si="1"/>
        <v>43420</v>
      </c>
      <c r="B61" s="61">
        <v>60</v>
      </c>
      <c r="C61" s="61">
        <f t="shared" si="2"/>
        <v>3300</v>
      </c>
      <c r="D61" s="61">
        <f t="shared" si="3"/>
        <v>3570.6233112881791</v>
      </c>
      <c r="E61" s="61">
        <f t="shared" si="0"/>
        <v>270.62331128817914</v>
      </c>
      <c r="F61" s="61">
        <f t="shared" si="4"/>
        <v>10.097670118757833</v>
      </c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</row>
    <row r="62" spans="1:17" x14ac:dyDescent="0.25">
      <c r="A62" s="1">
        <f t="shared" si="1"/>
        <v>43434</v>
      </c>
      <c r="B62" s="61">
        <v>60</v>
      </c>
      <c r="C62" s="61">
        <f t="shared" si="2"/>
        <v>3360</v>
      </c>
      <c r="D62" s="61">
        <f t="shared" si="3"/>
        <v>3640.9231862245874</v>
      </c>
      <c r="E62" s="61">
        <f t="shared" si="0"/>
        <v>280.92318622458743</v>
      </c>
      <c r="F62" s="61">
        <f t="shared" si="4"/>
        <v>10.299874936408287</v>
      </c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</row>
    <row r="63" spans="1:17" x14ac:dyDescent="0.25">
      <c r="A63" s="1">
        <f t="shared" si="1"/>
        <v>43448</v>
      </c>
      <c r="B63" s="61">
        <v>60</v>
      </c>
      <c r="C63" s="61">
        <f t="shared" si="2"/>
        <v>3420</v>
      </c>
      <c r="D63" s="61">
        <f t="shared" si="3"/>
        <v>3711.4258492617737</v>
      </c>
      <c r="E63" s="61">
        <f t="shared" si="0"/>
        <v>291.42584926177369</v>
      </c>
      <c r="F63" s="61">
        <f t="shared" si="4"/>
        <v>10.502663037186267</v>
      </c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</row>
    <row r="64" spans="1:17" x14ac:dyDescent="0.25">
      <c r="A64" s="1">
        <f t="shared" si="1"/>
        <v>43462</v>
      </c>
      <c r="B64" s="61">
        <v>60</v>
      </c>
      <c r="C64" s="61">
        <f t="shared" si="2"/>
        <v>3480</v>
      </c>
      <c r="D64" s="61">
        <f t="shared" si="3"/>
        <v>3782.1318853654134</v>
      </c>
      <c r="E64" s="61">
        <f t="shared" si="0"/>
        <v>302.13188536541338</v>
      </c>
      <c r="F64" s="61">
        <f t="shared" si="4"/>
        <v>10.70603610363969</v>
      </c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</row>
    <row r="65" spans="1:17" x14ac:dyDescent="0.25">
      <c r="A65" s="1">
        <f t="shared" si="1"/>
        <v>43476</v>
      </c>
      <c r="B65" s="61">
        <v>60</v>
      </c>
      <c r="C65" s="61">
        <f t="shared" si="2"/>
        <v>3540</v>
      </c>
      <c r="D65" s="61">
        <f t="shared" si="3"/>
        <v>3853.0418811885829</v>
      </c>
      <c r="E65" s="61">
        <f t="shared" si="0"/>
        <v>313.04188118858292</v>
      </c>
      <c r="F65" s="61">
        <f t="shared" si="4"/>
        <v>10.909995823169538</v>
      </c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</row>
    <row r="66" spans="1:17" x14ac:dyDescent="0.25">
      <c r="A66" s="1">
        <f t="shared" si="1"/>
        <v>43490</v>
      </c>
      <c r="B66" s="61">
        <v>60</v>
      </c>
      <c r="C66" s="61">
        <f t="shared" si="2"/>
        <v>3600</v>
      </c>
      <c r="D66" s="61">
        <f t="shared" si="3"/>
        <v>3924.1564250766269</v>
      </c>
      <c r="E66" s="61">
        <f t="shared" si="0"/>
        <v>324.15642507662687</v>
      </c>
      <c r="F66" s="61">
        <f t="shared" si="4"/>
        <v>11.114543888043954</v>
      </c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</row>
    <row r="67" spans="1:17" x14ac:dyDescent="0.25">
      <c r="A67" s="1">
        <f t="shared" si="1"/>
        <v>43504</v>
      </c>
      <c r="B67" s="61">
        <v>60</v>
      </c>
      <c r="C67" s="61">
        <f t="shared" si="2"/>
        <v>3660</v>
      </c>
      <c r="D67" s="61">
        <f t="shared" si="3"/>
        <v>3995.4761070720401</v>
      </c>
      <c r="E67" s="61">
        <f t="shared" si="0"/>
        <v>335.47610707204012</v>
      </c>
      <c r="F67" s="61">
        <f t="shared" si="4"/>
        <v>11.319681995413248</v>
      </c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</row>
    <row r="68" spans="1:17" x14ac:dyDescent="0.25">
      <c r="A68" s="1">
        <f t="shared" si="1"/>
        <v>43518</v>
      </c>
      <c r="B68" s="61">
        <v>60</v>
      </c>
      <c r="C68" s="61">
        <f t="shared" si="2"/>
        <v>3720</v>
      </c>
      <c r="D68" s="61">
        <f t="shared" si="3"/>
        <v>4067.0015189193632</v>
      </c>
      <c r="E68" s="61">
        <f t="shared" si="0"/>
        <v>347.00151891936321</v>
      </c>
      <c r="F68" s="61">
        <f t="shared" si="4"/>
        <v>11.525411847323085</v>
      </c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</row>
    <row r="69" spans="1:17" x14ac:dyDescent="0.25">
      <c r="A69" s="1">
        <f t="shared" si="1"/>
        <v>43532</v>
      </c>
      <c r="B69" s="61">
        <v>60</v>
      </c>
      <c r="C69" s="61">
        <f t="shared" si="2"/>
        <v>3780</v>
      </c>
      <c r="D69" s="61">
        <f t="shared" si="3"/>
        <v>4138.7332540700918</v>
      </c>
      <c r="E69" s="61">
        <f t="shared" si="0"/>
        <v>358.73325407009179</v>
      </c>
      <c r="F69" s="61">
        <f t="shared" si="4"/>
        <v>11.731735150728582</v>
      </c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</row>
    <row r="70" spans="1:17" x14ac:dyDescent="0.25">
      <c r="A70" s="1">
        <f t="shared" si="1"/>
        <v>43546</v>
      </c>
      <c r="B70" s="61">
        <v>60</v>
      </c>
      <c r="C70" s="61">
        <f t="shared" si="2"/>
        <v>3840</v>
      </c>
      <c r="D70" s="61">
        <f t="shared" si="3"/>
        <v>4210.6719076876016</v>
      </c>
      <c r="E70" s="61">
        <f t="shared" ref="E70:E133" si="5">D70-C70</f>
        <v>370.67190768760156</v>
      </c>
      <c r="F70" s="61">
        <f t="shared" si="4"/>
        <v>11.938653617509772</v>
      </c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</row>
    <row r="71" spans="1:17" x14ac:dyDescent="0.25">
      <c r="A71" s="1">
        <f t="shared" ref="A71:A134" si="6">A70+14</f>
        <v>43560</v>
      </c>
      <c r="B71" s="61">
        <v>60</v>
      </c>
      <c r="C71" s="61">
        <f t="shared" ref="C71:C134" si="7">C70+B71</f>
        <v>3900</v>
      </c>
      <c r="D71" s="61">
        <f t="shared" ref="D71:D134" si="8">D70*(1+$D$2) + B71</f>
        <v>4282.8180766520854</v>
      </c>
      <c r="E71" s="61">
        <f t="shared" si="5"/>
        <v>382.81807665208544</v>
      </c>
      <c r="F71" s="61">
        <f t="shared" ref="F71:F134" si="9">E71-E70</f>
        <v>12.146168964483877</v>
      </c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</row>
    <row r="72" spans="1:17" x14ac:dyDescent="0.25">
      <c r="A72" s="1">
        <f t="shared" si="6"/>
        <v>43574</v>
      </c>
      <c r="B72" s="61">
        <v>60</v>
      </c>
      <c r="C72" s="61">
        <f t="shared" si="7"/>
        <v>3960</v>
      </c>
      <c r="D72" s="61">
        <f t="shared" si="8"/>
        <v>4355.1723595655048</v>
      </c>
      <c r="E72" s="61">
        <f t="shared" si="5"/>
        <v>395.17235956550485</v>
      </c>
      <c r="F72" s="61">
        <f t="shared" si="9"/>
        <v>12.354282913419411</v>
      </c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</row>
    <row r="73" spans="1:17" x14ac:dyDescent="0.25">
      <c r="A73" s="1">
        <f t="shared" si="6"/>
        <v>43588</v>
      </c>
      <c r="B73" s="61">
        <v>60</v>
      </c>
      <c r="C73" s="61">
        <f t="shared" si="7"/>
        <v>4020</v>
      </c>
      <c r="D73" s="61">
        <f t="shared" si="8"/>
        <v>4427.7353567565588</v>
      </c>
      <c r="E73" s="61">
        <f t="shared" si="5"/>
        <v>407.73535675655876</v>
      </c>
      <c r="F73" s="61">
        <f t="shared" si="9"/>
        <v>12.56299719105391</v>
      </c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</row>
    <row r="74" spans="1:17" x14ac:dyDescent="0.25">
      <c r="A74" s="1">
        <f t="shared" si="6"/>
        <v>43602</v>
      </c>
      <c r="B74" s="61">
        <v>60</v>
      </c>
      <c r="C74" s="61">
        <f t="shared" si="7"/>
        <v>4080</v>
      </c>
      <c r="D74" s="61">
        <f t="shared" si="8"/>
        <v>4500.5076702856641</v>
      </c>
      <c r="E74" s="61">
        <f t="shared" si="5"/>
        <v>420.50767028566406</v>
      </c>
      <c r="F74" s="61">
        <f t="shared" si="9"/>
        <v>12.772313529105304</v>
      </c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</row>
    <row r="75" spans="1:17" x14ac:dyDescent="0.25">
      <c r="A75" s="1">
        <f t="shared" si="6"/>
        <v>43616</v>
      </c>
      <c r="B75" s="61">
        <v>60</v>
      </c>
      <c r="C75" s="61">
        <f t="shared" si="7"/>
        <v>4140</v>
      </c>
      <c r="D75" s="61">
        <f t="shared" si="8"/>
        <v>4573.4899039499496</v>
      </c>
      <c r="E75" s="61">
        <f t="shared" si="5"/>
        <v>433.48990394994962</v>
      </c>
      <c r="F75" s="61">
        <f t="shared" si="9"/>
        <v>12.982233664285559</v>
      </c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</row>
    <row r="76" spans="1:17" x14ac:dyDescent="0.25">
      <c r="A76" s="1">
        <f t="shared" si="6"/>
        <v>43630</v>
      </c>
      <c r="B76" s="61">
        <v>60</v>
      </c>
      <c r="C76" s="61">
        <f t="shared" si="7"/>
        <v>4200</v>
      </c>
      <c r="D76" s="61">
        <f t="shared" si="8"/>
        <v>4646.6826632882667</v>
      </c>
      <c r="E76" s="61">
        <f t="shared" si="5"/>
        <v>446.68266328826667</v>
      </c>
      <c r="F76" s="61">
        <f t="shared" si="9"/>
        <v>13.192759338317046</v>
      </c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</row>
    <row r="77" spans="1:17" x14ac:dyDescent="0.25">
      <c r="A77" s="1">
        <f t="shared" si="6"/>
        <v>43644</v>
      </c>
      <c r="B77" s="61">
        <v>60</v>
      </c>
      <c r="C77" s="61">
        <f t="shared" si="7"/>
        <v>4260</v>
      </c>
      <c r="D77" s="61">
        <f t="shared" si="8"/>
        <v>4720.0865555862138</v>
      </c>
      <c r="E77" s="61">
        <f t="shared" si="5"/>
        <v>460.08655558621376</v>
      </c>
      <c r="F77" s="61">
        <f t="shared" si="9"/>
        <v>13.403892297947095</v>
      </c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</row>
    <row r="78" spans="1:17" x14ac:dyDescent="0.25">
      <c r="A78" s="1">
        <f t="shared" si="6"/>
        <v>43658</v>
      </c>
      <c r="B78" s="61">
        <v>60</v>
      </c>
      <c r="C78" s="61">
        <f t="shared" si="7"/>
        <v>4320</v>
      </c>
      <c r="D78" s="61">
        <f t="shared" si="8"/>
        <v>4793.7021898811736</v>
      </c>
      <c r="E78" s="61">
        <f t="shared" si="5"/>
        <v>473.70218988117358</v>
      </c>
      <c r="F78" s="61">
        <f t="shared" si="9"/>
        <v>13.615634294959818</v>
      </c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</row>
    <row r="79" spans="1:17" x14ac:dyDescent="0.25">
      <c r="A79" s="1">
        <f t="shared" si="6"/>
        <v>43672</v>
      </c>
      <c r="B79" s="61">
        <v>60</v>
      </c>
      <c r="C79" s="61">
        <f t="shared" si="7"/>
        <v>4380</v>
      </c>
      <c r="D79" s="61">
        <f t="shared" si="8"/>
        <v>4867.5301769673688</v>
      </c>
      <c r="E79" s="61">
        <f t="shared" si="5"/>
        <v>487.53017696736879</v>
      </c>
      <c r="F79" s="61">
        <f t="shared" si="9"/>
        <v>13.827987086195208</v>
      </c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</row>
    <row r="80" spans="1:17" x14ac:dyDescent="0.25">
      <c r="A80" s="1">
        <f t="shared" si="6"/>
        <v>43686</v>
      </c>
      <c r="B80" s="61">
        <v>60</v>
      </c>
      <c r="C80" s="61">
        <f t="shared" si="7"/>
        <v>4440</v>
      </c>
      <c r="D80" s="61">
        <f t="shared" si="8"/>
        <v>4941.5711294009288</v>
      </c>
      <c r="E80" s="61">
        <f t="shared" si="5"/>
        <v>501.57112940092884</v>
      </c>
      <c r="F80" s="61">
        <f t="shared" si="9"/>
        <v>14.040952433560051</v>
      </c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</row>
    <row r="81" spans="1:17" x14ac:dyDescent="0.25">
      <c r="A81" s="1">
        <f t="shared" si="6"/>
        <v>43700</v>
      </c>
      <c r="B81" s="61">
        <v>60</v>
      </c>
      <c r="C81" s="61">
        <f t="shared" si="7"/>
        <v>4500</v>
      </c>
      <c r="D81" s="61">
        <f t="shared" si="8"/>
        <v>5015.8256615049695</v>
      </c>
      <c r="E81" s="61">
        <f t="shared" si="5"/>
        <v>515.8256615049695</v>
      </c>
      <c r="F81" s="61">
        <f t="shared" si="9"/>
        <v>14.254532104040663</v>
      </c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</row>
    <row r="82" spans="1:17" x14ac:dyDescent="0.25">
      <c r="A82" s="1">
        <f t="shared" si="6"/>
        <v>43714</v>
      </c>
      <c r="B82" s="61">
        <v>60</v>
      </c>
      <c r="C82" s="61">
        <f t="shared" si="7"/>
        <v>4560</v>
      </c>
      <c r="D82" s="61">
        <f t="shared" si="8"/>
        <v>5090.2943893746951</v>
      </c>
      <c r="E82" s="61">
        <f t="shared" si="5"/>
        <v>530.29438937469513</v>
      </c>
      <c r="F82" s="61">
        <f t="shared" si="9"/>
        <v>14.468727869725626</v>
      </c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</row>
    <row r="83" spans="1:17" x14ac:dyDescent="0.25">
      <c r="A83" s="1">
        <f t="shared" si="6"/>
        <v>43728</v>
      </c>
      <c r="B83" s="61">
        <v>60</v>
      </c>
      <c r="C83" s="61">
        <f t="shared" si="7"/>
        <v>4620</v>
      </c>
      <c r="D83" s="61">
        <f t="shared" si="8"/>
        <v>5164.9779308825064</v>
      </c>
      <c r="E83" s="61">
        <f t="shared" si="5"/>
        <v>544.97793088250637</v>
      </c>
      <c r="F83" s="61">
        <f t="shared" si="9"/>
        <v>14.683541507811242</v>
      </c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</row>
    <row r="84" spans="1:17" x14ac:dyDescent="0.25">
      <c r="A84" s="1">
        <f t="shared" si="6"/>
        <v>43742</v>
      </c>
      <c r="B84" s="61">
        <v>60</v>
      </c>
      <c r="C84" s="61">
        <f t="shared" si="7"/>
        <v>4680</v>
      </c>
      <c r="D84" s="61">
        <f t="shared" si="8"/>
        <v>5239.8769056831288</v>
      </c>
      <c r="E84" s="61">
        <f t="shared" si="5"/>
        <v>559.87690568312883</v>
      </c>
      <c r="F84" s="61">
        <f t="shared" si="9"/>
        <v>14.898974800622454</v>
      </c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</row>
    <row r="85" spans="1:17" x14ac:dyDescent="0.25">
      <c r="A85" s="1">
        <f t="shared" si="6"/>
        <v>43756</v>
      </c>
      <c r="B85" s="61">
        <v>60</v>
      </c>
      <c r="C85" s="61">
        <f t="shared" si="7"/>
        <v>4740</v>
      </c>
      <c r="D85" s="61">
        <f t="shared" si="8"/>
        <v>5314.9919352187535</v>
      </c>
      <c r="E85" s="61">
        <f t="shared" si="5"/>
        <v>574.9919352187535</v>
      </c>
      <c r="F85" s="61">
        <f t="shared" si="9"/>
        <v>15.115029535624672</v>
      </c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</row>
    <row r="86" spans="1:17" x14ac:dyDescent="0.25">
      <c r="A86" s="1">
        <f t="shared" si="6"/>
        <v>43770</v>
      </c>
      <c r="B86" s="61">
        <v>60</v>
      </c>
      <c r="C86" s="61">
        <f t="shared" si="7"/>
        <v>4800</v>
      </c>
      <c r="D86" s="61">
        <f t="shared" si="8"/>
        <v>5390.3236427241918</v>
      </c>
      <c r="E86" s="61">
        <f t="shared" si="5"/>
        <v>590.32364272419181</v>
      </c>
      <c r="F86" s="61">
        <f t="shared" si="9"/>
        <v>15.331707505438317</v>
      </c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</row>
    <row r="87" spans="1:17" x14ac:dyDescent="0.25">
      <c r="A87" s="1">
        <f t="shared" si="6"/>
        <v>43784</v>
      </c>
      <c r="B87" s="61">
        <v>60</v>
      </c>
      <c r="C87" s="61">
        <f t="shared" si="7"/>
        <v>4860</v>
      </c>
      <c r="D87" s="61">
        <f t="shared" si="8"/>
        <v>5465.8726532320497</v>
      </c>
      <c r="E87" s="61">
        <f t="shared" si="5"/>
        <v>605.87265323204974</v>
      </c>
      <c r="F87" s="61">
        <f t="shared" si="9"/>
        <v>15.549010507857929</v>
      </c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</row>
    <row r="88" spans="1:17" x14ac:dyDescent="0.25">
      <c r="A88" s="1">
        <f t="shared" si="6"/>
        <v>43798</v>
      </c>
      <c r="B88" s="61">
        <v>60</v>
      </c>
      <c r="C88" s="61">
        <f t="shared" si="7"/>
        <v>4920</v>
      </c>
      <c r="D88" s="61">
        <f t="shared" si="8"/>
        <v>5541.639593577911</v>
      </c>
      <c r="E88" s="61">
        <f t="shared" si="5"/>
        <v>621.639593577911</v>
      </c>
      <c r="F88" s="61">
        <f t="shared" si="9"/>
        <v>15.766940345861258</v>
      </c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</row>
    <row r="89" spans="1:17" x14ac:dyDescent="0.25">
      <c r="A89" s="1">
        <f t="shared" si="6"/>
        <v>43812</v>
      </c>
      <c r="B89" s="61">
        <v>60</v>
      </c>
      <c r="C89" s="61">
        <f t="shared" si="7"/>
        <v>4980</v>
      </c>
      <c r="D89" s="61">
        <f t="shared" si="8"/>
        <v>5617.6250924055394</v>
      </c>
      <c r="E89" s="61">
        <f t="shared" si="5"/>
        <v>637.62509240553936</v>
      </c>
      <c r="F89" s="61">
        <f t="shared" si="9"/>
        <v>15.985498827628362</v>
      </c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</row>
    <row r="90" spans="1:17" x14ac:dyDescent="0.25">
      <c r="A90" s="1">
        <f t="shared" si="6"/>
        <v>43826</v>
      </c>
      <c r="B90" s="61">
        <v>60</v>
      </c>
      <c r="C90" s="61">
        <f t="shared" si="7"/>
        <v>5040</v>
      </c>
      <c r="D90" s="61">
        <f t="shared" si="8"/>
        <v>5693.8297801720937</v>
      </c>
      <c r="E90" s="61">
        <f t="shared" si="5"/>
        <v>653.82978017209371</v>
      </c>
      <c r="F90" s="61">
        <f t="shared" si="9"/>
        <v>16.204687766554343</v>
      </c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</row>
    <row r="91" spans="1:17" x14ac:dyDescent="0.25">
      <c r="A91" s="1">
        <f t="shared" si="6"/>
        <v>43840</v>
      </c>
      <c r="B91" s="61">
        <v>60</v>
      </c>
      <c r="C91" s="61">
        <f t="shared" si="7"/>
        <v>5100</v>
      </c>
      <c r="D91" s="61">
        <f t="shared" si="8"/>
        <v>5770.2542891533594</v>
      </c>
      <c r="E91" s="61">
        <f t="shared" si="5"/>
        <v>670.25428915335942</v>
      </c>
      <c r="F91" s="61">
        <f t="shared" si="9"/>
        <v>16.424508981265717</v>
      </c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</row>
    <row r="92" spans="1:17" x14ac:dyDescent="0.25">
      <c r="A92" s="1">
        <f t="shared" si="6"/>
        <v>43854</v>
      </c>
      <c r="B92" s="61">
        <v>60</v>
      </c>
      <c r="C92" s="61">
        <f t="shared" si="7"/>
        <v>5160</v>
      </c>
      <c r="D92" s="61">
        <f t="shared" si="8"/>
        <v>5846.8992534489944</v>
      </c>
      <c r="E92" s="61">
        <f t="shared" si="5"/>
        <v>686.89925344899439</v>
      </c>
      <c r="F92" s="61">
        <f t="shared" si="9"/>
        <v>16.644964295634963</v>
      </c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</row>
    <row r="93" spans="1:17" x14ac:dyDescent="0.25">
      <c r="A93" s="1">
        <f t="shared" si="6"/>
        <v>43868</v>
      </c>
      <c r="B93" s="61">
        <v>60</v>
      </c>
      <c r="C93" s="61">
        <f t="shared" si="7"/>
        <v>5220</v>
      </c>
      <c r="D93" s="61">
        <f t="shared" si="8"/>
        <v>5923.7653089877895</v>
      </c>
      <c r="E93" s="61">
        <f t="shared" si="5"/>
        <v>703.76530898778947</v>
      </c>
      <c r="F93" s="61">
        <f t="shared" si="9"/>
        <v>16.866055538795081</v>
      </c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</row>
    <row r="94" spans="1:17" x14ac:dyDescent="0.25">
      <c r="A94" s="1">
        <f t="shared" si="6"/>
        <v>43882</v>
      </c>
      <c r="B94" s="61">
        <v>60</v>
      </c>
      <c r="C94" s="61">
        <f t="shared" si="7"/>
        <v>5280</v>
      </c>
      <c r="D94" s="61">
        <f t="shared" si="8"/>
        <v>6000.8530935329463</v>
      </c>
      <c r="E94" s="61">
        <f t="shared" si="5"/>
        <v>720.85309353294633</v>
      </c>
      <c r="F94" s="61">
        <f t="shared" si="9"/>
        <v>17.087784545156865</v>
      </c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</row>
    <row r="95" spans="1:17" x14ac:dyDescent="0.25">
      <c r="A95" s="1">
        <f t="shared" si="6"/>
        <v>43896</v>
      </c>
      <c r="B95" s="61">
        <v>60</v>
      </c>
      <c r="C95" s="61">
        <f t="shared" si="7"/>
        <v>5340</v>
      </c>
      <c r="D95" s="61">
        <f t="shared" si="8"/>
        <v>6078.163246687368</v>
      </c>
      <c r="E95" s="61">
        <f t="shared" si="5"/>
        <v>738.16324668736797</v>
      </c>
      <c r="F95" s="61">
        <f t="shared" si="9"/>
        <v>17.310153154421641</v>
      </c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</row>
    <row r="96" spans="1:17" x14ac:dyDescent="0.25">
      <c r="A96" s="1">
        <f t="shared" si="6"/>
        <v>43910</v>
      </c>
      <c r="B96" s="61">
        <v>60</v>
      </c>
      <c r="C96" s="61">
        <f t="shared" si="7"/>
        <v>5400</v>
      </c>
      <c r="D96" s="61">
        <f t="shared" si="8"/>
        <v>6155.6964098989665</v>
      </c>
      <c r="E96" s="61">
        <f t="shared" si="5"/>
        <v>755.69640989896652</v>
      </c>
      <c r="F96" s="61">
        <f t="shared" si="9"/>
        <v>17.533163211598549</v>
      </c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</row>
    <row r="97" spans="1:17" x14ac:dyDescent="0.25">
      <c r="A97" s="1">
        <f t="shared" si="6"/>
        <v>43924</v>
      </c>
      <c r="B97" s="61">
        <v>60</v>
      </c>
      <c r="C97" s="61">
        <f t="shared" si="7"/>
        <v>5460</v>
      </c>
      <c r="D97" s="61">
        <f t="shared" si="8"/>
        <v>6233.4532264659829</v>
      </c>
      <c r="E97" s="61">
        <f t="shared" si="5"/>
        <v>773.45322646598288</v>
      </c>
      <c r="F97" s="61">
        <f t="shared" si="9"/>
        <v>17.756816567016358</v>
      </c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</row>
    <row r="98" spans="1:17" x14ac:dyDescent="0.25">
      <c r="A98" s="1">
        <f t="shared" si="6"/>
        <v>43938</v>
      </c>
      <c r="B98" s="61">
        <v>60</v>
      </c>
      <c r="C98" s="61">
        <f t="shared" si="7"/>
        <v>5520</v>
      </c>
      <c r="D98" s="61">
        <f t="shared" si="8"/>
        <v>6311.4343415423273</v>
      </c>
      <c r="E98" s="61">
        <f t="shared" si="5"/>
        <v>791.43434154232727</v>
      </c>
      <c r="F98" s="61">
        <f t="shared" si="9"/>
        <v>17.981115076344395</v>
      </c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</row>
    <row r="99" spans="1:17" x14ac:dyDescent="0.25">
      <c r="A99" s="1">
        <f t="shared" si="6"/>
        <v>43952</v>
      </c>
      <c r="B99" s="61">
        <v>60</v>
      </c>
      <c r="C99" s="61">
        <f t="shared" si="7"/>
        <v>5580</v>
      </c>
      <c r="D99" s="61">
        <f t="shared" si="8"/>
        <v>6389.6404021429298</v>
      </c>
      <c r="E99" s="61">
        <f t="shared" si="5"/>
        <v>809.64040214292982</v>
      </c>
      <c r="F99" s="61">
        <f t="shared" si="9"/>
        <v>18.206060600602541</v>
      </c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</row>
    <row r="100" spans="1:17" x14ac:dyDescent="0.25">
      <c r="A100" s="1">
        <f t="shared" si="6"/>
        <v>43966</v>
      </c>
      <c r="B100" s="61">
        <v>60</v>
      </c>
      <c r="C100" s="61">
        <f t="shared" si="7"/>
        <v>5640</v>
      </c>
      <c r="D100" s="61">
        <f t="shared" si="8"/>
        <v>6468.0720571491111</v>
      </c>
      <c r="E100" s="61">
        <f t="shared" si="5"/>
        <v>828.07205714911106</v>
      </c>
      <c r="F100" s="61">
        <f t="shared" si="9"/>
        <v>18.431655006181245</v>
      </c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</row>
    <row r="101" spans="1:17" x14ac:dyDescent="0.25">
      <c r="A101" s="1">
        <f t="shared" si="6"/>
        <v>43980</v>
      </c>
      <c r="B101" s="61">
        <v>60</v>
      </c>
      <c r="C101" s="61">
        <f t="shared" si="7"/>
        <v>5700</v>
      </c>
      <c r="D101" s="61">
        <f t="shared" si="8"/>
        <v>6546.7299573139644</v>
      </c>
      <c r="E101" s="61">
        <f t="shared" si="5"/>
        <v>846.72995731396441</v>
      </c>
      <c r="F101" s="61">
        <f t="shared" si="9"/>
        <v>18.657900164853345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</row>
    <row r="102" spans="1:17" x14ac:dyDescent="0.25">
      <c r="A102" s="1">
        <f t="shared" si="6"/>
        <v>43994</v>
      </c>
      <c r="B102" s="61">
        <v>60</v>
      </c>
      <c r="C102" s="61">
        <f t="shared" si="7"/>
        <v>5760</v>
      </c>
      <c r="D102" s="61">
        <f t="shared" si="8"/>
        <v>6625.6147552677548</v>
      </c>
      <c r="E102" s="61">
        <f t="shared" si="5"/>
        <v>865.61475526775484</v>
      </c>
      <c r="F102" s="61">
        <f t="shared" si="9"/>
        <v>18.884797953790439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</row>
    <row r="103" spans="1:17" x14ac:dyDescent="0.25">
      <c r="A103" s="1">
        <f t="shared" si="6"/>
        <v>44008</v>
      </c>
      <c r="B103" s="61">
        <v>60</v>
      </c>
      <c r="C103" s="61">
        <f t="shared" si="7"/>
        <v>5820</v>
      </c>
      <c r="D103" s="61">
        <f t="shared" si="8"/>
        <v>6704.727105523335</v>
      </c>
      <c r="E103" s="61">
        <f t="shared" si="5"/>
        <v>884.72710552333501</v>
      </c>
      <c r="F103" s="61">
        <f t="shared" si="9"/>
        <v>19.112350255580168</v>
      </c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</row>
    <row r="104" spans="1:17" x14ac:dyDescent="0.25">
      <c r="A104" s="1">
        <f t="shared" si="6"/>
        <v>44022</v>
      </c>
      <c r="B104" s="61">
        <v>60</v>
      </c>
      <c r="C104" s="61">
        <f t="shared" si="7"/>
        <v>5880</v>
      </c>
      <c r="D104" s="61">
        <f t="shared" si="8"/>
        <v>6784.0676644815758</v>
      </c>
      <c r="E104" s="61">
        <f t="shared" si="5"/>
        <v>904.06766448157578</v>
      </c>
      <c r="F104" s="61">
        <f t="shared" si="9"/>
        <v>19.340558958240763</v>
      </c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</row>
    <row r="105" spans="1:17" x14ac:dyDescent="0.25">
      <c r="A105" s="1">
        <f t="shared" si="6"/>
        <v>44036</v>
      </c>
      <c r="B105" s="61">
        <v>60</v>
      </c>
      <c r="C105" s="61">
        <f t="shared" si="7"/>
        <v>5940</v>
      </c>
      <c r="D105" s="61">
        <f t="shared" si="8"/>
        <v>6863.6370904368114</v>
      </c>
      <c r="E105" s="61">
        <f t="shared" si="5"/>
        <v>923.63709043681138</v>
      </c>
      <c r="F105" s="61">
        <f t="shared" si="9"/>
        <v>19.569425955235602</v>
      </c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</row>
    <row r="106" spans="1:17" x14ac:dyDescent="0.25">
      <c r="A106" s="1">
        <f t="shared" si="6"/>
        <v>44050</v>
      </c>
      <c r="B106" s="61">
        <v>60</v>
      </c>
      <c r="C106" s="61">
        <f t="shared" si="7"/>
        <v>6000</v>
      </c>
      <c r="D106" s="61">
        <f t="shared" si="8"/>
        <v>6943.4360435823019</v>
      </c>
      <c r="E106" s="61">
        <f t="shared" si="5"/>
        <v>943.43604358230186</v>
      </c>
      <c r="F106" s="61">
        <f t="shared" si="9"/>
        <v>19.798953145490486</v>
      </c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</row>
    <row r="107" spans="1:17" x14ac:dyDescent="0.25">
      <c r="A107" s="1">
        <f t="shared" si="6"/>
        <v>44064</v>
      </c>
      <c r="B107" s="61">
        <v>60</v>
      </c>
      <c r="C107" s="61">
        <f t="shared" si="7"/>
        <v>6060</v>
      </c>
      <c r="D107" s="61">
        <f t="shared" si="8"/>
        <v>7023.4651860157119</v>
      </c>
      <c r="E107" s="61">
        <f t="shared" si="5"/>
        <v>963.46518601571188</v>
      </c>
      <c r="F107" s="61">
        <f t="shared" si="9"/>
        <v>20.029142433410016</v>
      </c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</row>
    <row r="108" spans="1:17" x14ac:dyDescent="0.25">
      <c r="A108" s="1">
        <f t="shared" si="6"/>
        <v>44078</v>
      </c>
      <c r="B108" s="61">
        <v>60</v>
      </c>
      <c r="C108" s="61">
        <f t="shared" si="7"/>
        <v>6120</v>
      </c>
      <c r="D108" s="61">
        <f t="shared" si="8"/>
        <v>7103.7251817446031</v>
      </c>
      <c r="E108" s="61">
        <f t="shared" si="5"/>
        <v>983.72518174460311</v>
      </c>
      <c r="F108" s="61">
        <f t="shared" si="9"/>
        <v>20.259995728891226</v>
      </c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</row>
    <row r="109" spans="1:17" x14ac:dyDescent="0.25">
      <c r="A109" s="1">
        <f t="shared" si="6"/>
        <v>44092</v>
      </c>
      <c r="B109" s="61">
        <v>60</v>
      </c>
      <c r="C109" s="61">
        <f t="shared" si="7"/>
        <v>6180</v>
      </c>
      <c r="D109" s="61">
        <f t="shared" si="8"/>
        <v>7184.2166966919431</v>
      </c>
      <c r="E109" s="61">
        <f t="shared" si="5"/>
        <v>1004.2166966919431</v>
      </c>
      <c r="F109" s="61">
        <f t="shared" si="9"/>
        <v>20.491514947339965</v>
      </c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</row>
    <row r="110" spans="1:17" x14ac:dyDescent="0.25">
      <c r="A110" s="1">
        <f t="shared" si="6"/>
        <v>44106</v>
      </c>
      <c r="B110" s="61">
        <v>60</v>
      </c>
      <c r="C110" s="61">
        <f t="shared" si="7"/>
        <v>6240</v>
      </c>
      <c r="D110" s="61">
        <f t="shared" si="8"/>
        <v>7264.9403987016312</v>
      </c>
      <c r="E110" s="61">
        <f t="shared" si="5"/>
        <v>1024.9403987016312</v>
      </c>
      <c r="F110" s="61">
        <f t="shared" si="9"/>
        <v>20.723702009688168</v>
      </c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</row>
    <row r="111" spans="1:17" x14ac:dyDescent="0.25">
      <c r="A111" s="1">
        <f t="shared" si="6"/>
        <v>44120</v>
      </c>
      <c r="B111" s="61">
        <v>60</v>
      </c>
      <c r="C111" s="61">
        <f t="shared" si="7"/>
        <v>6300</v>
      </c>
      <c r="D111" s="61">
        <f t="shared" si="8"/>
        <v>7345.8969575440397</v>
      </c>
      <c r="E111" s="61">
        <f t="shared" si="5"/>
        <v>1045.8969575440397</v>
      </c>
      <c r="F111" s="61">
        <f t="shared" si="9"/>
        <v>20.956558842408413</v>
      </c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</row>
    <row r="112" spans="1:17" x14ac:dyDescent="0.25">
      <c r="A112" s="1">
        <f t="shared" si="6"/>
        <v>44134</v>
      </c>
      <c r="B112" s="61">
        <v>60</v>
      </c>
      <c r="C112" s="61">
        <f t="shared" si="7"/>
        <v>6360</v>
      </c>
      <c r="D112" s="61">
        <f t="shared" si="8"/>
        <v>7427.0870449215709</v>
      </c>
      <c r="E112" s="61">
        <f t="shared" si="5"/>
        <v>1067.0870449215709</v>
      </c>
      <c r="F112" s="61">
        <f t="shared" si="9"/>
        <v>21.190087377531199</v>
      </c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</row>
    <row r="113" spans="1:17" x14ac:dyDescent="0.25">
      <c r="A113" s="1">
        <f t="shared" si="6"/>
        <v>44148</v>
      </c>
      <c r="B113" s="61">
        <v>60</v>
      </c>
      <c r="C113" s="61">
        <f t="shared" si="7"/>
        <v>6420</v>
      </c>
      <c r="D113" s="61">
        <f t="shared" si="8"/>
        <v>7508.5113344742294</v>
      </c>
      <c r="E113" s="61">
        <f t="shared" si="5"/>
        <v>1088.5113344742294</v>
      </c>
      <c r="F113" s="61">
        <f t="shared" si="9"/>
        <v>21.424289552658593</v>
      </c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</row>
    <row r="114" spans="1:17" x14ac:dyDescent="0.25">
      <c r="A114" s="1">
        <f t="shared" si="6"/>
        <v>44162</v>
      </c>
      <c r="B114" s="61">
        <v>60</v>
      </c>
      <c r="C114" s="61">
        <f t="shared" si="7"/>
        <v>6480</v>
      </c>
      <c r="D114" s="61">
        <f t="shared" si="8"/>
        <v>7590.1705017852128</v>
      </c>
      <c r="E114" s="61">
        <f t="shared" si="5"/>
        <v>1110.1705017852128</v>
      </c>
      <c r="F114" s="61">
        <f t="shared" si="9"/>
        <v>21.659167310983321</v>
      </c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</row>
    <row r="115" spans="1:17" x14ac:dyDescent="0.25">
      <c r="A115" s="1">
        <f t="shared" si="6"/>
        <v>44176</v>
      </c>
      <c r="B115" s="61">
        <v>60</v>
      </c>
      <c r="C115" s="61">
        <f t="shared" si="7"/>
        <v>6540</v>
      </c>
      <c r="D115" s="61">
        <f t="shared" si="8"/>
        <v>7672.0652243865161</v>
      </c>
      <c r="E115" s="61">
        <f t="shared" si="5"/>
        <v>1132.0652243865161</v>
      </c>
      <c r="F115" s="61">
        <f t="shared" si="9"/>
        <v>21.894722601303329</v>
      </c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</row>
    <row r="116" spans="1:17" x14ac:dyDescent="0.25">
      <c r="A116" s="1">
        <f t="shared" si="6"/>
        <v>44190</v>
      </c>
      <c r="B116" s="61">
        <v>60</v>
      </c>
      <c r="C116" s="61">
        <f t="shared" si="7"/>
        <v>6600</v>
      </c>
      <c r="D116" s="61">
        <f t="shared" si="8"/>
        <v>7754.1961817645542</v>
      </c>
      <c r="E116" s="61">
        <f t="shared" si="5"/>
        <v>1154.1961817645542</v>
      </c>
      <c r="F116" s="61">
        <f t="shared" si="9"/>
        <v>22.130957378038147</v>
      </c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</row>
    <row r="117" spans="1:17" x14ac:dyDescent="0.25">
      <c r="A117" s="1">
        <f t="shared" si="6"/>
        <v>44204</v>
      </c>
      <c r="B117" s="61">
        <v>60</v>
      </c>
      <c r="C117" s="61">
        <f t="shared" si="7"/>
        <v>6660</v>
      </c>
      <c r="D117" s="61">
        <f t="shared" si="8"/>
        <v>7836.5640553657977</v>
      </c>
      <c r="E117" s="61">
        <f t="shared" si="5"/>
        <v>1176.5640553657977</v>
      </c>
      <c r="F117" s="61">
        <f t="shared" si="9"/>
        <v>22.367873601243446</v>
      </c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</row>
    <row r="118" spans="1:17" x14ac:dyDescent="0.25">
      <c r="A118" s="1">
        <f t="shared" si="6"/>
        <v>44218</v>
      </c>
      <c r="B118" s="61">
        <v>60</v>
      </c>
      <c r="C118" s="61">
        <f t="shared" si="7"/>
        <v>6720</v>
      </c>
      <c r="D118" s="61">
        <f t="shared" si="8"/>
        <v>7919.1695286024296</v>
      </c>
      <c r="E118" s="61">
        <f t="shared" si="5"/>
        <v>1199.1695286024296</v>
      </c>
      <c r="F118" s="61">
        <f t="shared" si="9"/>
        <v>22.605473236631951</v>
      </c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</row>
    <row r="119" spans="1:17" x14ac:dyDescent="0.25">
      <c r="A119" s="1">
        <f t="shared" si="6"/>
        <v>44232</v>
      </c>
      <c r="B119" s="61">
        <v>60</v>
      </c>
      <c r="C119" s="61">
        <f t="shared" si="7"/>
        <v>6780</v>
      </c>
      <c r="D119" s="61">
        <f t="shared" si="8"/>
        <v>8002.0132868580131</v>
      </c>
      <c r="E119" s="61">
        <f t="shared" si="5"/>
        <v>1222.0132868580131</v>
      </c>
      <c r="F119" s="61">
        <f t="shared" si="9"/>
        <v>22.843758255583452</v>
      </c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</row>
    <row r="120" spans="1:17" x14ac:dyDescent="0.25">
      <c r="A120" s="1">
        <f t="shared" si="6"/>
        <v>44246</v>
      </c>
      <c r="B120" s="61">
        <v>60</v>
      </c>
      <c r="C120" s="61">
        <f t="shared" si="7"/>
        <v>6840</v>
      </c>
      <c r="D120" s="61">
        <f t="shared" si="8"/>
        <v>8085.0960174931806</v>
      </c>
      <c r="E120" s="61">
        <f t="shared" si="5"/>
        <v>1245.0960174931806</v>
      </c>
      <c r="F120" s="61">
        <f t="shared" si="9"/>
        <v>23.082730635167536</v>
      </c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</row>
    <row r="121" spans="1:17" x14ac:dyDescent="0.25">
      <c r="A121" s="1">
        <f t="shared" si="6"/>
        <v>44260</v>
      </c>
      <c r="B121" s="61">
        <v>60</v>
      </c>
      <c r="C121" s="61">
        <f t="shared" si="7"/>
        <v>6900</v>
      </c>
      <c r="D121" s="61">
        <f t="shared" si="8"/>
        <v>8168.4184098513342</v>
      </c>
      <c r="E121" s="61">
        <f t="shared" si="5"/>
        <v>1268.4184098513342</v>
      </c>
      <c r="F121" s="61">
        <f t="shared" si="9"/>
        <v>23.322392358153593</v>
      </c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</row>
    <row r="122" spans="1:17" x14ac:dyDescent="0.25">
      <c r="A122" s="1">
        <f t="shared" si="6"/>
        <v>44274</v>
      </c>
      <c r="B122" s="61">
        <v>60</v>
      </c>
      <c r="C122" s="61">
        <f t="shared" si="7"/>
        <v>6960</v>
      </c>
      <c r="D122" s="61">
        <f t="shared" si="8"/>
        <v>8251.981155264366</v>
      </c>
      <c r="E122" s="61">
        <f t="shared" si="5"/>
        <v>1291.981155264366</v>
      </c>
      <c r="F122" s="61">
        <f t="shared" si="9"/>
        <v>23.562745413031735</v>
      </c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</row>
    <row r="123" spans="1:17" x14ac:dyDescent="0.25">
      <c r="A123" s="1">
        <f t="shared" si="6"/>
        <v>44288</v>
      </c>
      <c r="B123" s="61">
        <v>60</v>
      </c>
      <c r="C123" s="61">
        <f t="shared" si="7"/>
        <v>7020</v>
      </c>
      <c r="D123" s="61">
        <f t="shared" si="8"/>
        <v>8335.7849470583969</v>
      </c>
      <c r="E123" s="61">
        <f t="shared" si="5"/>
        <v>1315.7849470583969</v>
      </c>
      <c r="F123" s="61">
        <f t="shared" si="9"/>
        <v>23.803791794030985</v>
      </c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</row>
    <row r="124" spans="1:17" x14ac:dyDescent="0.25">
      <c r="A124" s="1">
        <f t="shared" si="6"/>
        <v>44302</v>
      </c>
      <c r="B124" s="61">
        <v>60</v>
      </c>
      <c r="C124" s="61">
        <f t="shared" si="7"/>
        <v>7080</v>
      </c>
      <c r="D124" s="61">
        <f t="shared" si="8"/>
        <v>8419.8304805595271</v>
      </c>
      <c r="E124" s="61">
        <f t="shared" si="5"/>
        <v>1339.8304805595271</v>
      </c>
      <c r="F124" s="61">
        <f t="shared" si="9"/>
        <v>24.045533501130194</v>
      </c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</row>
    <row r="125" spans="1:17" x14ac:dyDescent="0.25">
      <c r="A125" s="1">
        <f t="shared" si="6"/>
        <v>44316</v>
      </c>
      <c r="B125" s="61">
        <v>60</v>
      </c>
      <c r="C125" s="61">
        <f t="shared" si="7"/>
        <v>7140</v>
      </c>
      <c r="D125" s="61">
        <f t="shared" si="8"/>
        <v>8504.1184530996034</v>
      </c>
      <c r="E125" s="61">
        <f t="shared" si="5"/>
        <v>1364.1184530996034</v>
      </c>
      <c r="F125" s="61">
        <f t="shared" si="9"/>
        <v>24.287972540076225</v>
      </c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</row>
    <row r="126" spans="1:17" x14ac:dyDescent="0.25">
      <c r="A126" s="1">
        <f t="shared" si="6"/>
        <v>44330</v>
      </c>
      <c r="B126" s="61">
        <v>60</v>
      </c>
      <c r="C126" s="61">
        <f t="shared" si="7"/>
        <v>7200</v>
      </c>
      <c r="D126" s="61">
        <f t="shared" si="8"/>
        <v>8588.6495640220055</v>
      </c>
      <c r="E126" s="61">
        <f t="shared" si="5"/>
        <v>1388.6495640220055</v>
      </c>
      <c r="F126" s="61">
        <f t="shared" si="9"/>
        <v>24.531110922402149</v>
      </c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</row>
    <row r="127" spans="1:17" x14ac:dyDescent="0.25">
      <c r="A127" s="1">
        <f t="shared" si="6"/>
        <v>44344</v>
      </c>
      <c r="B127" s="61">
        <v>60</v>
      </c>
      <c r="C127" s="61">
        <f t="shared" si="7"/>
        <v>7260</v>
      </c>
      <c r="D127" s="61">
        <f t="shared" si="8"/>
        <v>8673.4245146874528</v>
      </c>
      <c r="E127" s="61">
        <f t="shared" si="5"/>
        <v>1413.4245146874528</v>
      </c>
      <c r="F127" s="61">
        <f t="shared" si="9"/>
        <v>24.77495066544725</v>
      </c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</row>
    <row r="128" spans="1:17" x14ac:dyDescent="0.25">
      <c r="A128" s="1">
        <f t="shared" si="6"/>
        <v>44358</v>
      </c>
      <c r="B128" s="61">
        <v>60</v>
      </c>
      <c r="C128" s="61">
        <f t="shared" si="7"/>
        <v>7320</v>
      </c>
      <c r="D128" s="61">
        <f t="shared" si="8"/>
        <v>8758.4440084798207</v>
      </c>
      <c r="E128" s="61">
        <f t="shared" si="5"/>
        <v>1438.4440084798207</v>
      </c>
      <c r="F128" s="61">
        <f t="shared" si="9"/>
        <v>25.019493792367939</v>
      </c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</row>
    <row r="129" spans="1:17" x14ac:dyDescent="0.25">
      <c r="A129" s="1">
        <f t="shared" si="6"/>
        <v>44372</v>
      </c>
      <c r="B129" s="61">
        <v>60</v>
      </c>
      <c r="C129" s="61">
        <f t="shared" si="7"/>
        <v>7380</v>
      </c>
      <c r="D129" s="61">
        <f t="shared" si="8"/>
        <v>8843.7087508119748</v>
      </c>
      <c r="E129" s="61">
        <f t="shared" si="5"/>
        <v>1463.7087508119748</v>
      </c>
      <c r="F129" s="61">
        <f t="shared" si="9"/>
        <v>25.264742332154128</v>
      </c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</row>
    <row r="130" spans="1:17" x14ac:dyDescent="0.25">
      <c r="A130" s="1">
        <f t="shared" si="6"/>
        <v>44386</v>
      </c>
      <c r="B130" s="61">
        <v>60</v>
      </c>
      <c r="C130" s="61">
        <f t="shared" si="7"/>
        <v>7440</v>
      </c>
      <c r="D130" s="61">
        <f t="shared" si="8"/>
        <v>8929.2194491316241</v>
      </c>
      <c r="E130" s="61">
        <f t="shared" si="5"/>
        <v>1489.2194491316241</v>
      </c>
      <c r="F130" s="61">
        <f t="shared" si="9"/>
        <v>25.510698319649237</v>
      </c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</row>
    <row r="131" spans="1:17" x14ac:dyDescent="0.25">
      <c r="A131" s="1">
        <f t="shared" si="6"/>
        <v>44400</v>
      </c>
      <c r="B131" s="61">
        <v>60</v>
      </c>
      <c r="C131" s="61">
        <f t="shared" si="7"/>
        <v>7500</v>
      </c>
      <c r="D131" s="61">
        <f t="shared" si="8"/>
        <v>9014.9768129271961</v>
      </c>
      <c r="E131" s="61">
        <f t="shared" si="5"/>
        <v>1514.9768129271961</v>
      </c>
      <c r="F131" s="61">
        <f t="shared" si="9"/>
        <v>25.757363795572019</v>
      </c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</row>
    <row r="132" spans="1:17" x14ac:dyDescent="0.25">
      <c r="A132" s="1">
        <f t="shared" si="6"/>
        <v>44414</v>
      </c>
      <c r="B132" s="61">
        <v>60</v>
      </c>
      <c r="C132" s="61">
        <f t="shared" si="7"/>
        <v>7560</v>
      </c>
      <c r="D132" s="61">
        <f t="shared" si="8"/>
        <v>9100.9815537337163</v>
      </c>
      <c r="E132" s="61">
        <f t="shared" si="5"/>
        <v>1540.9815537337163</v>
      </c>
      <c r="F132" s="61">
        <f t="shared" si="9"/>
        <v>26.004740806520203</v>
      </c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</row>
    <row r="133" spans="1:17" x14ac:dyDescent="0.25">
      <c r="A133" s="1">
        <f t="shared" si="6"/>
        <v>44428</v>
      </c>
      <c r="B133" s="61">
        <v>60</v>
      </c>
      <c r="C133" s="61">
        <f t="shared" si="7"/>
        <v>7620</v>
      </c>
      <c r="D133" s="61">
        <f t="shared" si="8"/>
        <v>9187.2343851387177</v>
      </c>
      <c r="E133" s="61">
        <f t="shared" si="5"/>
        <v>1567.2343851387177</v>
      </c>
      <c r="F133" s="61">
        <f t="shared" si="9"/>
        <v>26.252831405001416</v>
      </c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</row>
    <row r="134" spans="1:17" x14ac:dyDescent="0.25">
      <c r="A134" s="1">
        <f t="shared" si="6"/>
        <v>44442</v>
      </c>
      <c r="B134" s="61">
        <v>60</v>
      </c>
      <c r="C134" s="61">
        <f t="shared" si="7"/>
        <v>7680</v>
      </c>
      <c r="D134" s="61">
        <f t="shared" si="8"/>
        <v>9273.7360227881563</v>
      </c>
      <c r="E134" s="61">
        <f t="shared" ref="E134:E197" si="10">D134-C134</f>
        <v>1593.7360227881563</v>
      </c>
      <c r="F134" s="61">
        <f t="shared" si="9"/>
        <v>26.501637649438635</v>
      </c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</row>
    <row r="135" spans="1:17" x14ac:dyDescent="0.25">
      <c r="A135" s="1">
        <f t="shared" ref="A135:A198" si="11">A134+14</f>
        <v>44456</v>
      </c>
      <c r="B135" s="61">
        <v>60</v>
      </c>
      <c r="C135" s="61">
        <f t="shared" ref="C135:C198" si="12">C134+B135</f>
        <v>7740</v>
      </c>
      <c r="D135" s="61">
        <f t="shared" ref="D135:D198" si="13">D134*(1+$D$2) + B135</f>
        <v>9360.487184392352</v>
      </c>
      <c r="E135" s="61">
        <f t="shared" si="10"/>
        <v>1620.487184392352</v>
      </c>
      <c r="F135" s="61">
        <f t="shared" ref="F135:F198" si="14">E135-E134</f>
        <v>26.751161604195659</v>
      </c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</row>
    <row r="136" spans="1:17" x14ac:dyDescent="0.25">
      <c r="A136" s="1">
        <f t="shared" si="11"/>
        <v>44470</v>
      </c>
      <c r="B136" s="61">
        <v>60</v>
      </c>
      <c r="C136" s="61">
        <f t="shared" si="12"/>
        <v>7800</v>
      </c>
      <c r="D136" s="61">
        <f t="shared" si="13"/>
        <v>9447.4885897319455</v>
      </c>
      <c r="E136" s="61">
        <f t="shared" si="10"/>
        <v>1647.4885897319455</v>
      </c>
      <c r="F136" s="61">
        <f t="shared" si="14"/>
        <v>27.001405339593475</v>
      </c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</row>
    <row r="137" spans="1:17" x14ac:dyDescent="0.25">
      <c r="A137" s="1">
        <f t="shared" si="11"/>
        <v>44484</v>
      </c>
      <c r="B137" s="61">
        <v>60</v>
      </c>
      <c r="C137" s="61">
        <f t="shared" si="12"/>
        <v>7860</v>
      </c>
      <c r="D137" s="61">
        <f t="shared" si="13"/>
        <v>9534.7409606638648</v>
      </c>
      <c r="E137" s="61">
        <f t="shared" si="10"/>
        <v>1674.7409606638648</v>
      </c>
      <c r="F137" s="61">
        <f t="shared" si="14"/>
        <v>27.252370931919359</v>
      </c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</row>
    <row r="138" spans="1:17" x14ac:dyDescent="0.25">
      <c r="A138" s="1">
        <f t="shared" si="11"/>
        <v>44498</v>
      </c>
      <c r="B138" s="61">
        <v>60</v>
      </c>
      <c r="C138" s="61">
        <f t="shared" si="12"/>
        <v>7920</v>
      </c>
      <c r="D138" s="61">
        <f t="shared" si="13"/>
        <v>9622.245021127319</v>
      </c>
      <c r="E138" s="61">
        <f t="shared" si="10"/>
        <v>1702.245021127319</v>
      </c>
      <c r="F138" s="61">
        <f t="shared" si="14"/>
        <v>27.504060463454152</v>
      </c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</row>
    <row r="139" spans="1:17" x14ac:dyDescent="0.25">
      <c r="A139" s="1">
        <f t="shared" si="11"/>
        <v>44512</v>
      </c>
      <c r="B139" s="61">
        <v>60</v>
      </c>
      <c r="C139" s="61">
        <f t="shared" si="12"/>
        <v>7980</v>
      </c>
      <c r="D139" s="61">
        <f t="shared" si="13"/>
        <v>9710.0014971498022</v>
      </c>
      <c r="E139" s="61">
        <f t="shared" si="10"/>
        <v>1730.0014971498022</v>
      </c>
      <c r="F139" s="61">
        <f t="shared" si="14"/>
        <v>27.756476022483184</v>
      </c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</row>
    <row r="140" spans="1:17" x14ac:dyDescent="0.25">
      <c r="A140" s="1">
        <f t="shared" si="11"/>
        <v>44526</v>
      </c>
      <c r="B140" s="61">
        <v>60</v>
      </c>
      <c r="C140" s="61">
        <f t="shared" si="12"/>
        <v>8040</v>
      </c>
      <c r="D140" s="61">
        <f t="shared" si="13"/>
        <v>9798.0111168531184</v>
      </c>
      <c r="E140" s="61">
        <f t="shared" si="10"/>
        <v>1758.0111168531184</v>
      </c>
      <c r="F140" s="61">
        <f t="shared" si="14"/>
        <v>28.009619703316275</v>
      </c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</row>
    <row r="141" spans="1:17" x14ac:dyDescent="0.25">
      <c r="A141" s="1">
        <f t="shared" si="11"/>
        <v>44540</v>
      </c>
      <c r="B141" s="61">
        <v>60</v>
      </c>
      <c r="C141" s="61">
        <f t="shared" si="12"/>
        <v>8100</v>
      </c>
      <c r="D141" s="61">
        <f t="shared" si="13"/>
        <v>9886.2746104594262</v>
      </c>
      <c r="E141" s="61">
        <f t="shared" si="10"/>
        <v>1786.2746104594262</v>
      </c>
      <c r="F141" s="61">
        <f t="shared" si="14"/>
        <v>28.263493606307748</v>
      </c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</row>
    <row r="142" spans="1:17" x14ac:dyDescent="0.25">
      <c r="A142" s="1">
        <f t="shared" si="11"/>
        <v>44554</v>
      </c>
      <c r="B142" s="61">
        <v>60</v>
      </c>
      <c r="C142" s="61">
        <f t="shared" si="12"/>
        <v>8160</v>
      </c>
      <c r="D142" s="61">
        <f t="shared" si="13"/>
        <v>9974.7927102972899</v>
      </c>
      <c r="E142" s="61">
        <f t="shared" si="10"/>
        <v>1814.7927102972899</v>
      </c>
      <c r="F142" s="61">
        <f t="shared" si="14"/>
        <v>28.518099837863701</v>
      </c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</row>
    <row r="143" spans="1:17" x14ac:dyDescent="0.25">
      <c r="A143" s="1">
        <f t="shared" si="11"/>
        <v>44568</v>
      </c>
      <c r="B143" s="61">
        <v>60</v>
      </c>
      <c r="C143" s="61">
        <f t="shared" si="12"/>
        <v>8220</v>
      </c>
      <c r="D143" s="61">
        <f t="shared" si="13"/>
        <v>10063.566150807763</v>
      </c>
      <c r="E143" s="61">
        <f t="shared" si="10"/>
        <v>1843.5661508077628</v>
      </c>
      <c r="F143" s="61">
        <f t="shared" si="14"/>
        <v>28.773440510472938</v>
      </c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</row>
    <row r="144" spans="1:17" x14ac:dyDescent="0.25">
      <c r="A144" s="1">
        <f t="shared" si="11"/>
        <v>44582</v>
      </c>
      <c r="B144" s="61">
        <v>60</v>
      </c>
      <c r="C144" s="61">
        <f t="shared" si="12"/>
        <v>8280</v>
      </c>
      <c r="D144" s="61">
        <f t="shared" si="13"/>
        <v>10152.595668550477</v>
      </c>
      <c r="E144" s="61">
        <f t="shared" si="10"/>
        <v>1872.5956685504771</v>
      </c>
      <c r="F144" s="61">
        <f t="shared" si="14"/>
        <v>29.029517742714233</v>
      </c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</row>
    <row r="145" spans="1:17" x14ac:dyDescent="0.25">
      <c r="A145" s="1">
        <f t="shared" si="11"/>
        <v>44596</v>
      </c>
      <c r="B145" s="61">
        <v>60</v>
      </c>
      <c r="C145" s="61">
        <f t="shared" si="12"/>
        <v>8340</v>
      </c>
      <c r="D145" s="61">
        <f t="shared" si="13"/>
        <v>10241.882002209757</v>
      </c>
      <c r="E145" s="61">
        <f t="shared" si="10"/>
        <v>1901.882002209757</v>
      </c>
      <c r="F145" s="61">
        <f t="shared" si="14"/>
        <v>29.28633365927999</v>
      </c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</row>
    <row r="146" spans="1:17" x14ac:dyDescent="0.25">
      <c r="A146" s="1">
        <f t="shared" si="11"/>
        <v>44610</v>
      </c>
      <c r="B146" s="61">
        <v>60</v>
      </c>
      <c r="C146" s="61">
        <f t="shared" si="12"/>
        <v>8400</v>
      </c>
      <c r="D146" s="61">
        <f t="shared" si="13"/>
        <v>10331.425892600746</v>
      </c>
      <c r="E146" s="61">
        <f t="shared" si="10"/>
        <v>1931.425892600746</v>
      </c>
      <c r="F146" s="61">
        <f t="shared" si="14"/>
        <v>29.543890390988963</v>
      </c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</row>
    <row r="147" spans="1:17" x14ac:dyDescent="0.25">
      <c r="A147" s="1">
        <f t="shared" si="11"/>
        <v>44624</v>
      </c>
      <c r="B147" s="61">
        <v>60</v>
      </c>
      <c r="C147" s="61">
        <f t="shared" si="12"/>
        <v>8460</v>
      </c>
      <c r="D147" s="61">
        <f t="shared" si="13"/>
        <v>10421.228082675556</v>
      </c>
      <c r="E147" s="61">
        <f t="shared" si="10"/>
        <v>1961.2280826755559</v>
      </c>
      <c r="F147" s="61">
        <f t="shared" si="14"/>
        <v>29.802190074809914</v>
      </c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</row>
    <row r="148" spans="1:17" x14ac:dyDescent="0.25">
      <c r="A148" s="1">
        <f t="shared" si="11"/>
        <v>44638</v>
      </c>
      <c r="B148" s="61">
        <v>60</v>
      </c>
      <c r="C148" s="61">
        <f t="shared" si="12"/>
        <v>8520</v>
      </c>
      <c r="D148" s="61">
        <f t="shared" si="13"/>
        <v>10511.289317529428</v>
      </c>
      <c r="E148" s="61">
        <f t="shared" si="10"/>
        <v>1991.2893175294284</v>
      </c>
      <c r="F148" s="61">
        <f t="shared" si="14"/>
        <v>30.06123485387252</v>
      </c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</row>
    <row r="149" spans="1:17" x14ac:dyDescent="0.25">
      <c r="A149" s="1">
        <f t="shared" si="11"/>
        <v>44652</v>
      </c>
      <c r="B149" s="61">
        <v>60</v>
      </c>
      <c r="C149" s="61">
        <f t="shared" si="12"/>
        <v>8580</v>
      </c>
      <c r="D149" s="61">
        <f t="shared" si="13"/>
        <v>10601.610344406918</v>
      </c>
      <c r="E149" s="61">
        <f t="shared" si="10"/>
        <v>2021.6103444069176</v>
      </c>
      <c r="F149" s="61">
        <f t="shared" si="14"/>
        <v>30.321026877489203</v>
      </c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</row>
    <row r="150" spans="1:17" x14ac:dyDescent="0.25">
      <c r="A150" s="1">
        <f t="shared" si="11"/>
        <v>44666</v>
      </c>
      <c r="B150" s="61">
        <v>60</v>
      </c>
      <c r="C150" s="61">
        <f t="shared" si="12"/>
        <v>8640</v>
      </c>
      <c r="D150" s="61">
        <f t="shared" si="13"/>
        <v>10692.191912708091</v>
      </c>
      <c r="E150" s="61">
        <f t="shared" si="10"/>
        <v>2052.191912708091</v>
      </c>
      <c r="F150" s="61">
        <f t="shared" si="14"/>
        <v>30.58156830117332</v>
      </c>
    </row>
    <row r="151" spans="1:17" x14ac:dyDescent="0.25">
      <c r="A151" s="1">
        <f t="shared" si="11"/>
        <v>44680</v>
      </c>
      <c r="B151" s="61">
        <v>60</v>
      </c>
      <c r="C151" s="61">
        <f t="shared" si="12"/>
        <v>8700</v>
      </c>
      <c r="D151" s="61">
        <f t="shared" si="13"/>
        <v>10783.034773994748</v>
      </c>
      <c r="E151" s="61">
        <f t="shared" si="10"/>
        <v>2083.0347739947483</v>
      </c>
      <c r="F151" s="61">
        <f t="shared" si="14"/>
        <v>30.842861286657353</v>
      </c>
    </row>
    <row r="152" spans="1:17" x14ac:dyDescent="0.25">
      <c r="A152" s="1">
        <f t="shared" si="11"/>
        <v>44694</v>
      </c>
      <c r="B152" s="61">
        <v>60</v>
      </c>
      <c r="C152" s="61">
        <f t="shared" si="12"/>
        <v>8760</v>
      </c>
      <c r="D152" s="61">
        <f t="shared" si="13"/>
        <v>10874.139681996656</v>
      </c>
      <c r="E152" s="61">
        <f t="shared" si="10"/>
        <v>2114.1396819966558</v>
      </c>
      <c r="F152" s="61">
        <f t="shared" si="14"/>
        <v>31.104908001907461</v>
      </c>
    </row>
    <row r="153" spans="1:17" x14ac:dyDescent="0.25">
      <c r="A153" s="1">
        <f t="shared" si="11"/>
        <v>44708</v>
      </c>
      <c r="B153" s="61">
        <v>60</v>
      </c>
      <c r="C153" s="61">
        <f t="shared" si="12"/>
        <v>8820</v>
      </c>
      <c r="D153" s="61">
        <f t="shared" si="13"/>
        <v>10965.507392617799</v>
      </c>
      <c r="E153" s="61">
        <f t="shared" si="10"/>
        <v>2145.5073926177993</v>
      </c>
      <c r="F153" s="61">
        <f t="shared" si="14"/>
        <v>31.367710621143488</v>
      </c>
    </row>
    <row r="154" spans="1:17" x14ac:dyDescent="0.25">
      <c r="A154" s="1">
        <f t="shared" si="11"/>
        <v>44722</v>
      </c>
      <c r="B154" s="61">
        <v>60</v>
      </c>
      <c r="C154" s="61">
        <f t="shared" si="12"/>
        <v>8880</v>
      </c>
      <c r="D154" s="61">
        <f t="shared" si="13"/>
        <v>11057.138663942658</v>
      </c>
      <c r="E154" s="61">
        <f t="shared" si="10"/>
        <v>2177.1386639426582</v>
      </c>
      <c r="F154" s="61">
        <f t="shared" si="14"/>
        <v>31.631271324858972</v>
      </c>
    </row>
    <row r="155" spans="1:17" x14ac:dyDescent="0.25">
      <c r="A155" s="1">
        <f t="shared" si="11"/>
        <v>44736</v>
      </c>
      <c r="B155" s="61">
        <v>60</v>
      </c>
      <c r="C155" s="61">
        <f t="shared" si="12"/>
        <v>8940</v>
      </c>
      <c r="D155" s="61">
        <f t="shared" si="13"/>
        <v>11149.034256242492</v>
      </c>
      <c r="E155" s="61">
        <f t="shared" si="10"/>
        <v>2209.0342562424921</v>
      </c>
      <c r="F155" s="61">
        <f t="shared" si="14"/>
        <v>31.895592299833879</v>
      </c>
    </row>
    <row r="156" spans="1:17" x14ac:dyDescent="0.25">
      <c r="A156" s="1">
        <f t="shared" si="11"/>
        <v>44750</v>
      </c>
      <c r="B156" s="61">
        <v>60</v>
      </c>
      <c r="C156" s="61">
        <f t="shared" si="12"/>
        <v>9000</v>
      </c>
      <c r="D156" s="61">
        <f t="shared" si="13"/>
        <v>11241.194931981652</v>
      </c>
      <c r="E156" s="61">
        <f t="shared" si="10"/>
        <v>2241.1949319816522</v>
      </c>
      <c r="F156" s="61">
        <f t="shared" si="14"/>
        <v>32.160675739160069</v>
      </c>
    </row>
    <row r="157" spans="1:17" x14ac:dyDescent="0.25">
      <c r="A157" s="1">
        <f t="shared" si="11"/>
        <v>44764</v>
      </c>
      <c r="B157" s="61">
        <v>60</v>
      </c>
      <c r="C157" s="61">
        <f t="shared" si="12"/>
        <v>9060</v>
      </c>
      <c r="D157" s="61">
        <f t="shared" si="13"/>
        <v>11333.621455823906</v>
      </c>
      <c r="E157" s="61">
        <f t="shared" si="10"/>
        <v>2273.6214558239062</v>
      </c>
      <c r="F157" s="61">
        <f t="shared" si="14"/>
        <v>32.426523842254028</v>
      </c>
    </row>
    <row r="158" spans="1:17" x14ac:dyDescent="0.25">
      <c r="A158" s="1">
        <f t="shared" si="11"/>
        <v>44778</v>
      </c>
      <c r="B158" s="61">
        <v>60</v>
      </c>
      <c r="C158" s="61">
        <f t="shared" si="12"/>
        <v>9120</v>
      </c>
      <c r="D158" s="61">
        <f t="shared" si="13"/>
        <v>11426.314594638783</v>
      </c>
      <c r="E158" s="61">
        <f t="shared" si="10"/>
        <v>2306.3145946387831</v>
      </c>
      <c r="F158" s="61">
        <f t="shared" si="14"/>
        <v>32.693138814876875</v>
      </c>
    </row>
    <row r="159" spans="1:17" x14ac:dyDescent="0.25">
      <c r="A159" s="1">
        <f t="shared" si="11"/>
        <v>44792</v>
      </c>
      <c r="B159" s="61">
        <v>60</v>
      </c>
      <c r="C159" s="61">
        <f t="shared" si="12"/>
        <v>9180</v>
      </c>
      <c r="D159" s="61">
        <f t="shared" si="13"/>
        <v>11519.275117507934</v>
      </c>
      <c r="E159" s="61">
        <f t="shared" si="10"/>
        <v>2339.2751175079338</v>
      </c>
      <c r="F159" s="61">
        <f t="shared" si="14"/>
        <v>32.960522869150736</v>
      </c>
    </row>
    <row r="160" spans="1:17" x14ac:dyDescent="0.25">
      <c r="A160" s="1">
        <f t="shared" si="11"/>
        <v>44806</v>
      </c>
      <c r="B160" s="61">
        <v>60</v>
      </c>
      <c r="C160" s="61">
        <f t="shared" si="12"/>
        <v>9240</v>
      </c>
      <c r="D160" s="61">
        <f t="shared" si="13"/>
        <v>11612.503795731514</v>
      </c>
      <c r="E160" s="61">
        <f t="shared" si="10"/>
        <v>2372.5037957315144</v>
      </c>
      <c r="F160" s="61">
        <f t="shared" si="14"/>
        <v>33.228678223580573</v>
      </c>
    </row>
    <row r="161" spans="1:6" x14ac:dyDescent="0.25">
      <c r="A161" s="1">
        <f t="shared" si="11"/>
        <v>44820</v>
      </c>
      <c r="B161" s="61">
        <v>60</v>
      </c>
      <c r="C161" s="61">
        <f t="shared" si="12"/>
        <v>9300</v>
      </c>
      <c r="D161" s="61">
        <f t="shared" si="13"/>
        <v>11706.001402834587</v>
      </c>
      <c r="E161" s="61">
        <f t="shared" si="10"/>
        <v>2406.0014028345868</v>
      </c>
      <c r="F161" s="61">
        <f t="shared" si="14"/>
        <v>33.497607103072369</v>
      </c>
    </row>
    <row r="162" spans="1:6" x14ac:dyDescent="0.25">
      <c r="A162" s="1">
        <f t="shared" si="11"/>
        <v>44834</v>
      </c>
      <c r="B162" s="61">
        <v>60</v>
      </c>
      <c r="C162" s="61">
        <f t="shared" si="12"/>
        <v>9360</v>
      </c>
      <c r="D162" s="61">
        <f t="shared" si="13"/>
        <v>11799.768714573533</v>
      </c>
      <c r="E162" s="61">
        <f t="shared" si="10"/>
        <v>2439.7687145735326</v>
      </c>
      <c r="F162" s="61">
        <f t="shared" si="14"/>
        <v>33.767311738945864</v>
      </c>
    </row>
    <row r="163" spans="1:6" x14ac:dyDescent="0.25">
      <c r="A163" s="1">
        <f t="shared" si="11"/>
        <v>44848</v>
      </c>
      <c r="B163" s="61">
        <v>60</v>
      </c>
      <c r="C163" s="61">
        <f t="shared" si="12"/>
        <v>9420</v>
      </c>
      <c r="D163" s="61">
        <f t="shared" si="13"/>
        <v>11893.806508942494</v>
      </c>
      <c r="E163" s="61">
        <f t="shared" si="10"/>
        <v>2473.8065089424945</v>
      </c>
      <c r="F163" s="61">
        <f t="shared" si="14"/>
        <v>34.037794368961841</v>
      </c>
    </row>
    <row r="164" spans="1:6" x14ac:dyDescent="0.25">
      <c r="A164" s="1">
        <f t="shared" si="11"/>
        <v>44862</v>
      </c>
      <c r="B164" s="61">
        <v>60</v>
      </c>
      <c r="C164" s="61">
        <f t="shared" si="12"/>
        <v>9480</v>
      </c>
      <c r="D164" s="61">
        <f t="shared" si="13"/>
        <v>11988.115566179829</v>
      </c>
      <c r="E164" s="61">
        <f t="shared" si="10"/>
        <v>2508.1155661798293</v>
      </c>
      <c r="F164" s="61">
        <f t="shared" si="14"/>
        <v>34.309057237334855</v>
      </c>
    </row>
    <row r="165" spans="1:6" x14ac:dyDescent="0.25">
      <c r="A165" s="1">
        <f t="shared" si="11"/>
        <v>44876</v>
      </c>
      <c r="B165" s="61">
        <v>60</v>
      </c>
      <c r="C165" s="61">
        <f t="shared" si="12"/>
        <v>9540</v>
      </c>
      <c r="D165" s="61">
        <f t="shared" si="13"/>
        <v>12082.696668774579</v>
      </c>
      <c r="E165" s="61">
        <f t="shared" si="10"/>
        <v>2542.6966687745789</v>
      </c>
      <c r="F165" s="61">
        <f t="shared" si="14"/>
        <v>34.581102594749609</v>
      </c>
    </row>
    <row r="166" spans="1:6" x14ac:dyDescent="0.25">
      <c r="A166" s="1">
        <f t="shared" si="11"/>
        <v>44890</v>
      </c>
      <c r="B166" s="61">
        <v>60</v>
      </c>
      <c r="C166" s="61">
        <f t="shared" si="12"/>
        <v>9600</v>
      </c>
      <c r="D166" s="61">
        <f t="shared" si="13"/>
        <v>12177.550601472967</v>
      </c>
      <c r="E166" s="61">
        <f t="shared" si="10"/>
        <v>2577.5506014729672</v>
      </c>
      <c r="F166" s="61">
        <f t="shared" si="14"/>
        <v>34.853932698388235</v>
      </c>
    </row>
    <row r="167" spans="1:6" x14ac:dyDescent="0.25">
      <c r="A167" s="1">
        <f t="shared" si="11"/>
        <v>44904</v>
      </c>
      <c r="B167" s="61">
        <v>60</v>
      </c>
      <c r="C167" s="61">
        <f t="shared" si="12"/>
        <v>9660</v>
      </c>
      <c r="D167" s="61">
        <f t="shared" si="13"/>
        <v>12272.678151284908</v>
      </c>
      <c r="E167" s="61">
        <f t="shared" si="10"/>
        <v>2612.6781512849084</v>
      </c>
      <c r="F167" s="61">
        <f t="shared" si="14"/>
        <v>35.127549811941208</v>
      </c>
    </row>
    <row r="168" spans="1:6" x14ac:dyDescent="0.25">
      <c r="A168" s="1">
        <f t="shared" si="11"/>
        <v>44918</v>
      </c>
      <c r="B168" s="61">
        <v>60</v>
      </c>
      <c r="C168" s="61">
        <f t="shared" si="12"/>
        <v>9720</v>
      </c>
      <c r="D168" s="61">
        <f t="shared" si="13"/>
        <v>12368.080107490538</v>
      </c>
      <c r="E168" s="61">
        <f t="shared" si="10"/>
        <v>2648.0801074905376</v>
      </c>
      <c r="F168" s="61">
        <f t="shared" si="14"/>
        <v>35.401956205629176</v>
      </c>
    </row>
    <row r="169" spans="1:6" x14ac:dyDescent="0.25">
      <c r="A169" s="1">
        <f t="shared" si="11"/>
        <v>44932</v>
      </c>
      <c r="B169" s="61">
        <v>60</v>
      </c>
      <c r="C169" s="61">
        <f t="shared" si="12"/>
        <v>9780</v>
      </c>
      <c r="D169" s="61">
        <f t="shared" si="13"/>
        <v>12463.757261646761</v>
      </c>
      <c r="E169" s="61">
        <f t="shared" si="10"/>
        <v>2683.7572616467605</v>
      </c>
      <c r="F169" s="61">
        <f t="shared" si="14"/>
        <v>35.677154156222969</v>
      </c>
    </row>
    <row r="170" spans="1:6" x14ac:dyDescent="0.25">
      <c r="A170" s="1">
        <f t="shared" si="11"/>
        <v>44946</v>
      </c>
      <c r="B170" s="61">
        <v>60</v>
      </c>
      <c r="C170" s="61">
        <f t="shared" si="12"/>
        <v>9840</v>
      </c>
      <c r="D170" s="61">
        <f t="shared" si="13"/>
        <v>12559.710407593819</v>
      </c>
      <c r="E170" s="61">
        <f t="shared" si="10"/>
        <v>2719.7104075938187</v>
      </c>
      <c r="F170" s="61">
        <f t="shared" si="14"/>
        <v>35.953145947058147</v>
      </c>
    </row>
    <row r="171" spans="1:6" x14ac:dyDescent="0.25">
      <c r="A171" s="1">
        <f t="shared" si="11"/>
        <v>44960</v>
      </c>
      <c r="B171" s="61">
        <v>60</v>
      </c>
      <c r="C171" s="61">
        <f t="shared" si="12"/>
        <v>9900</v>
      </c>
      <c r="D171" s="61">
        <f t="shared" si="13"/>
        <v>12655.940341461877</v>
      </c>
      <c r="E171" s="61">
        <f t="shared" si="10"/>
        <v>2755.9403414618773</v>
      </c>
      <c r="F171" s="61">
        <f t="shared" si="14"/>
        <v>36.229933868058652</v>
      </c>
    </row>
    <row r="172" spans="1:6" x14ac:dyDescent="0.25">
      <c r="A172" s="1">
        <f t="shared" si="11"/>
        <v>44974</v>
      </c>
      <c r="B172" s="61">
        <v>60</v>
      </c>
      <c r="C172" s="61">
        <f t="shared" si="12"/>
        <v>9960</v>
      </c>
      <c r="D172" s="61">
        <f t="shared" si="13"/>
        <v>12752.447861677632</v>
      </c>
      <c r="E172" s="61">
        <f t="shared" si="10"/>
        <v>2792.4478616776323</v>
      </c>
      <c r="F172" s="61">
        <f t="shared" si="14"/>
        <v>36.507520215754994</v>
      </c>
    </row>
    <row r="173" spans="1:6" x14ac:dyDescent="0.25">
      <c r="A173" s="1">
        <f t="shared" si="11"/>
        <v>44988</v>
      </c>
      <c r="B173" s="61">
        <v>60</v>
      </c>
      <c r="C173" s="61">
        <f t="shared" si="12"/>
        <v>10020</v>
      </c>
      <c r="D173" s="61">
        <f t="shared" si="13"/>
        <v>12849.233768970933</v>
      </c>
      <c r="E173" s="61">
        <f t="shared" si="10"/>
        <v>2829.2337689709329</v>
      </c>
      <c r="F173" s="61">
        <f t="shared" si="14"/>
        <v>36.785907293300625</v>
      </c>
    </row>
    <row r="174" spans="1:6" x14ac:dyDescent="0.25">
      <c r="A174" s="1">
        <f t="shared" si="11"/>
        <v>45002</v>
      </c>
      <c r="B174" s="61">
        <v>60</v>
      </c>
      <c r="C174" s="61">
        <f t="shared" si="12"/>
        <v>10080</v>
      </c>
      <c r="D174" s="61">
        <f t="shared" si="13"/>
        <v>12946.298866381427</v>
      </c>
      <c r="E174" s="61">
        <f t="shared" si="10"/>
        <v>2866.2988663814267</v>
      </c>
      <c r="F174" s="61">
        <f t="shared" si="14"/>
        <v>37.065097410493763</v>
      </c>
    </row>
    <row r="175" spans="1:6" x14ac:dyDescent="0.25">
      <c r="A175" s="1">
        <f t="shared" si="11"/>
        <v>45016</v>
      </c>
      <c r="B175" s="61">
        <v>60</v>
      </c>
      <c r="C175" s="61">
        <f t="shared" si="12"/>
        <v>10140</v>
      </c>
      <c r="D175" s="61">
        <f t="shared" si="13"/>
        <v>13043.643959265219</v>
      </c>
      <c r="E175" s="61">
        <f t="shared" si="10"/>
        <v>2903.6439592652187</v>
      </c>
      <c r="F175" s="61">
        <f t="shared" si="14"/>
        <v>37.345092883791949</v>
      </c>
    </row>
    <row r="176" spans="1:6" x14ac:dyDescent="0.25">
      <c r="A176" s="1">
        <f t="shared" si="11"/>
        <v>45030</v>
      </c>
      <c r="B176" s="61">
        <v>60</v>
      </c>
      <c r="C176" s="61">
        <f t="shared" si="12"/>
        <v>10200</v>
      </c>
      <c r="D176" s="61">
        <f t="shared" si="13"/>
        <v>13141.26985530156</v>
      </c>
      <c r="E176" s="61">
        <f t="shared" si="10"/>
        <v>2941.2698553015598</v>
      </c>
      <c r="F176" s="61">
        <f t="shared" si="14"/>
        <v>37.625896036341146</v>
      </c>
    </row>
    <row r="177" spans="1:6" x14ac:dyDescent="0.25">
      <c r="A177" s="1">
        <f t="shared" si="11"/>
        <v>45044</v>
      </c>
      <c r="B177" s="61">
        <v>60</v>
      </c>
      <c r="C177" s="61">
        <f t="shared" si="12"/>
        <v>10260</v>
      </c>
      <c r="D177" s="61">
        <f t="shared" si="13"/>
        <v>13239.177364499545</v>
      </c>
      <c r="E177" s="61">
        <f t="shared" si="10"/>
        <v>2979.1773644995446</v>
      </c>
      <c r="F177" s="61">
        <f t="shared" si="14"/>
        <v>37.907509197984837</v>
      </c>
    </row>
    <row r="178" spans="1:6" x14ac:dyDescent="0.25">
      <c r="A178" s="1">
        <f t="shared" si="11"/>
        <v>45058</v>
      </c>
      <c r="B178" s="61">
        <v>60</v>
      </c>
      <c r="C178" s="61">
        <f t="shared" si="12"/>
        <v>10320</v>
      </c>
      <c r="D178" s="61">
        <f t="shared" si="13"/>
        <v>13337.367299204832</v>
      </c>
      <c r="E178" s="61">
        <f t="shared" si="10"/>
        <v>3017.3672992048323</v>
      </c>
      <c r="F178" s="61">
        <f t="shared" si="14"/>
        <v>38.189934705287669</v>
      </c>
    </row>
    <row r="179" spans="1:6" x14ac:dyDescent="0.25">
      <c r="A179" s="1">
        <f t="shared" si="11"/>
        <v>45072</v>
      </c>
      <c r="B179" s="61">
        <v>60</v>
      </c>
      <c r="C179" s="61">
        <f t="shared" si="12"/>
        <v>10380</v>
      </c>
      <c r="D179" s="61">
        <f t="shared" si="13"/>
        <v>13435.840474106384</v>
      </c>
      <c r="E179" s="61">
        <f t="shared" si="10"/>
        <v>3055.8404741063841</v>
      </c>
      <c r="F179" s="61">
        <f t="shared" si="14"/>
        <v>38.473174901551829</v>
      </c>
    </row>
    <row r="180" spans="1:6" x14ac:dyDescent="0.25">
      <c r="A180" s="1">
        <f t="shared" si="11"/>
        <v>45086</v>
      </c>
      <c r="B180" s="61">
        <v>60</v>
      </c>
      <c r="C180" s="61">
        <f t="shared" si="12"/>
        <v>10440</v>
      </c>
      <c r="D180" s="61">
        <f t="shared" si="13"/>
        <v>13534.597706243228</v>
      </c>
      <c r="E180" s="61">
        <f t="shared" si="10"/>
        <v>3094.5977062432285</v>
      </c>
      <c r="F180" s="61">
        <f t="shared" si="14"/>
        <v>38.757232136844323</v>
      </c>
    </row>
    <row r="181" spans="1:6" x14ac:dyDescent="0.25">
      <c r="A181" s="1">
        <f t="shared" si="11"/>
        <v>45100</v>
      </c>
      <c r="B181" s="61">
        <v>60</v>
      </c>
      <c r="C181" s="61">
        <f t="shared" si="12"/>
        <v>10500</v>
      </c>
      <c r="D181" s="61">
        <f t="shared" si="13"/>
        <v>13633.639815011238</v>
      </c>
      <c r="E181" s="61">
        <f t="shared" si="10"/>
        <v>3133.6398150112382</v>
      </c>
      <c r="F181" s="61">
        <f t="shared" si="14"/>
        <v>39.042108768009712</v>
      </c>
    </row>
    <row r="182" spans="1:6" x14ac:dyDescent="0.25">
      <c r="A182" s="1">
        <f t="shared" si="11"/>
        <v>45114</v>
      </c>
      <c r="B182" s="61">
        <v>60</v>
      </c>
      <c r="C182" s="61">
        <f t="shared" si="12"/>
        <v>10560</v>
      </c>
      <c r="D182" s="61">
        <f t="shared" si="13"/>
        <v>13732.967622169925</v>
      </c>
      <c r="E182" s="61">
        <f t="shared" si="10"/>
        <v>3172.9676221699247</v>
      </c>
      <c r="F182" s="61">
        <f t="shared" si="14"/>
        <v>39.327807158686483</v>
      </c>
    </row>
    <row r="183" spans="1:6" x14ac:dyDescent="0.25">
      <c r="A183" s="1">
        <f t="shared" si="11"/>
        <v>45128</v>
      </c>
      <c r="B183" s="61">
        <v>60</v>
      </c>
      <c r="C183" s="61">
        <f t="shared" si="12"/>
        <v>10620</v>
      </c>
      <c r="D183" s="61">
        <f t="shared" si="13"/>
        <v>13832.581951849261</v>
      </c>
      <c r="E183" s="61">
        <f t="shared" si="10"/>
        <v>3212.5819518492608</v>
      </c>
      <c r="F183" s="61">
        <f t="shared" si="14"/>
        <v>39.614329679336151</v>
      </c>
    </row>
    <row r="184" spans="1:6" x14ac:dyDescent="0.25">
      <c r="A184" s="1">
        <f t="shared" si="11"/>
        <v>45142</v>
      </c>
      <c r="B184" s="61">
        <v>60</v>
      </c>
      <c r="C184" s="61">
        <f t="shared" si="12"/>
        <v>10680</v>
      </c>
      <c r="D184" s="61">
        <f t="shared" si="13"/>
        <v>13932.483630556519</v>
      </c>
      <c r="E184" s="61">
        <f t="shared" si="10"/>
        <v>3252.4836305565186</v>
      </c>
      <c r="F184" s="61">
        <f t="shared" si="14"/>
        <v>39.901678707257815</v>
      </c>
    </row>
    <row r="185" spans="1:6" x14ac:dyDescent="0.25">
      <c r="A185" s="1">
        <f t="shared" si="11"/>
        <v>45156</v>
      </c>
      <c r="B185" s="61">
        <v>60</v>
      </c>
      <c r="C185" s="61">
        <f t="shared" si="12"/>
        <v>10740</v>
      </c>
      <c r="D185" s="61">
        <f t="shared" si="13"/>
        <v>14032.673487183123</v>
      </c>
      <c r="E185" s="61">
        <f t="shared" si="10"/>
        <v>3292.6734871831231</v>
      </c>
      <c r="F185" s="61">
        <f t="shared" si="14"/>
        <v>40.189856626604524</v>
      </c>
    </row>
    <row r="186" spans="1:6" x14ac:dyDescent="0.25">
      <c r="A186" s="1">
        <f t="shared" si="11"/>
        <v>45170</v>
      </c>
      <c r="B186" s="61">
        <v>60</v>
      </c>
      <c r="C186" s="61">
        <f t="shared" si="12"/>
        <v>10800</v>
      </c>
      <c r="D186" s="61">
        <f t="shared" si="13"/>
        <v>14133.152353011536</v>
      </c>
      <c r="E186" s="61">
        <f t="shared" si="10"/>
        <v>3333.1523530115355</v>
      </c>
      <c r="F186" s="61">
        <f t="shared" si="14"/>
        <v>40.478865828412381</v>
      </c>
    </row>
    <row r="187" spans="1:6" x14ac:dyDescent="0.25">
      <c r="A187" s="1">
        <f t="shared" si="11"/>
        <v>45184</v>
      </c>
      <c r="B187" s="61">
        <v>60</v>
      </c>
      <c r="C187" s="61">
        <f t="shared" si="12"/>
        <v>10860</v>
      </c>
      <c r="D187" s="61">
        <f t="shared" si="13"/>
        <v>14233.921061722145</v>
      </c>
      <c r="E187" s="61">
        <f t="shared" si="10"/>
        <v>3373.9210617221452</v>
      </c>
      <c r="F187" s="61">
        <f t="shared" si="14"/>
        <v>40.768708710609644</v>
      </c>
    </row>
    <row r="188" spans="1:6" x14ac:dyDescent="0.25">
      <c r="A188" s="1">
        <f t="shared" si="11"/>
        <v>45198</v>
      </c>
      <c r="B188" s="61">
        <v>60</v>
      </c>
      <c r="C188" s="61">
        <f t="shared" si="12"/>
        <v>10920</v>
      </c>
      <c r="D188" s="61">
        <f t="shared" si="13"/>
        <v>14334.980449400189</v>
      </c>
      <c r="E188" s="61">
        <f t="shared" si="10"/>
        <v>3414.9804494001892</v>
      </c>
      <c r="F188" s="61">
        <f t="shared" si="14"/>
        <v>41.059387678044004</v>
      </c>
    </row>
    <row r="189" spans="1:6" x14ac:dyDescent="0.25">
      <c r="A189" s="1">
        <f t="shared" si="11"/>
        <v>45212</v>
      </c>
      <c r="B189" s="61">
        <v>60</v>
      </c>
      <c r="C189" s="61">
        <f t="shared" si="12"/>
        <v>10980</v>
      </c>
      <c r="D189" s="61">
        <f t="shared" si="13"/>
        <v>14436.33135454269</v>
      </c>
      <c r="E189" s="61">
        <f t="shared" si="10"/>
        <v>3456.33135454269</v>
      </c>
      <c r="F189" s="61">
        <f t="shared" si="14"/>
        <v>41.350905142500778</v>
      </c>
    </row>
    <row r="190" spans="1:6" x14ac:dyDescent="0.25">
      <c r="A190" s="1">
        <f t="shared" si="11"/>
        <v>45226</v>
      </c>
      <c r="B190" s="61">
        <v>60</v>
      </c>
      <c r="C190" s="61">
        <f t="shared" si="12"/>
        <v>11040</v>
      </c>
      <c r="D190" s="61">
        <f t="shared" si="13"/>
        <v>14537.974618065409</v>
      </c>
      <c r="E190" s="61">
        <f t="shared" si="10"/>
        <v>3497.9746180654092</v>
      </c>
      <c r="F190" s="61">
        <f t="shared" si="14"/>
        <v>41.64326352271928</v>
      </c>
    </row>
    <row r="191" spans="1:6" x14ac:dyDescent="0.25">
      <c r="A191" s="1">
        <f t="shared" si="11"/>
        <v>45240</v>
      </c>
      <c r="B191" s="61">
        <v>60</v>
      </c>
      <c r="C191" s="61">
        <f t="shared" si="12"/>
        <v>11100</v>
      </c>
      <c r="D191" s="61">
        <f t="shared" si="13"/>
        <v>14639.911083309829</v>
      </c>
      <c r="E191" s="61">
        <f t="shared" si="10"/>
        <v>3539.9110833098293</v>
      </c>
      <c r="F191" s="61">
        <f t="shared" si="14"/>
        <v>41.936465244420106</v>
      </c>
    </row>
    <row r="192" spans="1:6" x14ac:dyDescent="0.25">
      <c r="A192" s="1">
        <f t="shared" si="11"/>
        <v>45254</v>
      </c>
      <c r="B192" s="61">
        <v>60</v>
      </c>
      <c r="C192" s="61">
        <f t="shared" si="12"/>
        <v>11160</v>
      </c>
      <c r="D192" s="61">
        <f t="shared" si="13"/>
        <v>14742.141596050145</v>
      </c>
      <c r="E192" s="61">
        <f t="shared" si="10"/>
        <v>3582.1415960501454</v>
      </c>
      <c r="F192" s="61">
        <f t="shared" si="14"/>
        <v>42.230512740316044</v>
      </c>
    </row>
    <row r="193" spans="1:6" x14ac:dyDescent="0.25">
      <c r="A193" s="1">
        <f t="shared" si="11"/>
        <v>45268</v>
      </c>
      <c r="B193" s="61">
        <v>60</v>
      </c>
      <c r="C193" s="61">
        <f t="shared" si="12"/>
        <v>11220</v>
      </c>
      <c r="D193" s="61">
        <f t="shared" si="13"/>
        <v>14844.66700450029</v>
      </c>
      <c r="E193" s="61">
        <f t="shared" si="10"/>
        <v>3624.6670045002902</v>
      </c>
      <c r="F193" s="61">
        <f t="shared" si="14"/>
        <v>42.525408450144823</v>
      </c>
    </row>
    <row r="194" spans="1:6" x14ac:dyDescent="0.25">
      <c r="A194" s="1">
        <f t="shared" si="11"/>
        <v>45282</v>
      </c>
      <c r="B194" s="61">
        <v>60</v>
      </c>
      <c r="C194" s="61">
        <f t="shared" si="12"/>
        <v>11280</v>
      </c>
      <c r="D194" s="61">
        <f t="shared" si="13"/>
        <v>14947.488159320965</v>
      </c>
      <c r="E194" s="61">
        <f t="shared" si="10"/>
        <v>3667.4881593209648</v>
      </c>
      <c r="F194" s="61">
        <f t="shared" si="14"/>
        <v>42.821154820674565</v>
      </c>
    </row>
    <row r="195" spans="1:6" x14ac:dyDescent="0.25">
      <c r="A195" s="1">
        <f t="shared" si="11"/>
        <v>45296</v>
      </c>
      <c r="B195" s="61">
        <v>60</v>
      </c>
      <c r="C195" s="61">
        <f t="shared" si="12"/>
        <v>11340</v>
      </c>
      <c r="D195" s="61">
        <f t="shared" si="13"/>
        <v>15050.605913626698</v>
      </c>
      <c r="E195" s="61">
        <f t="shared" si="10"/>
        <v>3710.6059136266977</v>
      </c>
      <c r="F195" s="61">
        <f t="shared" si="14"/>
        <v>43.117754305732888</v>
      </c>
    </row>
    <row r="196" spans="1:6" x14ac:dyDescent="0.25">
      <c r="A196" s="1">
        <f t="shared" si="11"/>
        <v>45310</v>
      </c>
      <c r="B196" s="61">
        <v>60</v>
      </c>
      <c r="C196" s="61">
        <f t="shared" si="12"/>
        <v>11400</v>
      </c>
      <c r="D196" s="61">
        <f t="shared" si="13"/>
        <v>15154.021122992928</v>
      </c>
      <c r="E196" s="61">
        <f t="shared" si="10"/>
        <v>3754.0211229929282</v>
      </c>
      <c r="F196" s="61">
        <f t="shared" si="14"/>
        <v>43.415209366230556</v>
      </c>
    </row>
    <row r="197" spans="1:6" x14ac:dyDescent="0.25">
      <c r="A197" s="1">
        <f t="shared" si="11"/>
        <v>45324</v>
      </c>
      <c r="B197" s="61">
        <v>60</v>
      </c>
      <c r="C197" s="61">
        <f t="shared" si="12"/>
        <v>11460</v>
      </c>
      <c r="D197" s="61">
        <f t="shared" si="13"/>
        <v>15257.734645463101</v>
      </c>
      <c r="E197" s="61">
        <f t="shared" si="10"/>
        <v>3797.7346454631006</v>
      </c>
      <c r="F197" s="61">
        <f t="shared" si="14"/>
        <v>43.713522470172393</v>
      </c>
    </row>
    <row r="198" spans="1:6" x14ac:dyDescent="0.25">
      <c r="A198" s="1">
        <f t="shared" si="11"/>
        <v>45338</v>
      </c>
      <c r="B198" s="61">
        <v>60</v>
      </c>
      <c r="C198" s="61">
        <f t="shared" si="12"/>
        <v>11520</v>
      </c>
      <c r="D198" s="61">
        <f t="shared" si="13"/>
        <v>15361.747341555783</v>
      </c>
      <c r="E198" s="61">
        <f t="shared" ref="E198:E261" si="15">D198-C198</f>
        <v>3841.7473415557834</v>
      </c>
      <c r="F198" s="61">
        <f t="shared" si="14"/>
        <v>44.012696092682745</v>
      </c>
    </row>
    <row r="199" spans="1:6" x14ac:dyDescent="0.25">
      <c r="A199" s="1">
        <f t="shared" ref="A199:A262" si="16">A198+14</f>
        <v>45352</v>
      </c>
      <c r="B199" s="61">
        <v>60</v>
      </c>
      <c r="C199" s="61">
        <f t="shared" ref="C199:C262" si="17">C198+B199</f>
        <v>11580</v>
      </c>
      <c r="D199" s="61">
        <f t="shared" ref="D199:D262" si="18">D198*(1+$D$2) + B199</f>
        <v>15466.060074271809</v>
      </c>
      <c r="E199" s="61">
        <f t="shared" si="15"/>
        <v>3886.0600742718088</v>
      </c>
      <c r="F199" s="61">
        <f t="shared" ref="F199:F262" si="19">E199-E198</f>
        <v>44.312732716025494</v>
      </c>
    </row>
    <row r="200" spans="1:6" x14ac:dyDescent="0.25">
      <c r="A200" s="1">
        <f t="shared" si="16"/>
        <v>45366</v>
      </c>
      <c r="B200" s="61">
        <v>60</v>
      </c>
      <c r="C200" s="61">
        <f t="shared" si="17"/>
        <v>11640</v>
      </c>
      <c r="D200" s="61">
        <f t="shared" si="18"/>
        <v>15570.673709101438</v>
      </c>
      <c r="E200" s="61">
        <f t="shared" si="15"/>
        <v>3930.6737091014384</v>
      </c>
      <c r="F200" s="61">
        <f t="shared" si="19"/>
        <v>44.613634829629518</v>
      </c>
    </row>
    <row r="201" spans="1:6" x14ac:dyDescent="0.25">
      <c r="A201" s="1">
        <f t="shared" si="16"/>
        <v>45380</v>
      </c>
      <c r="B201" s="61">
        <v>60</v>
      </c>
      <c r="C201" s="61">
        <f t="shared" si="17"/>
        <v>11700</v>
      </c>
      <c r="D201" s="61">
        <f t="shared" si="18"/>
        <v>15675.589114031538</v>
      </c>
      <c r="E201" s="61">
        <f t="shared" si="15"/>
        <v>3975.589114031538</v>
      </c>
      <c r="F201" s="61">
        <f t="shared" si="19"/>
        <v>44.915404930099612</v>
      </c>
    </row>
    <row r="202" spans="1:6" x14ac:dyDescent="0.25">
      <c r="A202" s="1">
        <f t="shared" si="16"/>
        <v>45394</v>
      </c>
      <c r="B202" s="61">
        <v>60</v>
      </c>
      <c r="C202" s="61">
        <f t="shared" si="17"/>
        <v>11760</v>
      </c>
      <c r="D202" s="61">
        <f t="shared" si="18"/>
        <v>15780.807159552782</v>
      </c>
      <c r="E202" s="61">
        <f t="shared" si="15"/>
        <v>4020.8071595527817</v>
      </c>
      <c r="F202" s="61">
        <f t="shared" si="19"/>
        <v>45.218045521243766</v>
      </c>
    </row>
    <row r="203" spans="1:6" x14ac:dyDescent="0.25">
      <c r="A203" s="1">
        <f t="shared" si="16"/>
        <v>45408</v>
      </c>
      <c r="B203" s="61">
        <v>60</v>
      </c>
      <c r="C203" s="61">
        <f t="shared" si="17"/>
        <v>11820</v>
      </c>
      <c r="D203" s="61">
        <f t="shared" si="18"/>
        <v>15886.328718666877</v>
      </c>
      <c r="E203" s="61">
        <f t="shared" si="15"/>
        <v>4066.3287186668767</v>
      </c>
      <c r="F203" s="61">
        <f t="shared" si="19"/>
        <v>45.521559114094998</v>
      </c>
    </row>
    <row r="204" spans="1:6" x14ac:dyDescent="0.25">
      <c r="A204" s="1">
        <f t="shared" si="16"/>
        <v>45422</v>
      </c>
      <c r="B204" s="61">
        <v>60</v>
      </c>
      <c r="C204" s="61">
        <f t="shared" si="17"/>
        <v>11880</v>
      </c>
      <c r="D204" s="61">
        <f t="shared" si="18"/>
        <v>15992.154666893801</v>
      </c>
      <c r="E204" s="61">
        <f t="shared" si="15"/>
        <v>4112.1546668938008</v>
      </c>
      <c r="F204" s="61">
        <f t="shared" si="19"/>
        <v>45.825948226924083</v>
      </c>
    </row>
    <row r="205" spans="1:6" x14ac:dyDescent="0.25">
      <c r="A205" s="1">
        <f t="shared" si="16"/>
        <v>45436</v>
      </c>
      <c r="B205" s="61">
        <v>60</v>
      </c>
      <c r="C205" s="61">
        <f t="shared" si="17"/>
        <v>11940</v>
      </c>
      <c r="D205" s="61">
        <f t="shared" si="18"/>
        <v>16098.285882279071</v>
      </c>
      <c r="E205" s="61">
        <f t="shared" si="15"/>
        <v>4158.2858822790713</v>
      </c>
      <c r="F205" s="61">
        <f t="shared" si="19"/>
        <v>46.13121538527048</v>
      </c>
    </row>
    <row r="206" spans="1:6" x14ac:dyDescent="0.25">
      <c r="A206" s="1">
        <f t="shared" si="16"/>
        <v>45450</v>
      </c>
      <c r="B206" s="61">
        <v>60</v>
      </c>
      <c r="C206" s="61">
        <f t="shared" si="17"/>
        <v>12000</v>
      </c>
      <c r="D206" s="61">
        <f t="shared" si="18"/>
        <v>16204.72324540103</v>
      </c>
      <c r="E206" s="61">
        <f t="shared" si="15"/>
        <v>4204.72324540103</v>
      </c>
      <c r="F206" s="61">
        <f t="shared" si="19"/>
        <v>46.437363121958697</v>
      </c>
    </row>
    <row r="207" spans="1:6" x14ac:dyDescent="0.25">
      <c r="A207" s="1">
        <f t="shared" si="16"/>
        <v>45464</v>
      </c>
      <c r="B207" s="61">
        <v>60</v>
      </c>
      <c r="C207" s="61">
        <f t="shared" si="17"/>
        <v>12060</v>
      </c>
      <c r="D207" s="61">
        <f t="shared" si="18"/>
        <v>16311.467639378148</v>
      </c>
      <c r="E207" s="61">
        <f t="shared" si="15"/>
        <v>4251.4676393781483</v>
      </c>
      <c r="F207" s="61">
        <f t="shared" si="19"/>
        <v>46.744393977118307</v>
      </c>
    </row>
    <row r="208" spans="1:6" x14ac:dyDescent="0.25">
      <c r="A208" s="1">
        <f t="shared" si="16"/>
        <v>45478</v>
      </c>
      <c r="B208" s="61">
        <v>60</v>
      </c>
      <c r="C208" s="61">
        <f t="shared" si="17"/>
        <v>12120</v>
      </c>
      <c r="D208" s="61">
        <f t="shared" si="18"/>
        <v>16418.519949876354</v>
      </c>
      <c r="E208" s="61">
        <f t="shared" si="15"/>
        <v>4298.5199498763541</v>
      </c>
      <c r="F208" s="61">
        <f t="shared" si="19"/>
        <v>47.05231049820577</v>
      </c>
    </row>
    <row r="209" spans="1:6" x14ac:dyDescent="0.25">
      <c r="A209" s="1">
        <f t="shared" si="16"/>
        <v>45492</v>
      </c>
      <c r="B209" s="61">
        <v>60</v>
      </c>
      <c r="C209" s="61">
        <f t="shared" si="17"/>
        <v>12180</v>
      </c>
      <c r="D209" s="61">
        <f t="shared" si="18"/>
        <v>16525.88106511638</v>
      </c>
      <c r="E209" s="61">
        <f t="shared" si="15"/>
        <v>4345.8810651163803</v>
      </c>
      <c r="F209" s="61">
        <f t="shared" si="19"/>
        <v>47.361115240026265</v>
      </c>
    </row>
    <row r="210" spans="1:6" x14ac:dyDescent="0.25">
      <c r="A210" s="1">
        <f t="shared" si="16"/>
        <v>45506</v>
      </c>
      <c r="B210" s="61">
        <v>60</v>
      </c>
      <c r="C210" s="61">
        <f t="shared" si="17"/>
        <v>12240</v>
      </c>
      <c r="D210" s="61">
        <f t="shared" si="18"/>
        <v>16633.551875881138</v>
      </c>
      <c r="E210" s="61">
        <f t="shared" si="15"/>
        <v>4393.5518758811377</v>
      </c>
      <c r="F210" s="61">
        <f t="shared" si="19"/>
        <v>47.670810764757334</v>
      </c>
    </row>
    <row r="211" spans="1:6" x14ac:dyDescent="0.25">
      <c r="A211" s="1">
        <f t="shared" si="16"/>
        <v>45520</v>
      </c>
      <c r="B211" s="61">
        <v>60</v>
      </c>
      <c r="C211" s="61">
        <f t="shared" si="17"/>
        <v>12300</v>
      </c>
      <c r="D211" s="61">
        <f t="shared" si="18"/>
        <v>16741.533275523103</v>
      </c>
      <c r="E211" s="61">
        <f t="shared" si="15"/>
        <v>4441.5332755231029</v>
      </c>
      <c r="F211" s="61">
        <f t="shared" si="19"/>
        <v>47.981399641965254</v>
      </c>
    </row>
    <row r="212" spans="1:6" x14ac:dyDescent="0.25">
      <c r="A212" s="1">
        <f t="shared" si="16"/>
        <v>45534</v>
      </c>
      <c r="B212" s="61">
        <v>60</v>
      </c>
      <c r="C212" s="61">
        <f t="shared" si="17"/>
        <v>12360</v>
      </c>
      <c r="D212" s="61">
        <f t="shared" si="18"/>
        <v>16849.826159971726</v>
      </c>
      <c r="E212" s="61">
        <f t="shared" si="15"/>
        <v>4489.8261599717262</v>
      </c>
      <c r="F212" s="61">
        <f t="shared" si="19"/>
        <v>48.292884448623226</v>
      </c>
    </row>
    <row r="213" spans="1:6" x14ac:dyDescent="0.25">
      <c r="A213" s="1">
        <f t="shared" si="16"/>
        <v>45548</v>
      </c>
      <c r="B213" s="61">
        <v>60</v>
      </c>
      <c r="C213" s="61">
        <f t="shared" si="17"/>
        <v>12420</v>
      </c>
      <c r="D213" s="61">
        <f t="shared" si="18"/>
        <v>16958.431427740874</v>
      </c>
      <c r="E213" s="61">
        <f t="shared" si="15"/>
        <v>4538.4314277408739</v>
      </c>
      <c r="F213" s="61">
        <f t="shared" si="19"/>
        <v>48.605267769147758</v>
      </c>
    </row>
    <row r="214" spans="1:6" x14ac:dyDescent="0.25">
      <c r="A214" s="1">
        <f t="shared" si="16"/>
        <v>45562</v>
      </c>
      <c r="B214" s="61">
        <v>60</v>
      </c>
      <c r="C214" s="61">
        <f t="shared" si="17"/>
        <v>12480</v>
      </c>
      <c r="D214" s="61">
        <f t="shared" si="18"/>
        <v>17067.34997993628</v>
      </c>
      <c r="E214" s="61">
        <f t="shared" si="15"/>
        <v>4587.3499799362799</v>
      </c>
      <c r="F214" s="61">
        <f t="shared" si="19"/>
        <v>48.918552195405937</v>
      </c>
    </row>
    <row r="215" spans="1:6" x14ac:dyDescent="0.25">
      <c r="A215" s="1">
        <f t="shared" si="16"/>
        <v>45576</v>
      </c>
      <c r="B215" s="61">
        <v>60</v>
      </c>
      <c r="C215" s="61">
        <f t="shared" si="17"/>
        <v>12540</v>
      </c>
      <c r="D215" s="61">
        <f t="shared" si="18"/>
        <v>17176.582720263021</v>
      </c>
      <c r="E215" s="61">
        <f t="shared" si="15"/>
        <v>4636.5827202630207</v>
      </c>
      <c r="F215" s="61">
        <f t="shared" si="19"/>
        <v>49.232740326740895</v>
      </c>
    </row>
    <row r="216" spans="1:6" x14ac:dyDescent="0.25">
      <c r="A216" s="1">
        <f t="shared" si="16"/>
        <v>45590</v>
      </c>
      <c r="B216" s="61">
        <v>60</v>
      </c>
      <c r="C216" s="61">
        <f t="shared" si="17"/>
        <v>12600</v>
      </c>
      <c r="D216" s="61">
        <f t="shared" si="18"/>
        <v>17286.130555033011</v>
      </c>
      <c r="E216" s="61">
        <f t="shared" si="15"/>
        <v>4686.1305550330108</v>
      </c>
      <c r="F216" s="61">
        <f t="shared" si="19"/>
        <v>49.547834769990004</v>
      </c>
    </row>
    <row r="217" spans="1:6" x14ac:dyDescent="0.25">
      <c r="A217" s="1">
        <f t="shared" si="16"/>
        <v>45604</v>
      </c>
      <c r="B217" s="61">
        <v>60</v>
      </c>
      <c r="C217" s="61">
        <f t="shared" si="17"/>
        <v>12660</v>
      </c>
      <c r="D217" s="61">
        <f t="shared" si="18"/>
        <v>17395.994393172528</v>
      </c>
      <c r="E217" s="61">
        <f t="shared" si="15"/>
        <v>4735.9943931725284</v>
      </c>
      <c r="F217" s="61">
        <f t="shared" si="19"/>
        <v>49.863838139517611</v>
      </c>
    </row>
    <row r="218" spans="1:6" x14ac:dyDescent="0.25">
      <c r="A218" s="1">
        <f t="shared" si="16"/>
        <v>45618</v>
      </c>
      <c r="B218" s="61">
        <v>60</v>
      </c>
      <c r="C218" s="61">
        <f t="shared" si="17"/>
        <v>12720</v>
      </c>
      <c r="D218" s="61">
        <f t="shared" si="18"/>
        <v>17506.175146229758</v>
      </c>
      <c r="E218" s="61">
        <f t="shared" si="15"/>
        <v>4786.175146229758</v>
      </c>
      <c r="F218" s="61">
        <f t="shared" si="19"/>
        <v>50.180753057229595</v>
      </c>
    </row>
    <row r="219" spans="1:6" x14ac:dyDescent="0.25">
      <c r="A219" s="1">
        <f t="shared" si="16"/>
        <v>45632</v>
      </c>
      <c r="B219" s="61">
        <v>60</v>
      </c>
      <c r="C219" s="61">
        <f t="shared" si="17"/>
        <v>12780</v>
      </c>
      <c r="D219" s="61">
        <f t="shared" si="18"/>
        <v>17616.673728382342</v>
      </c>
      <c r="E219" s="61">
        <f t="shared" si="15"/>
        <v>4836.6737283823422</v>
      </c>
      <c r="F219" s="61">
        <f t="shared" si="19"/>
        <v>50.498582152584277</v>
      </c>
    </row>
    <row r="220" spans="1:6" x14ac:dyDescent="0.25">
      <c r="A220" s="1">
        <f t="shared" si="16"/>
        <v>45646</v>
      </c>
      <c r="B220" s="61">
        <v>60</v>
      </c>
      <c r="C220" s="61">
        <f t="shared" si="17"/>
        <v>12840</v>
      </c>
      <c r="D220" s="61">
        <f t="shared" si="18"/>
        <v>17727.491056444982</v>
      </c>
      <c r="E220" s="61">
        <f t="shared" si="15"/>
        <v>4887.491056444982</v>
      </c>
      <c r="F220" s="61">
        <f t="shared" si="19"/>
        <v>50.817328062639717</v>
      </c>
    </row>
    <row r="221" spans="1:6" x14ac:dyDescent="0.25">
      <c r="A221" s="1">
        <f t="shared" si="16"/>
        <v>45660</v>
      </c>
      <c r="B221" s="61">
        <v>60</v>
      </c>
      <c r="C221" s="61">
        <f t="shared" si="17"/>
        <v>12900</v>
      </c>
      <c r="D221" s="61">
        <f t="shared" si="18"/>
        <v>17838.628049877036</v>
      </c>
      <c r="E221" s="61">
        <f t="shared" si="15"/>
        <v>4938.6280498770357</v>
      </c>
      <c r="F221" s="61">
        <f t="shared" si="19"/>
        <v>51.136993432053714</v>
      </c>
    </row>
    <row r="222" spans="1:6" x14ac:dyDescent="0.25">
      <c r="A222" s="1">
        <f t="shared" si="16"/>
        <v>45674</v>
      </c>
      <c r="B222" s="61">
        <v>60</v>
      </c>
      <c r="C222" s="61">
        <f t="shared" si="17"/>
        <v>12960</v>
      </c>
      <c r="D222" s="61">
        <f t="shared" si="18"/>
        <v>17950.085630790141</v>
      </c>
      <c r="E222" s="61">
        <f t="shared" si="15"/>
        <v>4990.0856307901413</v>
      </c>
      <c r="F222" s="61">
        <f t="shared" si="19"/>
        <v>51.45758091310563</v>
      </c>
    </row>
    <row r="223" spans="1:6" x14ac:dyDescent="0.25">
      <c r="A223" s="1">
        <f t="shared" si="16"/>
        <v>45688</v>
      </c>
      <c r="B223" s="61">
        <v>60</v>
      </c>
      <c r="C223" s="61">
        <f t="shared" si="17"/>
        <v>13020</v>
      </c>
      <c r="D223" s="61">
        <f t="shared" si="18"/>
        <v>18061.864723955881</v>
      </c>
      <c r="E223" s="61">
        <f t="shared" si="15"/>
        <v>5041.8647239558813</v>
      </c>
      <c r="F223" s="61">
        <f t="shared" si="19"/>
        <v>51.779093165740051</v>
      </c>
    </row>
    <row r="224" spans="1:6" x14ac:dyDescent="0.25">
      <c r="A224" s="1">
        <f t="shared" si="16"/>
        <v>45702</v>
      </c>
      <c r="B224" s="61">
        <v>60</v>
      </c>
      <c r="C224" s="61">
        <f t="shared" si="17"/>
        <v>13080</v>
      </c>
      <c r="D224" s="61">
        <f t="shared" si="18"/>
        <v>18173.966256813444</v>
      </c>
      <c r="E224" s="61">
        <f t="shared" si="15"/>
        <v>5093.9662568134445</v>
      </c>
      <c r="F224" s="61">
        <f t="shared" si="19"/>
        <v>52.101532857563143</v>
      </c>
    </row>
    <row r="225" spans="1:6" x14ac:dyDescent="0.25">
      <c r="A225" s="1">
        <f t="shared" si="16"/>
        <v>45716</v>
      </c>
      <c r="B225" s="61">
        <v>60</v>
      </c>
      <c r="C225" s="61">
        <f t="shared" si="17"/>
        <v>13140</v>
      </c>
      <c r="D225" s="61">
        <f t="shared" si="18"/>
        <v>18286.391159477331</v>
      </c>
      <c r="E225" s="61">
        <f t="shared" si="15"/>
        <v>5146.3911594773308</v>
      </c>
      <c r="F225" s="61">
        <f t="shared" si="19"/>
        <v>52.424902663886314</v>
      </c>
    </row>
    <row r="226" spans="1:6" x14ac:dyDescent="0.25">
      <c r="A226" s="1">
        <f t="shared" si="16"/>
        <v>45730</v>
      </c>
      <c r="B226" s="61">
        <v>60</v>
      </c>
      <c r="C226" s="61">
        <f t="shared" si="17"/>
        <v>13200</v>
      </c>
      <c r="D226" s="61">
        <f t="shared" si="18"/>
        <v>18399.140364745053</v>
      </c>
      <c r="E226" s="61">
        <f t="shared" si="15"/>
        <v>5199.1403647450534</v>
      </c>
      <c r="F226" s="61">
        <f t="shared" si="19"/>
        <v>52.749205267722573</v>
      </c>
    </row>
    <row r="227" spans="1:6" x14ac:dyDescent="0.25">
      <c r="A227" s="1">
        <f t="shared" si="16"/>
        <v>45744</v>
      </c>
      <c r="B227" s="61">
        <v>60</v>
      </c>
      <c r="C227" s="61">
        <f t="shared" si="17"/>
        <v>13260</v>
      </c>
      <c r="D227" s="61">
        <f t="shared" si="18"/>
        <v>18512.214808104894</v>
      </c>
      <c r="E227" s="61">
        <f t="shared" si="15"/>
        <v>5252.2148081048945</v>
      </c>
      <c r="F227" s="61">
        <f t="shared" si="19"/>
        <v>53.074443359841098</v>
      </c>
    </row>
    <row r="228" spans="1:6" x14ac:dyDescent="0.25">
      <c r="A228" s="1">
        <f t="shared" si="16"/>
        <v>45758</v>
      </c>
      <c r="B228" s="61">
        <v>60</v>
      </c>
      <c r="C228" s="61">
        <f t="shared" si="17"/>
        <v>13320</v>
      </c>
      <c r="D228" s="61">
        <f t="shared" si="18"/>
        <v>18625.615427743658</v>
      </c>
      <c r="E228" s="61">
        <f t="shared" si="15"/>
        <v>5305.6154277436581</v>
      </c>
      <c r="F228" s="61">
        <f t="shared" si="19"/>
        <v>53.400619638763601</v>
      </c>
    </row>
    <row r="229" spans="1:6" x14ac:dyDescent="0.25">
      <c r="A229" s="1">
        <f t="shared" si="16"/>
        <v>45772</v>
      </c>
      <c r="B229" s="61">
        <v>60</v>
      </c>
      <c r="C229" s="61">
        <f t="shared" si="17"/>
        <v>13380</v>
      </c>
      <c r="D229" s="61">
        <f t="shared" si="18"/>
        <v>18739.343164554455</v>
      </c>
      <c r="E229" s="61">
        <f t="shared" si="15"/>
        <v>5359.3431645544551</v>
      </c>
      <c r="F229" s="61">
        <f t="shared" si="19"/>
        <v>53.727736810797069</v>
      </c>
    </row>
    <row r="230" spans="1:6" x14ac:dyDescent="0.25">
      <c r="A230" s="1">
        <f t="shared" si="16"/>
        <v>45786</v>
      </c>
      <c r="B230" s="61">
        <v>60</v>
      </c>
      <c r="C230" s="61">
        <f t="shared" si="17"/>
        <v>13440</v>
      </c>
      <c r="D230" s="61">
        <f t="shared" si="18"/>
        <v>18853.398962144514</v>
      </c>
      <c r="E230" s="61">
        <f t="shared" si="15"/>
        <v>5413.3989621445144</v>
      </c>
      <c r="F230" s="61">
        <f t="shared" si="19"/>
        <v>54.055797590059228</v>
      </c>
    </row>
    <row r="231" spans="1:6" x14ac:dyDescent="0.25">
      <c r="A231" s="1">
        <f t="shared" si="16"/>
        <v>45800</v>
      </c>
      <c r="B231" s="61">
        <v>60</v>
      </c>
      <c r="C231" s="61">
        <f t="shared" si="17"/>
        <v>13500</v>
      </c>
      <c r="D231" s="61">
        <f t="shared" si="18"/>
        <v>18967.783766843007</v>
      </c>
      <c r="E231" s="61">
        <f t="shared" si="15"/>
        <v>5467.7837668430075</v>
      </c>
      <c r="F231" s="61">
        <f t="shared" si="19"/>
        <v>54.384804698493099</v>
      </c>
    </row>
    <row r="232" spans="1:6" x14ac:dyDescent="0.25">
      <c r="A232" s="1">
        <f t="shared" si="16"/>
        <v>45814</v>
      </c>
      <c r="B232" s="61">
        <v>60</v>
      </c>
      <c r="C232" s="61">
        <f t="shared" si="17"/>
        <v>13560</v>
      </c>
      <c r="D232" s="61">
        <f t="shared" si="18"/>
        <v>19082.4985277089</v>
      </c>
      <c r="E232" s="61">
        <f t="shared" si="15"/>
        <v>5522.4985277088999</v>
      </c>
      <c r="F232" s="61">
        <f t="shared" si="19"/>
        <v>54.714760865892458</v>
      </c>
    </row>
    <row r="233" spans="1:6" x14ac:dyDescent="0.25">
      <c r="A233" s="1">
        <f t="shared" si="16"/>
        <v>45828</v>
      </c>
      <c r="B233" s="61">
        <v>60</v>
      </c>
      <c r="C233" s="61">
        <f t="shared" si="17"/>
        <v>13620</v>
      </c>
      <c r="D233" s="61">
        <f t="shared" si="18"/>
        <v>19197.544196538831</v>
      </c>
      <c r="E233" s="61">
        <f t="shared" si="15"/>
        <v>5577.5441965388309</v>
      </c>
      <c r="F233" s="61">
        <f t="shared" si="19"/>
        <v>55.045668829930946</v>
      </c>
    </row>
    <row r="234" spans="1:6" x14ac:dyDescent="0.25">
      <c r="A234" s="1">
        <f t="shared" si="16"/>
        <v>45842</v>
      </c>
      <c r="B234" s="61">
        <v>60</v>
      </c>
      <c r="C234" s="61">
        <f t="shared" si="17"/>
        <v>13680</v>
      </c>
      <c r="D234" s="61">
        <f t="shared" si="18"/>
        <v>19312.921727875</v>
      </c>
      <c r="E234" s="61">
        <f t="shared" si="15"/>
        <v>5632.9217278750002</v>
      </c>
      <c r="F234" s="61">
        <f t="shared" si="19"/>
        <v>55.377531336169341</v>
      </c>
    </row>
    <row r="235" spans="1:6" x14ac:dyDescent="0.25">
      <c r="A235" s="1">
        <f t="shared" si="16"/>
        <v>45856</v>
      </c>
      <c r="B235" s="61">
        <v>60</v>
      </c>
      <c r="C235" s="61">
        <f t="shared" si="17"/>
        <v>13740</v>
      </c>
      <c r="D235" s="61">
        <f t="shared" si="18"/>
        <v>19428.632079013099</v>
      </c>
      <c r="E235" s="61">
        <f t="shared" si="15"/>
        <v>5688.6320790130994</v>
      </c>
      <c r="F235" s="61">
        <f t="shared" si="19"/>
        <v>55.710351138099213</v>
      </c>
    </row>
    <row r="236" spans="1:6" x14ac:dyDescent="0.25">
      <c r="A236" s="1">
        <f t="shared" si="16"/>
        <v>45870</v>
      </c>
      <c r="B236" s="61">
        <v>60</v>
      </c>
      <c r="C236" s="61">
        <f t="shared" si="17"/>
        <v>13800</v>
      </c>
      <c r="D236" s="61">
        <f t="shared" si="18"/>
        <v>19544.676210010253</v>
      </c>
      <c r="E236" s="61">
        <f t="shared" si="15"/>
        <v>5744.6762100102533</v>
      </c>
      <c r="F236" s="61">
        <f t="shared" si="19"/>
        <v>56.044130997153843</v>
      </c>
    </row>
    <row r="237" spans="1:6" x14ac:dyDescent="0.25">
      <c r="A237" s="1">
        <f t="shared" si="16"/>
        <v>45884</v>
      </c>
      <c r="B237" s="61">
        <v>60</v>
      </c>
      <c r="C237" s="61">
        <f t="shared" si="17"/>
        <v>13860</v>
      </c>
      <c r="D237" s="61">
        <f t="shared" si="18"/>
        <v>19661.055083692976</v>
      </c>
      <c r="E237" s="61">
        <f t="shared" si="15"/>
        <v>5801.055083692976</v>
      </c>
      <c r="F237" s="61">
        <f t="shared" si="19"/>
        <v>56.378873682722769</v>
      </c>
    </row>
    <row r="238" spans="1:6" x14ac:dyDescent="0.25">
      <c r="A238" s="1">
        <f t="shared" si="16"/>
        <v>45898</v>
      </c>
      <c r="B238" s="61">
        <v>60</v>
      </c>
      <c r="C238" s="61">
        <f t="shared" si="17"/>
        <v>13920</v>
      </c>
      <c r="D238" s="61">
        <f t="shared" si="18"/>
        <v>19777.769665665168</v>
      </c>
      <c r="E238" s="61">
        <f t="shared" si="15"/>
        <v>5857.7696656651678</v>
      </c>
      <c r="F238" s="61">
        <f t="shared" si="19"/>
        <v>56.714581972191809</v>
      </c>
    </row>
    <row r="239" spans="1:6" x14ac:dyDescent="0.25">
      <c r="A239" s="1">
        <f t="shared" si="16"/>
        <v>45912</v>
      </c>
      <c r="B239" s="61">
        <v>60</v>
      </c>
      <c r="C239" s="61">
        <f t="shared" si="17"/>
        <v>13980</v>
      </c>
      <c r="D239" s="61">
        <f t="shared" si="18"/>
        <v>19894.820924316125</v>
      </c>
      <c r="E239" s="61">
        <f t="shared" si="15"/>
        <v>5914.8209243161255</v>
      </c>
      <c r="F239" s="61">
        <f t="shared" si="19"/>
        <v>57.051258650957607</v>
      </c>
    </row>
    <row r="240" spans="1:6" x14ac:dyDescent="0.25">
      <c r="A240" s="1">
        <f t="shared" si="16"/>
        <v>45926</v>
      </c>
      <c r="B240" s="61">
        <v>60</v>
      </c>
      <c r="C240" s="61">
        <f t="shared" si="17"/>
        <v>14040</v>
      </c>
      <c r="D240" s="61">
        <f t="shared" si="18"/>
        <v>20012.209830828575</v>
      </c>
      <c r="E240" s="61">
        <f t="shared" si="15"/>
        <v>5972.2098308285749</v>
      </c>
      <c r="F240" s="61">
        <f t="shared" si="19"/>
        <v>57.388906512449466</v>
      </c>
    </row>
    <row r="241" spans="1:6" x14ac:dyDescent="0.25">
      <c r="A241" s="1">
        <f t="shared" si="16"/>
        <v>45940</v>
      </c>
      <c r="B241" s="61">
        <v>60</v>
      </c>
      <c r="C241" s="61">
        <f t="shared" si="17"/>
        <v>14100</v>
      </c>
      <c r="D241" s="61">
        <f t="shared" si="18"/>
        <v>20129.937359186733</v>
      </c>
      <c r="E241" s="61">
        <f t="shared" si="15"/>
        <v>6029.9373591867334</v>
      </c>
      <c r="F241" s="61">
        <f t="shared" si="19"/>
        <v>57.727528358158452</v>
      </c>
    </row>
    <row r="242" spans="1:6" x14ac:dyDescent="0.25">
      <c r="A242" s="1">
        <f t="shared" si="16"/>
        <v>45954</v>
      </c>
      <c r="B242" s="61">
        <v>60</v>
      </c>
      <c r="C242" s="61">
        <f t="shared" si="17"/>
        <v>14160</v>
      </c>
      <c r="D242" s="61">
        <f t="shared" si="18"/>
        <v>20248.004486184389</v>
      </c>
      <c r="E242" s="61">
        <f t="shared" si="15"/>
        <v>6088.004486184389</v>
      </c>
      <c r="F242" s="61">
        <f t="shared" si="19"/>
        <v>58.067126997655578</v>
      </c>
    </row>
    <row r="243" spans="1:6" x14ac:dyDescent="0.25">
      <c r="A243" s="1">
        <f t="shared" si="16"/>
        <v>45968</v>
      </c>
      <c r="B243" s="61">
        <v>60</v>
      </c>
      <c r="C243" s="61">
        <f t="shared" si="17"/>
        <v>14220</v>
      </c>
      <c r="D243" s="61">
        <f t="shared" si="18"/>
        <v>20366.412191432999</v>
      </c>
      <c r="E243" s="61">
        <f t="shared" si="15"/>
        <v>6146.412191432999</v>
      </c>
      <c r="F243" s="61">
        <f t="shared" si="19"/>
        <v>58.40770524861</v>
      </c>
    </row>
    <row r="244" spans="1:6" x14ac:dyDescent="0.25">
      <c r="A244" s="1">
        <f t="shared" si="16"/>
        <v>45982</v>
      </c>
      <c r="B244" s="61">
        <v>60</v>
      </c>
      <c r="C244" s="61">
        <f t="shared" si="17"/>
        <v>14280</v>
      </c>
      <c r="D244" s="61">
        <f t="shared" si="18"/>
        <v>20485.161457369824</v>
      </c>
      <c r="E244" s="61">
        <f t="shared" si="15"/>
        <v>6205.1614573698243</v>
      </c>
      <c r="F244" s="61">
        <f t="shared" si="19"/>
        <v>58.749265936825395</v>
      </c>
    </row>
    <row r="245" spans="1:6" x14ac:dyDescent="0.25">
      <c r="A245" s="1">
        <f t="shared" si="16"/>
        <v>45996</v>
      </c>
      <c r="B245" s="61">
        <v>60</v>
      </c>
      <c r="C245" s="61">
        <f t="shared" si="17"/>
        <v>14340</v>
      </c>
      <c r="D245" s="61">
        <f t="shared" si="18"/>
        <v>20604.253269266082</v>
      </c>
      <c r="E245" s="61">
        <f t="shared" si="15"/>
        <v>6264.2532692660825</v>
      </c>
      <c r="F245" s="61">
        <f t="shared" si="19"/>
        <v>59.09181189625815</v>
      </c>
    </row>
    <row r="246" spans="1:6" x14ac:dyDescent="0.25">
      <c r="A246" s="1">
        <f t="shared" si="16"/>
        <v>46010</v>
      </c>
      <c r="B246" s="61">
        <v>60</v>
      </c>
      <c r="C246" s="61">
        <f t="shared" si="17"/>
        <v>14400</v>
      </c>
      <c r="D246" s="61">
        <f t="shared" si="18"/>
        <v>20723.688615235118</v>
      </c>
      <c r="E246" s="61">
        <f t="shared" si="15"/>
        <v>6323.688615235118</v>
      </c>
      <c r="F246" s="61">
        <f t="shared" si="19"/>
        <v>59.435345969035552</v>
      </c>
    </row>
    <row r="247" spans="1:6" x14ac:dyDescent="0.25">
      <c r="A247" s="1">
        <f t="shared" si="16"/>
        <v>46024</v>
      </c>
      <c r="B247" s="61">
        <v>60</v>
      </c>
      <c r="C247" s="61">
        <f t="shared" si="17"/>
        <v>14460</v>
      </c>
      <c r="D247" s="61">
        <f t="shared" si="18"/>
        <v>20843.468486240603</v>
      </c>
      <c r="E247" s="61">
        <f t="shared" si="15"/>
        <v>6383.4684862406029</v>
      </c>
      <c r="F247" s="61">
        <f t="shared" si="19"/>
        <v>59.779871005484893</v>
      </c>
    </row>
    <row r="248" spans="1:6" x14ac:dyDescent="0.25">
      <c r="A248" s="1">
        <f t="shared" si="16"/>
        <v>46038</v>
      </c>
      <c r="B248" s="61">
        <v>60</v>
      </c>
      <c r="C248" s="61">
        <f t="shared" si="17"/>
        <v>14520</v>
      </c>
      <c r="D248" s="61">
        <f t="shared" si="18"/>
        <v>20963.593876104758</v>
      </c>
      <c r="E248" s="61">
        <f t="shared" si="15"/>
        <v>6443.5938761047582</v>
      </c>
      <c r="F248" s="61">
        <f t="shared" si="19"/>
        <v>60.125389864155295</v>
      </c>
    </row>
    <row r="249" spans="1:6" x14ac:dyDescent="0.25">
      <c r="A249" s="1">
        <f t="shared" si="16"/>
        <v>46052</v>
      </c>
      <c r="B249" s="61">
        <v>60</v>
      </c>
      <c r="C249" s="61">
        <f t="shared" si="17"/>
        <v>14580</v>
      </c>
      <c r="D249" s="61">
        <f t="shared" si="18"/>
        <v>21084.065781516598</v>
      </c>
      <c r="E249" s="61">
        <f t="shared" si="15"/>
        <v>6504.0657815165978</v>
      </c>
      <c r="F249" s="61">
        <f t="shared" si="19"/>
        <v>60.471905411839543</v>
      </c>
    </row>
    <row r="250" spans="1:6" x14ac:dyDescent="0.25">
      <c r="A250" s="1">
        <f t="shared" si="16"/>
        <v>46066</v>
      </c>
      <c r="B250" s="61">
        <v>60</v>
      </c>
      <c r="C250" s="61">
        <f t="shared" si="17"/>
        <v>14640</v>
      </c>
      <c r="D250" s="61">
        <f t="shared" si="18"/>
        <v>21204.885202040205</v>
      </c>
      <c r="E250" s="61">
        <f t="shared" si="15"/>
        <v>6564.8852020402046</v>
      </c>
      <c r="F250" s="61">
        <f t="shared" si="19"/>
        <v>60.819420523606823</v>
      </c>
    </row>
    <row r="251" spans="1:6" x14ac:dyDescent="0.25">
      <c r="A251" s="1">
        <f t="shared" si="16"/>
        <v>46080</v>
      </c>
      <c r="B251" s="61">
        <v>60</v>
      </c>
      <c r="C251" s="61">
        <f t="shared" si="17"/>
        <v>14700</v>
      </c>
      <c r="D251" s="61">
        <f t="shared" si="18"/>
        <v>21326.053140123011</v>
      </c>
      <c r="E251" s="61">
        <f t="shared" si="15"/>
        <v>6626.053140123011</v>
      </c>
      <c r="F251" s="61">
        <f t="shared" si="19"/>
        <v>61.167938082806359</v>
      </c>
    </row>
    <row r="252" spans="1:6" x14ac:dyDescent="0.25">
      <c r="A252" s="1">
        <f t="shared" si="16"/>
        <v>46094</v>
      </c>
      <c r="B252" s="61">
        <v>60</v>
      </c>
      <c r="C252" s="61">
        <f t="shared" si="17"/>
        <v>14760</v>
      </c>
      <c r="D252" s="61">
        <f t="shared" si="18"/>
        <v>21447.570601104137</v>
      </c>
      <c r="E252" s="61">
        <f t="shared" si="15"/>
        <v>6687.5706011041366</v>
      </c>
      <c r="F252" s="61">
        <f t="shared" si="19"/>
        <v>61.517460981125623</v>
      </c>
    </row>
    <row r="253" spans="1:6" x14ac:dyDescent="0.25">
      <c r="A253" s="1">
        <f t="shared" si="16"/>
        <v>46108</v>
      </c>
      <c r="B253" s="61">
        <v>60</v>
      </c>
      <c r="C253" s="61">
        <f t="shared" si="17"/>
        <v>14820</v>
      </c>
      <c r="D253" s="61">
        <f t="shared" si="18"/>
        <v>21569.438593222705</v>
      </c>
      <c r="E253" s="61">
        <f t="shared" si="15"/>
        <v>6749.4385932227051</v>
      </c>
      <c r="F253" s="61">
        <f t="shared" si="19"/>
        <v>61.867992118568509</v>
      </c>
    </row>
    <row r="254" spans="1:6" x14ac:dyDescent="0.25">
      <c r="A254" s="1">
        <f t="shared" si="16"/>
        <v>46122</v>
      </c>
      <c r="B254" s="61">
        <v>60</v>
      </c>
      <c r="C254" s="61">
        <f t="shared" si="17"/>
        <v>14880</v>
      </c>
      <c r="D254" s="61">
        <f t="shared" si="18"/>
        <v>21691.658127626233</v>
      </c>
      <c r="E254" s="61">
        <f t="shared" si="15"/>
        <v>6811.6581276262332</v>
      </c>
      <c r="F254" s="61">
        <f t="shared" si="19"/>
        <v>62.219534403528087</v>
      </c>
    </row>
    <row r="255" spans="1:6" x14ac:dyDescent="0.25">
      <c r="A255" s="1">
        <f t="shared" si="16"/>
        <v>46136</v>
      </c>
      <c r="B255" s="61">
        <v>60</v>
      </c>
      <c r="C255" s="61">
        <f t="shared" si="17"/>
        <v>14940</v>
      </c>
      <c r="D255" s="61">
        <f t="shared" si="18"/>
        <v>21814.230218379002</v>
      </c>
      <c r="E255" s="61">
        <f t="shared" si="15"/>
        <v>6874.2302183790016</v>
      </c>
      <c r="F255" s="61">
        <f t="shared" si="19"/>
        <v>62.572090752768418</v>
      </c>
    </row>
    <row r="256" spans="1:6" x14ac:dyDescent="0.25">
      <c r="A256" s="1">
        <f t="shared" si="16"/>
        <v>46150</v>
      </c>
      <c r="B256" s="61">
        <v>60</v>
      </c>
      <c r="C256" s="61">
        <f t="shared" si="17"/>
        <v>15000</v>
      </c>
      <c r="D256" s="61">
        <f t="shared" si="18"/>
        <v>21937.155882470481</v>
      </c>
      <c r="E256" s="61">
        <f t="shared" si="15"/>
        <v>6937.1558824704807</v>
      </c>
      <c r="F256" s="61">
        <f t="shared" si="19"/>
        <v>62.925664091479121</v>
      </c>
    </row>
    <row r="257" spans="1:6" x14ac:dyDescent="0.25">
      <c r="A257" s="1">
        <f t="shared" si="16"/>
        <v>46164</v>
      </c>
      <c r="B257" s="61">
        <v>60</v>
      </c>
      <c r="C257" s="61">
        <f t="shared" si="17"/>
        <v>15060</v>
      </c>
      <c r="D257" s="61">
        <f t="shared" si="18"/>
        <v>22060.43613982376</v>
      </c>
      <c r="E257" s="61">
        <f t="shared" si="15"/>
        <v>7000.4361398237597</v>
      </c>
      <c r="F257" s="61">
        <f t="shared" si="19"/>
        <v>63.280257353279012</v>
      </c>
    </row>
    <row r="258" spans="1:6" x14ac:dyDescent="0.25">
      <c r="A258" s="1">
        <f t="shared" si="16"/>
        <v>46178</v>
      </c>
      <c r="B258" s="61">
        <v>60</v>
      </c>
      <c r="C258" s="61">
        <f t="shared" si="17"/>
        <v>15120</v>
      </c>
      <c r="D258" s="61">
        <f t="shared" si="18"/>
        <v>22184.072013304019</v>
      </c>
      <c r="E258" s="61">
        <f t="shared" si="15"/>
        <v>7064.0720133040195</v>
      </c>
      <c r="F258" s="61">
        <f t="shared" si="19"/>
        <v>63.635873480259761</v>
      </c>
    </row>
    <row r="259" spans="1:6" x14ac:dyDescent="0.25">
      <c r="A259" s="1">
        <f t="shared" si="16"/>
        <v>46192</v>
      </c>
      <c r="B259" s="61">
        <v>60</v>
      </c>
      <c r="C259" s="61">
        <f t="shared" si="17"/>
        <v>15180</v>
      </c>
      <c r="D259" s="61">
        <f t="shared" si="18"/>
        <v>22308.064528727013</v>
      </c>
      <c r="E259" s="61">
        <f t="shared" si="15"/>
        <v>7128.0645287270127</v>
      </c>
      <c r="F259" s="61">
        <f t="shared" si="19"/>
        <v>63.992515422993165</v>
      </c>
    </row>
    <row r="260" spans="1:6" x14ac:dyDescent="0.25">
      <c r="A260" s="1">
        <f t="shared" si="16"/>
        <v>46206</v>
      </c>
      <c r="B260" s="61">
        <v>60</v>
      </c>
      <c r="C260" s="61">
        <f t="shared" si="17"/>
        <v>15240</v>
      </c>
      <c r="D260" s="61">
        <f t="shared" si="18"/>
        <v>22432.414714867573</v>
      </c>
      <c r="E260" s="61">
        <f t="shared" si="15"/>
        <v>7192.4147148675729</v>
      </c>
      <c r="F260" s="61">
        <f t="shared" si="19"/>
        <v>64.350186140560254</v>
      </c>
    </row>
    <row r="261" spans="1:6" x14ac:dyDescent="0.25">
      <c r="A261" s="1">
        <f t="shared" si="16"/>
        <v>46220</v>
      </c>
      <c r="B261" s="61">
        <v>60</v>
      </c>
      <c r="C261" s="61">
        <f t="shared" si="17"/>
        <v>15300</v>
      </c>
      <c r="D261" s="61">
        <f t="shared" si="18"/>
        <v>22557.123603468153</v>
      </c>
      <c r="E261" s="61">
        <f t="shared" si="15"/>
        <v>7257.1236034681533</v>
      </c>
      <c r="F261" s="61">
        <f t="shared" si="19"/>
        <v>64.708888600580394</v>
      </c>
    </row>
    <row r="262" spans="1:6" x14ac:dyDescent="0.25">
      <c r="A262" s="1">
        <f t="shared" si="16"/>
        <v>46234</v>
      </c>
      <c r="B262" s="61">
        <v>60</v>
      </c>
      <c r="C262" s="61">
        <f t="shared" si="17"/>
        <v>15360</v>
      </c>
      <c r="D262" s="61">
        <f t="shared" si="18"/>
        <v>22682.192229247386</v>
      </c>
      <c r="E262" s="61">
        <f t="shared" ref="E262:E325" si="20">D262-C262</f>
        <v>7322.1922292473864</v>
      </c>
      <c r="F262" s="61">
        <f t="shared" si="19"/>
        <v>65.068625779233116</v>
      </c>
    </row>
    <row r="263" spans="1:6" x14ac:dyDescent="0.25">
      <c r="A263" s="1">
        <f t="shared" ref="A263:A326" si="21">A262+14</f>
        <v>46248</v>
      </c>
      <c r="B263" s="61">
        <v>60</v>
      </c>
      <c r="C263" s="61">
        <f t="shared" ref="C263:C326" si="22">C262+B263</f>
        <v>15420</v>
      </c>
      <c r="D263" s="61">
        <f t="shared" ref="D263:D326" si="23">D262*(1+$D$2) + B263</f>
        <v>22807.621629908677</v>
      </c>
      <c r="E263" s="61">
        <f t="shared" si="20"/>
        <v>7387.6216299086773</v>
      </c>
      <c r="F263" s="61">
        <f t="shared" ref="F263:F326" si="24">E263-E262</f>
        <v>65.429400661290856</v>
      </c>
    </row>
    <row r="264" spans="1:6" x14ac:dyDescent="0.25">
      <c r="A264" s="1">
        <f t="shared" si="21"/>
        <v>46262</v>
      </c>
      <c r="B264" s="61">
        <v>60</v>
      </c>
      <c r="C264" s="61">
        <f t="shared" si="22"/>
        <v>15480</v>
      </c>
      <c r="D264" s="61">
        <f t="shared" si="23"/>
        <v>22933.4128461488</v>
      </c>
      <c r="E264" s="61">
        <f t="shared" si="20"/>
        <v>7453.4128461487999</v>
      </c>
      <c r="F264" s="61">
        <f t="shared" si="24"/>
        <v>65.791216240122594</v>
      </c>
    </row>
    <row r="265" spans="1:6" x14ac:dyDescent="0.25">
      <c r="A265" s="1">
        <f t="shared" si="21"/>
        <v>46276</v>
      </c>
      <c r="B265" s="61">
        <v>60</v>
      </c>
      <c r="C265" s="61">
        <f t="shared" si="22"/>
        <v>15540</v>
      </c>
      <c r="D265" s="61">
        <f t="shared" si="23"/>
        <v>23059.566921666537</v>
      </c>
      <c r="E265" s="61">
        <f t="shared" si="20"/>
        <v>7519.5669216665374</v>
      </c>
      <c r="F265" s="61">
        <f t="shared" si="24"/>
        <v>66.15407551773751</v>
      </c>
    </row>
    <row r="266" spans="1:6" x14ac:dyDescent="0.25">
      <c r="A266" s="1">
        <f t="shared" si="21"/>
        <v>46290</v>
      </c>
      <c r="B266" s="61">
        <v>60</v>
      </c>
      <c r="C266" s="61">
        <f t="shared" si="22"/>
        <v>15600</v>
      </c>
      <c r="D266" s="61">
        <f t="shared" si="23"/>
        <v>23186.084903171344</v>
      </c>
      <c r="E266" s="61">
        <f t="shared" si="20"/>
        <v>7586.0849031713442</v>
      </c>
      <c r="F266" s="61">
        <f t="shared" si="24"/>
        <v>66.517981504806812</v>
      </c>
    </row>
    <row r="267" spans="1:6" x14ac:dyDescent="0.25">
      <c r="A267" s="1">
        <f t="shared" si="21"/>
        <v>46304</v>
      </c>
      <c r="B267" s="61">
        <v>60</v>
      </c>
      <c r="C267" s="61">
        <f t="shared" si="22"/>
        <v>15660</v>
      </c>
      <c r="D267" s="61">
        <f t="shared" si="23"/>
        <v>23312.96784039203</v>
      </c>
      <c r="E267" s="61">
        <f t="shared" si="20"/>
        <v>7652.9678403920298</v>
      </c>
      <c r="F267" s="61">
        <f t="shared" si="24"/>
        <v>66.882937220685562</v>
      </c>
    </row>
    <row r="268" spans="1:6" x14ac:dyDescent="0.25">
      <c r="A268" s="1">
        <f t="shared" si="21"/>
        <v>46318</v>
      </c>
      <c r="B268" s="61">
        <v>60</v>
      </c>
      <c r="C268" s="61">
        <f t="shared" si="22"/>
        <v>15720</v>
      </c>
      <c r="D268" s="61">
        <f t="shared" si="23"/>
        <v>23440.216786085468</v>
      </c>
      <c r="E268" s="61">
        <f t="shared" si="20"/>
        <v>7720.2167860854679</v>
      </c>
      <c r="F268" s="61">
        <f t="shared" si="24"/>
        <v>67.248945693438145</v>
      </c>
    </row>
    <row r="269" spans="1:6" x14ac:dyDescent="0.25">
      <c r="A269" s="1">
        <f t="shared" si="21"/>
        <v>46332</v>
      </c>
      <c r="B269" s="61">
        <v>60</v>
      </c>
      <c r="C269" s="61">
        <f t="shared" si="22"/>
        <v>15780</v>
      </c>
      <c r="D269" s="61">
        <f t="shared" si="23"/>
        <v>23567.832796045328</v>
      </c>
      <c r="E269" s="61">
        <f t="shared" si="20"/>
        <v>7787.832796045328</v>
      </c>
      <c r="F269" s="61">
        <f t="shared" si="24"/>
        <v>67.616009959860094</v>
      </c>
    </row>
    <row r="270" spans="1:6" x14ac:dyDescent="0.25">
      <c r="A270" s="1">
        <f t="shared" si="21"/>
        <v>46346</v>
      </c>
      <c r="B270" s="61">
        <v>60</v>
      </c>
      <c r="C270" s="61">
        <f t="shared" si="22"/>
        <v>15840</v>
      </c>
      <c r="D270" s="61">
        <f t="shared" si="23"/>
        <v>23695.816929110842</v>
      </c>
      <c r="E270" s="61">
        <f t="shared" si="20"/>
        <v>7855.8169291108425</v>
      </c>
      <c r="F270" s="61">
        <f t="shared" si="24"/>
        <v>67.98413306551447</v>
      </c>
    </row>
    <row r="271" spans="1:6" x14ac:dyDescent="0.25">
      <c r="A271" s="1">
        <f t="shared" si="21"/>
        <v>46360</v>
      </c>
      <c r="B271" s="61">
        <v>60</v>
      </c>
      <c r="C271" s="61">
        <f t="shared" si="22"/>
        <v>15900</v>
      </c>
      <c r="D271" s="61">
        <f t="shared" si="23"/>
        <v>23824.170247175585</v>
      </c>
      <c r="E271" s="61">
        <f t="shared" si="20"/>
        <v>7924.1702471755852</v>
      </c>
      <c r="F271" s="61">
        <f t="shared" si="24"/>
        <v>68.35331806474278</v>
      </c>
    </row>
    <row r="272" spans="1:6" x14ac:dyDescent="0.25">
      <c r="A272" s="1">
        <f t="shared" si="21"/>
        <v>46374</v>
      </c>
      <c r="B272" s="61">
        <v>60</v>
      </c>
      <c r="C272" s="61">
        <f t="shared" si="22"/>
        <v>15960</v>
      </c>
      <c r="D272" s="61">
        <f t="shared" si="23"/>
        <v>23952.893815196283</v>
      </c>
      <c r="E272" s="61">
        <f t="shared" si="20"/>
        <v>7992.893815196283</v>
      </c>
      <c r="F272" s="61">
        <f t="shared" si="24"/>
        <v>68.723568020697712</v>
      </c>
    </row>
    <row r="273" spans="1:6" x14ac:dyDescent="0.25">
      <c r="A273" s="1">
        <f t="shared" si="21"/>
        <v>46388</v>
      </c>
      <c r="B273" s="61">
        <v>60</v>
      </c>
      <c r="C273" s="61">
        <f t="shared" si="22"/>
        <v>16020</v>
      </c>
      <c r="D273" s="61">
        <f t="shared" si="23"/>
        <v>24081.988701201655</v>
      </c>
      <c r="E273" s="61">
        <f t="shared" si="20"/>
        <v>8061.9887012016552</v>
      </c>
      <c r="F273" s="61">
        <f t="shared" si="24"/>
        <v>69.094886005372246</v>
      </c>
    </row>
    <row r="274" spans="1:6" x14ac:dyDescent="0.25">
      <c r="A274" s="1">
        <f t="shared" si="21"/>
        <v>46402</v>
      </c>
      <c r="B274" s="61">
        <v>60</v>
      </c>
      <c r="C274" s="61">
        <f t="shared" si="22"/>
        <v>16080</v>
      </c>
      <c r="D274" s="61">
        <f t="shared" si="23"/>
        <v>24211.455976301277</v>
      </c>
      <c r="E274" s="61">
        <f t="shared" si="20"/>
        <v>8131.4559763012767</v>
      </c>
      <c r="F274" s="61">
        <f t="shared" si="24"/>
        <v>69.467275099621475</v>
      </c>
    </row>
    <row r="275" spans="1:6" x14ac:dyDescent="0.25">
      <c r="A275" s="1">
        <f t="shared" si="21"/>
        <v>46416</v>
      </c>
      <c r="B275" s="61">
        <v>60</v>
      </c>
      <c r="C275" s="61">
        <f t="shared" si="22"/>
        <v>16140</v>
      </c>
      <c r="D275" s="61">
        <f t="shared" si="23"/>
        <v>24341.296714694454</v>
      </c>
      <c r="E275" s="61">
        <f t="shared" si="20"/>
        <v>8201.2967146944538</v>
      </c>
      <c r="F275" s="61">
        <f t="shared" si="24"/>
        <v>69.840738393177162</v>
      </c>
    </row>
    <row r="276" spans="1:6" x14ac:dyDescent="0.25">
      <c r="A276" s="1">
        <f t="shared" si="21"/>
        <v>46430</v>
      </c>
      <c r="B276" s="61">
        <v>60</v>
      </c>
      <c r="C276" s="61">
        <f t="shared" si="22"/>
        <v>16200</v>
      </c>
      <c r="D276" s="61">
        <f t="shared" si="23"/>
        <v>24471.511993679149</v>
      </c>
      <c r="E276" s="61">
        <f t="shared" si="20"/>
        <v>8271.5119936791489</v>
      </c>
      <c r="F276" s="61">
        <f t="shared" si="24"/>
        <v>70.215278984695033</v>
      </c>
    </row>
    <row r="277" spans="1:6" x14ac:dyDescent="0.25">
      <c r="A277" s="1">
        <f t="shared" si="21"/>
        <v>46444</v>
      </c>
      <c r="B277" s="61">
        <v>60</v>
      </c>
      <c r="C277" s="61">
        <f t="shared" si="22"/>
        <v>16260</v>
      </c>
      <c r="D277" s="61">
        <f t="shared" si="23"/>
        <v>24602.102893660915</v>
      </c>
      <c r="E277" s="61">
        <f t="shared" si="20"/>
        <v>8342.1028936609146</v>
      </c>
      <c r="F277" s="61">
        <f t="shared" si="24"/>
        <v>70.590899981765688</v>
      </c>
    </row>
    <row r="278" spans="1:6" x14ac:dyDescent="0.25">
      <c r="A278" s="1">
        <f t="shared" si="21"/>
        <v>46458</v>
      </c>
      <c r="B278" s="61">
        <v>60</v>
      </c>
      <c r="C278" s="61">
        <f t="shared" si="22"/>
        <v>16320</v>
      </c>
      <c r="D278" s="61">
        <f t="shared" si="23"/>
        <v>24733.070498161858</v>
      </c>
      <c r="E278" s="61">
        <f t="shared" si="20"/>
        <v>8413.0704981618583</v>
      </c>
      <c r="F278" s="61">
        <f t="shared" si="24"/>
        <v>70.967604500943708</v>
      </c>
    </row>
    <row r="279" spans="1:6" x14ac:dyDescent="0.25">
      <c r="A279" s="1">
        <f t="shared" si="21"/>
        <v>46472</v>
      </c>
      <c r="B279" s="61">
        <v>60</v>
      </c>
      <c r="C279" s="61">
        <f t="shared" si="22"/>
        <v>16380</v>
      </c>
      <c r="D279" s="61">
        <f t="shared" si="23"/>
        <v>24864.415893829631</v>
      </c>
      <c r="E279" s="61">
        <f t="shared" si="20"/>
        <v>8484.4158938296314</v>
      </c>
      <c r="F279" s="61">
        <f t="shared" si="24"/>
        <v>71.345395667773118</v>
      </c>
    </row>
    <row r="280" spans="1:6" x14ac:dyDescent="0.25">
      <c r="A280" s="1">
        <f t="shared" si="21"/>
        <v>46486</v>
      </c>
      <c r="B280" s="61">
        <v>60</v>
      </c>
      <c r="C280" s="61">
        <f t="shared" si="22"/>
        <v>16440</v>
      </c>
      <c r="D280" s="61">
        <f t="shared" si="23"/>
        <v>24996.140170446448</v>
      </c>
      <c r="E280" s="61">
        <f t="shared" si="20"/>
        <v>8556.1401704464479</v>
      </c>
      <c r="F280" s="61">
        <f t="shared" si="24"/>
        <v>71.724276616816496</v>
      </c>
    </row>
    <row r="281" spans="1:6" x14ac:dyDescent="0.25">
      <c r="A281" s="1">
        <f t="shared" si="21"/>
        <v>46500</v>
      </c>
      <c r="B281" s="61">
        <v>60</v>
      </c>
      <c r="C281" s="61">
        <f t="shared" si="22"/>
        <v>16500</v>
      </c>
      <c r="D281" s="61">
        <f t="shared" si="23"/>
        <v>25128.244420938121</v>
      </c>
      <c r="E281" s="61">
        <f t="shared" si="20"/>
        <v>8628.244420938121</v>
      </c>
      <c r="F281" s="61">
        <f t="shared" si="24"/>
        <v>72.104250491673156</v>
      </c>
    </row>
    <row r="282" spans="1:6" x14ac:dyDescent="0.25">
      <c r="A282" s="1">
        <f t="shared" si="21"/>
        <v>46514</v>
      </c>
      <c r="B282" s="61">
        <v>60</v>
      </c>
      <c r="C282" s="61">
        <f t="shared" si="22"/>
        <v>16560</v>
      </c>
      <c r="D282" s="61">
        <f t="shared" si="23"/>
        <v>25260.729741383133</v>
      </c>
      <c r="E282" s="61">
        <f t="shared" si="20"/>
        <v>8700.7297413831329</v>
      </c>
      <c r="F282" s="61">
        <f t="shared" si="24"/>
        <v>72.485320445011894</v>
      </c>
    </row>
    <row r="283" spans="1:6" x14ac:dyDescent="0.25">
      <c r="A283" s="1">
        <f t="shared" si="21"/>
        <v>46528</v>
      </c>
      <c r="B283" s="61">
        <v>60</v>
      </c>
      <c r="C283" s="61">
        <f t="shared" si="22"/>
        <v>16620</v>
      </c>
      <c r="D283" s="61">
        <f t="shared" si="23"/>
        <v>25393.597231021737</v>
      </c>
      <c r="E283" s="61">
        <f t="shared" si="20"/>
        <v>8773.5972310217367</v>
      </c>
      <c r="F283" s="61">
        <f t="shared" si="24"/>
        <v>72.867489638603729</v>
      </c>
    </row>
    <row r="284" spans="1:6" x14ac:dyDescent="0.25">
      <c r="A284" s="1">
        <f t="shared" si="21"/>
        <v>46542</v>
      </c>
      <c r="B284" s="61">
        <v>60</v>
      </c>
      <c r="C284" s="61">
        <f t="shared" si="22"/>
        <v>16680</v>
      </c>
      <c r="D284" s="61">
        <f t="shared" si="23"/>
        <v>25526.847992265069</v>
      </c>
      <c r="E284" s="61">
        <f t="shared" si="20"/>
        <v>8846.8479922650695</v>
      </c>
      <c r="F284" s="61">
        <f t="shared" si="24"/>
        <v>73.250761243332818</v>
      </c>
    </row>
    <row r="285" spans="1:6" x14ac:dyDescent="0.25">
      <c r="A285" s="1">
        <f t="shared" si="21"/>
        <v>46556</v>
      </c>
      <c r="B285" s="61">
        <v>60</v>
      </c>
      <c r="C285" s="61">
        <f t="shared" si="22"/>
        <v>16740</v>
      </c>
      <c r="D285" s="61">
        <f t="shared" si="23"/>
        <v>25660.483130704295</v>
      </c>
      <c r="E285" s="61">
        <f t="shared" si="20"/>
        <v>8920.483130704295</v>
      </c>
      <c r="F285" s="61">
        <f t="shared" si="24"/>
        <v>73.635138439225557</v>
      </c>
    </row>
    <row r="286" spans="1:6" x14ac:dyDescent="0.25">
      <c r="A286" s="1">
        <f t="shared" si="21"/>
        <v>46570</v>
      </c>
      <c r="B286" s="61">
        <v>60</v>
      </c>
      <c r="C286" s="61">
        <f t="shared" si="22"/>
        <v>16800</v>
      </c>
      <c r="D286" s="61">
        <f t="shared" si="23"/>
        <v>25794.503755119789</v>
      </c>
      <c r="E286" s="61">
        <f t="shared" si="20"/>
        <v>8994.5037551197893</v>
      </c>
      <c r="F286" s="61">
        <f t="shared" si="24"/>
        <v>74.02062441549424</v>
      </c>
    </row>
    <row r="287" spans="1:6" x14ac:dyDescent="0.25">
      <c r="A287" s="1">
        <f t="shared" si="21"/>
        <v>46584</v>
      </c>
      <c r="B287" s="61">
        <v>60</v>
      </c>
      <c r="C287" s="61">
        <f t="shared" si="22"/>
        <v>16860</v>
      </c>
      <c r="D287" s="61">
        <f t="shared" si="23"/>
        <v>25928.910977490326</v>
      </c>
      <c r="E287" s="61">
        <f t="shared" si="20"/>
        <v>9068.9109774903263</v>
      </c>
      <c r="F287" s="61">
        <f t="shared" si="24"/>
        <v>74.407222370537056</v>
      </c>
    </row>
    <row r="288" spans="1:6" x14ac:dyDescent="0.25">
      <c r="A288" s="1">
        <f t="shared" si="21"/>
        <v>46598</v>
      </c>
      <c r="B288" s="61">
        <v>60</v>
      </c>
      <c r="C288" s="61">
        <f t="shared" si="22"/>
        <v>16920</v>
      </c>
      <c r="D288" s="61">
        <f t="shared" si="23"/>
        <v>26063.705913002319</v>
      </c>
      <c r="E288" s="61">
        <f t="shared" si="20"/>
        <v>9143.705913002319</v>
      </c>
      <c r="F288" s="61">
        <f t="shared" si="24"/>
        <v>74.794935511992662</v>
      </c>
    </row>
    <row r="289" spans="1:6" x14ac:dyDescent="0.25">
      <c r="A289" s="1">
        <f t="shared" si="21"/>
        <v>46612</v>
      </c>
      <c r="B289" s="61">
        <v>60</v>
      </c>
      <c r="C289" s="61">
        <f t="shared" si="22"/>
        <v>16980</v>
      </c>
      <c r="D289" s="61">
        <f t="shared" si="23"/>
        <v>26198.889680059056</v>
      </c>
      <c r="E289" s="61">
        <f t="shared" si="20"/>
        <v>9218.8896800590555</v>
      </c>
      <c r="F289" s="61">
        <f t="shared" si="24"/>
        <v>75.183767056736542</v>
      </c>
    </row>
    <row r="290" spans="1:6" x14ac:dyDescent="0.25">
      <c r="A290" s="1">
        <f t="shared" si="21"/>
        <v>46626</v>
      </c>
      <c r="B290" s="61">
        <v>60</v>
      </c>
      <c r="C290" s="61">
        <f t="shared" si="22"/>
        <v>17040</v>
      </c>
      <c r="D290" s="61">
        <f t="shared" si="23"/>
        <v>26334.463400289995</v>
      </c>
      <c r="E290" s="61">
        <f t="shared" si="20"/>
        <v>9294.4634002899948</v>
      </c>
      <c r="F290" s="61">
        <f t="shared" si="24"/>
        <v>75.573720230939216</v>
      </c>
    </row>
    <row r="291" spans="1:6" x14ac:dyDescent="0.25">
      <c r="A291" s="1">
        <f t="shared" si="21"/>
        <v>46640</v>
      </c>
      <c r="B291" s="61">
        <v>60</v>
      </c>
      <c r="C291" s="61">
        <f t="shared" si="22"/>
        <v>17100</v>
      </c>
      <c r="D291" s="61">
        <f t="shared" si="23"/>
        <v>26470.428198560061</v>
      </c>
      <c r="E291" s="61">
        <f t="shared" si="20"/>
        <v>9370.428198560061</v>
      </c>
      <c r="F291" s="61">
        <f t="shared" si="24"/>
        <v>75.96479827006624</v>
      </c>
    </row>
    <row r="292" spans="1:6" x14ac:dyDescent="0.25">
      <c r="A292" s="1">
        <f t="shared" si="21"/>
        <v>46654</v>
      </c>
      <c r="B292" s="61">
        <v>60</v>
      </c>
      <c r="C292" s="61">
        <f t="shared" si="22"/>
        <v>17160</v>
      </c>
      <c r="D292" s="61">
        <f t="shared" si="23"/>
        <v>26606.785202978983</v>
      </c>
      <c r="E292" s="61">
        <f t="shared" si="20"/>
        <v>9446.7852029789829</v>
      </c>
      <c r="F292" s="61">
        <f t="shared" si="24"/>
        <v>76.357004418921861</v>
      </c>
    </row>
    <row r="293" spans="1:6" x14ac:dyDescent="0.25">
      <c r="A293" s="1">
        <f t="shared" si="21"/>
        <v>46668</v>
      </c>
      <c r="B293" s="61">
        <v>60</v>
      </c>
      <c r="C293" s="61">
        <f t="shared" si="22"/>
        <v>17220</v>
      </c>
      <c r="D293" s="61">
        <f t="shared" si="23"/>
        <v>26743.535544910654</v>
      </c>
      <c r="E293" s="61">
        <f t="shared" si="20"/>
        <v>9523.5355449106537</v>
      </c>
      <c r="F293" s="61">
        <f t="shared" si="24"/>
        <v>76.750341931670846</v>
      </c>
    </row>
    <row r="294" spans="1:6" x14ac:dyDescent="0.25">
      <c r="A294" s="1">
        <f t="shared" si="21"/>
        <v>46682</v>
      </c>
      <c r="B294" s="61">
        <v>60</v>
      </c>
      <c r="C294" s="61">
        <f t="shared" si="22"/>
        <v>17280</v>
      </c>
      <c r="D294" s="61">
        <f t="shared" si="23"/>
        <v>26880.68035898251</v>
      </c>
      <c r="E294" s="61">
        <f t="shared" si="20"/>
        <v>9600.6803589825104</v>
      </c>
      <c r="F294" s="61">
        <f t="shared" si="24"/>
        <v>77.144814071856672</v>
      </c>
    </row>
    <row r="295" spans="1:6" x14ac:dyDescent="0.25">
      <c r="A295" s="1">
        <f t="shared" si="21"/>
        <v>46696</v>
      </c>
      <c r="B295" s="61">
        <v>60</v>
      </c>
      <c r="C295" s="61">
        <f t="shared" si="22"/>
        <v>17340</v>
      </c>
      <c r="D295" s="61">
        <f t="shared" si="23"/>
        <v>27018.220783094959</v>
      </c>
      <c r="E295" s="61">
        <f t="shared" si="20"/>
        <v>9678.2207830949592</v>
      </c>
      <c r="F295" s="61">
        <f t="shared" si="24"/>
        <v>77.540424112448818</v>
      </c>
    </row>
    <row r="296" spans="1:6" x14ac:dyDescent="0.25">
      <c r="A296" s="1">
        <f t="shared" si="21"/>
        <v>46710</v>
      </c>
      <c r="B296" s="61">
        <v>60</v>
      </c>
      <c r="C296" s="61">
        <f t="shared" si="22"/>
        <v>17400</v>
      </c>
      <c r="D296" s="61">
        <f t="shared" si="23"/>
        <v>27156.157958430809</v>
      </c>
      <c r="E296" s="61">
        <f t="shared" si="20"/>
        <v>9756.1579584308092</v>
      </c>
      <c r="F296" s="61">
        <f t="shared" si="24"/>
        <v>77.937175335850043</v>
      </c>
    </row>
    <row r="297" spans="1:6" x14ac:dyDescent="0.25">
      <c r="A297" s="1">
        <f t="shared" si="21"/>
        <v>46724</v>
      </c>
      <c r="B297" s="61">
        <v>60</v>
      </c>
      <c r="C297" s="61">
        <f t="shared" si="22"/>
        <v>17460</v>
      </c>
      <c r="D297" s="61">
        <f t="shared" si="23"/>
        <v>27294.493029464746</v>
      </c>
      <c r="E297" s="61">
        <f t="shared" si="20"/>
        <v>9834.4930294647456</v>
      </c>
      <c r="F297" s="61">
        <f t="shared" si="24"/>
        <v>78.335071033936401</v>
      </c>
    </row>
    <row r="298" spans="1:6" x14ac:dyDescent="0.25">
      <c r="A298" s="1">
        <f t="shared" si="21"/>
        <v>46738</v>
      </c>
      <c r="B298" s="61">
        <v>60</v>
      </c>
      <c r="C298" s="61">
        <f t="shared" si="22"/>
        <v>17520</v>
      </c>
      <c r="D298" s="61">
        <f t="shared" si="23"/>
        <v>27433.227143972817</v>
      </c>
      <c r="E298" s="61">
        <f t="shared" si="20"/>
        <v>9913.2271439728174</v>
      </c>
      <c r="F298" s="61">
        <f t="shared" si="24"/>
        <v>78.734114508071798</v>
      </c>
    </row>
    <row r="299" spans="1:6" x14ac:dyDescent="0.25">
      <c r="A299" s="1">
        <f t="shared" si="21"/>
        <v>46752</v>
      </c>
      <c r="B299" s="61">
        <v>60</v>
      </c>
      <c r="C299" s="61">
        <f t="shared" si="22"/>
        <v>17580</v>
      </c>
      <c r="D299" s="61">
        <f t="shared" si="23"/>
        <v>27572.361453041969</v>
      </c>
      <c r="E299" s="61">
        <f t="shared" si="20"/>
        <v>9992.3614530419691</v>
      </c>
      <c r="F299" s="61">
        <f t="shared" si="24"/>
        <v>79.134309069151641</v>
      </c>
    </row>
    <row r="300" spans="1:6" x14ac:dyDescent="0.25">
      <c r="A300" s="1">
        <f t="shared" si="21"/>
        <v>46766</v>
      </c>
      <c r="B300" s="61">
        <v>60</v>
      </c>
      <c r="C300" s="61">
        <f t="shared" si="22"/>
        <v>17640</v>
      </c>
      <c r="D300" s="61">
        <f t="shared" si="23"/>
        <v>27711.89711107959</v>
      </c>
      <c r="E300" s="61">
        <f t="shared" si="20"/>
        <v>10071.89711107959</v>
      </c>
      <c r="F300" s="61">
        <f t="shared" si="24"/>
        <v>79.535658037621033</v>
      </c>
    </row>
    <row r="301" spans="1:6" x14ac:dyDescent="0.25">
      <c r="A301" s="1">
        <f t="shared" si="21"/>
        <v>46780</v>
      </c>
      <c r="B301" s="61">
        <v>60</v>
      </c>
      <c r="C301" s="61">
        <f t="shared" si="22"/>
        <v>17700</v>
      </c>
      <c r="D301" s="61">
        <f t="shared" si="23"/>
        <v>27851.83527582309</v>
      </c>
      <c r="E301" s="61">
        <f t="shared" si="20"/>
        <v>10151.83527582309</v>
      </c>
      <c r="F301" s="61">
        <f t="shared" si="24"/>
        <v>79.938164743500238</v>
      </c>
    </row>
    <row r="302" spans="1:6" x14ac:dyDescent="0.25">
      <c r="A302" s="1">
        <f t="shared" si="21"/>
        <v>46794</v>
      </c>
      <c r="B302" s="61">
        <v>60</v>
      </c>
      <c r="C302" s="61">
        <f t="shared" si="22"/>
        <v>17760</v>
      </c>
      <c r="D302" s="61">
        <f t="shared" si="23"/>
        <v>27992.177108349504</v>
      </c>
      <c r="E302" s="61">
        <f t="shared" si="20"/>
        <v>10232.177108349504</v>
      </c>
      <c r="F302" s="61">
        <f t="shared" si="24"/>
        <v>80.341832526413782</v>
      </c>
    </row>
    <row r="303" spans="1:6" x14ac:dyDescent="0.25">
      <c r="A303" s="1">
        <f t="shared" si="21"/>
        <v>46808</v>
      </c>
      <c r="B303" s="61">
        <v>60</v>
      </c>
      <c r="C303" s="61">
        <f t="shared" si="22"/>
        <v>17820</v>
      </c>
      <c r="D303" s="61">
        <f t="shared" si="23"/>
        <v>28132.923773085127</v>
      </c>
      <c r="E303" s="61">
        <f t="shared" si="20"/>
        <v>10312.923773085127</v>
      </c>
      <c r="F303" s="61">
        <f t="shared" si="24"/>
        <v>80.746664735623199</v>
      </c>
    </row>
    <row r="304" spans="1:6" x14ac:dyDescent="0.25">
      <c r="A304" s="1">
        <f t="shared" si="21"/>
        <v>46822</v>
      </c>
      <c r="B304" s="61">
        <v>60</v>
      </c>
      <c r="C304" s="61">
        <f t="shared" si="22"/>
        <v>17880</v>
      </c>
      <c r="D304" s="61">
        <f t="shared" si="23"/>
        <v>28274.07643781518</v>
      </c>
      <c r="E304" s="61">
        <f t="shared" si="20"/>
        <v>10394.07643781518</v>
      </c>
      <c r="F304" s="61">
        <f t="shared" si="24"/>
        <v>81.152664730052493</v>
      </c>
    </row>
    <row r="305" spans="1:6" x14ac:dyDescent="0.25">
      <c r="A305" s="1">
        <f t="shared" si="21"/>
        <v>46836</v>
      </c>
      <c r="B305" s="61">
        <v>60</v>
      </c>
      <c r="C305" s="61">
        <f t="shared" si="22"/>
        <v>17940</v>
      </c>
      <c r="D305" s="61">
        <f t="shared" si="23"/>
        <v>28415.636273693493</v>
      </c>
      <c r="E305" s="61">
        <f t="shared" si="20"/>
        <v>10475.636273693493</v>
      </c>
      <c r="F305" s="61">
        <f t="shared" si="24"/>
        <v>81.559835878313606</v>
      </c>
    </row>
    <row r="306" spans="1:6" x14ac:dyDescent="0.25">
      <c r="A306" s="1">
        <f t="shared" si="21"/>
        <v>46850</v>
      </c>
      <c r="B306" s="61">
        <v>60</v>
      </c>
      <c r="C306" s="61">
        <f t="shared" si="22"/>
        <v>18000</v>
      </c>
      <c r="D306" s="61">
        <f t="shared" si="23"/>
        <v>28557.604455252225</v>
      </c>
      <c r="E306" s="61">
        <f t="shared" si="20"/>
        <v>10557.604455252225</v>
      </c>
      <c r="F306" s="61">
        <f t="shared" si="24"/>
        <v>81.968181558731885</v>
      </c>
    </row>
    <row r="307" spans="1:6" x14ac:dyDescent="0.25">
      <c r="A307" s="1">
        <f t="shared" si="21"/>
        <v>46864</v>
      </c>
      <c r="B307" s="61">
        <v>60</v>
      </c>
      <c r="C307" s="61">
        <f t="shared" si="22"/>
        <v>18060</v>
      </c>
      <c r="D307" s="61">
        <f t="shared" si="23"/>
        <v>28699.982160411608</v>
      </c>
      <c r="E307" s="61">
        <f t="shared" si="20"/>
        <v>10639.982160411608</v>
      </c>
      <c r="F307" s="61">
        <f t="shared" si="24"/>
        <v>82.377705159382458</v>
      </c>
    </row>
    <row r="308" spans="1:6" x14ac:dyDescent="0.25">
      <c r="A308" s="1">
        <f t="shared" si="21"/>
        <v>46878</v>
      </c>
      <c r="B308" s="61">
        <v>60</v>
      </c>
      <c r="C308" s="61">
        <f t="shared" si="22"/>
        <v>18120</v>
      </c>
      <c r="D308" s="61">
        <f t="shared" si="23"/>
        <v>28842.770570489716</v>
      </c>
      <c r="E308" s="61">
        <f t="shared" si="20"/>
        <v>10722.770570489716</v>
      </c>
      <c r="F308" s="61">
        <f t="shared" si="24"/>
        <v>82.788410078108427</v>
      </c>
    </row>
    <row r="309" spans="1:6" x14ac:dyDescent="0.25">
      <c r="A309" s="1">
        <f t="shared" si="21"/>
        <v>46892</v>
      </c>
      <c r="B309" s="61">
        <v>60</v>
      </c>
      <c r="C309" s="61">
        <f t="shared" si="22"/>
        <v>18180</v>
      </c>
      <c r="D309" s="61">
        <f t="shared" si="23"/>
        <v>28985.970870212281</v>
      </c>
      <c r="E309" s="61">
        <f t="shared" si="20"/>
        <v>10805.970870212281</v>
      </c>
      <c r="F309" s="61">
        <f t="shared" si="24"/>
        <v>83.200299722564523</v>
      </c>
    </row>
    <row r="310" spans="1:6" x14ac:dyDescent="0.25">
      <c r="A310" s="1">
        <f t="shared" si="21"/>
        <v>46906</v>
      </c>
      <c r="B310" s="61">
        <v>60</v>
      </c>
      <c r="C310" s="61">
        <f t="shared" si="22"/>
        <v>18240</v>
      </c>
      <c r="D310" s="61">
        <f t="shared" si="23"/>
        <v>29129.584247722509</v>
      </c>
      <c r="E310" s="61">
        <f t="shared" si="20"/>
        <v>10889.584247722509</v>
      </c>
      <c r="F310" s="61">
        <f t="shared" si="24"/>
        <v>83.61337751022802</v>
      </c>
    </row>
    <row r="311" spans="1:6" x14ac:dyDescent="0.25">
      <c r="A311" s="1">
        <f t="shared" si="21"/>
        <v>46920</v>
      </c>
      <c r="B311" s="61">
        <v>60</v>
      </c>
      <c r="C311" s="61">
        <f t="shared" si="22"/>
        <v>18300</v>
      </c>
      <c r="D311" s="61">
        <f t="shared" si="23"/>
        <v>29273.61189459094</v>
      </c>
      <c r="E311" s="61">
        <f t="shared" si="20"/>
        <v>10973.61189459094</v>
      </c>
      <c r="F311" s="61">
        <f t="shared" si="24"/>
        <v>84.027646868431475</v>
      </c>
    </row>
    <row r="312" spans="1:6" x14ac:dyDescent="0.25">
      <c r="A312" s="1">
        <f t="shared" si="21"/>
        <v>46934</v>
      </c>
      <c r="B312" s="61">
        <v>60</v>
      </c>
      <c r="C312" s="61">
        <f t="shared" si="22"/>
        <v>18360</v>
      </c>
      <c r="D312" s="61">
        <f t="shared" si="23"/>
        <v>29418.055005825336</v>
      </c>
      <c r="E312" s="61">
        <f t="shared" si="20"/>
        <v>11058.055005825336</v>
      </c>
      <c r="F312" s="61">
        <f t="shared" si="24"/>
        <v>84.443111234395474</v>
      </c>
    </row>
    <row r="313" spans="1:6" x14ac:dyDescent="0.25">
      <c r="A313" s="1">
        <f t="shared" si="21"/>
        <v>46948</v>
      </c>
      <c r="B313" s="61">
        <v>60</v>
      </c>
      <c r="C313" s="61">
        <f t="shared" si="22"/>
        <v>18420</v>
      </c>
      <c r="D313" s="61">
        <f t="shared" si="23"/>
        <v>29562.914779880601</v>
      </c>
      <c r="E313" s="61">
        <f t="shared" si="20"/>
        <v>11142.914779880601</v>
      </c>
      <c r="F313" s="61">
        <f t="shared" si="24"/>
        <v>84.859774055265007</v>
      </c>
    </row>
    <row r="314" spans="1:6" x14ac:dyDescent="0.25">
      <c r="A314" s="1">
        <f t="shared" si="21"/>
        <v>46962</v>
      </c>
      <c r="B314" s="61">
        <v>60</v>
      </c>
      <c r="C314" s="61">
        <f t="shared" si="22"/>
        <v>18480</v>
      </c>
      <c r="D314" s="61">
        <f t="shared" si="23"/>
        <v>29708.192418668717</v>
      </c>
      <c r="E314" s="61">
        <f t="shared" si="20"/>
        <v>11228.192418668717</v>
      </c>
      <c r="F314" s="61">
        <f t="shared" si="24"/>
        <v>85.277638788116747</v>
      </c>
    </row>
    <row r="315" spans="1:6" x14ac:dyDescent="0.25">
      <c r="A315" s="1">
        <f t="shared" si="21"/>
        <v>46976</v>
      </c>
      <c r="B315" s="61">
        <v>60</v>
      </c>
      <c r="C315" s="61">
        <f t="shared" si="22"/>
        <v>18540</v>
      </c>
      <c r="D315" s="61">
        <f t="shared" si="23"/>
        <v>29853.889127568724</v>
      </c>
      <c r="E315" s="61">
        <f t="shared" si="20"/>
        <v>11313.889127568724</v>
      </c>
      <c r="F315" s="61">
        <f t="shared" si="24"/>
        <v>85.696708900006342</v>
      </c>
    </row>
    <row r="316" spans="1:6" x14ac:dyDescent="0.25">
      <c r="A316" s="1">
        <f t="shared" si="21"/>
        <v>46990</v>
      </c>
      <c r="B316" s="61">
        <v>60</v>
      </c>
      <c r="C316" s="61">
        <f t="shared" si="22"/>
        <v>18600</v>
      </c>
      <c r="D316" s="61">
        <f t="shared" si="23"/>
        <v>30000.00611543671</v>
      </c>
      <c r="E316" s="61">
        <f t="shared" si="20"/>
        <v>11400.00611543671</v>
      </c>
      <c r="F316" s="61">
        <f t="shared" si="24"/>
        <v>86.116987867986609</v>
      </c>
    </row>
    <row r="317" spans="1:6" x14ac:dyDescent="0.25">
      <c r="A317" s="1">
        <f t="shared" si="21"/>
        <v>47004</v>
      </c>
      <c r="B317" s="61">
        <v>60</v>
      </c>
      <c r="C317" s="61">
        <f t="shared" si="22"/>
        <v>18660</v>
      </c>
      <c r="D317" s="61">
        <f t="shared" si="23"/>
        <v>30146.544594615854</v>
      </c>
      <c r="E317" s="61">
        <f t="shared" si="20"/>
        <v>11486.544594615854</v>
      </c>
      <c r="F317" s="61">
        <f t="shared" si="24"/>
        <v>86.538479179143906</v>
      </c>
    </row>
    <row r="318" spans="1:6" x14ac:dyDescent="0.25">
      <c r="A318" s="1">
        <f t="shared" si="21"/>
        <v>47018</v>
      </c>
      <c r="B318" s="61">
        <v>60</v>
      </c>
      <c r="C318" s="61">
        <f t="shared" si="22"/>
        <v>18720</v>
      </c>
      <c r="D318" s="61">
        <f t="shared" si="23"/>
        <v>30293.505780946478</v>
      </c>
      <c r="E318" s="61">
        <f t="shared" si="20"/>
        <v>11573.505780946478</v>
      </c>
      <c r="F318" s="61">
        <f t="shared" si="24"/>
        <v>86.961186330623605</v>
      </c>
    </row>
    <row r="319" spans="1:6" x14ac:dyDescent="0.25">
      <c r="A319" s="1">
        <f t="shared" si="21"/>
        <v>47032</v>
      </c>
      <c r="B319" s="61">
        <v>60</v>
      </c>
      <c r="C319" s="61">
        <f t="shared" si="22"/>
        <v>18780</v>
      </c>
      <c r="D319" s="61">
        <f t="shared" si="23"/>
        <v>30440.89089377613</v>
      </c>
      <c r="E319" s="61">
        <f t="shared" si="20"/>
        <v>11660.89089377613</v>
      </c>
      <c r="F319" s="61">
        <f t="shared" si="24"/>
        <v>87.385112829651916</v>
      </c>
    </row>
    <row r="320" spans="1:6" x14ac:dyDescent="0.25">
      <c r="A320" s="1">
        <f t="shared" si="21"/>
        <v>47046</v>
      </c>
      <c r="B320" s="61">
        <v>60</v>
      </c>
      <c r="C320" s="61">
        <f t="shared" si="22"/>
        <v>18840</v>
      </c>
      <c r="D320" s="61">
        <f t="shared" si="23"/>
        <v>30588.701155969713</v>
      </c>
      <c r="E320" s="61">
        <f t="shared" si="20"/>
        <v>11748.701155969713</v>
      </c>
      <c r="F320" s="61">
        <f t="shared" si="24"/>
        <v>87.810262193583185</v>
      </c>
    </row>
    <row r="321" spans="1:6" x14ac:dyDescent="0.25">
      <c r="A321" s="1">
        <f t="shared" si="21"/>
        <v>47060</v>
      </c>
      <c r="B321" s="61">
        <v>60</v>
      </c>
      <c r="C321" s="61">
        <f t="shared" si="22"/>
        <v>18900</v>
      </c>
      <c r="D321" s="61">
        <f t="shared" si="23"/>
        <v>30736.937793919624</v>
      </c>
      <c r="E321" s="61">
        <f t="shared" si="20"/>
        <v>11836.937793919624</v>
      </c>
      <c r="F321" s="61">
        <f t="shared" si="24"/>
        <v>88.236637949910801</v>
      </c>
    </row>
    <row r="322" spans="1:6" x14ac:dyDescent="0.25">
      <c r="A322" s="1">
        <f t="shared" si="21"/>
        <v>47074</v>
      </c>
      <c r="B322" s="61">
        <v>60</v>
      </c>
      <c r="C322" s="61">
        <f t="shared" si="22"/>
        <v>18960</v>
      </c>
      <c r="D322" s="61">
        <f t="shared" si="23"/>
        <v>30885.602037555931</v>
      </c>
      <c r="E322" s="61">
        <f t="shared" si="20"/>
        <v>11925.602037555931</v>
      </c>
      <c r="F322" s="61">
        <f t="shared" si="24"/>
        <v>88.664243636307219</v>
      </c>
    </row>
    <row r="323" spans="1:6" x14ac:dyDescent="0.25">
      <c r="A323" s="1">
        <f t="shared" si="21"/>
        <v>47088</v>
      </c>
      <c r="B323" s="61">
        <v>60</v>
      </c>
      <c r="C323" s="61">
        <f t="shared" si="22"/>
        <v>19020</v>
      </c>
      <c r="D323" s="61">
        <f t="shared" si="23"/>
        <v>31034.695120356573</v>
      </c>
      <c r="E323" s="61">
        <f t="shared" si="20"/>
        <v>12014.695120356573</v>
      </c>
      <c r="F323" s="61">
        <f t="shared" si="24"/>
        <v>89.093082800642151</v>
      </c>
    </row>
    <row r="324" spans="1:6" x14ac:dyDescent="0.25">
      <c r="A324" s="1">
        <f t="shared" si="21"/>
        <v>47102</v>
      </c>
      <c r="B324" s="61">
        <v>60</v>
      </c>
      <c r="C324" s="61">
        <f t="shared" si="22"/>
        <v>19080</v>
      </c>
      <c r="D324" s="61">
        <f t="shared" si="23"/>
        <v>31184.218279357603</v>
      </c>
      <c r="E324" s="61">
        <f t="shared" si="20"/>
        <v>12104.218279357603</v>
      </c>
      <c r="F324" s="61">
        <f t="shared" si="24"/>
        <v>89.523159001029853</v>
      </c>
    </row>
    <row r="325" spans="1:6" x14ac:dyDescent="0.25">
      <c r="A325" s="1">
        <f t="shared" si="21"/>
        <v>47116</v>
      </c>
      <c r="B325" s="61">
        <v>60</v>
      </c>
      <c r="C325" s="61">
        <f t="shared" si="22"/>
        <v>19140</v>
      </c>
      <c r="D325" s="61">
        <f t="shared" si="23"/>
        <v>31334.172755163443</v>
      </c>
      <c r="E325" s="61">
        <f t="shared" si="20"/>
        <v>12194.172755163443</v>
      </c>
      <c r="F325" s="61">
        <f t="shared" si="24"/>
        <v>89.954475805840048</v>
      </c>
    </row>
    <row r="326" spans="1:6" x14ac:dyDescent="0.25">
      <c r="A326" s="1">
        <f t="shared" si="21"/>
        <v>47130</v>
      </c>
      <c r="B326" s="61">
        <v>60</v>
      </c>
      <c r="C326" s="61">
        <f t="shared" si="22"/>
        <v>19200</v>
      </c>
      <c r="D326" s="61">
        <f t="shared" si="23"/>
        <v>31484.559791957185</v>
      </c>
      <c r="E326" s="61">
        <f t="shared" ref="E326:E389" si="25">D326-C326</f>
        <v>12284.559791957185</v>
      </c>
      <c r="F326" s="61">
        <f t="shared" si="24"/>
        <v>90.387036793741572</v>
      </c>
    </row>
    <row r="327" spans="1:6" x14ac:dyDescent="0.25">
      <c r="A327" s="1">
        <f t="shared" ref="A327:A390" si="26">A326+14</f>
        <v>47144</v>
      </c>
      <c r="B327" s="61">
        <v>60</v>
      </c>
      <c r="C327" s="61">
        <f t="shared" ref="C327:C390" si="27">C326+B327</f>
        <v>19260</v>
      </c>
      <c r="D327" s="61">
        <f t="shared" ref="D327:D390" si="28">D326*(1+$D$2) + B327</f>
        <v>31635.380637510905</v>
      </c>
      <c r="E327" s="61">
        <f t="shared" si="25"/>
        <v>12375.380637510905</v>
      </c>
      <c r="F327" s="61">
        <f t="shared" ref="F327:F390" si="29">E327-E326</f>
        <v>90.820845553720574</v>
      </c>
    </row>
    <row r="328" spans="1:6" x14ac:dyDescent="0.25">
      <c r="A328" s="1">
        <f t="shared" si="26"/>
        <v>47158</v>
      </c>
      <c r="B328" s="61">
        <v>60</v>
      </c>
      <c r="C328" s="61">
        <f t="shared" si="27"/>
        <v>19320</v>
      </c>
      <c r="D328" s="61">
        <f t="shared" si="28"/>
        <v>31786.636543196033</v>
      </c>
      <c r="E328" s="61">
        <f t="shared" si="25"/>
        <v>12466.636543196033</v>
      </c>
      <c r="F328" s="61">
        <f t="shared" si="29"/>
        <v>91.2559056851278</v>
      </c>
    </row>
    <row r="329" spans="1:6" x14ac:dyDescent="0.25">
      <c r="A329" s="1">
        <f t="shared" si="26"/>
        <v>47172</v>
      </c>
      <c r="B329" s="61">
        <v>60</v>
      </c>
      <c r="C329" s="61">
        <f t="shared" si="27"/>
        <v>19380</v>
      </c>
      <c r="D329" s="61">
        <f t="shared" si="28"/>
        <v>31938.328763993715</v>
      </c>
      <c r="E329" s="61">
        <f t="shared" si="25"/>
        <v>12558.328763993715</v>
      </c>
      <c r="F329" s="61">
        <f t="shared" si="29"/>
        <v>91.692220797682239</v>
      </c>
    </row>
    <row r="330" spans="1:6" x14ac:dyDescent="0.25">
      <c r="A330" s="1">
        <f t="shared" si="26"/>
        <v>47186</v>
      </c>
      <c r="B330" s="61">
        <v>60</v>
      </c>
      <c r="C330" s="61">
        <f t="shared" si="27"/>
        <v>19440</v>
      </c>
      <c r="D330" s="61">
        <f t="shared" si="28"/>
        <v>32090.458558505234</v>
      </c>
      <c r="E330" s="61">
        <f t="shared" si="25"/>
        <v>12650.458558505234</v>
      </c>
      <c r="F330" s="61">
        <f t="shared" si="29"/>
        <v>92.129794511518412</v>
      </c>
    </row>
    <row r="331" spans="1:6" x14ac:dyDescent="0.25">
      <c r="A331" s="1">
        <f t="shared" si="26"/>
        <v>47200</v>
      </c>
      <c r="B331" s="61">
        <v>60</v>
      </c>
      <c r="C331" s="61">
        <f t="shared" si="27"/>
        <v>19500</v>
      </c>
      <c r="D331" s="61">
        <f t="shared" si="28"/>
        <v>32243.02718896246</v>
      </c>
      <c r="E331" s="61">
        <f t="shared" si="25"/>
        <v>12743.02718896246</v>
      </c>
      <c r="F331" s="61">
        <f t="shared" si="29"/>
        <v>92.568630457226391</v>
      </c>
    </row>
    <row r="332" spans="1:6" x14ac:dyDescent="0.25">
      <c r="A332" s="1">
        <f t="shared" si="26"/>
        <v>47214</v>
      </c>
      <c r="B332" s="61">
        <v>60</v>
      </c>
      <c r="C332" s="61">
        <f t="shared" si="27"/>
        <v>19560</v>
      </c>
      <c r="D332" s="61">
        <f t="shared" si="28"/>
        <v>32396.035921238312</v>
      </c>
      <c r="E332" s="61">
        <f t="shared" si="25"/>
        <v>12836.035921238312</v>
      </c>
      <c r="F332" s="61">
        <f t="shared" si="29"/>
        <v>93.008732275851798</v>
      </c>
    </row>
    <row r="333" spans="1:6" x14ac:dyDescent="0.25">
      <c r="A333" s="1">
        <f t="shared" si="26"/>
        <v>47228</v>
      </c>
      <c r="B333" s="61">
        <v>60</v>
      </c>
      <c r="C333" s="61">
        <f t="shared" si="27"/>
        <v>19620</v>
      </c>
      <c r="D333" s="61">
        <f t="shared" si="28"/>
        <v>32549.48602485727</v>
      </c>
      <c r="E333" s="61">
        <f t="shared" si="25"/>
        <v>12929.48602485727</v>
      </c>
      <c r="F333" s="61">
        <f t="shared" si="29"/>
        <v>93.450103618957655</v>
      </c>
    </row>
    <row r="334" spans="1:6" x14ac:dyDescent="0.25">
      <c r="A334" s="1">
        <f t="shared" si="26"/>
        <v>47242</v>
      </c>
      <c r="B334" s="61">
        <v>60</v>
      </c>
      <c r="C334" s="61">
        <f t="shared" si="27"/>
        <v>19680</v>
      </c>
      <c r="D334" s="61">
        <f t="shared" si="28"/>
        <v>32703.378773005898</v>
      </c>
      <c r="E334" s="61">
        <f t="shared" si="25"/>
        <v>13023.378773005898</v>
      </c>
      <c r="F334" s="61">
        <f t="shared" si="29"/>
        <v>93.892748148628016</v>
      </c>
    </row>
    <row r="335" spans="1:6" x14ac:dyDescent="0.25">
      <c r="A335" s="1">
        <f t="shared" si="26"/>
        <v>47256</v>
      </c>
      <c r="B335" s="61">
        <v>60</v>
      </c>
      <c r="C335" s="61">
        <f t="shared" si="27"/>
        <v>19740</v>
      </c>
      <c r="D335" s="61">
        <f t="shared" si="28"/>
        <v>32857.715442543413</v>
      </c>
      <c r="E335" s="61">
        <f t="shared" si="25"/>
        <v>13117.715442543413</v>
      </c>
      <c r="F335" s="61">
        <f t="shared" si="29"/>
        <v>94.336669537515263</v>
      </c>
    </row>
    <row r="336" spans="1:6" x14ac:dyDescent="0.25">
      <c r="A336" s="1">
        <f t="shared" si="26"/>
        <v>47270</v>
      </c>
      <c r="B336" s="61">
        <v>60</v>
      </c>
      <c r="C336" s="61">
        <f t="shared" si="27"/>
        <v>19800</v>
      </c>
      <c r="D336" s="61">
        <f t="shared" si="28"/>
        <v>33012.497314012289</v>
      </c>
      <c r="E336" s="61">
        <f t="shared" si="25"/>
        <v>13212.497314012289</v>
      </c>
      <c r="F336" s="61">
        <f t="shared" si="29"/>
        <v>94.781871468876489</v>
      </c>
    </row>
    <row r="337" spans="1:6" x14ac:dyDescent="0.25">
      <c r="A337" s="1">
        <f t="shared" si="26"/>
        <v>47284</v>
      </c>
      <c r="B337" s="61">
        <v>60</v>
      </c>
      <c r="C337" s="61">
        <f t="shared" si="27"/>
        <v>19860</v>
      </c>
      <c r="D337" s="61">
        <f t="shared" si="28"/>
        <v>33167.725671648863</v>
      </c>
      <c r="E337" s="61">
        <f t="shared" si="25"/>
        <v>13307.725671648863</v>
      </c>
      <c r="F337" s="61">
        <f t="shared" si="29"/>
        <v>95.228357636573492</v>
      </c>
    </row>
    <row r="338" spans="1:6" x14ac:dyDescent="0.25">
      <c r="A338" s="1">
        <f t="shared" si="26"/>
        <v>47298</v>
      </c>
      <c r="B338" s="61">
        <v>60</v>
      </c>
      <c r="C338" s="61">
        <f t="shared" si="27"/>
        <v>19920</v>
      </c>
      <c r="D338" s="61">
        <f t="shared" si="28"/>
        <v>33323.401803394001</v>
      </c>
      <c r="E338" s="61">
        <f t="shared" si="25"/>
        <v>13403.401803394001</v>
      </c>
      <c r="F338" s="61">
        <f t="shared" si="29"/>
        <v>95.676131745138264</v>
      </c>
    </row>
    <row r="339" spans="1:6" x14ac:dyDescent="0.25">
      <c r="A339" s="1">
        <f t="shared" si="26"/>
        <v>47312</v>
      </c>
      <c r="B339" s="61">
        <v>60</v>
      </c>
      <c r="C339" s="61">
        <f t="shared" si="27"/>
        <v>19980</v>
      </c>
      <c r="D339" s="61">
        <f t="shared" si="28"/>
        <v>33479.527000903792</v>
      </c>
      <c r="E339" s="61">
        <f t="shared" si="25"/>
        <v>13499.527000903792</v>
      </c>
      <c r="F339" s="61">
        <f t="shared" si="29"/>
        <v>96.125197509791178</v>
      </c>
    </row>
    <row r="340" spans="1:6" x14ac:dyDescent="0.25">
      <c r="A340" s="1">
        <f t="shared" si="26"/>
        <v>47326</v>
      </c>
      <c r="B340" s="61">
        <v>60</v>
      </c>
      <c r="C340" s="61">
        <f t="shared" si="27"/>
        <v>20040</v>
      </c>
      <c r="D340" s="61">
        <f t="shared" si="28"/>
        <v>33636.102559560248</v>
      </c>
      <c r="E340" s="61">
        <f t="shared" si="25"/>
        <v>13596.102559560248</v>
      </c>
      <c r="F340" s="61">
        <f t="shared" si="29"/>
        <v>96.575558656455541</v>
      </c>
    </row>
    <row r="341" spans="1:6" x14ac:dyDescent="0.25">
      <c r="A341" s="1">
        <f t="shared" si="26"/>
        <v>47340</v>
      </c>
      <c r="B341" s="61">
        <v>60</v>
      </c>
      <c r="C341" s="61">
        <f t="shared" si="27"/>
        <v>20100</v>
      </c>
      <c r="D341" s="61">
        <f t="shared" si="28"/>
        <v>33793.129778482056</v>
      </c>
      <c r="E341" s="61">
        <f t="shared" si="25"/>
        <v>13693.129778482056</v>
      </c>
      <c r="F341" s="61">
        <f t="shared" si="29"/>
        <v>97.027218921808526</v>
      </c>
    </row>
    <row r="342" spans="1:6" x14ac:dyDescent="0.25">
      <c r="A342" s="1">
        <f t="shared" si="26"/>
        <v>47354</v>
      </c>
      <c r="B342" s="61">
        <v>60</v>
      </c>
      <c r="C342" s="61">
        <f t="shared" si="27"/>
        <v>20160</v>
      </c>
      <c r="D342" s="61">
        <f t="shared" si="28"/>
        <v>33950.609960535367</v>
      </c>
      <c r="E342" s="61">
        <f t="shared" si="25"/>
        <v>13790.609960535367</v>
      </c>
      <c r="F342" s="61">
        <f t="shared" si="29"/>
        <v>97.480182053310273</v>
      </c>
    </row>
    <row r="343" spans="1:6" x14ac:dyDescent="0.25">
      <c r="A343" s="1">
        <f t="shared" si="26"/>
        <v>47368</v>
      </c>
      <c r="B343" s="61">
        <v>60</v>
      </c>
      <c r="C343" s="61">
        <f t="shared" si="27"/>
        <v>20220</v>
      </c>
      <c r="D343" s="61">
        <f t="shared" si="28"/>
        <v>34108.5444123446</v>
      </c>
      <c r="E343" s="61">
        <f t="shared" si="25"/>
        <v>13888.5444123446</v>
      </c>
      <c r="F343" s="61">
        <f t="shared" si="29"/>
        <v>97.934451809232996</v>
      </c>
    </row>
    <row r="344" spans="1:6" x14ac:dyDescent="0.25">
      <c r="A344" s="1">
        <f t="shared" si="26"/>
        <v>47382</v>
      </c>
      <c r="B344" s="61">
        <v>60</v>
      </c>
      <c r="C344" s="61">
        <f t="shared" si="27"/>
        <v>20280</v>
      </c>
      <c r="D344" s="61">
        <f t="shared" si="28"/>
        <v>34266.934444303282</v>
      </c>
      <c r="E344" s="61">
        <f t="shared" si="25"/>
        <v>13986.934444303282</v>
      </c>
      <c r="F344" s="61">
        <f t="shared" si="29"/>
        <v>98.390031958682812</v>
      </c>
    </row>
    <row r="345" spans="1:6" x14ac:dyDescent="0.25">
      <c r="A345" s="1">
        <f t="shared" si="26"/>
        <v>47396</v>
      </c>
      <c r="B345" s="61">
        <v>60</v>
      </c>
      <c r="C345" s="61">
        <f t="shared" si="27"/>
        <v>20340</v>
      </c>
      <c r="D345" s="61">
        <f t="shared" si="28"/>
        <v>34425.781370584926</v>
      </c>
      <c r="E345" s="61">
        <f t="shared" si="25"/>
        <v>14085.781370584926</v>
      </c>
      <c r="F345" s="61">
        <f t="shared" si="29"/>
        <v>98.846926281643391</v>
      </c>
    </row>
    <row r="346" spans="1:6" x14ac:dyDescent="0.25">
      <c r="A346" s="1">
        <f t="shared" si="26"/>
        <v>47410</v>
      </c>
      <c r="B346" s="61">
        <v>60</v>
      </c>
      <c r="C346" s="61">
        <f t="shared" si="27"/>
        <v>20400</v>
      </c>
      <c r="D346" s="61">
        <f t="shared" si="28"/>
        <v>34585.086509153924</v>
      </c>
      <c r="E346" s="61">
        <f t="shared" si="25"/>
        <v>14185.086509153924</v>
      </c>
      <c r="F346" s="61">
        <f t="shared" si="29"/>
        <v>99.305138568997791</v>
      </c>
    </row>
    <row r="347" spans="1:6" x14ac:dyDescent="0.25">
      <c r="A347" s="1">
        <f t="shared" si="26"/>
        <v>47424</v>
      </c>
      <c r="B347" s="61">
        <v>60</v>
      </c>
      <c r="C347" s="61">
        <f t="shared" si="27"/>
        <v>20460</v>
      </c>
      <c r="D347" s="61">
        <f t="shared" si="28"/>
        <v>34744.851181776481</v>
      </c>
      <c r="E347" s="61">
        <f t="shared" si="25"/>
        <v>14284.851181776481</v>
      </c>
      <c r="F347" s="61">
        <f t="shared" si="29"/>
        <v>99.764672622557555</v>
      </c>
    </row>
    <row r="348" spans="1:6" x14ac:dyDescent="0.25">
      <c r="A348" s="1">
        <f t="shared" si="26"/>
        <v>47438</v>
      </c>
      <c r="B348" s="61">
        <v>60</v>
      </c>
      <c r="C348" s="61">
        <f t="shared" si="27"/>
        <v>20520</v>
      </c>
      <c r="D348" s="61">
        <f t="shared" si="28"/>
        <v>34905.076714031602</v>
      </c>
      <c r="E348" s="61">
        <f t="shared" si="25"/>
        <v>14385.076714031602</v>
      </c>
      <c r="F348" s="61">
        <f t="shared" si="29"/>
        <v>100.22553225512092</v>
      </c>
    </row>
    <row r="349" spans="1:6" x14ac:dyDescent="0.25">
      <c r="A349" s="1">
        <f t="shared" si="26"/>
        <v>47452</v>
      </c>
      <c r="B349" s="61">
        <v>60</v>
      </c>
      <c r="C349" s="61">
        <f t="shared" si="27"/>
        <v>20580</v>
      </c>
      <c r="D349" s="61">
        <f t="shared" si="28"/>
        <v>35065.764435322075</v>
      </c>
      <c r="E349" s="61">
        <f t="shared" si="25"/>
        <v>14485.764435322075</v>
      </c>
      <c r="F349" s="61">
        <f t="shared" si="29"/>
        <v>100.68772129047284</v>
      </c>
    </row>
    <row r="350" spans="1:6" x14ac:dyDescent="0.25">
      <c r="A350" s="1">
        <f t="shared" si="26"/>
        <v>47466</v>
      </c>
      <c r="B350" s="61">
        <v>60</v>
      </c>
      <c r="C350" s="61">
        <f t="shared" si="27"/>
        <v>20640</v>
      </c>
      <c r="D350" s="61">
        <f t="shared" si="28"/>
        <v>35226.915678885503</v>
      </c>
      <c r="E350" s="61">
        <f t="shared" si="25"/>
        <v>14586.915678885503</v>
      </c>
      <c r="F350" s="61">
        <f t="shared" si="29"/>
        <v>101.15124356342858</v>
      </c>
    </row>
    <row r="351" spans="1:6" x14ac:dyDescent="0.25">
      <c r="A351" s="1">
        <f t="shared" si="26"/>
        <v>47480</v>
      </c>
      <c r="B351" s="61">
        <v>60</v>
      </c>
      <c r="C351" s="61">
        <f t="shared" si="27"/>
        <v>20700</v>
      </c>
      <c r="D351" s="61">
        <f t="shared" si="28"/>
        <v>35388.531781805366</v>
      </c>
      <c r="E351" s="61">
        <f t="shared" si="25"/>
        <v>14688.531781805366</v>
      </c>
      <c r="F351" s="61">
        <f t="shared" si="29"/>
        <v>101.6161029198629</v>
      </c>
    </row>
    <row r="352" spans="1:6" x14ac:dyDescent="0.25">
      <c r="A352" s="1">
        <f t="shared" si="26"/>
        <v>47494</v>
      </c>
      <c r="B352" s="61">
        <v>60</v>
      </c>
      <c r="C352" s="61">
        <f t="shared" si="27"/>
        <v>20760</v>
      </c>
      <c r="D352" s="61">
        <f t="shared" si="28"/>
        <v>35550.614085022113</v>
      </c>
      <c r="E352" s="61">
        <f t="shared" si="25"/>
        <v>14790.614085022113</v>
      </c>
      <c r="F352" s="61">
        <f t="shared" si="29"/>
        <v>102.08230321674637</v>
      </c>
    </row>
    <row r="353" spans="1:6" x14ac:dyDescent="0.25">
      <c r="A353" s="1">
        <f t="shared" si="26"/>
        <v>47508</v>
      </c>
      <c r="B353" s="61">
        <v>60</v>
      </c>
      <c r="C353" s="61">
        <f t="shared" si="27"/>
        <v>20820</v>
      </c>
      <c r="D353" s="61">
        <f t="shared" si="28"/>
        <v>35713.163933344294</v>
      </c>
      <c r="E353" s="61">
        <f t="shared" si="25"/>
        <v>14893.163933344294</v>
      </c>
      <c r="F353" s="61">
        <f t="shared" si="29"/>
        <v>102.54984832218179</v>
      </c>
    </row>
    <row r="354" spans="1:6" x14ac:dyDescent="0.25">
      <c r="A354" s="1">
        <f t="shared" si="26"/>
        <v>47522</v>
      </c>
      <c r="B354" s="61">
        <v>60</v>
      </c>
      <c r="C354" s="61">
        <f t="shared" si="27"/>
        <v>20880</v>
      </c>
      <c r="D354" s="61">
        <f t="shared" si="28"/>
        <v>35876.182675459713</v>
      </c>
      <c r="E354" s="61">
        <f t="shared" si="25"/>
        <v>14996.182675459713</v>
      </c>
      <c r="F354" s="61">
        <f t="shared" si="29"/>
        <v>103.01874211541872</v>
      </c>
    </row>
    <row r="355" spans="1:6" x14ac:dyDescent="0.25">
      <c r="A355" s="1">
        <f t="shared" si="26"/>
        <v>47536</v>
      </c>
      <c r="B355" s="61">
        <v>60</v>
      </c>
      <c r="C355" s="61">
        <f t="shared" si="27"/>
        <v>20940</v>
      </c>
      <c r="D355" s="61">
        <f t="shared" si="28"/>
        <v>36039.671663946618</v>
      </c>
      <c r="E355" s="61">
        <f t="shared" si="25"/>
        <v>15099.671663946618</v>
      </c>
      <c r="F355" s="61">
        <f t="shared" si="29"/>
        <v>103.48898848690442</v>
      </c>
    </row>
    <row r="356" spans="1:6" x14ac:dyDescent="0.25">
      <c r="A356" s="1">
        <f t="shared" si="26"/>
        <v>47550</v>
      </c>
      <c r="B356" s="61">
        <v>60</v>
      </c>
      <c r="C356" s="61">
        <f t="shared" si="27"/>
        <v>21000</v>
      </c>
      <c r="D356" s="61">
        <f t="shared" si="28"/>
        <v>36203.632255284923</v>
      </c>
      <c r="E356" s="61">
        <f t="shared" si="25"/>
        <v>15203.632255284923</v>
      </c>
      <c r="F356" s="61">
        <f t="shared" si="29"/>
        <v>103.96059133830568</v>
      </c>
    </row>
    <row r="357" spans="1:6" x14ac:dyDescent="0.25">
      <c r="A357" s="1">
        <f t="shared" si="26"/>
        <v>47564</v>
      </c>
      <c r="B357" s="61">
        <v>60</v>
      </c>
      <c r="C357" s="61">
        <f t="shared" si="27"/>
        <v>21060</v>
      </c>
      <c r="D357" s="61">
        <f t="shared" si="28"/>
        <v>36368.065809867476</v>
      </c>
      <c r="E357" s="61">
        <f t="shared" si="25"/>
        <v>15308.065809867476</v>
      </c>
      <c r="F357" s="61">
        <f t="shared" si="29"/>
        <v>104.43355458255246</v>
      </c>
    </row>
    <row r="358" spans="1:6" x14ac:dyDescent="0.25">
      <c r="A358" s="1">
        <f t="shared" si="26"/>
        <v>47578</v>
      </c>
      <c r="B358" s="61">
        <v>60</v>
      </c>
      <c r="C358" s="61">
        <f t="shared" si="27"/>
        <v>21120</v>
      </c>
      <c r="D358" s="61">
        <f t="shared" si="28"/>
        <v>36532.973692011321</v>
      </c>
      <c r="E358" s="61">
        <f t="shared" si="25"/>
        <v>15412.973692011321</v>
      </c>
      <c r="F358" s="61">
        <f t="shared" si="29"/>
        <v>104.9078821438452</v>
      </c>
    </row>
    <row r="359" spans="1:6" x14ac:dyDescent="0.25">
      <c r="A359" s="1">
        <f t="shared" si="26"/>
        <v>47592</v>
      </c>
      <c r="B359" s="61">
        <v>60</v>
      </c>
      <c r="C359" s="61">
        <f t="shared" si="27"/>
        <v>21180</v>
      </c>
      <c r="D359" s="61">
        <f t="shared" si="28"/>
        <v>36698.357269969049</v>
      </c>
      <c r="E359" s="61">
        <f t="shared" si="25"/>
        <v>15518.357269969049</v>
      </c>
      <c r="F359" s="61">
        <f t="shared" si="29"/>
        <v>105.38357795772754</v>
      </c>
    </row>
    <row r="360" spans="1:6" x14ac:dyDescent="0.25">
      <c r="A360" s="1">
        <f t="shared" si="26"/>
        <v>47606</v>
      </c>
      <c r="B360" s="61">
        <v>60</v>
      </c>
      <c r="C360" s="61">
        <f t="shared" si="27"/>
        <v>21240</v>
      </c>
      <c r="D360" s="61">
        <f t="shared" si="28"/>
        <v>36864.217915940113</v>
      </c>
      <c r="E360" s="61">
        <f t="shared" si="25"/>
        <v>15624.217915940113</v>
      </c>
      <c r="F360" s="61">
        <f t="shared" si="29"/>
        <v>105.86064597106451</v>
      </c>
    </row>
    <row r="361" spans="1:6" x14ac:dyDescent="0.25">
      <c r="A361" s="1">
        <f t="shared" si="26"/>
        <v>47620</v>
      </c>
      <c r="B361" s="61">
        <v>60</v>
      </c>
      <c r="C361" s="61">
        <f t="shared" si="27"/>
        <v>21300</v>
      </c>
      <c r="D361" s="61">
        <f t="shared" si="28"/>
        <v>37030.55700608225</v>
      </c>
      <c r="E361" s="61">
        <f t="shared" si="25"/>
        <v>15730.55700608225</v>
      </c>
      <c r="F361" s="61">
        <f t="shared" si="29"/>
        <v>106.33909014213714</v>
      </c>
    </row>
    <row r="362" spans="1:6" x14ac:dyDescent="0.25">
      <c r="A362" s="1">
        <f t="shared" si="26"/>
        <v>47634</v>
      </c>
      <c r="B362" s="61">
        <v>60</v>
      </c>
      <c r="C362" s="61">
        <f t="shared" si="27"/>
        <v>21360</v>
      </c>
      <c r="D362" s="61">
        <f t="shared" si="28"/>
        <v>37197.375920522871</v>
      </c>
      <c r="E362" s="61">
        <f t="shared" si="25"/>
        <v>15837.375920522871</v>
      </c>
      <c r="F362" s="61">
        <f t="shared" si="29"/>
        <v>106.81891444062057</v>
      </c>
    </row>
    <row r="363" spans="1:6" x14ac:dyDescent="0.25">
      <c r="A363" s="1">
        <f t="shared" si="26"/>
        <v>47648</v>
      </c>
      <c r="B363" s="61">
        <v>60</v>
      </c>
      <c r="C363" s="61">
        <f t="shared" si="27"/>
        <v>21420</v>
      </c>
      <c r="D363" s="61">
        <f t="shared" si="28"/>
        <v>37364.676043370535</v>
      </c>
      <c r="E363" s="61">
        <f t="shared" si="25"/>
        <v>15944.676043370535</v>
      </c>
      <c r="F363" s="61">
        <f t="shared" si="29"/>
        <v>107.30012284766417</v>
      </c>
    </row>
    <row r="364" spans="1:6" x14ac:dyDescent="0.25">
      <c r="A364" s="1">
        <f t="shared" si="26"/>
        <v>47662</v>
      </c>
      <c r="B364" s="61">
        <v>60</v>
      </c>
      <c r="C364" s="61">
        <f t="shared" si="27"/>
        <v>21480</v>
      </c>
      <c r="D364" s="61">
        <f t="shared" si="28"/>
        <v>37532.458762726412</v>
      </c>
      <c r="E364" s="61">
        <f t="shared" si="25"/>
        <v>16052.458762726412</v>
      </c>
      <c r="F364" s="61">
        <f t="shared" si="29"/>
        <v>107.78271935587691</v>
      </c>
    </row>
    <row r="365" spans="1:6" x14ac:dyDescent="0.25">
      <c r="A365" s="1">
        <f t="shared" si="26"/>
        <v>47676</v>
      </c>
      <c r="B365" s="61">
        <v>60</v>
      </c>
      <c r="C365" s="61">
        <f t="shared" si="27"/>
        <v>21540</v>
      </c>
      <c r="D365" s="61">
        <f t="shared" si="28"/>
        <v>37700.725470695812</v>
      </c>
      <c r="E365" s="61">
        <f t="shared" si="25"/>
        <v>16160.725470695812</v>
      </c>
      <c r="F365" s="61">
        <f t="shared" si="29"/>
        <v>108.26670796940016</v>
      </c>
    </row>
    <row r="366" spans="1:6" x14ac:dyDescent="0.25">
      <c r="A366" s="1">
        <f t="shared" si="26"/>
        <v>47690</v>
      </c>
      <c r="B366" s="61">
        <v>60</v>
      </c>
      <c r="C366" s="61">
        <f t="shared" si="27"/>
        <v>21600</v>
      </c>
      <c r="D366" s="61">
        <f t="shared" si="28"/>
        <v>37869.477563399741</v>
      </c>
      <c r="E366" s="61">
        <f t="shared" si="25"/>
        <v>16269.477563399741</v>
      </c>
      <c r="F366" s="61">
        <f t="shared" si="29"/>
        <v>108.75209270392952</v>
      </c>
    </row>
    <row r="367" spans="1:6" x14ac:dyDescent="0.25">
      <c r="A367" s="1">
        <f t="shared" si="26"/>
        <v>47704</v>
      </c>
      <c r="B367" s="61">
        <v>60</v>
      </c>
      <c r="C367" s="61">
        <f t="shared" si="27"/>
        <v>21660</v>
      </c>
      <c r="D367" s="61">
        <f t="shared" si="28"/>
        <v>38038.716440986471</v>
      </c>
      <c r="E367" s="61">
        <f t="shared" si="25"/>
        <v>16378.716440986471</v>
      </c>
      <c r="F367" s="61">
        <f t="shared" si="29"/>
        <v>109.23887758672936</v>
      </c>
    </row>
    <row r="368" spans="1:6" x14ac:dyDescent="0.25">
      <c r="A368" s="1">
        <f t="shared" si="26"/>
        <v>47718</v>
      </c>
      <c r="B368" s="61">
        <v>60</v>
      </c>
      <c r="C368" s="61">
        <f t="shared" si="27"/>
        <v>21720</v>
      </c>
      <c r="D368" s="61">
        <f t="shared" si="28"/>
        <v>38208.443507643162</v>
      </c>
      <c r="E368" s="61">
        <f t="shared" si="25"/>
        <v>16488.443507643162</v>
      </c>
      <c r="F368" s="61">
        <f t="shared" si="29"/>
        <v>109.72706665669102</v>
      </c>
    </row>
    <row r="369" spans="1:6" x14ac:dyDescent="0.25">
      <c r="A369" s="1">
        <f t="shared" si="26"/>
        <v>47732</v>
      </c>
      <c r="B369" s="61">
        <v>60</v>
      </c>
      <c r="C369" s="61">
        <f t="shared" si="27"/>
        <v>21780</v>
      </c>
      <c r="D369" s="61">
        <f t="shared" si="28"/>
        <v>38378.660171607517</v>
      </c>
      <c r="E369" s="61">
        <f t="shared" si="25"/>
        <v>16598.660171607517</v>
      </c>
      <c r="F369" s="61">
        <f t="shared" si="29"/>
        <v>110.21666396435467</v>
      </c>
    </row>
    <row r="370" spans="1:6" x14ac:dyDescent="0.25">
      <c r="A370" s="1">
        <f t="shared" si="26"/>
        <v>47746</v>
      </c>
      <c r="B370" s="61">
        <v>60</v>
      </c>
      <c r="C370" s="61">
        <f t="shared" si="27"/>
        <v>21840</v>
      </c>
      <c r="D370" s="61">
        <f t="shared" si="28"/>
        <v>38549.367845179462</v>
      </c>
      <c r="E370" s="61">
        <f t="shared" si="25"/>
        <v>16709.367845179462</v>
      </c>
      <c r="F370" s="61">
        <f t="shared" si="29"/>
        <v>110.70767357194563</v>
      </c>
    </row>
    <row r="371" spans="1:6" x14ac:dyDescent="0.25">
      <c r="A371" s="1">
        <f t="shared" si="26"/>
        <v>47760</v>
      </c>
      <c r="B371" s="61">
        <v>60</v>
      </c>
      <c r="C371" s="61">
        <f t="shared" si="27"/>
        <v>21900</v>
      </c>
      <c r="D371" s="61">
        <f t="shared" si="28"/>
        <v>38720.567944732866</v>
      </c>
      <c r="E371" s="61">
        <f t="shared" si="25"/>
        <v>16820.567944732866</v>
      </c>
      <c r="F371" s="61">
        <f t="shared" si="29"/>
        <v>111.20009955340356</v>
      </c>
    </row>
    <row r="372" spans="1:6" x14ac:dyDescent="0.25">
      <c r="A372" s="1">
        <f t="shared" si="26"/>
        <v>47774</v>
      </c>
      <c r="B372" s="61">
        <v>60</v>
      </c>
      <c r="C372" s="61">
        <f t="shared" si="27"/>
        <v>21960</v>
      </c>
      <c r="D372" s="61">
        <f t="shared" si="28"/>
        <v>38892.261890727284</v>
      </c>
      <c r="E372" s="61">
        <f t="shared" si="25"/>
        <v>16932.261890727284</v>
      </c>
      <c r="F372" s="61">
        <f t="shared" si="29"/>
        <v>111.69394599441875</v>
      </c>
    </row>
    <row r="373" spans="1:6" x14ac:dyDescent="0.25">
      <c r="A373" s="1">
        <f t="shared" si="26"/>
        <v>47788</v>
      </c>
      <c r="B373" s="61">
        <v>60</v>
      </c>
      <c r="C373" s="61">
        <f t="shared" si="27"/>
        <v>22020</v>
      </c>
      <c r="D373" s="61">
        <f t="shared" si="28"/>
        <v>39064.451107719768</v>
      </c>
      <c r="E373" s="61">
        <f t="shared" si="25"/>
        <v>17044.451107719768</v>
      </c>
      <c r="F373" s="61">
        <f t="shared" si="29"/>
        <v>112.18921699248313</v>
      </c>
    </row>
    <row r="374" spans="1:6" x14ac:dyDescent="0.25">
      <c r="A374" s="1">
        <f t="shared" si="26"/>
        <v>47802</v>
      </c>
      <c r="B374" s="61">
        <v>60</v>
      </c>
      <c r="C374" s="61">
        <f t="shared" si="27"/>
        <v>22080</v>
      </c>
      <c r="D374" s="61">
        <f t="shared" si="28"/>
        <v>39237.137024376651</v>
      </c>
      <c r="E374" s="61">
        <f t="shared" si="25"/>
        <v>17157.137024376651</v>
      </c>
      <c r="F374" s="61">
        <f t="shared" si="29"/>
        <v>112.68591665688291</v>
      </c>
    </row>
    <row r="375" spans="1:6" x14ac:dyDescent="0.25">
      <c r="A375" s="1">
        <f t="shared" si="26"/>
        <v>47816</v>
      </c>
      <c r="B375" s="61">
        <v>60</v>
      </c>
      <c r="C375" s="61">
        <f t="shared" si="27"/>
        <v>22140</v>
      </c>
      <c r="D375" s="61">
        <f t="shared" si="28"/>
        <v>39410.321073485429</v>
      </c>
      <c r="E375" s="61">
        <f t="shared" si="25"/>
        <v>17270.321073485429</v>
      </c>
      <c r="F375" s="61">
        <f t="shared" si="29"/>
        <v>113.18404910877871</v>
      </c>
    </row>
    <row r="376" spans="1:6" x14ac:dyDescent="0.25">
      <c r="A376" s="1">
        <f t="shared" si="26"/>
        <v>47830</v>
      </c>
      <c r="B376" s="61">
        <v>60</v>
      </c>
      <c r="C376" s="61">
        <f t="shared" si="27"/>
        <v>22200</v>
      </c>
      <c r="D376" s="61">
        <f t="shared" si="28"/>
        <v>39584.004691966635</v>
      </c>
      <c r="E376" s="61">
        <f t="shared" si="25"/>
        <v>17384.004691966635</v>
      </c>
      <c r="F376" s="61">
        <f t="shared" si="29"/>
        <v>113.68361848120549</v>
      </c>
    </row>
    <row r="377" spans="1:6" x14ac:dyDescent="0.25">
      <c r="A377" s="1">
        <f t="shared" si="26"/>
        <v>47844</v>
      </c>
      <c r="B377" s="61">
        <v>60</v>
      </c>
      <c r="C377" s="61">
        <f t="shared" si="27"/>
        <v>22260</v>
      </c>
      <c r="D377" s="61">
        <f t="shared" si="28"/>
        <v>39758.189320885765</v>
      </c>
      <c r="E377" s="61">
        <f t="shared" si="25"/>
        <v>17498.189320885765</v>
      </c>
      <c r="F377" s="61">
        <f t="shared" si="29"/>
        <v>114.18462891913077</v>
      </c>
    </row>
    <row r="378" spans="1:6" x14ac:dyDescent="0.25">
      <c r="A378" s="1">
        <f t="shared" si="26"/>
        <v>47858</v>
      </c>
      <c r="B378" s="61">
        <v>60</v>
      </c>
      <c r="C378" s="61">
        <f t="shared" si="27"/>
        <v>22320</v>
      </c>
      <c r="D378" s="61">
        <f t="shared" si="28"/>
        <v>39932.876405465242</v>
      </c>
      <c r="E378" s="61">
        <f t="shared" si="25"/>
        <v>17612.876405465242</v>
      </c>
      <c r="F378" s="61">
        <f t="shared" si="29"/>
        <v>114.6870845794765</v>
      </c>
    </row>
    <row r="379" spans="1:6" x14ac:dyDescent="0.25">
      <c r="A379" s="1">
        <f t="shared" si="26"/>
        <v>47872</v>
      </c>
      <c r="B379" s="61">
        <v>60</v>
      </c>
      <c r="C379" s="61">
        <f t="shared" si="27"/>
        <v>22380</v>
      </c>
      <c r="D379" s="61">
        <f t="shared" si="28"/>
        <v>40108.06739509639</v>
      </c>
      <c r="E379" s="61">
        <f t="shared" si="25"/>
        <v>17728.06739509639</v>
      </c>
      <c r="F379" s="61">
        <f t="shared" si="29"/>
        <v>115.19098963114811</v>
      </c>
    </row>
    <row r="380" spans="1:6" x14ac:dyDescent="0.25">
      <c r="A380" s="1">
        <f t="shared" si="26"/>
        <v>47886</v>
      </c>
      <c r="B380" s="61">
        <v>60</v>
      </c>
      <c r="C380" s="61">
        <f t="shared" si="27"/>
        <v>22440</v>
      </c>
      <c r="D380" s="61">
        <f t="shared" si="28"/>
        <v>40283.763743351476</v>
      </c>
      <c r="E380" s="61">
        <f t="shared" si="25"/>
        <v>17843.763743351476</v>
      </c>
      <c r="F380" s="61">
        <f t="shared" si="29"/>
        <v>115.69634825508547</v>
      </c>
    </row>
    <row r="381" spans="1:6" x14ac:dyDescent="0.25">
      <c r="A381" s="1">
        <f t="shared" si="26"/>
        <v>47900</v>
      </c>
      <c r="B381" s="61">
        <v>60</v>
      </c>
      <c r="C381" s="61">
        <f t="shared" si="27"/>
        <v>22500</v>
      </c>
      <c r="D381" s="61">
        <f t="shared" si="28"/>
        <v>40459.96690799576</v>
      </c>
      <c r="E381" s="61">
        <f t="shared" si="25"/>
        <v>17959.96690799576</v>
      </c>
      <c r="F381" s="61">
        <f t="shared" si="29"/>
        <v>116.2031646442847</v>
      </c>
    </row>
    <row r="382" spans="1:6" x14ac:dyDescent="0.25">
      <c r="A382" s="1">
        <f t="shared" si="26"/>
        <v>47914</v>
      </c>
      <c r="B382" s="61">
        <v>60</v>
      </c>
      <c r="C382" s="61">
        <f t="shared" si="27"/>
        <v>22560</v>
      </c>
      <c r="D382" s="61">
        <f t="shared" si="28"/>
        <v>40636.678350999595</v>
      </c>
      <c r="E382" s="61">
        <f t="shared" si="25"/>
        <v>18076.678350999595</v>
      </c>
      <c r="F382" s="61">
        <f t="shared" si="29"/>
        <v>116.71144300383457</v>
      </c>
    </row>
    <row r="383" spans="1:6" x14ac:dyDescent="0.25">
      <c r="A383" s="1">
        <f t="shared" si="26"/>
        <v>47928</v>
      </c>
      <c r="B383" s="61">
        <v>60</v>
      </c>
      <c r="C383" s="61">
        <f t="shared" si="27"/>
        <v>22620</v>
      </c>
      <c r="D383" s="61">
        <f t="shared" si="28"/>
        <v>40813.899538550555</v>
      </c>
      <c r="E383" s="61">
        <f t="shared" si="25"/>
        <v>18193.899538550555</v>
      </c>
      <c r="F383" s="61">
        <f t="shared" si="29"/>
        <v>117.22118755096017</v>
      </c>
    </row>
    <row r="384" spans="1:6" x14ac:dyDescent="0.25">
      <c r="A384" s="1">
        <f t="shared" si="26"/>
        <v>47942</v>
      </c>
      <c r="B384" s="61">
        <v>60</v>
      </c>
      <c r="C384" s="61">
        <f t="shared" si="27"/>
        <v>22680</v>
      </c>
      <c r="D384" s="61">
        <f t="shared" si="28"/>
        <v>40991.631941065607</v>
      </c>
      <c r="E384" s="61">
        <f t="shared" si="25"/>
        <v>18311.631941065607</v>
      </c>
      <c r="F384" s="61">
        <f t="shared" si="29"/>
        <v>117.73240251505194</v>
      </c>
    </row>
    <row r="385" spans="1:6" x14ac:dyDescent="0.25">
      <c r="A385" s="1">
        <f t="shared" si="26"/>
        <v>47956</v>
      </c>
      <c r="B385" s="61">
        <v>60</v>
      </c>
      <c r="C385" s="61">
        <f t="shared" si="27"/>
        <v>22740</v>
      </c>
      <c r="D385" s="61">
        <f t="shared" si="28"/>
        <v>41169.877033203295</v>
      </c>
      <c r="E385" s="61">
        <f t="shared" si="25"/>
        <v>18429.877033203295</v>
      </c>
      <c r="F385" s="61">
        <f t="shared" si="29"/>
        <v>118.24509213768761</v>
      </c>
    </row>
    <row r="386" spans="1:6" x14ac:dyDescent="0.25">
      <c r="A386" s="1">
        <f t="shared" si="26"/>
        <v>47970</v>
      </c>
      <c r="B386" s="61">
        <v>60</v>
      </c>
      <c r="C386" s="61">
        <f t="shared" si="27"/>
        <v>22800</v>
      </c>
      <c r="D386" s="61">
        <f t="shared" si="28"/>
        <v>41348.636293875999</v>
      </c>
      <c r="E386" s="61">
        <f t="shared" si="25"/>
        <v>18548.636293875999</v>
      </c>
      <c r="F386" s="61">
        <f t="shared" si="29"/>
        <v>118.75926067270484</v>
      </c>
    </row>
    <row r="387" spans="1:6" x14ac:dyDescent="0.25">
      <c r="A387" s="1">
        <f t="shared" si="26"/>
        <v>47984</v>
      </c>
      <c r="B387" s="61">
        <v>60</v>
      </c>
      <c r="C387" s="61">
        <f t="shared" si="27"/>
        <v>22860</v>
      </c>
      <c r="D387" s="61">
        <f t="shared" si="28"/>
        <v>41527.911206262179</v>
      </c>
      <c r="E387" s="61">
        <f t="shared" si="25"/>
        <v>18667.911206262179</v>
      </c>
      <c r="F387" s="61">
        <f t="shared" si="29"/>
        <v>119.27491238617949</v>
      </c>
    </row>
    <row r="388" spans="1:6" x14ac:dyDescent="0.25">
      <c r="A388" s="1">
        <f t="shared" si="26"/>
        <v>47998</v>
      </c>
      <c r="B388" s="61">
        <v>60</v>
      </c>
      <c r="C388" s="61">
        <f t="shared" si="27"/>
        <v>22920</v>
      </c>
      <c r="D388" s="61">
        <f t="shared" si="28"/>
        <v>41707.703257818706</v>
      </c>
      <c r="E388" s="61">
        <f t="shared" si="25"/>
        <v>18787.703257818706</v>
      </c>
      <c r="F388" s="61">
        <f t="shared" si="29"/>
        <v>119.79205155652744</v>
      </c>
    </row>
    <row r="389" spans="1:6" x14ac:dyDescent="0.25">
      <c r="A389" s="1">
        <f t="shared" si="26"/>
        <v>48012</v>
      </c>
      <c r="B389" s="61">
        <v>60</v>
      </c>
      <c r="C389" s="61">
        <f t="shared" si="27"/>
        <v>22980</v>
      </c>
      <c r="D389" s="61">
        <f t="shared" si="28"/>
        <v>41888.013940293182</v>
      </c>
      <c r="E389" s="61">
        <f t="shared" si="25"/>
        <v>18908.013940293182</v>
      </c>
      <c r="F389" s="61">
        <f t="shared" si="29"/>
        <v>120.31068247447547</v>
      </c>
    </row>
    <row r="390" spans="1:6" x14ac:dyDescent="0.25">
      <c r="A390" s="1">
        <f t="shared" si="26"/>
        <v>48026</v>
      </c>
      <c r="B390" s="61">
        <v>60</v>
      </c>
      <c r="C390" s="61">
        <f t="shared" si="27"/>
        <v>23040</v>
      </c>
      <c r="D390" s="61">
        <f t="shared" si="28"/>
        <v>42068.844749736338</v>
      </c>
      <c r="E390" s="61">
        <f t="shared" ref="E390:E453" si="30">D390-C390</f>
        <v>19028.844749736338</v>
      </c>
      <c r="F390" s="61">
        <f t="shared" si="29"/>
        <v>120.83080944315589</v>
      </c>
    </row>
    <row r="391" spans="1:6" x14ac:dyDescent="0.25">
      <c r="A391" s="1">
        <f t="shared" ref="A391:A454" si="31">A390+14</f>
        <v>48040</v>
      </c>
      <c r="B391" s="61">
        <v>60</v>
      </c>
      <c r="C391" s="61">
        <f t="shared" ref="C391:C454" si="32">C390+B391</f>
        <v>23100</v>
      </c>
      <c r="D391" s="61">
        <f t="shared" ref="D391:D454" si="33">D390*(1+$D$2) + B391</f>
        <v>42250.197186514422</v>
      </c>
      <c r="E391" s="61">
        <f t="shared" si="30"/>
        <v>19150.197186514422</v>
      </c>
      <c r="F391" s="61">
        <f t="shared" ref="F391:F454" si="34">E391-E390</f>
        <v>121.35243677808467</v>
      </c>
    </row>
    <row r="392" spans="1:6" x14ac:dyDescent="0.25">
      <c r="A392" s="1">
        <f t="shared" si="31"/>
        <v>48054</v>
      </c>
      <c r="B392" s="61">
        <v>60</v>
      </c>
      <c r="C392" s="61">
        <f t="shared" si="32"/>
        <v>23160</v>
      </c>
      <c r="D392" s="61">
        <f t="shared" si="33"/>
        <v>42432.072755321678</v>
      </c>
      <c r="E392" s="61">
        <f t="shared" si="30"/>
        <v>19272.072755321678</v>
      </c>
      <c r="F392" s="61">
        <f t="shared" si="34"/>
        <v>121.87556880725606</v>
      </c>
    </row>
    <row r="393" spans="1:6" x14ac:dyDescent="0.25">
      <c r="A393" s="1">
        <f t="shared" si="31"/>
        <v>48068</v>
      </c>
      <c r="B393" s="61">
        <v>60</v>
      </c>
      <c r="C393" s="61">
        <f t="shared" si="32"/>
        <v>23220</v>
      </c>
      <c r="D393" s="61">
        <f t="shared" si="33"/>
        <v>42614.472965192799</v>
      </c>
      <c r="E393" s="61">
        <f t="shared" si="30"/>
        <v>19394.472965192799</v>
      </c>
      <c r="F393" s="61">
        <f t="shared" si="34"/>
        <v>122.40020987112075</v>
      </c>
    </row>
    <row r="394" spans="1:6" x14ac:dyDescent="0.25">
      <c r="A394" s="1">
        <f t="shared" si="31"/>
        <v>48082</v>
      </c>
      <c r="B394" s="61">
        <v>60</v>
      </c>
      <c r="C394" s="61">
        <f t="shared" si="32"/>
        <v>23280</v>
      </c>
      <c r="D394" s="61">
        <f t="shared" si="33"/>
        <v>42797.399329515472</v>
      </c>
      <c r="E394" s="61">
        <f t="shared" si="30"/>
        <v>19517.399329515472</v>
      </c>
      <c r="F394" s="61">
        <f t="shared" si="34"/>
        <v>122.92636432267318</v>
      </c>
    </row>
    <row r="395" spans="1:6" x14ac:dyDescent="0.25">
      <c r="A395" s="1">
        <f t="shared" si="31"/>
        <v>48096</v>
      </c>
      <c r="B395" s="61">
        <v>60</v>
      </c>
      <c r="C395" s="61">
        <f t="shared" si="32"/>
        <v>23340</v>
      </c>
      <c r="D395" s="61">
        <f t="shared" si="33"/>
        <v>42980.853366042924</v>
      </c>
      <c r="E395" s="61">
        <f t="shared" si="30"/>
        <v>19640.853366042924</v>
      </c>
      <c r="F395" s="61">
        <f t="shared" si="34"/>
        <v>123.45403652745154</v>
      </c>
    </row>
    <row r="396" spans="1:6" x14ac:dyDescent="0.25">
      <c r="A396" s="1">
        <f t="shared" si="31"/>
        <v>48110</v>
      </c>
      <c r="B396" s="61">
        <v>60</v>
      </c>
      <c r="C396" s="61">
        <f t="shared" si="32"/>
        <v>23400</v>
      </c>
      <c r="D396" s="61">
        <f t="shared" si="33"/>
        <v>43164.836596906505</v>
      </c>
      <c r="E396" s="61">
        <f t="shared" si="30"/>
        <v>19764.836596906505</v>
      </c>
      <c r="F396" s="61">
        <f t="shared" si="34"/>
        <v>123.98323086358141</v>
      </c>
    </row>
    <row r="397" spans="1:6" x14ac:dyDescent="0.25">
      <c r="A397" s="1">
        <f t="shared" si="31"/>
        <v>48124</v>
      </c>
      <c r="B397" s="61">
        <v>60</v>
      </c>
      <c r="C397" s="61">
        <f t="shared" si="32"/>
        <v>23460</v>
      </c>
      <c r="D397" s="61">
        <f t="shared" si="33"/>
        <v>43349.350548628354</v>
      </c>
      <c r="E397" s="61">
        <f t="shared" si="30"/>
        <v>19889.350548628354</v>
      </c>
      <c r="F397" s="61">
        <f t="shared" si="34"/>
        <v>124.51395172184857</v>
      </c>
    </row>
    <row r="398" spans="1:6" x14ac:dyDescent="0.25">
      <c r="A398" s="1">
        <f t="shared" si="31"/>
        <v>48138</v>
      </c>
      <c r="B398" s="61">
        <v>60</v>
      </c>
      <c r="C398" s="61">
        <f t="shared" si="32"/>
        <v>23520</v>
      </c>
      <c r="D398" s="61">
        <f t="shared" si="33"/>
        <v>43534.396752134009</v>
      </c>
      <c r="E398" s="61">
        <f t="shared" si="30"/>
        <v>20014.396752134009</v>
      </c>
      <c r="F398" s="61">
        <f t="shared" si="34"/>
        <v>125.04620350565528</v>
      </c>
    </row>
    <row r="399" spans="1:6" x14ac:dyDescent="0.25">
      <c r="A399" s="1">
        <f t="shared" si="31"/>
        <v>48152</v>
      </c>
      <c r="B399" s="61">
        <v>60</v>
      </c>
      <c r="C399" s="61">
        <f t="shared" si="32"/>
        <v>23580</v>
      </c>
      <c r="D399" s="61">
        <f t="shared" si="33"/>
        <v>43719.976742765168</v>
      </c>
      <c r="E399" s="61">
        <f t="shared" si="30"/>
        <v>20139.976742765168</v>
      </c>
      <c r="F399" s="61">
        <f t="shared" si="34"/>
        <v>125.57999063115858</v>
      </c>
    </row>
    <row r="400" spans="1:6" x14ac:dyDescent="0.25">
      <c r="A400" s="1">
        <f t="shared" si="31"/>
        <v>48166</v>
      </c>
      <c r="B400" s="61">
        <v>60</v>
      </c>
      <c r="C400" s="61">
        <f t="shared" si="32"/>
        <v>23640</v>
      </c>
      <c r="D400" s="61">
        <f t="shared" si="33"/>
        <v>43906.092060292372</v>
      </c>
      <c r="E400" s="61">
        <f t="shared" si="30"/>
        <v>20266.092060292372</v>
      </c>
      <c r="F400" s="61">
        <f t="shared" si="34"/>
        <v>126.11531752720475</v>
      </c>
    </row>
    <row r="401" spans="1:6" x14ac:dyDescent="0.25">
      <c r="A401" s="1">
        <f t="shared" si="31"/>
        <v>48180</v>
      </c>
      <c r="B401" s="61">
        <v>60</v>
      </c>
      <c r="C401" s="61">
        <f t="shared" si="32"/>
        <v>23700</v>
      </c>
      <c r="D401" s="61">
        <f t="shared" si="33"/>
        <v>44092.744248927833</v>
      </c>
      <c r="E401" s="61">
        <f t="shared" si="30"/>
        <v>20392.744248927833</v>
      </c>
      <c r="F401" s="61">
        <f t="shared" si="34"/>
        <v>126.65218863546033</v>
      </c>
    </row>
    <row r="402" spans="1:6" x14ac:dyDescent="0.25">
      <c r="A402" s="1">
        <f t="shared" si="31"/>
        <v>48194</v>
      </c>
      <c r="B402" s="61">
        <v>60</v>
      </c>
      <c r="C402" s="61">
        <f t="shared" si="32"/>
        <v>23760</v>
      </c>
      <c r="D402" s="61">
        <f t="shared" si="33"/>
        <v>44279.934857338201</v>
      </c>
      <c r="E402" s="61">
        <f t="shared" si="30"/>
        <v>20519.934857338201</v>
      </c>
      <c r="F402" s="61">
        <f t="shared" si="34"/>
        <v>127.19060841036844</v>
      </c>
    </row>
    <row r="403" spans="1:6" x14ac:dyDescent="0.25">
      <c r="A403" s="1">
        <f t="shared" si="31"/>
        <v>48208</v>
      </c>
      <c r="B403" s="61">
        <v>60</v>
      </c>
      <c r="C403" s="61">
        <f t="shared" si="32"/>
        <v>23820</v>
      </c>
      <c r="D403" s="61">
        <f t="shared" si="33"/>
        <v>44467.665438657445</v>
      </c>
      <c r="E403" s="61">
        <f t="shared" si="30"/>
        <v>20647.665438657445</v>
      </c>
      <c r="F403" s="61">
        <f t="shared" si="34"/>
        <v>127.73058131924336</v>
      </c>
    </row>
    <row r="404" spans="1:6" x14ac:dyDescent="0.25">
      <c r="A404" s="1">
        <f t="shared" si="31"/>
        <v>48222</v>
      </c>
      <c r="B404" s="61">
        <v>60</v>
      </c>
      <c r="C404" s="61">
        <f t="shared" si="32"/>
        <v>23880</v>
      </c>
      <c r="D404" s="61">
        <f t="shared" si="33"/>
        <v>44655.937550499722</v>
      </c>
      <c r="E404" s="61">
        <f t="shared" si="30"/>
        <v>20775.937550499722</v>
      </c>
      <c r="F404" s="61">
        <f t="shared" si="34"/>
        <v>128.27211184227781</v>
      </c>
    </row>
    <row r="405" spans="1:6" x14ac:dyDescent="0.25">
      <c r="A405" s="1">
        <f t="shared" si="31"/>
        <v>48236</v>
      </c>
      <c r="B405" s="61">
        <v>60</v>
      </c>
      <c r="C405" s="61">
        <f t="shared" si="32"/>
        <v>23940</v>
      </c>
      <c r="D405" s="61">
        <f t="shared" si="33"/>
        <v>44844.752754972316</v>
      </c>
      <c r="E405" s="61">
        <f t="shared" si="30"/>
        <v>20904.752754972316</v>
      </c>
      <c r="F405" s="61">
        <f t="shared" si="34"/>
        <v>128.8152044725939</v>
      </c>
    </row>
    <row r="406" spans="1:6" x14ac:dyDescent="0.25">
      <c r="A406" s="1">
        <f t="shared" si="31"/>
        <v>48250</v>
      </c>
      <c r="B406" s="61">
        <v>60</v>
      </c>
      <c r="C406" s="61">
        <f t="shared" si="32"/>
        <v>24000</v>
      </c>
      <c r="D406" s="61">
        <f t="shared" si="33"/>
        <v>45034.112618688581</v>
      </c>
      <c r="E406" s="61">
        <f t="shared" si="30"/>
        <v>21034.112618688581</v>
      </c>
      <c r="F406" s="61">
        <f t="shared" si="34"/>
        <v>129.35986371626495</v>
      </c>
    </row>
    <row r="407" spans="1:6" x14ac:dyDescent="0.25">
      <c r="A407" s="1">
        <f t="shared" si="31"/>
        <v>48264</v>
      </c>
      <c r="B407" s="61">
        <v>60</v>
      </c>
      <c r="C407" s="61">
        <f t="shared" si="32"/>
        <v>24060</v>
      </c>
      <c r="D407" s="61">
        <f t="shared" si="33"/>
        <v>45224.018712780955</v>
      </c>
      <c r="E407" s="61">
        <f t="shared" si="30"/>
        <v>21164.018712780955</v>
      </c>
      <c r="F407" s="61">
        <f t="shared" si="34"/>
        <v>129.90609409237368</v>
      </c>
    </row>
    <row r="408" spans="1:6" x14ac:dyDescent="0.25">
      <c r="A408" s="1">
        <f t="shared" si="31"/>
        <v>48278</v>
      </c>
      <c r="B408" s="61">
        <v>60</v>
      </c>
      <c r="C408" s="61">
        <f t="shared" si="32"/>
        <v>24120</v>
      </c>
      <c r="D408" s="61">
        <f t="shared" si="33"/>
        <v>45414.472612913974</v>
      </c>
      <c r="E408" s="61">
        <f t="shared" si="30"/>
        <v>21294.472612913974</v>
      </c>
      <c r="F408" s="61">
        <f t="shared" si="34"/>
        <v>130.45390013301949</v>
      </c>
    </row>
    <row r="409" spans="1:6" x14ac:dyDescent="0.25">
      <c r="A409" s="1">
        <f t="shared" si="31"/>
        <v>48292</v>
      </c>
      <c r="B409" s="61">
        <v>60</v>
      </c>
      <c r="C409" s="61">
        <f t="shared" si="32"/>
        <v>24180</v>
      </c>
      <c r="D409" s="61">
        <f t="shared" si="33"/>
        <v>45605.47589929738</v>
      </c>
      <c r="E409" s="61">
        <f t="shared" si="30"/>
        <v>21425.47589929738</v>
      </c>
      <c r="F409" s="61">
        <f t="shared" si="34"/>
        <v>131.00328638340579</v>
      </c>
    </row>
    <row r="410" spans="1:6" x14ac:dyDescent="0.25">
      <c r="A410" s="1">
        <f t="shared" si="31"/>
        <v>48306</v>
      </c>
      <c r="B410" s="61">
        <v>60</v>
      </c>
      <c r="C410" s="61">
        <f t="shared" si="32"/>
        <v>24240</v>
      </c>
      <c r="D410" s="61">
        <f t="shared" si="33"/>
        <v>45797.030156699198</v>
      </c>
      <c r="E410" s="61">
        <f t="shared" si="30"/>
        <v>21557.030156699198</v>
      </c>
      <c r="F410" s="61">
        <f t="shared" si="34"/>
        <v>131.55425740181818</v>
      </c>
    </row>
    <row r="411" spans="1:6" x14ac:dyDescent="0.25">
      <c r="A411" s="1">
        <f t="shared" si="31"/>
        <v>48320</v>
      </c>
      <c r="B411" s="61">
        <v>60</v>
      </c>
      <c r="C411" s="61">
        <f t="shared" si="32"/>
        <v>24300</v>
      </c>
      <c r="D411" s="61">
        <f t="shared" si="33"/>
        <v>45989.13697445891</v>
      </c>
      <c r="E411" s="61">
        <f t="shared" si="30"/>
        <v>21689.13697445891</v>
      </c>
      <c r="F411" s="61">
        <f t="shared" si="34"/>
        <v>132.1068177597117</v>
      </c>
    </row>
    <row r="412" spans="1:6" x14ac:dyDescent="0.25">
      <c r="A412" s="1">
        <f t="shared" si="31"/>
        <v>48334</v>
      </c>
      <c r="B412" s="61">
        <v>60</v>
      </c>
      <c r="C412" s="61">
        <f t="shared" si="32"/>
        <v>24360</v>
      </c>
      <c r="D412" s="61">
        <f t="shared" si="33"/>
        <v>46181.797946500621</v>
      </c>
      <c r="E412" s="61">
        <f t="shared" si="30"/>
        <v>21821.797946500621</v>
      </c>
      <c r="F412" s="61">
        <f t="shared" si="34"/>
        <v>132.66097204171092</v>
      </c>
    </row>
    <row r="413" spans="1:6" x14ac:dyDescent="0.25">
      <c r="A413" s="1">
        <f t="shared" si="31"/>
        <v>48348</v>
      </c>
      <c r="B413" s="61">
        <v>60</v>
      </c>
      <c r="C413" s="61">
        <f t="shared" si="32"/>
        <v>24420</v>
      </c>
      <c r="D413" s="61">
        <f t="shared" si="33"/>
        <v>46375.014671346296</v>
      </c>
      <c r="E413" s="61">
        <f t="shared" si="30"/>
        <v>21955.014671346296</v>
      </c>
      <c r="F413" s="61">
        <f t="shared" si="34"/>
        <v>133.21672484567534</v>
      </c>
    </row>
    <row r="414" spans="1:6" x14ac:dyDescent="0.25">
      <c r="A414" s="1">
        <f t="shared" si="31"/>
        <v>48362</v>
      </c>
      <c r="B414" s="61">
        <v>60</v>
      </c>
      <c r="C414" s="61">
        <f t="shared" si="32"/>
        <v>24480</v>
      </c>
      <c r="D414" s="61">
        <f t="shared" si="33"/>
        <v>46568.788752129025</v>
      </c>
      <c r="E414" s="61">
        <f t="shared" si="30"/>
        <v>22088.788752129025</v>
      </c>
      <c r="F414" s="61">
        <f t="shared" si="34"/>
        <v>133.77408078272856</v>
      </c>
    </row>
    <row r="415" spans="1:6" x14ac:dyDescent="0.25">
      <c r="A415" s="1">
        <f t="shared" si="31"/>
        <v>48376</v>
      </c>
      <c r="B415" s="61">
        <v>60</v>
      </c>
      <c r="C415" s="61">
        <f t="shared" si="32"/>
        <v>24540</v>
      </c>
      <c r="D415" s="61">
        <f t="shared" si="33"/>
        <v>46763.12179660632</v>
      </c>
      <c r="E415" s="61">
        <f t="shared" si="30"/>
        <v>22223.12179660632</v>
      </c>
      <c r="F415" s="61">
        <f t="shared" si="34"/>
        <v>134.33304447729461</v>
      </c>
    </row>
    <row r="416" spans="1:6" x14ac:dyDescent="0.25">
      <c r="A416" s="1">
        <f t="shared" si="31"/>
        <v>48390</v>
      </c>
      <c r="B416" s="61">
        <v>60</v>
      </c>
      <c r="C416" s="61">
        <f t="shared" si="32"/>
        <v>24600</v>
      </c>
      <c r="D416" s="61">
        <f t="shared" si="33"/>
        <v>46958.015417173454</v>
      </c>
      <c r="E416" s="61">
        <f t="shared" si="30"/>
        <v>22358.015417173454</v>
      </c>
      <c r="F416" s="61">
        <f t="shared" si="34"/>
        <v>134.89362056713435</v>
      </c>
    </row>
    <row r="417" spans="1:6" x14ac:dyDescent="0.25">
      <c r="A417" s="1">
        <f t="shared" si="31"/>
        <v>48404</v>
      </c>
      <c r="B417" s="61">
        <v>60</v>
      </c>
      <c r="C417" s="61">
        <f t="shared" si="32"/>
        <v>24660</v>
      </c>
      <c r="D417" s="61">
        <f t="shared" si="33"/>
        <v>47153.471230876836</v>
      </c>
      <c r="E417" s="61">
        <f t="shared" si="30"/>
        <v>22493.471230876836</v>
      </c>
      <c r="F417" s="61">
        <f t="shared" si="34"/>
        <v>135.45581370338186</v>
      </c>
    </row>
    <row r="418" spans="1:6" x14ac:dyDescent="0.25">
      <c r="A418" s="1">
        <f t="shared" si="31"/>
        <v>48418</v>
      </c>
      <c r="B418" s="61">
        <v>60</v>
      </c>
      <c r="C418" s="61">
        <f t="shared" si="32"/>
        <v>24720</v>
      </c>
      <c r="D418" s="61">
        <f t="shared" si="33"/>
        <v>47349.490859427438</v>
      </c>
      <c r="E418" s="61">
        <f t="shared" si="30"/>
        <v>22629.490859427438</v>
      </c>
      <c r="F418" s="61">
        <f t="shared" si="34"/>
        <v>136.01962855060265</v>
      </c>
    </row>
    <row r="419" spans="1:6" x14ac:dyDescent="0.25">
      <c r="A419" s="1">
        <f t="shared" si="31"/>
        <v>48432</v>
      </c>
      <c r="B419" s="61">
        <v>60</v>
      </c>
      <c r="C419" s="61">
        <f t="shared" si="32"/>
        <v>24780</v>
      </c>
      <c r="D419" s="61">
        <f t="shared" si="33"/>
        <v>47546.075929214247</v>
      </c>
      <c r="E419" s="61">
        <f t="shared" si="30"/>
        <v>22766.075929214247</v>
      </c>
      <c r="F419" s="61">
        <f t="shared" si="34"/>
        <v>136.58506978680816</v>
      </c>
    </row>
    <row r="420" spans="1:6" x14ac:dyDescent="0.25">
      <c r="A420" s="1">
        <f t="shared" si="31"/>
        <v>48446</v>
      </c>
      <c r="B420" s="61">
        <v>60</v>
      </c>
      <c r="C420" s="61">
        <f t="shared" si="32"/>
        <v>24840</v>
      </c>
      <c r="D420" s="61">
        <f t="shared" si="33"/>
        <v>47743.228071317746</v>
      </c>
      <c r="E420" s="61">
        <f t="shared" si="30"/>
        <v>22903.228071317746</v>
      </c>
      <c r="F420" s="61">
        <f t="shared" si="34"/>
        <v>137.1521421034995</v>
      </c>
    </row>
    <row r="421" spans="1:6" x14ac:dyDescent="0.25">
      <c r="A421" s="1">
        <f t="shared" si="31"/>
        <v>48460</v>
      </c>
      <c r="B421" s="61">
        <v>60</v>
      </c>
      <c r="C421" s="61">
        <f t="shared" si="32"/>
        <v>24900</v>
      </c>
      <c r="D421" s="61">
        <f t="shared" si="33"/>
        <v>47940.948921523472</v>
      </c>
      <c r="E421" s="61">
        <f t="shared" si="30"/>
        <v>23040.948921523472</v>
      </c>
      <c r="F421" s="61">
        <f t="shared" si="34"/>
        <v>137.72085020572558</v>
      </c>
    </row>
    <row r="422" spans="1:6" x14ac:dyDescent="0.25">
      <c r="A422" s="1">
        <f t="shared" si="31"/>
        <v>48474</v>
      </c>
      <c r="B422" s="61">
        <v>60</v>
      </c>
      <c r="C422" s="61">
        <f t="shared" si="32"/>
        <v>24960</v>
      </c>
      <c r="D422" s="61">
        <f t="shared" si="33"/>
        <v>48139.240120335555</v>
      </c>
      <c r="E422" s="61">
        <f t="shared" si="30"/>
        <v>23179.240120335555</v>
      </c>
      <c r="F422" s="61">
        <f t="shared" si="34"/>
        <v>138.29119881208317</v>
      </c>
    </row>
    <row r="423" spans="1:6" x14ac:dyDescent="0.25">
      <c r="A423" s="1">
        <f t="shared" si="31"/>
        <v>48488</v>
      </c>
      <c r="B423" s="61">
        <v>60</v>
      </c>
      <c r="C423" s="61">
        <f t="shared" si="32"/>
        <v>25020</v>
      </c>
      <c r="D423" s="61">
        <f t="shared" si="33"/>
        <v>48338.103312990366</v>
      </c>
      <c r="E423" s="61">
        <f t="shared" si="30"/>
        <v>23318.103312990366</v>
      </c>
      <c r="F423" s="61">
        <f t="shared" si="34"/>
        <v>138.86319265481143</v>
      </c>
    </row>
    <row r="424" spans="1:6" x14ac:dyDescent="0.25">
      <c r="A424" s="1">
        <f t="shared" si="31"/>
        <v>48502</v>
      </c>
      <c r="B424" s="61">
        <v>60</v>
      </c>
      <c r="C424" s="61">
        <f t="shared" si="32"/>
        <v>25080</v>
      </c>
      <c r="D424" s="61">
        <f t="shared" si="33"/>
        <v>48537.540149470144</v>
      </c>
      <c r="E424" s="61">
        <f t="shared" si="30"/>
        <v>23457.540149470144</v>
      </c>
      <c r="F424" s="61">
        <f t="shared" si="34"/>
        <v>139.43683647977741</v>
      </c>
    </row>
    <row r="425" spans="1:6" x14ac:dyDescent="0.25">
      <c r="A425" s="1">
        <f t="shared" si="31"/>
        <v>48516</v>
      </c>
      <c r="B425" s="61">
        <v>60</v>
      </c>
      <c r="C425" s="61">
        <f t="shared" si="32"/>
        <v>25140</v>
      </c>
      <c r="D425" s="61">
        <f t="shared" si="33"/>
        <v>48737.552284516692</v>
      </c>
      <c r="E425" s="61">
        <f t="shared" si="30"/>
        <v>23597.552284516692</v>
      </c>
      <c r="F425" s="61">
        <f t="shared" si="34"/>
        <v>140.01213504654879</v>
      </c>
    </row>
    <row r="426" spans="1:6" x14ac:dyDescent="0.25">
      <c r="A426" s="1">
        <f t="shared" si="31"/>
        <v>48530</v>
      </c>
      <c r="B426" s="61">
        <v>60</v>
      </c>
      <c r="C426" s="61">
        <f t="shared" si="32"/>
        <v>25200</v>
      </c>
      <c r="D426" s="61">
        <f t="shared" si="33"/>
        <v>48938.141377645108</v>
      </c>
      <c r="E426" s="61">
        <f t="shared" si="30"/>
        <v>23738.141377645108</v>
      </c>
      <c r="F426" s="61">
        <f t="shared" si="34"/>
        <v>140.5890931284157</v>
      </c>
    </row>
    <row r="427" spans="1:6" x14ac:dyDescent="0.25">
      <c r="A427" s="1">
        <f t="shared" si="31"/>
        <v>48544</v>
      </c>
      <c r="B427" s="61">
        <v>60</v>
      </c>
      <c r="C427" s="61">
        <f t="shared" si="32"/>
        <v>25260</v>
      </c>
      <c r="D427" s="61">
        <f t="shared" si="33"/>
        <v>49139.309093157543</v>
      </c>
      <c r="E427" s="61">
        <f t="shared" si="30"/>
        <v>23879.309093157543</v>
      </c>
      <c r="F427" s="61">
        <f t="shared" si="34"/>
        <v>141.16771551243437</v>
      </c>
    </row>
    <row r="428" spans="1:6" x14ac:dyDescent="0.25">
      <c r="A428" s="1">
        <f t="shared" si="31"/>
        <v>48558</v>
      </c>
      <c r="B428" s="61">
        <v>60</v>
      </c>
      <c r="C428" s="61">
        <f t="shared" si="32"/>
        <v>25320</v>
      </c>
      <c r="D428" s="61">
        <f t="shared" si="33"/>
        <v>49341.057100157035</v>
      </c>
      <c r="E428" s="61">
        <f t="shared" si="30"/>
        <v>24021.057100157035</v>
      </c>
      <c r="F428" s="61">
        <f t="shared" si="34"/>
        <v>141.74800699949265</v>
      </c>
    </row>
    <row r="429" spans="1:6" x14ac:dyDescent="0.25">
      <c r="A429" s="1">
        <f t="shared" si="31"/>
        <v>48572</v>
      </c>
      <c r="B429" s="61">
        <v>60</v>
      </c>
      <c r="C429" s="61">
        <f t="shared" si="32"/>
        <v>25380</v>
      </c>
      <c r="D429" s="61">
        <f t="shared" si="33"/>
        <v>49543.387072561331</v>
      </c>
      <c r="E429" s="61">
        <f t="shared" si="30"/>
        <v>24163.387072561331</v>
      </c>
      <c r="F429" s="61">
        <f t="shared" si="34"/>
        <v>142.3299724042954</v>
      </c>
    </row>
    <row r="430" spans="1:6" x14ac:dyDescent="0.25">
      <c r="A430" s="1">
        <f t="shared" si="31"/>
        <v>48586</v>
      </c>
      <c r="B430" s="61">
        <v>60</v>
      </c>
      <c r="C430" s="61">
        <f t="shared" si="32"/>
        <v>25440</v>
      </c>
      <c r="D430" s="61">
        <f t="shared" si="33"/>
        <v>49746.300689116797</v>
      </c>
      <c r="E430" s="61">
        <f t="shared" si="30"/>
        <v>24306.300689116797</v>
      </c>
      <c r="F430" s="61">
        <f t="shared" si="34"/>
        <v>142.91361655546643</v>
      </c>
    </row>
    <row r="431" spans="1:6" x14ac:dyDescent="0.25">
      <c r="A431" s="1">
        <f t="shared" si="31"/>
        <v>48600</v>
      </c>
      <c r="B431" s="61">
        <v>60</v>
      </c>
      <c r="C431" s="61">
        <f t="shared" si="32"/>
        <v>25500</v>
      </c>
      <c r="D431" s="61">
        <f t="shared" si="33"/>
        <v>49949.799633412324</v>
      </c>
      <c r="E431" s="61">
        <f t="shared" si="30"/>
        <v>24449.799633412324</v>
      </c>
      <c r="F431" s="61">
        <f t="shared" si="34"/>
        <v>143.4989442955266</v>
      </c>
    </row>
    <row r="432" spans="1:6" x14ac:dyDescent="0.25">
      <c r="A432" s="1">
        <f t="shared" si="31"/>
        <v>48614</v>
      </c>
      <c r="B432" s="61">
        <v>60</v>
      </c>
      <c r="C432" s="61">
        <f t="shared" si="32"/>
        <v>25560</v>
      </c>
      <c r="D432" s="61">
        <f t="shared" si="33"/>
        <v>50153.885593893319</v>
      </c>
      <c r="E432" s="61">
        <f t="shared" si="30"/>
        <v>24593.885593893319</v>
      </c>
      <c r="F432" s="61">
        <f t="shared" si="34"/>
        <v>144.08596048099571</v>
      </c>
    </row>
    <row r="433" spans="1:6" x14ac:dyDescent="0.25">
      <c r="A433" s="1">
        <f t="shared" si="31"/>
        <v>48628</v>
      </c>
      <c r="B433" s="61">
        <v>60</v>
      </c>
      <c r="C433" s="61">
        <f t="shared" si="32"/>
        <v>25620</v>
      </c>
      <c r="D433" s="61">
        <f t="shared" si="33"/>
        <v>50358.560263875705</v>
      </c>
      <c r="E433" s="61">
        <f t="shared" si="30"/>
        <v>24738.560263875705</v>
      </c>
      <c r="F433" s="61">
        <f t="shared" si="34"/>
        <v>144.67466998238524</v>
      </c>
    </row>
    <row r="434" spans="1:6" x14ac:dyDescent="0.25">
      <c r="A434" s="1">
        <f t="shared" si="31"/>
        <v>48642</v>
      </c>
      <c r="B434" s="61">
        <v>60</v>
      </c>
      <c r="C434" s="61">
        <f t="shared" si="32"/>
        <v>25680</v>
      </c>
      <c r="D434" s="61">
        <f t="shared" si="33"/>
        <v>50563.825341559961</v>
      </c>
      <c r="E434" s="61">
        <f t="shared" si="30"/>
        <v>24883.825341559961</v>
      </c>
      <c r="F434" s="61">
        <f t="shared" si="34"/>
        <v>145.26507768425654</v>
      </c>
    </row>
    <row r="435" spans="1:6" x14ac:dyDescent="0.25">
      <c r="A435" s="1">
        <f t="shared" si="31"/>
        <v>48656</v>
      </c>
      <c r="B435" s="61">
        <v>60</v>
      </c>
      <c r="C435" s="61">
        <f t="shared" si="32"/>
        <v>25740</v>
      </c>
      <c r="D435" s="61">
        <f t="shared" si="33"/>
        <v>50769.682530045233</v>
      </c>
      <c r="E435" s="61">
        <f t="shared" si="30"/>
        <v>25029.682530045233</v>
      </c>
      <c r="F435" s="61">
        <f t="shared" si="34"/>
        <v>145.85718848527176</v>
      </c>
    </row>
    <row r="436" spans="1:6" x14ac:dyDescent="0.25">
      <c r="A436" s="1">
        <f t="shared" si="31"/>
        <v>48670</v>
      </c>
      <c r="B436" s="61">
        <v>60</v>
      </c>
      <c r="C436" s="61">
        <f t="shared" si="32"/>
        <v>25800</v>
      </c>
      <c r="D436" s="61">
        <f t="shared" si="33"/>
        <v>50976.133537343441</v>
      </c>
      <c r="E436" s="61">
        <f t="shared" si="30"/>
        <v>25176.133537343441</v>
      </c>
      <c r="F436" s="61">
        <f t="shared" si="34"/>
        <v>146.45100729820842</v>
      </c>
    </row>
    <row r="437" spans="1:6" x14ac:dyDescent="0.25">
      <c r="A437" s="1">
        <f t="shared" si="31"/>
        <v>48684</v>
      </c>
      <c r="B437" s="61">
        <v>60</v>
      </c>
      <c r="C437" s="61">
        <f t="shared" si="32"/>
        <v>25860</v>
      </c>
      <c r="D437" s="61">
        <f t="shared" si="33"/>
        <v>51183.180076393473</v>
      </c>
      <c r="E437" s="61">
        <f t="shared" si="30"/>
        <v>25323.180076393473</v>
      </c>
      <c r="F437" s="61">
        <f t="shared" si="34"/>
        <v>147.04653905003215</v>
      </c>
    </row>
    <row r="438" spans="1:6" x14ac:dyDescent="0.25">
      <c r="A438" s="1">
        <f t="shared" si="31"/>
        <v>48698</v>
      </c>
      <c r="B438" s="61">
        <v>60</v>
      </c>
      <c r="C438" s="61">
        <f t="shared" si="32"/>
        <v>25920</v>
      </c>
      <c r="D438" s="61">
        <f t="shared" si="33"/>
        <v>51390.823865075377</v>
      </c>
      <c r="E438" s="61">
        <f t="shared" si="30"/>
        <v>25470.823865075377</v>
      </c>
      <c r="F438" s="61">
        <f t="shared" si="34"/>
        <v>147.64378868190397</v>
      </c>
    </row>
    <row r="439" spans="1:6" x14ac:dyDescent="0.25">
      <c r="A439" s="1">
        <f t="shared" si="31"/>
        <v>48712</v>
      </c>
      <c r="B439" s="61">
        <v>60</v>
      </c>
      <c r="C439" s="61">
        <f t="shared" si="32"/>
        <v>25980</v>
      </c>
      <c r="D439" s="61">
        <f t="shared" si="33"/>
        <v>51599.06662622463</v>
      </c>
      <c r="E439" s="61">
        <f t="shared" si="30"/>
        <v>25619.06662622463</v>
      </c>
      <c r="F439" s="61">
        <f t="shared" si="34"/>
        <v>148.24276114925306</v>
      </c>
    </row>
    <row r="440" spans="1:6" x14ac:dyDescent="0.25">
      <c r="A440" s="1">
        <f t="shared" si="31"/>
        <v>48726</v>
      </c>
      <c r="B440" s="61">
        <v>60</v>
      </c>
      <c r="C440" s="61">
        <f t="shared" si="32"/>
        <v>26040</v>
      </c>
      <c r="D440" s="61">
        <f t="shared" si="33"/>
        <v>51807.910087646429</v>
      </c>
      <c r="E440" s="61">
        <f t="shared" si="30"/>
        <v>25767.910087646429</v>
      </c>
      <c r="F440" s="61">
        <f t="shared" si="34"/>
        <v>148.84346142179857</v>
      </c>
    </row>
    <row r="441" spans="1:6" x14ac:dyDescent="0.25">
      <c r="A441" s="1">
        <f t="shared" si="31"/>
        <v>48740</v>
      </c>
      <c r="B441" s="61">
        <v>60</v>
      </c>
      <c r="C441" s="61">
        <f t="shared" si="32"/>
        <v>26100</v>
      </c>
      <c r="D441" s="61">
        <f t="shared" si="33"/>
        <v>52017.355982130022</v>
      </c>
      <c r="E441" s="61">
        <f t="shared" si="30"/>
        <v>25917.355982130022</v>
      </c>
      <c r="F441" s="61">
        <f t="shared" si="34"/>
        <v>149.44589448359329</v>
      </c>
    </row>
    <row r="442" spans="1:6" x14ac:dyDescent="0.25">
      <c r="A442" s="1">
        <f t="shared" si="31"/>
        <v>48754</v>
      </c>
      <c r="B442" s="61">
        <v>60</v>
      </c>
      <c r="C442" s="61">
        <f t="shared" si="32"/>
        <v>26160</v>
      </c>
      <c r="D442" s="61">
        <f t="shared" si="33"/>
        <v>52227.40604746309</v>
      </c>
      <c r="E442" s="61">
        <f t="shared" si="30"/>
        <v>26067.40604746309</v>
      </c>
      <c r="F442" s="61">
        <f t="shared" si="34"/>
        <v>150.05006533306732</v>
      </c>
    </row>
    <row r="443" spans="1:6" x14ac:dyDescent="0.25">
      <c r="A443" s="1">
        <f t="shared" si="31"/>
        <v>48768</v>
      </c>
      <c r="B443" s="61">
        <v>60</v>
      </c>
      <c r="C443" s="61">
        <f t="shared" si="32"/>
        <v>26220</v>
      </c>
      <c r="D443" s="61">
        <f t="shared" si="33"/>
        <v>52438.062026446154</v>
      </c>
      <c r="E443" s="61">
        <f t="shared" si="30"/>
        <v>26218.062026446154</v>
      </c>
      <c r="F443" s="61">
        <f t="shared" si="34"/>
        <v>150.65597898306441</v>
      </c>
    </row>
    <row r="444" spans="1:6" x14ac:dyDescent="0.25">
      <c r="A444" s="1">
        <f t="shared" si="31"/>
        <v>48782</v>
      </c>
      <c r="B444" s="61">
        <v>60</v>
      </c>
      <c r="C444" s="61">
        <f t="shared" si="32"/>
        <v>26280</v>
      </c>
      <c r="D444" s="61">
        <f t="shared" si="33"/>
        <v>52649.325666907054</v>
      </c>
      <c r="E444" s="61">
        <f t="shared" si="30"/>
        <v>26369.325666907054</v>
      </c>
      <c r="F444" s="61">
        <f t="shared" si="34"/>
        <v>151.26364046090021</v>
      </c>
    </row>
    <row r="445" spans="1:6" x14ac:dyDescent="0.25">
      <c r="A445" s="1">
        <f t="shared" si="31"/>
        <v>48796</v>
      </c>
      <c r="B445" s="61">
        <v>60</v>
      </c>
      <c r="C445" s="61">
        <f t="shared" si="32"/>
        <v>26340</v>
      </c>
      <c r="D445" s="61">
        <f t="shared" si="33"/>
        <v>52861.198721715438</v>
      </c>
      <c r="E445" s="61">
        <f t="shared" si="30"/>
        <v>26521.198721715438</v>
      </c>
      <c r="F445" s="61">
        <f t="shared" si="34"/>
        <v>151.87305480838404</v>
      </c>
    </row>
    <row r="446" spans="1:6" x14ac:dyDescent="0.25">
      <c r="A446" s="1">
        <f t="shared" si="31"/>
        <v>48810</v>
      </c>
      <c r="B446" s="61">
        <v>60</v>
      </c>
      <c r="C446" s="61">
        <f t="shared" si="32"/>
        <v>26400</v>
      </c>
      <c r="D446" s="61">
        <f t="shared" si="33"/>
        <v>53073.682948797308</v>
      </c>
      <c r="E446" s="61">
        <f t="shared" si="30"/>
        <v>26673.682948797308</v>
      </c>
      <c r="F446" s="61">
        <f t="shared" si="34"/>
        <v>152.4842270818699</v>
      </c>
    </row>
    <row r="447" spans="1:6" x14ac:dyDescent="0.25">
      <c r="A447" s="1">
        <f t="shared" si="31"/>
        <v>48824</v>
      </c>
      <c r="B447" s="61">
        <v>60</v>
      </c>
      <c r="C447" s="61">
        <f t="shared" si="32"/>
        <v>26460</v>
      </c>
      <c r="D447" s="61">
        <f t="shared" si="33"/>
        <v>53286.780111149608</v>
      </c>
      <c r="E447" s="61">
        <f t="shared" si="30"/>
        <v>26826.780111149608</v>
      </c>
      <c r="F447" s="61">
        <f t="shared" si="34"/>
        <v>153.09716235230007</v>
      </c>
    </row>
    <row r="448" spans="1:6" x14ac:dyDescent="0.25">
      <c r="A448" s="1">
        <f t="shared" si="31"/>
        <v>48838</v>
      </c>
      <c r="B448" s="61">
        <v>60</v>
      </c>
      <c r="C448" s="61">
        <f t="shared" si="32"/>
        <v>26520</v>
      </c>
      <c r="D448" s="61">
        <f t="shared" si="33"/>
        <v>53500.49197685485</v>
      </c>
      <c r="E448" s="61">
        <f t="shared" si="30"/>
        <v>26980.49197685485</v>
      </c>
      <c r="F448" s="61">
        <f t="shared" si="34"/>
        <v>153.71186570524151</v>
      </c>
    </row>
    <row r="449" spans="1:6" x14ac:dyDescent="0.25">
      <c r="A449" s="1">
        <f t="shared" si="31"/>
        <v>48852</v>
      </c>
      <c r="B449" s="61">
        <v>60</v>
      </c>
      <c r="C449" s="61">
        <f t="shared" si="32"/>
        <v>26580</v>
      </c>
      <c r="D449" s="61">
        <f t="shared" si="33"/>
        <v>53714.820319095779</v>
      </c>
      <c r="E449" s="61">
        <f t="shared" si="30"/>
        <v>27134.820319095779</v>
      </c>
      <c r="F449" s="61">
        <f t="shared" si="34"/>
        <v>154.32834224092949</v>
      </c>
    </row>
    <row r="450" spans="1:6" x14ac:dyDescent="0.25">
      <c r="A450" s="1">
        <f t="shared" si="31"/>
        <v>48866</v>
      </c>
      <c r="B450" s="61">
        <v>60</v>
      </c>
      <c r="C450" s="61">
        <f t="shared" si="32"/>
        <v>26640</v>
      </c>
      <c r="D450" s="61">
        <f t="shared" si="33"/>
        <v>53929.766916170091</v>
      </c>
      <c r="E450" s="61">
        <f t="shared" si="30"/>
        <v>27289.766916170091</v>
      </c>
      <c r="F450" s="61">
        <f t="shared" si="34"/>
        <v>154.94659707431128</v>
      </c>
    </row>
    <row r="451" spans="1:6" x14ac:dyDescent="0.25">
      <c r="A451" s="1">
        <f t="shared" si="31"/>
        <v>48880</v>
      </c>
      <c r="B451" s="61">
        <v>60</v>
      </c>
      <c r="C451" s="61">
        <f t="shared" si="32"/>
        <v>26700</v>
      </c>
      <c r="D451" s="61">
        <f t="shared" si="33"/>
        <v>54145.333551505195</v>
      </c>
      <c r="E451" s="61">
        <f t="shared" si="30"/>
        <v>27445.333551505195</v>
      </c>
      <c r="F451" s="61">
        <f t="shared" si="34"/>
        <v>155.56663533510437</v>
      </c>
    </row>
    <row r="452" spans="1:6" x14ac:dyDescent="0.25">
      <c r="A452" s="1">
        <f t="shared" si="31"/>
        <v>48894</v>
      </c>
      <c r="B452" s="61">
        <v>60</v>
      </c>
      <c r="C452" s="61">
        <f t="shared" si="32"/>
        <v>26760</v>
      </c>
      <c r="D452" s="61">
        <f t="shared" si="33"/>
        <v>54361.522013672999</v>
      </c>
      <c r="E452" s="61">
        <f t="shared" si="30"/>
        <v>27601.522013672999</v>
      </c>
      <c r="F452" s="61">
        <f t="shared" si="34"/>
        <v>156.18846216780366</v>
      </c>
    </row>
    <row r="453" spans="1:6" x14ac:dyDescent="0.25">
      <c r="A453" s="1">
        <f t="shared" si="31"/>
        <v>48908</v>
      </c>
      <c r="B453" s="61">
        <v>60</v>
      </c>
      <c r="C453" s="61">
        <f t="shared" si="32"/>
        <v>26820</v>
      </c>
      <c r="D453" s="61">
        <f t="shared" si="33"/>
        <v>54578.334096404746</v>
      </c>
      <c r="E453" s="61">
        <f t="shared" si="30"/>
        <v>27758.334096404746</v>
      </c>
      <c r="F453" s="61">
        <f t="shared" si="34"/>
        <v>156.81208273174707</v>
      </c>
    </row>
    <row r="454" spans="1:6" x14ac:dyDescent="0.25">
      <c r="A454" s="1">
        <f t="shared" si="31"/>
        <v>48922</v>
      </c>
      <c r="B454" s="61">
        <v>60</v>
      </c>
      <c r="C454" s="61">
        <f t="shared" si="32"/>
        <v>26880</v>
      </c>
      <c r="D454" s="61">
        <f t="shared" si="33"/>
        <v>54795.771598605912</v>
      </c>
      <c r="E454" s="61">
        <f t="shared" ref="E454:E517" si="35">D454-C454</f>
        <v>27915.771598605912</v>
      </c>
      <c r="F454" s="61">
        <f t="shared" si="34"/>
        <v>157.43750220116635</v>
      </c>
    </row>
    <row r="455" spans="1:6" x14ac:dyDescent="0.25">
      <c r="A455" s="1">
        <f t="shared" ref="A455:A518" si="36">A454+14</f>
        <v>48936</v>
      </c>
      <c r="B455" s="61">
        <v>60</v>
      </c>
      <c r="C455" s="61">
        <f t="shared" ref="C455:C518" si="37">C454+B455</f>
        <v>26940</v>
      </c>
      <c r="D455" s="61">
        <f t="shared" ref="D455:D518" si="38">D454*(1+$D$2) + B455</f>
        <v>55013.836324371121</v>
      </c>
      <c r="E455" s="61">
        <f t="shared" si="35"/>
        <v>28073.836324371121</v>
      </c>
      <c r="F455" s="61">
        <f t="shared" ref="F455:F518" si="39">E455-E454</f>
        <v>158.064725765209</v>
      </c>
    </row>
    <row r="456" spans="1:6" x14ac:dyDescent="0.25">
      <c r="A456" s="1">
        <f t="shared" si="36"/>
        <v>48950</v>
      </c>
      <c r="B456" s="61">
        <v>60</v>
      </c>
      <c r="C456" s="61">
        <f t="shared" si="37"/>
        <v>27000</v>
      </c>
      <c r="D456" s="61">
        <f t="shared" si="38"/>
        <v>55232.530082999117</v>
      </c>
      <c r="E456" s="61">
        <f t="shared" si="35"/>
        <v>28232.530082999117</v>
      </c>
      <c r="F456" s="61">
        <f t="shared" si="39"/>
        <v>158.69375862799643</v>
      </c>
    </row>
    <row r="457" spans="1:6" x14ac:dyDescent="0.25">
      <c r="A457" s="1">
        <f t="shared" si="36"/>
        <v>48964</v>
      </c>
      <c r="B457" s="61">
        <v>60</v>
      </c>
      <c r="C457" s="61">
        <f t="shared" si="37"/>
        <v>27060</v>
      </c>
      <c r="D457" s="61">
        <f t="shared" si="38"/>
        <v>55451.854689007771</v>
      </c>
      <c r="E457" s="61">
        <f t="shared" si="35"/>
        <v>28391.854689007771</v>
      </c>
      <c r="F457" s="61">
        <f t="shared" si="39"/>
        <v>159.32460600865306</v>
      </c>
    </row>
    <row r="458" spans="1:6" x14ac:dyDescent="0.25">
      <c r="A458" s="1">
        <f t="shared" si="36"/>
        <v>48978</v>
      </c>
      <c r="B458" s="61">
        <v>60</v>
      </c>
      <c r="C458" s="61">
        <f t="shared" si="37"/>
        <v>27120</v>
      </c>
      <c r="D458" s="61">
        <f t="shared" si="38"/>
        <v>55671.811962149135</v>
      </c>
      <c r="E458" s="61">
        <f t="shared" si="35"/>
        <v>28551.811962149135</v>
      </c>
      <c r="F458" s="61">
        <f t="shared" si="39"/>
        <v>159.95727314136457</v>
      </c>
    </row>
    <row r="459" spans="1:6" x14ac:dyDescent="0.25">
      <c r="A459" s="1">
        <f t="shared" si="36"/>
        <v>48992</v>
      </c>
      <c r="B459" s="61">
        <v>60</v>
      </c>
      <c r="C459" s="61">
        <f t="shared" si="37"/>
        <v>27180</v>
      </c>
      <c r="D459" s="61">
        <f t="shared" si="38"/>
        <v>55892.403727424564</v>
      </c>
      <c r="E459" s="61">
        <f t="shared" si="35"/>
        <v>28712.403727424564</v>
      </c>
      <c r="F459" s="61">
        <f t="shared" si="39"/>
        <v>160.59176527542877</v>
      </c>
    </row>
    <row r="460" spans="1:6" x14ac:dyDescent="0.25">
      <c r="A460" s="1">
        <f t="shared" si="36"/>
        <v>49006</v>
      </c>
      <c r="B460" s="61">
        <v>60</v>
      </c>
      <c r="C460" s="61">
        <f t="shared" si="37"/>
        <v>27240</v>
      </c>
      <c r="D460" s="61">
        <f t="shared" si="38"/>
        <v>56113.631815099827</v>
      </c>
      <c r="E460" s="61">
        <f t="shared" si="35"/>
        <v>28873.631815099827</v>
      </c>
      <c r="F460" s="61">
        <f t="shared" si="39"/>
        <v>161.22808767526294</v>
      </c>
    </row>
    <row r="461" spans="1:6" x14ac:dyDescent="0.25">
      <c r="A461" s="1">
        <f t="shared" si="36"/>
        <v>49020</v>
      </c>
      <c r="B461" s="61">
        <v>60</v>
      </c>
      <c r="C461" s="61">
        <f t="shared" si="37"/>
        <v>27300</v>
      </c>
      <c r="D461" s="61">
        <f t="shared" si="38"/>
        <v>56335.498060720303</v>
      </c>
      <c r="E461" s="61">
        <f t="shared" si="35"/>
        <v>29035.498060720303</v>
      </c>
      <c r="F461" s="61">
        <f t="shared" si="39"/>
        <v>161.86624562047655</v>
      </c>
    </row>
    <row r="462" spans="1:6" x14ac:dyDescent="0.25">
      <c r="A462" s="1">
        <f t="shared" si="36"/>
        <v>49034</v>
      </c>
      <c r="B462" s="61">
        <v>60</v>
      </c>
      <c r="C462" s="61">
        <f t="shared" si="37"/>
        <v>27360</v>
      </c>
      <c r="D462" s="61">
        <f t="shared" si="38"/>
        <v>56558.004305126226</v>
      </c>
      <c r="E462" s="61">
        <f t="shared" si="35"/>
        <v>29198.004305126226</v>
      </c>
      <c r="F462" s="61">
        <f t="shared" si="39"/>
        <v>162.50624440592219</v>
      </c>
    </row>
    <row r="463" spans="1:6" x14ac:dyDescent="0.25">
      <c r="A463" s="1">
        <f t="shared" si="36"/>
        <v>49048</v>
      </c>
      <c r="B463" s="61">
        <v>60</v>
      </c>
      <c r="C463" s="61">
        <f t="shared" si="37"/>
        <v>27420</v>
      </c>
      <c r="D463" s="61">
        <f t="shared" si="38"/>
        <v>56781.152394467936</v>
      </c>
      <c r="E463" s="61">
        <f t="shared" si="35"/>
        <v>29361.152394467936</v>
      </c>
      <c r="F463" s="61">
        <f t="shared" si="39"/>
        <v>163.14808934171015</v>
      </c>
    </row>
    <row r="464" spans="1:6" x14ac:dyDescent="0.25">
      <c r="A464" s="1">
        <f t="shared" si="36"/>
        <v>49062</v>
      </c>
      <c r="B464" s="61">
        <v>60</v>
      </c>
      <c r="C464" s="61">
        <f t="shared" si="37"/>
        <v>27480</v>
      </c>
      <c r="D464" s="61">
        <f t="shared" si="38"/>
        <v>57004.94418022121</v>
      </c>
      <c r="E464" s="61">
        <f t="shared" si="35"/>
        <v>29524.94418022121</v>
      </c>
      <c r="F464" s="61">
        <f t="shared" si="39"/>
        <v>163.79178575327387</v>
      </c>
    </row>
    <row r="465" spans="1:6" x14ac:dyDescent="0.25">
      <c r="A465" s="1">
        <f t="shared" si="36"/>
        <v>49076</v>
      </c>
      <c r="B465" s="61">
        <v>60</v>
      </c>
      <c r="C465" s="61">
        <f t="shared" si="37"/>
        <v>27540</v>
      </c>
      <c r="D465" s="61">
        <f t="shared" si="38"/>
        <v>57229.381519202616</v>
      </c>
      <c r="E465" s="61">
        <f t="shared" si="35"/>
        <v>29689.381519202616</v>
      </c>
      <c r="F465" s="61">
        <f t="shared" si="39"/>
        <v>164.43733898140636</v>
      </c>
    </row>
    <row r="466" spans="1:6" x14ac:dyDescent="0.25">
      <c r="A466" s="1">
        <f t="shared" si="36"/>
        <v>49090</v>
      </c>
      <c r="B466" s="61">
        <v>60</v>
      </c>
      <c r="C466" s="61">
        <f t="shared" si="37"/>
        <v>27600</v>
      </c>
      <c r="D466" s="61">
        <f t="shared" si="38"/>
        <v>57454.466273584927</v>
      </c>
      <c r="E466" s="61">
        <f t="shared" si="35"/>
        <v>29854.466273584927</v>
      </c>
      <c r="F466" s="61">
        <f t="shared" si="39"/>
        <v>165.08475438231108</v>
      </c>
    </row>
    <row r="467" spans="1:6" x14ac:dyDescent="0.25">
      <c r="A467" s="1">
        <f t="shared" si="36"/>
        <v>49104</v>
      </c>
      <c r="B467" s="61">
        <v>60</v>
      </c>
      <c r="C467" s="61">
        <f t="shared" si="37"/>
        <v>27660</v>
      </c>
      <c r="D467" s="61">
        <f t="shared" si="38"/>
        <v>57680.200310912573</v>
      </c>
      <c r="E467" s="61">
        <f t="shared" si="35"/>
        <v>30020.200310912573</v>
      </c>
      <c r="F467" s="61">
        <f t="shared" si="39"/>
        <v>165.73403732764564</v>
      </c>
    </row>
    <row r="468" spans="1:6" x14ac:dyDescent="0.25">
      <c r="A468" s="1">
        <f t="shared" si="36"/>
        <v>49118</v>
      </c>
      <c r="B468" s="61">
        <v>60</v>
      </c>
      <c r="C468" s="61">
        <f t="shared" si="37"/>
        <v>27720</v>
      </c>
      <c r="D468" s="61">
        <f t="shared" si="38"/>
        <v>57906.585504117131</v>
      </c>
      <c r="E468" s="61">
        <f t="shared" si="35"/>
        <v>30186.585504117131</v>
      </c>
      <c r="F468" s="61">
        <f t="shared" si="39"/>
        <v>166.38519320455816</v>
      </c>
    </row>
    <row r="469" spans="1:6" x14ac:dyDescent="0.25">
      <c r="A469" s="1">
        <f t="shared" si="36"/>
        <v>49132</v>
      </c>
      <c r="B469" s="61">
        <v>60</v>
      </c>
      <c r="C469" s="61">
        <f t="shared" si="37"/>
        <v>27780</v>
      </c>
      <c r="D469" s="61">
        <f t="shared" si="38"/>
        <v>58133.623731532854</v>
      </c>
      <c r="E469" s="61">
        <f t="shared" si="35"/>
        <v>30353.623731532854</v>
      </c>
      <c r="F469" s="61">
        <f t="shared" si="39"/>
        <v>167.03822741572367</v>
      </c>
    </row>
    <row r="470" spans="1:6" x14ac:dyDescent="0.25">
      <c r="A470" s="1">
        <f t="shared" si="36"/>
        <v>49146</v>
      </c>
      <c r="B470" s="61">
        <v>60</v>
      </c>
      <c r="C470" s="61">
        <f t="shared" si="37"/>
        <v>27840</v>
      </c>
      <c r="D470" s="61">
        <f t="shared" si="38"/>
        <v>58361.316876912279</v>
      </c>
      <c r="E470" s="61">
        <f t="shared" si="35"/>
        <v>30521.316876912279</v>
      </c>
      <c r="F470" s="61">
        <f t="shared" si="39"/>
        <v>167.6931453794241</v>
      </c>
    </row>
    <row r="471" spans="1:6" x14ac:dyDescent="0.25">
      <c r="A471" s="1">
        <f t="shared" si="36"/>
        <v>49160</v>
      </c>
      <c r="B471" s="61">
        <v>60</v>
      </c>
      <c r="C471" s="61">
        <f t="shared" si="37"/>
        <v>27900</v>
      </c>
      <c r="D471" s="61">
        <f t="shared" si="38"/>
        <v>58589.666829441834</v>
      </c>
      <c r="E471" s="61">
        <f t="shared" si="35"/>
        <v>30689.666829441834</v>
      </c>
      <c r="F471" s="61">
        <f t="shared" si="39"/>
        <v>168.34995252955559</v>
      </c>
    </row>
    <row r="472" spans="1:6" x14ac:dyDescent="0.25">
      <c r="A472" s="1">
        <f t="shared" si="36"/>
        <v>49174</v>
      </c>
      <c r="B472" s="61">
        <v>60</v>
      </c>
      <c r="C472" s="61">
        <f t="shared" si="37"/>
        <v>27960</v>
      </c>
      <c r="D472" s="61">
        <f t="shared" si="38"/>
        <v>58818.675483757528</v>
      </c>
      <c r="E472" s="61">
        <f t="shared" si="35"/>
        <v>30858.675483757528</v>
      </c>
      <c r="F472" s="61">
        <f t="shared" si="39"/>
        <v>169.008654315694</v>
      </c>
    </row>
    <row r="473" spans="1:6" x14ac:dyDescent="0.25">
      <c r="A473" s="1">
        <f t="shared" si="36"/>
        <v>49188</v>
      </c>
      <c r="B473" s="61">
        <v>60</v>
      </c>
      <c r="C473" s="61">
        <f t="shared" si="37"/>
        <v>28020</v>
      </c>
      <c r="D473" s="61">
        <f t="shared" si="38"/>
        <v>59048.344739960674</v>
      </c>
      <c r="E473" s="61">
        <f t="shared" si="35"/>
        <v>31028.344739960674</v>
      </c>
      <c r="F473" s="61">
        <f t="shared" si="39"/>
        <v>169.66925620314578</v>
      </c>
    </row>
    <row r="474" spans="1:6" x14ac:dyDescent="0.25">
      <c r="A474" s="1">
        <f t="shared" si="36"/>
        <v>49202</v>
      </c>
      <c r="B474" s="61">
        <v>60</v>
      </c>
      <c r="C474" s="61">
        <f t="shared" si="37"/>
        <v>28080</v>
      </c>
      <c r="D474" s="61">
        <f t="shared" si="38"/>
        <v>59278.676503633636</v>
      </c>
      <c r="E474" s="61">
        <f t="shared" si="35"/>
        <v>31198.676503633636</v>
      </c>
      <c r="F474" s="61">
        <f t="shared" si="39"/>
        <v>170.33176367296255</v>
      </c>
    </row>
    <row r="475" spans="1:6" x14ac:dyDescent="0.25">
      <c r="A475" s="1">
        <f t="shared" si="36"/>
        <v>49216</v>
      </c>
      <c r="B475" s="61">
        <v>60</v>
      </c>
      <c r="C475" s="61">
        <f t="shared" si="37"/>
        <v>28140</v>
      </c>
      <c r="D475" s="61">
        <f t="shared" si="38"/>
        <v>59509.672685855658</v>
      </c>
      <c r="E475" s="61">
        <f t="shared" si="35"/>
        <v>31369.672685855658</v>
      </c>
      <c r="F475" s="61">
        <f t="shared" si="39"/>
        <v>170.99618222202116</v>
      </c>
    </row>
    <row r="476" spans="1:6" x14ac:dyDescent="0.25">
      <c r="A476" s="1">
        <f t="shared" si="36"/>
        <v>49230</v>
      </c>
      <c r="B476" s="61">
        <v>60</v>
      </c>
      <c r="C476" s="61">
        <f t="shared" si="37"/>
        <v>28200</v>
      </c>
      <c r="D476" s="61">
        <f t="shared" si="38"/>
        <v>59741.335203218703</v>
      </c>
      <c r="E476" s="61">
        <f t="shared" si="35"/>
        <v>31541.335203218703</v>
      </c>
      <c r="F476" s="61">
        <f t="shared" si="39"/>
        <v>171.66251736304548</v>
      </c>
    </row>
    <row r="477" spans="1:6" x14ac:dyDescent="0.25">
      <c r="A477" s="1">
        <f t="shared" si="36"/>
        <v>49244</v>
      </c>
      <c r="B477" s="61">
        <v>60</v>
      </c>
      <c r="C477" s="61">
        <f t="shared" si="37"/>
        <v>28260</v>
      </c>
      <c r="D477" s="61">
        <f t="shared" si="38"/>
        <v>59973.665977843375</v>
      </c>
      <c r="E477" s="61">
        <f t="shared" si="35"/>
        <v>31713.665977843375</v>
      </c>
      <c r="F477" s="61">
        <f t="shared" si="39"/>
        <v>172.3307746246719</v>
      </c>
    </row>
    <row r="478" spans="1:6" x14ac:dyDescent="0.25">
      <c r="A478" s="1">
        <f t="shared" si="36"/>
        <v>49258</v>
      </c>
      <c r="B478" s="61">
        <v>60</v>
      </c>
      <c r="C478" s="61">
        <f t="shared" si="37"/>
        <v>28320</v>
      </c>
      <c r="D478" s="61">
        <f t="shared" si="38"/>
        <v>60206.666937394846</v>
      </c>
      <c r="E478" s="61">
        <f t="shared" si="35"/>
        <v>31886.666937394846</v>
      </c>
      <c r="F478" s="61">
        <f t="shared" si="39"/>
        <v>173.00095955147117</v>
      </c>
    </row>
    <row r="479" spans="1:6" x14ac:dyDescent="0.25">
      <c r="A479" s="1">
        <f t="shared" si="36"/>
        <v>49272</v>
      </c>
      <c r="B479" s="61">
        <v>60</v>
      </c>
      <c r="C479" s="61">
        <f t="shared" si="37"/>
        <v>28380</v>
      </c>
      <c r="D479" s="61">
        <f t="shared" si="38"/>
        <v>60440.340015098867</v>
      </c>
      <c r="E479" s="61">
        <f t="shared" si="35"/>
        <v>32060.340015098867</v>
      </c>
      <c r="F479" s="61">
        <f t="shared" si="39"/>
        <v>173.67307770402113</v>
      </c>
    </row>
    <row r="480" spans="1:6" x14ac:dyDescent="0.25">
      <c r="A480" s="1">
        <f t="shared" si="36"/>
        <v>49286</v>
      </c>
      <c r="B480" s="61">
        <v>60</v>
      </c>
      <c r="C480" s="61">
        <f t="shared" si="37"/>
        <v>28440</v>
      </c>
      <c r="D480" s="61">
        <f t="shared" si="38"/>
        <v>60674.687149757803</v>
      </c>
      <c r="E480" s="61">
        <f t="shared" si="35"/>
        <v>32234.687149757803</v>
      </c>
      <c r="F480" s="61">
        <f t="shared" si="39"/>
        <v>174.34713465893583</v>
      </c>
    </row>
    <row r="481" spans="1:6" x14ac:dyDescent="0.25">
      <c r="A481" s="1">
        <f t="shared" si="36"/>
        <v>49300</v>
      </c>
      <c r="B481" s="61">
        <v>60</v>
      </c>
      <c r="C481" s="61">
        <f t="shared" si="37"/>
        <v>28500</v>
      </c>
      <c r="D481" s="61">
        <f t="shared" si="38"/>
        <v>60909.71028576672</v>
      </c>
      <c r="E481" s="61">
        <f t="shared" si="35"/>
        <v>32409.71028576672</v>
      </c>
      <c r="F481" s="61">
        <f t="shared" si="39"/>
        <v>175.02313600891648</v>
      </c>
    </row>
    <row r="482" spans="1:6" x14ac:dyDescent="0.25">
      <c r="A482" s="1">
        <f t="shared" si="36"/>
        <v>49314</v>
      </c>
      <c r="B482" s="61">
        <v>60</v>
      </c>
      <c r="C482" s="61">
        <f t="shared" si="37"/>
        <v>28560</v>
      </c>
      <c r="D482" s="61">
        <f t="shared" si="38"/>
        <v>61145.411373129507</v>
      </c>
      <c r="E482" s="61">
        <f t="shared" si="35"/>
        <v>32585.411373129507</v>
      </c>
      <c r="F482" s="61">
        <f t="shared" si="39"/>
        <v>175.7010873627878</v>
      </c>
    </row>
    <row r="483" spans="1:6" x14ac:dyDescent="0.25">
      <c r="A483" s="1">
        <f t="shared" si="36"/>
        <v>49328</v>
      </c>
      <c r="B483" s="61">
        <v>60</v>
      </c>
      <c r="C483" s="61">
        <f t="shared" si="37"/>
        <v>28620</v>
      </c>
      <c r="D483" s="61">
        <f t="shared" si="38"/>
        <v>61381.792367475071</v>
      </c>
      <c r="E483" s="61">
        <f t="shared" si="35"/>
        <v>32761.792367475071</v>
      </c>
      <c r="F483" s="61">
        <f t="shared" si="39"/>
        <v>176.38099434556352</v>
      </c>
    </row>
    <row r="484" spans="1:6" x14ac:dyDescent="0.25">
      <c r="A484" s="1">
        <f t="shared" si="36"/>
        <v>49342</v>
      </c>
      <c r="B484" s="61">
        <v>60</v>
      </c>
      <c r="C484" s="61">
        <f t="shared" si="37"/>
        <v>28680</v>
      </c>
      <c r="D484" s="61">
        <f t="shared" si="38"/>
        <v>61618.855230073554</v>
      </c>
      <c r="E484" s="61">
        <f t="shared" si="35"/>
        <v>32938.855230073554</v>
      </c>
      <c r="F484" s="61">
        <f t="shared" si="39"/>
        <v>177.06286259848275</v>
      </c>
    </row>
    <row r="485" spans="1:6" x14ac:dyDescent="0.25">
      <c r="A485" s="1">
        <f t="shared" si="36"/>
        <v>49356</v>
      </c>
      <c r="B485" s="61">
        <v>60</v>
      </c>
      <c r="C485" s="61">
        <f t="shared" si="37"/>
        <v>28740</v>
      </c>
      <c r="D485" s="61">
        <f t="shared" si="38"/>
        <v>61856.601927852615</v>
      </c>
      <c r="E485" s="61">
        <f t="shared" si="35"/>
        <v>33116.601927852615</v>
      </c>
      <c r="F485" s="61">
        <f t="shared" si="39"/>
        <v>177.74669777906092</v>
      </c>
    </row>
    <row r="486" spans="1:6" x14ac:dyDescent="0.25">
      <c r="A486" s="1">
        <f t="shared" si="36"/>
        <v>49370</v>
      </c>
      <c r="B486" s="61">
        <v>60</v>
      </c>
      <c r="C486" s="61">
        <f t="shared" si="37"/>
        <v>28800</v>
      </c>
      <c r="D486" s="61">
        <f t="shared" si="38"/>
        <v>62095.034433413726</v>
      </c>
      <c r="E486" s="61">
        <f t="shared" si="35"/>
        <v>33295.034433413726</v>
      </c>
      <c r="F486" s="61">
        <f t="shared" si="39"/>
        <v>178.43250556111161</v>
      </c>
    </row>
    <row r="487" spans="1:6" x14ac:dyDescent="0.25">
      <c r="A487" s="1">
        <f t="shared" si="36"/>
        <v>49384</v>
      </c>
      <c r="B487" s="61">
        <v>60</v>
      </c>
      <c r="C487" s="61">
        <f t="shared" si="37"/>
        <v>28860</v>
      </c>
      <c r="D487" s="61">
        <f t="shared" si="38"/>
        <v>62334.154725048575</v>
      </c>
      <c r="E487" s="61">
        <f t="shared" si="35"/>
        <v>33474.154725048575</v>
      </c>
      <c r="F487" s="61">
        <f t="shared" si="39"/>
        <v>179.1202916348484</v>
      </c>
    </row>
    <row r="488" spans="1:6" x14ac:dyDescent="0.25">
      <c r="A488" s="1">
        <f t="shared" si="36"/>
        <v>49398</v>
      </c>
      <c r="B488" s="61">
        <v>60</v>
      </c>
      <c r="C488" s="61">
        <f t="shared" si="37"/>
        <v>28920</v>
      </c>
      <c r="D488" s="61">
        <f t="shared" si="38"/>
        <v>62573.964786755445</v>
      </c>
      <c r="E488" s="61">
        <f t="shared" si="35"/>
        <v>33653.964786755445</v>
      </c>
      <c r="F488" s="61">
        <f t="shared" si="39"/>
        <v>179.81006170687033</v>
      </c>
    </row>
    <row r="489" spans="1:6" x14ac:dyDescent="0.25">
      <c r="A489" s="1">
        <f t="shared" si="36"/>
        <v>49412</v>
      </c>
      <c r="B489" s="61">
        <v>60</v>
      </c>
      <c r="C489" s="61">
        <f t="shared" si="37"/>
        <v>28980</v>
      </c>
      <c r="D489" s="61">
        <f t="shared" si="38"/>
        <v>62814.466608255701</v>
      </c>
      <c r="E489" s="61">
        <f t="shared" si="35"/>
        <v>33834.466608255701</v>
      </c>
      <c r="F489" s="61">
        <f t="shared" si="39"/>
        <v>180.50182150025648</v>
      </c>
    </row>
    <row r="490" spans="1:6" x14ac:dyDescent="0.25">
      <c r="A490" s="1">
        <f t="shared" si="36"/>
        <v>49426</v>
      </c>
      <c r="B490" s="61">
        <v>60</v>
      </c>
      <c r="C490" s="61">
        <f t="shared" si="37"/>
        <v>29040</v>
      </c>
      <c r="D490" s="61">
        <f t="shared" si="38"/>
        <v>63055.662185010282</v>
      </c>
      <c r="E490" s="61">
        <f t="shared" si="35"/>
        <v>34015.662185010282</v>
      </c>
      <c r="F490" s="61">
        <f t="shared" si="39"/>
        <v>181.19557675458054</v>
      </c>
    </row>
    <row r="491" spans="1:6" x14ac:dyDescent="0.25">
      <c r="A491" s="1">
        <f t="shared" si="36"/>
        <v>49440</v>
      </c>
      <c r="B491" s="61">
        <v>60</v>
      </c>
      <c r="C491" s="61">
        <f t="shared" si="37"/>
        <v>29100</v>
      </c>
      <c r="D491" s="61">
        <f t="shared" si="38"/>
        <v>63297.553518236273</v>
      </c>
      <c r="E491" s="61">
        <f t="shared" si="35"/>
        <v>34197.553518236273</v>
      </c>
      <c r="F491" s="61">
        <f t="shared" si="39"/>
        <v>181.89133322599082</v>
      </c>
    </row>
    <row r="492" spans="1:6" x14ac:dyDescent="0.25">
      <c r="A492" s="1">
        <f t="shared" si="36"/>
        <v>49454</v>
      </c>
      <c r="B492" s="61">
        <v>60</v>
      </c>
      <c r="C492" s="61">
        <f t="shared" si="37"/>
        <v>29160</v>
      </c>
      <c r="D492" s="61">
        <f t="shared" si="38"/>
        <v>63540.14261492349</v>
      </c>
      <c r="E492" s="61">
        <f t="shared" si="35"/>
        <v>34380.14261492349</v>
      </c>
      <c r="F492" s="61">
        <f t="shared" si="39"/>
        <v>182.58909668721753</v>
      </c>
    </row>
    <row r="493" spans="1:6" x14ac:dyDescent="0.25">
      <c r="A493" s="1">
        <f t="shared" si="36"/>
        <v>49468</v>
      </c>
      <c r="B493" s="61">
        <v>60</v>
      </c>
      <c r="C493" s="61">
        <f t="shared" si="37"/>
        <v>29220</v>
      </c>
      <c r="D493" s="61">
        <f t="shared" si="38"/>
        <v>63783.43148785115</v>
      </c>
      <c r="E493" s="61">
        <f t="shared" si="35"/>
        <v>34563.43148785115</v>
      </c>
      <c r="F493" s="61">
        <f t="shared" si="39"/>
        <v>183.28887292766012</v>
      </c>
    </row>
    <row r="494" spans="1:6" x14ac:dyDescent="0.25">
      <c r="A494" s="1">
        <f t="shared" si="36"/>
        <v>49482</v>
      </c>
      <c r="B494" s="61">
        <v>60</v>
      </c>
      <c r="C494" s="61">
        <f t="shared" si="37"/>
        <v>29280</v>
      </c>
      <c r="D494" s="61">
        <f t="shared" si="38"/>
        <v>64027.422155604567</v>
      </c>
      <c r="E494" s="61">
        <f t="shared" si="35"/>
        <v>34747.422155604567</v>
      </c>
      <c r="F494" s="61">
        <f t="shared" si="39"/>
        <v>183.99066775341635</v>
      </c>
    </row>
    <row r="495" spans="1:6" x14ac:dyDescent="0.25">
      <c r="A495" s="1">
        <f t="shared" si="36"/>
        <v>49496</v>
      </c>
      <c r="B495" s="61">
        <v>60</v>
      </c>
      <c r="C495" s="61">
        <f t="shared" si="37"/>
        <v>29340</v>
      </c>
      <c r="D495" s="61">
        <f t="shared" si="38"/>
        <v>64272.116642591885</v>
      </c>
      <c r="E495" s="61">
        <f t="shared" si="35"/>
        <v>34932.116642591885</v>
      </c>
      <c r="F495" s="61">
        <f t="shared" si="39"/>
        <v>184.69448698731867</v>
      </c>
    </row>
    <row r="496" spans="1:6" x14ac:dyDescent="0.25">
      <c r="A496" s="1">
        <f t="shared" si="36"/>
        <v>49510</v>
      </c>
      <c r="B496" s="61">
        <v>60</v>
      </c>
      <c r="C496" s="61">
        <f t="shared" si="37"/>
        <v>29400</v>
      </c>
      <c r="D496" s="61">
        <f t="shared" si="38"/>
        <v>64517.5169790609</v>
      </c>
      <c r="E496" s="61">
        <f t="shared" si="35"/>
        <v>35117.5169790609</v>
      </c>
      <c r="F496" s="61">
        <f t="shared" si="39"/>
        <v>185.40033646901429</v>
      </c>
    </row>
    <row r="497" spans="1:6" x14ac:dyDescent="0.25">
      <c r="A497" s="1">
        <f t="shared" si="36"/>
        <v>49524</v>
      </c>
      <c r="B497" s="61">
        <v>60</v>
      </c>
      <c r="C497" s="61">
        <f t="shared" si="37"/>
        <v>29460</v>
      </c>
      <c r="D497" s="61">
        <f t="shared" si="38"/>
        <v>64763.625201115879</v>
      </c>
      <c r="E497" s="61">
        <f t="shared" si="35"/>
        <v>35303.625201115879</v>
      </c>
      <c r="F497" s="61">
        <f t="shared" si="39"/>
        <v>186.10822205497971</v>
      </c>
    </row>
    <row r="498" spans="1:6" x14ac:dyDescent="0.25">
      <c r="A498" s="1">
        <f t="shared" si="36"/>
        <v>49538</v>
      </c>
      <c r="B498" s="61">
        <v>60</v>
      </c>
      <c r="C498" s="61">
        <f t="shared" si="37"/>
        <v>29520</v>
      </c>
      <c r="D498" s="61">
        <f t="shared" si="38"/>
        <v>65010.44335073448</v>
      </c>
      <c r="E498" s="61">
        <f t="shared" si="35"/>
        <v>35490.44335073448</v>
      </c>
      <c r="F498" s="61">
        <f t="shared" si="39"/>
        <v>186.81814961860073</v>
      </c>
    </row>
    <row r="499" spans="1:6" x14ac:dyDescent="0.25">
      <c r="A499" s="1">
        <f t="shared" si="36"/>
        <v>49552</v>
      </c>
      <c r="B499" s="61">
        <v>60</v>
      </c>
      <c r="C499" s="61">
        <f t="shared" si="37"/>
        <v>29580</v>
      </c>
      <c r="D499" s="61">
        <f t="shared" si="38"/>
        <v>65257.973475784675</v>
      </c>
      <c r="E499" s="61">
        <f t="shared" si="35"/>
        <v>35677.973475784675</v>
      </c>
      <c r="F499" s="61">
        <f t="shared" si="39"/>
        <v>187.53012505019433</v>
      </c>
    </row>
    <row r="500" spans="1:6" x14ac:dyDescent="0.25">
      <c r="A500" s="1">
        <f t="shared" si="36"/>
        <v>49566</v>
      </c>
      <c r="B500" s="61">
        <v>60</v>
      </c>
      <c r="C500" s="61">
        <f t="shared" si="37"/>
        <v>29640</v>
      </c>
      <c r="D500" s="61">
        <f t="shared" si="38"/>
        <v>65506.217630041749</v>
      </c>
      <c r="E500" s="61">
        <f t="shared" si="35"/>
        <v>35866.217630041749</v>
      </c>
      <c r="F500" s="61">
        <f t="shared" si="39"/>
        <v>188.24415425707411</v>
      </c>
    </row>
    <row r="501" spans="1:6" x14ac:dyDescent="0.25">
      <c r="A501" s="1">
        <f t="shared" si="36"/>
        <v>49580</v>
      </c>
      <c r="B501" s="61">
        <v>60</v>
      </c>
      <c r="C501" s="61">
        <f t="shared" si="37"/>
        <v>29700</v>
      </c>
      <c r="D501" s="61">
        <f t="shared" si="38"/>
        <v>65755.177873205335</v>
      </c>
      <c r="E501" s="61">
        <f t="shared" si="35"/>
        <v>36055.177873205335</v>
      </c>
      <c r="F501" s="61">
        <f t="shared" si="39"/>
        <v>188.96024316358671</v>
      </c>
    </row>
    <row r="502" spans="1:6" x14ac:dyDescent="0.25">
      <c r="A502" s="1">
        <f t="shared" si="36"/>
        <v>49594</v>
      </c>
      <c r="B502" s="61">
        <v>60</v>
      </c>
      <c r="C502" s="61">
        <f t="shared" si="37"/>
        <v>29760</v>
      </c>
      <c r="D502" s="61">
        <f t="shared" si="38"/>
        <v>66004.856270916498</v>
      </c>
      <c r="E502" s="61">
        <f t="shared" si="35"/>
        <v>36244.856270916498</v>
      </c>
      <c r="F502" s="61">
        <f t="shared" si="39"/>
        <v>189.67839771116269</v>
      </c>
    </row>
    <row r="503" spans="1:6" x14ac:dyDescent="0.25">
      <c r="A503" s="1">
        <f t="shared" si="36"/>
        <v>49608</v>
      </c>
      <c r="B503" s="61">
        <v>60</v>
      </c>
      <c r="C503" s="61">
        <f t="shared" si="37"/>
        <v>29820</v>
      </c>
      <c r="D503" s="61">
        <f t="shared" si="38"/>
        <v>66255.254894774916</v>
      </c>
      <c r="E503" s="61">
        <f t="shared" si="35"/>
        <v>36435.254894774916</v>
      </c>
      <c r="F503" s="61">
        <f t="shared" si="39"/>
        <v>190.39862385841843</v>
      </c>
    </row>
    <row r="504" spans="1:6" x14ac:dyDescent="0.25">
      <c r="A504" s="1">
        <f t="shared" si="36"/>
        <v>49622</v>
      </c>
      <c r="B504" s="61">
        <v>60</v>
      </c>
      <c r="C504" s="61">
        <f t="shared" si="37"/>
        <v>29880</v>
      </c>
      <c r="D504" s="61">
        <f t="shared" si="38"/>
        <v>66506.375822356</v>
      </c>
      <c r="E504" s="61">
        <f t="shared" si="35"/>
        <v>36626.375822356</v>
      </c>
      <c r="F504" s="61">
        <f t="shared" si="39"/>
        <v>191.12092758108338</v>
      </c>
    </row>
    <row r="505" spans="1:6" x14ac:dyDescent="0.25">
      <c r="A505" s="1">
        <f t="shared" si="36"/>
        <v>49636</v>
      </c>
      <c r="B505" s="61">
        <v>60</v>
      </c>
      <c r="C505" s="61">
        <f t="shared" si="37"/>
        <v>29940</v>
      </c>
      <c r="D505" s="61">
        <f t="shared" si="38"/>
        <v>66758.221137228174</v>
      </c>
      <c r="E505" s="61">
        <f t="shared" si="35"/>
        <v>36818.221137228174</v>
      </c>
      <c r="F505" s="61">
        <f t="shared" si="39"/>
        <v>191.84531487217464</v>
      </c>
    </row>
    <row r="506" spans="1:6" x14ac:dyDescent="0.25">
      <c r="A506" s="1">
        <f t="shared" si="36"/>
        <v>49650</v>
      </c>
      <c r="B506" s="61">
        <v>60</v>
      </c>
      <c r="C506" s="61">
        <f t="shared" si="37"/>
        <v>30000</v>
      </c>
      <c r="D506" s="61">
        <f t="shared" si="38"/>
        <v>67010.792928970171</v>
      </c>
      <c r="E506" s="61">
        <f t="shared" si="35"/>
        <v>37010.792928970171</v>
      </c>
      <c r="F506" s="61">
        <f t="shared" si="39"/>
        <v>192.571791741997</v>
      </c>
    </row>
    <row r="507" spans="1:6" x14ac:dyDescent="0.25">
      <c r="A507" s="1">
        <f t="shared" si="36"/>
        <v>49664</v>
      </c>
      <c r="B507" s="61">
        <v>60</v>
      </c>
      <c r="C507" s="61">
        <f t="shared" si="37"/>
        <v>30060</v>
      </c>
      <c r="D507" s="61">
        <f t="shared" si="38"/>
        <v>67264.093293188358</v>
      </c>
      <c r="E507" s="61">
        <f t="shared" si="35"/>
        <v>37204.093293188358</v>
      </c>
      <c r="F507" s="61">
        <f t="shared" si="39"/>
        <v>193.30036421818659</v>
      </c>
    </row>
    <row r="508" spans="1:6" x14ac:dyDescent="0.25">
      <c r="A508" s="1">
        <f t="shared" si="36"/>
        <v>49678</v>
      </c>
      <c r="B508" s="61">
        <v>60</v>
      </c>
      <c r="C508" s="61">
        <f t="shared" si="37"/>
        <v>30120</v>
      </c>
      <c r="D508" s="61">
        <f t="shared" si="38"/>
        <v>67518.124331534098</v>
      </c>
      <c r="E508" s="61">
        <f t="shared" si="35"/>
        <v>37398.124331534098</v>
      </c>
      <c r="F508" s="61">
        <f t="shared" si="39"/>
        <v>194.03103834573994</v>
      </c>
    </row>
    <row r="509" spans="1:6" x14ac:dyDescent="0.25">
      <c r="A509" s="1">
        <f t="shared" si="36"/>
        <v>49692</v>
      </c>
      <c r="B509" s="61">
        <v>60</v>
      </c>
      <c r="C509" s="61">
        <f t="shared" si="37"/>
        <v>30180</v>
      </c>
      <c r="D509" s="61">
        <f t="shared" si="38"/>
        <v>67772.888151721214</v>
      </c>
      <c r="E509" s="61">
        <f t="shared" si="35"/>
        <v>37592.888151721214</v>
      </c>
      <c r="F509" s="61">
        <f t="shared" si="39"/>
        <v>194.76382018711593</v>
      </c>
    </row>
    <row r="510" spans="1:6" x14ac:dyDescent="0.25">
      <c r="A510" s="1">
        <f t="shared" si="36"/>
        <v>49706</v>
      </c>
      <c r="B510" s="61">
        <v>60</v>
      </c>
      <c r="C510" s="61">
        <f t="shared" si="37"/>
        <v>30240</v>
      </c>
      <c r="D510" s="61">
        <f t="shared" si="38"/>
        <v>68028.386867543479</v>
      </c>
      <c r="E510" s="61">
        <f t="shared" si="35"/>
        <v>37788.386867543479</v>
      </c>
      <c r="F510" s="61">
        <f t="shared" si="39"/>
        <v>195.49871582226478</v>
      </c>
    </row>
    <row r="511" spans="1:6" x14ac:dyDescent="0.25">
      <c r="A511" s="1">
        <f t="shared" si="36"/>
        <v>49720</v>
      </c>
      <c r="B511" s="61">
        <v>60</v>
      </c>
      <c r="C511" s="61">
        <f t="shared" si="37"/>
        <v>30300</v>
      </c>
      <c r="D511" s="61">
        <f t="shared" si="38"/>
        <v>68284.622598892165</v>
      </c>
      <c r="E511" s="61">
        <f t="shared" si="35"/>
        <v>37984.622598892165</v>
      </c>
      <c r="F511" s="61">
        <f t="shared" si="39"/>
        <v>196.23573134868639</v>
      </c>
    </row>
    <row r="512" spans="1:6" x14ac:dyDescent="0.25">
      <c r="A512" s="1">
        <f t="shared" si="36"/>
        <v>49734</v>
      </c>
      <c r="B512" s="61">
        <v>60</v>
      </c>
      <c r="C512" s="61">
        <f t="shared" si="37"/>
        <v>30360</v>
      </c>
      <c r="D512" s="61">
        <f t="shared" si="38"/>
        <v>68541.597471773581</v>
      </c>
      <c r="E512" s="61">
        <f t="shared" si="35"/>
        <v>38181.597471773581</v>
      </c>
      <c r="F512" s="61">
        <f t="shared" si="39"/>
        <v>196.97487288141565</v>
      </c>
    </row>
    <row r="513" spans="1:6" x14ac:dyDescent="0.25">
      <c r="A513" s="1">
        <f t="shared" si="36"/>
        <v>49748</v>
      </c>
      <c r="B513" s="61">
        <v>60</v>
      </c>
      <c r="C513" s="61">
        <f t="shared" si="37"/>
        <v>30420</v>
      </c>
      <c r="D513" s="61">
        <f t="shared" si="38"/>
        <v>68799.313618326778</v>
      </c>
      <c r="E513" s="61">
        <f t="shared" si="35"/>
        <v>38379.313618326778</v>
      </c>
      <c r="F513" s="61">
        <f t="shared" si="39"/>
        <v>197.71614655319718</v>
      </c>
    </row>
    <row r="514" spans="1:6" x14ac:dyDescent="0.25">
      <c r="A514" s="1">
        <f t="shared" si="36"/>
        <v>49762</v>
      </c>
      <c r="B514" s="61">
        <v>60</v>
      </c>
      <c r="C514" s="61">
        <f t="shared" si="37"/>
        <v>30480</v>
      </c>
      <c r="D514" s="61">
        <f t="shared" si="38"/>
        <v>69057.773176841176</v>
      </c>
      <c r="E514" s="61">
        <f t="shared" si="35"/>
        <v>38577.773176841176</v>
      </c>
      <c r="F514" s="61">
        <f t="shared" si="39"/>
        <v>198.45955851439794</v>
      </c>
    </row>
    <row r="515" spans="1:6" x14ac:dyDescent="0.25">
      <c r="A515" s="1">
        <f t="shared" si="36"/>
        <v>49776</v>
      </c>
      <c r="B515" s="61">
        <v>60</v>
      </c>
      <c r="C515" s="61">
        <f t="shared" si="37"/>
        <v>30540</v>
      </c>
      <c r="D515" s="61">
        <f t="shared" si="38"/>
        <v>69316.978291774372</v>
      </c>
      <c r="E515" s="61">
        <f t="shared" si="35"/>
        <v>38776.978291774372</v>
      </c>
      <c r="F515" s="61">
        <f t="shared" si="39"/>
        <v>199.20511493319646</v>
      </c>
    </row>
    <row r="516" spans="1:6" x14ac:dyDescent="0.25">
      <c r="A516" s="1">
        <f t="shared" si="36"/>
        <v>49790</v>
      </c>
      <c r="B516" s="61">
        <v>60</v>
      </c>
      <c r="C516" s="61">
        <f t="shared" si="37"/>
        <v>30600</v>
      </c>
      <c r="D516" s="61">
        <f t="shared" si="38"/>
        <v>69576.931113769868</v>
      </c>
      <c r="E516" s="61">
        <f t="shared" si="35"/>
        <v>38976.931113769868</v>
      </c>
      <c r="F516" s="61">
        <f t="shared" si="39"/>
        <v>199.95282199549547</v>
      </c>
    </row>
    <row r="517" spans="1:6" x14ac:dyDescent="0.25">
      <c r="A517" s="1">
        <f t="shared" si="36"/>
        <v>49804</v>
      </c>
      <c r="B517" s="61">
        <v>60</v>
      </c>
      <c r="C517" s="61">
        <f t="shared" si="37"/>
        <v>30660</v>
      </c>
      <c r="D517" s="61">
        <f t="shared" si="38"/>
        <v>69837.633799674979</v>
      </c>
      <c r="E517" s="61">
        <f t="shared" si="35"/>
        <v>39177.633799674979</v>
      </c>
      <c r="F517" s="61">
        <f t="shared" si="39"/>
        <v>200.70268590511114</v>
      </c>
    </row>
    <row r="518" spans="1:6" x14ac:dyDescent="0.25">
      <c r="A518" s="1">
        <f t="shared" si="36"/>
        <v>49818</v>
      </c>
      <c r="B518" s="61">
        <v>60</v>
      </c>
      <c r="C518" s="61">
        <f t="shared" si="37"/>
        <v>30720</v>
      </c>
      <c r="D518" s="61">
        <f t="shared" si="38"/>
        <v>70099.08851255865</v>
      </c>
      <c r="E518" s="61">
        <f t="shared" ref="E518:E581" si="40">D518-C518</f>
        <v>39379.08851255865</v>
      </c>
      <c r="F518" s="61">
        <f t="shared" si="39"/>
        <v>201.45471288367116</v>
      </c>
    </row>
    <row r="519" spans="1:6" x14ac:dyDescent="0.25">
      <c r="A519" s="1">
        <f t="shared" ref="A519:A582" si="41">A518+14</f>
        <v>49832</v>
      </c>
      <c r="B519" s="61">
        <v>60</v>
      </c>
      <c r="C519" s="61">
        <f t="shared" ref="C519:C582" si="42">C518+B519</f>
        <v>30780</v>
      </c>
      <c r="D519" s="61">
        <f t="shared" ref="D519:D582" si="43">D518*(1+$D$2) + B519</f>
        <v>70361.297421729498</v>
      </c>
      <c r="E519" s="61">
        <f t="shared" si="40"/>
        <v>39581.297421729498</v>
      </c>
      <c r="F519" s="61">
        <f t="shared" ref="F519:F582" si="44">E519-E518</f>
        <v>202.20890917084762</v>
      </c>
    </row>
    <row r="520" spans="1:6" x14ac:dyDescent="0.25">
      <c r="A520" s="1">
        <f t="shared" si="41"/>
        <v>49846</v>
      </c>
      <c r="B520" s="61">
        <v>60</v>
      </c>
      <c r="C520" s="61">
        <f t="shared" si="42"/>
        <v>30840</v>
      </c>
      <c r="D520" s="61">
        <f t="shared" si="43"/>
        <v>70624.262702753724</v>
      </c>
      <c r="E520" s="61">
        <f t="shared" si="40"/>
        <v>39784.262702753724</v>
      </c>
      <c r="F520" s="61">
        <f t="shared" si="44"/>
        <v>202.96528102422599</v>
      </c>
    </row>
    <row r="521" spans="1:6" x14ac:dyDescent="0.25">
      <c r="A521" s="1">
        <f t="shared" si="41"/>
        <v>49860</v>
      </c>
      <c r="B521" s="61">
        <v>60</v>
      </c>
      <c r="C521" s="61">
        <f t="shared" si="42"/>
        <v>30900</v>
      </c>
      <c r="D521" s="61">
        <f t="shared" si="43"/>
        <v>70887.986537473203</v>
      </c>
      <c r="E521" s="61">
        <f t="shared" si="40"/>
        <v>39987.986537473203</v>
      </c>
      <c r="F521" s="61">
        <f t="shared" si="44"/>
        <v>203.72383471947978</v>
      </c>
    </row>
    <row r="522" spans="1:6" x14ac:dyDescent="0.25">
      <c r="A522" s="1">
        <f t="shared" si="41"/>
        <v>49874</v>
      </c>
      <c r="B522" s="61">
        <v>60</v>
      </c>
      <c r="C522" s="61">
        <f t="shared" si="42"/>
        <v>30960</v>
      </c>
      <c r="D522" s="61">
        <f t="shared" si="43"/>
        <v>71152.471114023603</v>
      </c>
      <c r="E522" s="61">
        <f t="shared" si="40"/>
        <v>40192.471114023603</v>
      </c>
      <c r="F522" s="61">
        <f t="shared" si="44"/>
        <v>204.48457655039965</v>
      </c>
    </row>
    <row r="523" spans="1:6" x14ac:dyDescent="0.25">
      <c r="A523" s="1">
        <f t="shared" si="41"/>
        <v>49888</v>
      </c>
      <c r="B523" s="61">
        <v>60</v>
      </c>
      <c r="C523" s="61">
        <f t="shared" si="42"/>
        <v>31020</v>
      </c>
      <c r="D523" s="61">
        <f t="shared" si="43"/>
        <v>71417.718626852511</v>
      </c>
      <c r="E523" s="61">
        <f t="shared" si="40"/>
        <v>40397.718626852511</v>
      </c>
      <c r="F523" s="61">
        <f t="shared" si="44"/>
        <v>205.24751282890793</v>
      </c>
    </row>
    <row r="524" spans="1:6" x14ac:dyDescent="0.25">
      <c r="A524" s="1">
        <f t="shared" si="41"/>
        <v>49902</v>
      </c>
      <c r="B524" s="61">
        <v>60</v>
      </c>
      <c r="C524" s="61">
        <f t="shared" si="42"/>
        <v>31080</v>
      </c>
      <c r="D524" s="61">
        <f t="shared" si="43"/>
        <v>71683.731276737657</v>
      </c>
      <c r="E524" s="61">
        <f t="shared" si="40"/>
        <v>40603.731276737657</v>
      </c>
      <c r="F524" s="61">
        <f t="shared" si="44"/>
        <v>206.01264988514595</v>
      </c>
    </row>
    <row r="525" spans="1:6" x14ac:dyDescent="0.25">
      <c r="A525" s="1">
        <f t="shared" si="41"/>
        <v>49916</v>
      </c>
      <c r="B525" s="61">
        <v>60</v>
      </c>
      <c r="C525" s="61">
        <f t="shared" si="42"/>
        <v>31140</v>
      </c>
      <c r="D525" s="61">
        <f t="shared" si="43"/>
        <v>71950.511270805175</v>
      </c>
      <c r="E525" s="61">
        <f t="shared" si="40"/>
        <v>40810.511270805175</v>
      </c>
      <c r="F525" s="61">
        <f t="shared" si="44"/>
        <v>206.77999406751769</v>
      </c>
    </row>
    <row r="526" spans="1:6" x14ac:dyDescent="0.25">
      <c r="A526" s="1">
        <f t="shared" si="41"/>
        <v>49930</v>
      </c>
      <c r="B526" s="61">
        <v>60</v>
      </c>
      <c r="C526" s="61">
        <f t="shared" si="42"/>
        <v>31200</v>
      </c>
      <c r="D526" s="61">
        <f t="shared" si="43"/>
        <v>72218.060822547879</v>
      </c>
      <c r="E526" s="61">
        <f t="shared" si="40"/>
        <v>41018.060822547879</v>
      </c>
      <c r="F526" s="61">
        <f t="shared" si="44"/>
        <v>207.54955174270435</v>
      </c>
    </row>
    <row r="527" spans="1:6" x14ac:dyDescent="0.25">
      <c r="A527" s="1">
        <f t="shared" si="41"/>
        <v>49944</v>
      </c>
      <c r="B527" s="61">
        <v>60</v>
      </c>
      <c r="C527" s="61">
        <f t="shared" si="42"/>
        <v>31260</v>
      </c>
      <c r="D527" s="61">
        <f t="shared" si="43"/>
        <v>72486.382151843689</v>
      </c>
      <c r="E527" s="61">
        <f t="shared" si="40"/>
        <v>41226.382151843689</v>
      </c>
      <c r="F527" s="61">
        <f t="shared" si="44"/>
        <v>208.32132929580985</v>
      </c>
    </row>
    <row r="528" spans="1:6" x14ac:dyDescent="0.25">
      <c r="A528" s="1">
        <f t="shared" si="41"/>
        <v>49958</v>
      </c>
      <c r="B528" s="61">
        <v>60</v>
      </c>
      <c r="C528" s="61">
        <f t="shared" si="42"/>
        <v>31320</v>
      </c>
      <c r="D528" s="61">
        <f t="shared" si="43"/>
        <v>72755.477484974006</v>
      </c>
      <c r="E528" s="61">
        <f t="shared" si="40"/>
        <v>41435.477484974006</v>
      </c>
      <c r="F528" s="61">
        <f t="shared" si="44"/>
        <v>209.09533313031716</v>
      </c>
    </row>
    <row r="529" spans="1:6" x14ac:dyDescent="0.25">
      <c r="A529" s="1">
        <f t="shared" si="41"/>
        <v>49972</v>
      </c>
      <c r="B529" s="61">
        <v>60</v>
      </c>
      <c r="C529" s="61">
        <f t="shared" si="42"/>
        <v>31380</v>
      </c>
      <c r="D529" s="61">
        <f t="shared" si="43"/>
        <v>73025.349054642196</v>
      </c>
      <c r="E529" s="61">
        <f t="shared" si="40"/>
        <v>41645.349054642196</v>
      </c>
      <c r="F529" s="61">
        <f t="shared" si="44"/>
        <v>209.8715696681902</v>
      </c>
    </row>
    <row r="530" spans="1:6" x14ac:dyDescent="0.25">
      <c r="A530" s="1">
        <f t="shared" si="41"/>
        <v>49986</v>
      </c>
      <c r="B530" s="61">
        <v>60</v>
      </c>
      <c r="C530" s="61">
        <f t="shared" si="42"/>
        <v>31440</v>
      </c>
      <c r="D530" s="61">
        <f t="shared" si="43"/>
        <v>73295.999099992128</v>
      </c>
      <c r="E530" s="61">
        <f t="shared" si="40"/>
        <v>41855.999099992128</v>
      </c>
      <c r="F530" s="61">
        <f t="shared" si="44"/>
        <v>210.65004534993204</v>
      </c>
    </row>
    <row r="531" spans="1:6" x14ac:dyDescent="0.25">
      <c r="A531" s="1">
        <f t="shared" si="41"/>
        <v>50000</v>
      </c>
      <c r="B531" s="61">
        <v>60</v>
      </c>
      <c r="C531" s="61">
        <f t="shared" si="42"/>
        <v>31500</v>
      </c>
      <c r="D531" s="61">
        <f t="shared" si="43"/>
        <v>73567.429866626713</v>
      </c>
      <c r="E531" s="61">
        <f t="shared" si="40"/>
        <v>42067.429866626713</v>
      </c>
      <c r="F531" s="61">
        <f t="shared" si="44"/>
        <v>211.43076663458487</v>
      </c>
    </row>
    <row r="532" spans="1:6" x14ac:dyDescent="0.25">
      <c r="A532" s="1">
        <f t="shared" si="41"/>
        <v>50014</v>
      </c>
      <c r="B532" s="61">
        <v>60</v>
      </c>
      <c r="C532" s="61">
        <f t="shared" si="42"/>
        <v>31560</v>
      </c>
      <c r="D532" s="61">
        <f t="shared" si="43"/>
        <v>73839.643606626603</v>
      </c>
      <c r="E532" s="61">
        <f t="shared" si="40"/>
        <v>42279.643606626603</v>
      </c>
      <c r="F532" s="61">
        <f t="shared" si="44"/>
        <v>212.21373999989009</v>
      </c>
    </row>
    <row r="533" spans="1:6" x14ac:dyDescent="0.25">
      <c r="A533" s="1">
        <f t="shared" si="41"/>
        <v>50028</v>
      </c>
      <c r="B533" s="61">
        <v>60</v>
      </c>
      <c r="C533" s="61">
        <f t="shared" si="42"/>
        <v>31620</v>
      </c>
      <c r="D533" s="61">
        <f t="shared" si="43"/>
        <v>74112.64257856879</v>
      </c>
      <c r="E533" s="61">
        <f t="shared" si="40"/>
        <v>42492.64257856879</v>
      </c>
      <c r="F533" s="61">
        <f t="shared" si="44"/>
        <v>212.99897194218647</v>
      </c>
    </row>
    <row r="534" spans="1:6" x14ac:dyDescent="0.25">
      <c r="A534" s="1">
        <f t="shared" si="41"/>
        <v>50042</v>
      </c>
      <c r="B534" s="61">
        <v>60</v>
      </c>
      <c r="C534" s="61">
        <f t="shared" si="42"/>
        <v>31680</v>
      </c>
      <c r="D534" s="61">
        <f t="shared" si="43"/>
        <v>74386.429047545433</v>
      </c>
      <c r="E534" s="61">
        <f t="shared" si="40"/>
        <v>42706.429047545433</v>
      </c>
      <c r="F534" s="61">
        <f t="shared" si="44"/>
        <v>213.78646897664294</v>
      </c>
    </row>
    <row r="535" spans="1:6" x14ac:dyDescent="0.25">
      <c r="A535" s="1">
        <f t="shared" si="41"/>
        <v>50056</v>
      </c>
      <c r="B535" s="61">
        <v>60</v>
      </c>
      <c r="C535" s="61">
        <f t="shared" si="42"/>
        <v>31740</v>
      </c>
      <c r="D535" s="61">
        <f t="shared" si="43"/>
        <v>74661.005285182589</v>
      </c>
      <c r="E535" s="61">
        <f t="shared" si="40"/>
        <v>42921.005285182589</v>
      </c>
      <c r="F535" s="61">
        <f t="shared" si="44"/>
        <v>214.57623763715674</v>
      </c>
    </row>
    <row r="536" spans="1:6" x14ac:dyDescent="0.25">
      <c r="A536" s="1">
        <f t="shared" si="41"/>
        <v>50070</v>
      </c>
      <c r="B536" s="61">
        <v>60</v>
      </c>
      <c r="C536" s="61">
        <f t="shared" si="42"/>
        <v>31800</v>
      </c>
      <c r="D536" s="61">
        <f t="shared" si="43"/>
        <v>74936.373569659074</v>
      </c>
      <c r="E536" s="61">
        <f t="shared" si="40"/>
        <v>43136.373569659074</v>
      </c>
      <c r="F536" s="61">
        <f t="shared" si="44"/>
        <v>215.3682844764844</v>
      </c>
    </row>
    <row r="537" spans="1:6" x14ac:dyDescent="0.25">
      <c r="A537" s="1">
        <f t="shared" si="41"/>
        <v>50084</v>
      </c>
      <c r="B537" s="61">
        <v>60</v>
      </c>
      <c r="C537" s="61">
        <f t="shared" si="42"/>
        <v>31860</v>
      </c>
      <c r="D537" s="61">
        <f t="shared" si="43"/>
        <v>75212.536185725403</v>
      </c>
      <c r="E537" s="61">
        <f t="shared" si="40"/>
        <v>43352.536185725403</v>
      </c>
      <c r="F537" s="61">
        <f t="shared" si="44"/>
        <v>216.16261606632906</v>
      </c>
    </row>
    <row r="538" spans="1:6" x14ac:dyDescent="0.25">
      <c r="A538" s="1">
        <f t="shared" si="41"/>
        <v>50098</v>
      </c>
      <c r="B538" s="61">
        <v>60</v>
      </c>
      <c r="C538" s="61">
        <f t="shared" si="42"/>
        <v>31920</v>
      </c>
      <c r="D538" s="61">
        <f t="shared" si="43"/>
        <v>75489.495424722685</v>
      </c>
      <c r="E538" s="61">
        <f t="shared" si="40"/>
        <v>43569.495424722685</v>
      </c>
      <c r="F538" s="61">
        <f t="shared" si="44"/>
        <v>216.95923899728223</v>
      </c>
    </row>
    <row r="539" spans="1:6" x14ac:dyDescent="0.25">
      <c r="A539" s="1">
        <f t="shared" si="41"/>
        <v>50112</v>
      </c>
      <c r="B539" s="61">
        <v>60</v>
      </c>
      <c r="C539" s="61">
        <f t="shared" si="42"/>
        <v>31980</v>
      </c>
      <c r="D539" s="61">
        <f t="shared" si="43"/>
        <v>75767.253584601698</v>
      </c>
      <c r="E539" s="61">
        <f t="shared" si="40"/>
        <v>43787.253584601698</v>
      </c>
      <c r="F539" s="61">
        <f t="shared" si="44"/>
        <v>217.75815987901296</v>
      </c>
    </row>
    <row r="540" spans="1:6" x14ac:dyDescent="0.25">
      <c r="A540" s="1">
        <f t="shared" si="41"/>
        <v>50126</v>
      </c>
      <c r="B540" s="61">
        <v>60</v>
      </c>
      <c r="C540" s="61">
        <f t="shared" si="42"/>
        <v>32040</v>
      </c>
      <c r="D540" s="61">
        <f t="shared" si="43"/>
        <v>76045.812969941893</v>
      </c>
      <c r="E540" s="61">
        <f t="shared" si="40"/>
        <v>44005.812969941893</v>
      </c>
      <c r="F540" s="61">
        <f t="shared" si="44"/>
        <v>218.55938534019515</v>
      </c>
    </row>
    <row r="541" spans="1:6" x14ac:dyDescent="0.25">
      <c r="A541" s="1">
        <f t="shared" si="41"/>
        <v>50140</v>
      </c>
      <c r="B541" s="61">
        <v>60</v>
      </c>
      <c r="C541" s="61">
        <f t="shared" si="42"/>
        <v>32100</v>
      </c>
      <c r="D541" s="61">
        <f t="shared" si="43"/>
        <v>76325.175891970575</v>
      </c>
      <c r="E541" s="61">
        <f t="shared" si="40"/>
        <v>44225.175891970575</v>
      </c>
      <c r="F541" s="61">
        <f t="shared" si="44"/>
        <v>219.36292202868208</v>
      </c>
    </row>
    <row r="542" spans="1:6" x14ac:dyDescent="0.25">
      <c r="A542" s="1">
        <f t="shared" si="41"/>
        <v>50154</v>
      </c>
      <c r="B542" s="61">
        <v>60</v>
      </c>
      <c r="C542" s="61">
        <f t="shared" si="42"/>
        <v>32160</v>
      </c>
      <c r="D542" s="61">
        <f t="shared" si="43"/>
        <v>76605.344668582024</v>
      </c>
      <c r="E542" s="61">
        <f t="shared" si="40"/>
        <v>44445.344668582024</v>
      </c>
      <c r="F542" s="61">
        <f t="shared" si="44"/>
        <v>220.16877661144827</v>
      </c>
    </row>
    <row r="543" spans="1:6" x14ac:dyDescent="0.25">
      <c r="A543" s="1">
        <f t="shared" si="41"/>
        <v>50168</v>
      </c>
      <c r="B543" s="61">
        <v>60</v>
      </c>
      <c r="C543" s="61">
        <f t="shared" si="42"/>
        <v>32220</v>
      </c>
      <c r="D543" s="61">
        <f t="shared" si="43"/>
        <v>76886.321624356773</v>
      </c>
      <c r="E543" s="61">
        <f t="shared" si="40"/>
        <v>44666.321624356773</v>
      </c>
      <c r="F543" s="61">
        <f t="shared" si="44"/>
        <v>220.97695577474951</v>
      </c>
    </row>
    <row r="544" spans="1:6" x14ac:dyDescent="0.25">
      <c r="A544" s="1">
        <f t="shared" si="41"/>
        <v>50182</v>
      </c>
      <c r="B544" s="61">
        <v>60</v>
      </c>
      <c r="C544" s="61">
        <f t="shared" si="42"/>
        <v>32280</v>
      </c>
      <c r="D544" s="61">
        <f t="shared" si="43"/>
        <v>77168.109090580881</v>
      </c>
      <c r="E544" s="61">
        <f t="shared" si="40"/>
        <v>44888.109090580881</v>
      </c>
      <c r="F544" s="61">
        <f t="shared" si="44"/>
        <v>221.78746622410836</v>
      </c>
    </row>
    <row r="545" spans="1:6" x14ac:dyDescent="0.25">
      <c r="A545" s="1">
        <f t="shared" si="41"/>
        <v>50196</v>
      </c>
      <c r="B545" s="61">
        <v>60</v>
      </c>
      <c r="C545" s="61">
        <f t="shared" si="42"/>
        <v>32340</v>
      </c>
      <c r="D545" s="61">
        <f t="shared" si="43"/>
        <v>77450.709405265254</v>
      </c>
      <c r="E545" s="61">
        <f t="shared" si="40"/>
        <v>45110.709405265254</v>
      </c>
      <c r="F545" s="61">
        <f t="shared" si="44"/>
        <v>222.60031468437228</v>
      </c>
    </row>
    <row r="546" spans="1:6" x14ac:dyDescent="0.25">
      <c r="A546" s="1">
        <f t="shared" si="41"/>
        <v>50210</v>
      </c>
      <c r="B546" s="61">
        <v>60</v>
      </c>
      <c r="C546" s="61">
        <f t="shared" si="42"/>
        <v>32400</v>
      </c>
      <c r="D546" s="61">
        <f t="shared" si="43"/>
        <v>77734.124913165055</v>
      </c>
      <c r="E546" s="61">
        <f t="shared" si="40"/>
        <v>45334.124913165055</v>
      </c>
      <c r="F546" s="61">
        <f t="shared" si="44"/>
        <v>223.41550789980101</v>
      </c>
    </row>
    <row r="547" spans="1:6" x14ac:dyDescent="0.25">
      <c r="A547" s="1">
        <f t="shared" si="41"/>
        <v>50224</v>
      </c>
      <c r="B547" s="61">
        <v>60</v>
      </c>
      <c r="C547" s="61">
        <f t="shared" si="42"/>
        <v>32460</v>
      </c>
      <c r="D547" s="61">
        <f t="shared" si="43"/>
        <v>78018.35796579918</v>
      </c>
      <c r="E547" s="61">
        <f t="shared" si="40"/>
        <v>45558.35796579918</v>
      </c>
      <c r="F547" s="61">
        <f t="shared" si="44"/>
        <v>224.23305263412476</v>
      </c>
    </row>
    <row r="548" spans="1:6" x14ac:dyDescent="0.25">
      <c r="A548" s="1">
        <f t="shared" si="41"/>
        <v>50238</v>
      </c>
      <c r="B548" s="61">
        <v>60</v>
      </c>
      <c r="C548" s="61">
        <f t="shared" si="42"/>
        <v>32520</v>
      </c>
      <c r="D548" s="61">
        <f t="shared" si="43"/>
        <v>78303.410921469753</v>
      </c>
      <c r="E548" s="61">
        <f t="shared" si="40"/>
        <v>45783.410921469753</v>
      </c>
      <c r="F548" s="61">
        <f t="shared" si="44"/>
        <v>225.05295567057328</v>
      </c>
    </row>
    <row r="549" spans="1:6" x14ac:dyDescent="0.25">
      <c r="A549" s="1">
        <f t="shared" si="41"/>
        <v>50252</v>
      </c>
      <c r="B549" s="61">
        <v>60</v>
      </c>
      <c r="C549" s="61">
        <f t="shared" si="42"/>
        <v>32580</v>
      </c>
      <c r="D549" s="61">
        <f t="shared" si="43"/>
        <v>78589.286145281687</v>
      </c>
      <c r="E549" s="61">
        <f t="shared" si="40"/>
        <v>46009.286145281687</v>
      </c>
      <c r="F549" s="61">
        <f t="shared" si="44"/>
        <v>225.87522381193412</v>
      </c>
    </row>
    <row r="550" spans="1:6" x14ac:dyDescent="0.25">
      <c r="A550" s="1">
        <f t="shared" si="41"/>
        <v>50266</v>
      </c>
      <c r="B550" s="61">
        <v>60</v>
      </c>
      <c r="C550" s="61">
        <f t="shared" si="42"/>
        <v>32640</v>
      </c>
      <c r="D550" s="61">
        <f t="shared" si="43"/>
        <v>78875.986009162312</v>
      </c>
      <c r="E550" s="61">
        <f t="shared" si="40"/>
        <v>46235.986009162312</v>
      </c>
      <c r="F550" s="61">
        <f t="shared" si="44"/>
        <v>226.69986388062534</v>
      </c>
    </row>
    <row r="551" spans="1:6" x14ac:dyDescent="0.25">
      <c r="A551" s="1">
        <f t="shared" si="41"/>
        <v>50280</v>
      </c>
      <c r="B551" s="61">
        <v>60</v>
      </c>
      <c r="C551" s="61">
        <f t="shared" si="42"/>
        <v>32700</v>
      </c>
      <c r="D551" s="61">
        <f t="shared" si="43"/>
        <v>79163.512891881051</v>
      </c>
      <c r="E551" s="61">
        <f t="shared" si="40"/>
        <v>46463.512891881051</v>
      </c>
      <c r="F551" s="61">
        <f t="shared" si="44"/>
        <v>227.52688271873922</v>
      </c>
    </row>
    <row r="552" spans="1:6" x14ac:dyDescent="0.25">
      <c r="A552" s="1">
        <f t="shared" si="41"/>
        <v>50294</v>
      </c>
      <c r="B552" s="61">
        <v>60</v>
      </c>
      <c r="C552" s="61">
        <f t="shared" si="42"/>
        <v>32760</v>
      </c>
      <c r="D552" s="61">
        <f t="shared" si="43"/>
        <v>79451.869179069166</v>
      </c>
      <c r="E552" s="61">
        <f t="shared" si="40"/>
        <v>46691.869179069166</v>
      </c>
      <c r="F552" s="61">
        <f t="shared" si="44"/>
        <v>228.35628718811495</v>
      </c>
    </row>
    <row r="553" spans="1:6" x14ac:dyDescent="0.25">
      <c r="A553" s="1">
        <f t="shared" si="41"/>
        <v>50308</v>
      </c>
      <c r="B553" s="61">
        <v>60</v>
      </c>
      <c r="C553" s="61">
        <f t="shared" si="42"/>
        <v>32820</v>
      </c>
      <c r="D553" s="61">
        <f t="shared" si="43"/>
        <v>79741.057263239563</v>
      </c>
      <c r="E553" s="61">
        <f t="shared" si="40"/>
        <v>46921.057263239563</v>
      </c>
      <c r="F553" s="61">
        <f t="shared" si="44"/>
        <v>229.18808417039691</v>
      </c>
    </row>
    <row r="554" spans="1:6" x14ac:dyDescent="0.25">
      <c r="A554" s="1">
        <f t="shared" si="41"/>
        <v>50322</v>
      </c>
      <c r="B554" s="61">
        <v>60</v>
      </c>
      <c r="C554" s="61">
        <f t="shared" si="42"/>
        <v>32880</v>
      </c>
      <c r="D554" s="61">
        <f t="shared" si="43"/>
        <v>80031.079543806598</v>
      </c>
      <c r="E554" s="61">
        <f t="shared" si="40"/>
        <v>47151.079543806598</v>
      </c>
      <c r="F554" s="61">
        <f t="shared" si="44"/>
        <v>230.02228056703461</v>
      </c>
    </row>
    <row r="555" spans="1:6" x14ac:dyDescent="0.25">
      <c r="A555" s="1">
        <f t="shared" si="41"/>
        <v>50336</v>
      </c>
      <c r="B555" s="61">
        <v>60</v>
      </c>
      <c r="C555" s="61">
        <f t="shared" si="42"/>
        <v>32940</v>
      </c>
      <c r="D555" s="61">
        <f t="shared" si="43"/>
        <v>80321.938427106041</v>
      </c>
      <c r="E555" s="61">
        <f t="shared" si="40"/>
        <v>47381.938427106041</v>
      </c>
      <c r="F555" s="61">
        <f t="shared" si="44"/>
        <v>230.85888329944282</v>
      </c>
    </row>
    <row r="556" spans="1:6" x14ac:dyDescent="0.25">
      <c r="A556" s="1">
        <f t="shared" si="41"/>
        <v>50350</v>
      </c>
      <c r="B556" s="61">
        <v>60</v>
      </c>
      <c r="C556" s="61">
        <f t="shared" si="42"/>
        <v>33000</v>
      </c>
      <c r="D556" s="61">
        <f t="shared" si="43"/>
        <v>80613.636326414999</v>
      </c>
      <c r="E556" s="61">
        <f t="shared" si="40"/>
        <v>47613.636326414999</v>
      </c>
      <c r="F556" s="61">
        <f t="shared" si="44"/>
        <v>231.69789930895786</v>
      </c>
    </row>
    <row r="557" spans="1:6" x14ac:dyDescent="0.25">
      <c r="A557" s="1">
        <f t="shared" si="41"/>
        <v>50364</v>
      </c>
      <c r="B557" s="61">
        <v>60</v>
      </c>
      <c r="C557" s="61">
        <f t="shared" si="42"/>
        <v>33060</v>
      </c>
      <c r="D557" s="61">
        <f t="shared" si="43"/>
        <v>80906.175661971967</v>
      </c>
      <c r="E557" s="61">
        <f t="shared" si="40"/>
        <v>47846.175661971967</v>
      </c>
      <c r="F557" s="61">
        <f t="shared" si="44"/>
        <v>232.53933555696858</v>
      </c>
    </row>
    <row r="558" spans="1:6" x14ac:dyDescent="0.25">
      <c r="A558" s="1">
        <f t="shared" si="41"/>
        <v>50378</v>
      </c>
      <c r="B558" s="61">
        <v>60</v>
      </c>
      <c r="C558" s="61">
        <f t="shared" si="42"/>
        <v>33120</v>
      </c>
      <c r="D558" s="61">
        <f t="shared" si="43"/>
        <v>81199.558860996884</v>
      </c>
      <c r="E558" s="61">
        <f t="shared" si="40"/>
        <v>48079.558860996884</v>
      </c>
      <c r="F558" s="61">
        <f t="shared" si="44"/>
        <v>233.38319902491639</v>
      </c>
    </row>
    <row r="559" spans="1:6" x14ac:dyDescent="0.25">
      <c r="A559" s="1">
        <f t="shared" si="41"/>
        <v>50392</v>
      </c>
      <c r="B559" s="61">
        <v>60</v>
      </c>
      <c r="C559" s="61">
        <f t="shared" si="42"/>
        <v>33180</v>
      </c>
      <c r="D559" s="61">
        <f t="shared" si="43"/>
        <v>81493.788357711295</v>
      </c>
      <c r="E559" s="61">
        <f t="shared" si="40"/>
        <v>48313.788357711295</v>
      </c>
      <c r="F559" s="61">
        <f t="shared" si="44"/>
        <v>234.22949671441165</v>
      </c>
    </row>
    <row r="560" spans="1:6" x14ac:dyDescent="0.25">
      <c r="A560" s="1">
        <f t="shared" si="41"/>
        <v>50406</v>
      </c>
      <c r="B560" s="61">
        <v>60</v>
      </c>
      <c r="C560" s="61">
        <f t="shared" si="42"/>
        <v>33240</v>
      </c>
      <c r="D560" s="61">
        <f t="shared" si="43"/>
        <v>81788.866593358543</v>
      </c>
      <c r="E560" s="61">
        <f t="shared" si="40"/>
        <v>48548.866593358543</v>
      </c>
      <c r="F560" s="61">
        <f t="shared" si="44"/>
        <v>235.07823564724822</v>
      </c>
    </row>
    <row r="561" spans="1:6" x14ac:dyDescent="0.25">
      <c r="A561" s="1">
        <f t="shared" si="41"/>
        <v>50420</v>
      </c>
      <c r="B561" s="61">
        <v>60</v>
      </c>
      <c r="C561" s="61">
        <f t="shared" si="42"/>
        <v>33300</v>
      </c>
      <c r="D561" s="61">
        <f t="shared" si="43"/>
        <v>82084.796016224005</v>
      </c>
      <c r="E561" s="61">
        <f t="shared" si="40"/>
        <v>48784.796016224005</v>
      </c>
      <c r="F561" s="61">
        <f t="shared" si="44"/>
        <v>235.92942286546167</v>
      </c>
    </row>
    <row r="562" spans="1:6" x14ac:dyDescent="0.25">
      <c r="A562" s="1">
        <f t="shared" si="41"/>
        <v>50434</v>
      </c>
      <c r="B562" s="61">
        <v>60</v>
      </c>
      <c r="C562" s="61">
        <f t="shared" si="42"/>
        <v>33360</v>
      </c>
      <c r="D562" s="61">
        <f t="shared" si="43"/>
        <v>82381.579081655422</v>
      </c>
      <c r="E562" s="61">
        <f t="shared" si="40"/>
        <v>49021.579081655422</v>
      </c>
      <c r="F562" s="61">
        <f t="shared" si="44"/>
        <v>236.78306543141662</v>
      </c>
    </row>
    <row r="563" spans="1:6" x14ac:dyDescent="0.25">
      <c r="A563" s="1">
        <f t="shared" si="41"/>
        <v>50448</v>
      </c>
      <c r="B563" s="61">
        <v>60</v>
      </c>
      <c r="C563" s="61">
        <f t="shared" si="42"/>
        <v>33420</v>
      </c>
      <c r="D563" s="61">
        <f t="shared" si="43"/>
        <v>82679.218252083272</v>
      </c>
      <c r="E563" s="61">
        <f t="shared" si="40"/>
        <v>49259.218252083272</v>
      </c>
      <c r="F563" s="61">
        <f t="shared" si="44"/>
        <v>237.63917042785033</v>
      </c>
    </row>
    <row r="564" spans="1:6" x14ac:dyDescent="0.25">
      <c r="A564" s="1">
        <f t="shared" si="41"/>
        <v>50462</v>
      </c>
      <c r="B564" s="61">
        <v>60</v>
      </c>
      <c r="C564" s="61">
        <f t="shared" si="42"/>
        <v>33480</v>
      </c>
      <c r="D564" s="61">
        <f t="shared" si="43"/>
        <v>82977.715997041203</v>
      </c>
      <c r="E564" s="61">
        <f t="shared" si="40"/>
        <v>49497.715997041203</v>
      </c>
      <c r="F564" s="61">
        <f t="shared" si="44"/>
        <v>238.49774495793099</v>
      </c>
    </row>
    <row r="565" spans="1:6" x14ac:dyDescent="0.25">
      <c r="A565" s="1">
        <f t="shared" si="41"/>
        <v>50476</v>
      </c>
      <c r="B565" s="61">
        <v>60</v>
      </c>
      <c r="C565" s="61">
        <f t="shared" si="42"/>
        <v>33540</v>
      </c>
      <c r="D565" s="61">
        <f t="shared" si="43"/>
        <v>83277.074793186519</v>
      </c>
      <c r="E565" s="61">
        <f t="shared" si="40"/>
        <v>49737.074793186519</v>
      </c>
      <c r="F565" s="61">
        <f t="shared" si="44"/>
        <v>239.35879614531586</v>
      </c>
    </row>
    <row r="566" spans="1:6" x14ac:dyDescent="0.25">
      <c r="A566" s="1">
        <f t="shared" si="41"/>
        <v>50490</v>
      </c>
      <c r="B566" s="61">
        <v>60</v>
      </c>
      <c r="C566" s="61">
        <f t="shared" si="42"/>
        <v>33600</v>
      </c>
      <c r="D566" s="61">
        <f t="shared" si="43"/>
        <v>83577.297124320714</v>
      </c>
      <c r="E566" s="61">
        <f t="shared" si="40"/>
        <v>49977.297124320714</v>
      </c>
      <c r="F566" s="61">
        <f t="shared" si="44"/>
        <v>240.22233113419497</v>
      </c>
    </row>
    <row r="567" spans="1:6" x14ac:dyDescent="0.25">
      <c r="A567" s="1">
        <f t="shared" si="41"/>
        <v>50504</v>
      </c>
      <c r="B567" s="61">
        <v>60</v>
      </c>
      <c r="C567" s="61">
        <f t="shared" si="42"/>
        <v>33660</v>
      </c>
      <c r="D567" s="61">
        <f t="shared" si="43"/>
        <v>83878.385481410107</v>
      </c>
      <c r="E567" s="61">
        <f t="shared" si="40"/>
        <v>50218.385481410107</v>
      </c>
      <c r="F567" s="61">
        <f t="shared" si="44"/>
        <v>241.08835708939296</v>
      </c>
    </row>
    <row r="568" spans="1:6" x14ac:dyDescent="0.25">
      <c r="A568" s="1">
        <f t="shared" si="41"/>
        <v>50518</v>
      </c>
      <c r="B568" s="61">
        <v>60</v>
      </c>
      <c r="C568" s="61">
        <f t="shared" si="42"/>
        <v>33720</v>
      </c>
      <c r="D568" s="61">
        <f t="shared" si="43"/>
        <v>84180.342362606476</v>
      </c>
      <c r="E568" s="61">
        <f t="shared" si="40"/>
        <v>50460.342362606476</v>
      </c>
      <c r="F568" s="61">
        <f t="shared" si="44"/>
        <v>241.95688119636907</v>
      </c>
    </row>
    <row r="569" spans="1:6" x14ac:dyDescent="0.25">
      <c r="A569" s="1">
        <f t="shared" si="41"/>
        <v>50532</v>
      </c>
      <c r="B569" s="61">
        <v>60</v>
      </c>
      <c r="C569" s="61">
        <f t="shared" si="42"/>
        <v>33780</v>
      </c>
      <c r="D569" s="61">
        <f t="shared" si="43"/>
        <v>84483.170273267839</v>
      </c>
      <c r="E569" s="61">
        <f t="shared" si="40"/>
        <v>50703.170273267839</v>
      </c>
      <c r="F569" s="61">
        <f t="shared" si="44"/>
        <v>242.82791066136269</v>
      </c>
    </row>
    <row r="570" spans="1:6" x14ac:dyDescent="0.25">
      <c r="A570" s="1">
        <f t="shared" si="41"/>
        <v>50546</v>
      </c>
      <c r="B570" s="61">
        <v>60</v>
      </c>
      <c r="C570" s="61">
        <f t="shared" si="42"/>
        <v>33840</v>
      </c>
      <c r="D570" s="61">
        <f t="shared" si="43"/>
        <v>84786.871725979188</v>
      </c>
      <c r="E570" s="61">
        <f t="shared" si="40"/>
        <v>50946.871725979188</v>
      </c>
      <c r="F570" s="61">
        <f t="shared" si="44"/>
        <v>243.7014527113497</v>
      </c>
    </row>
    <row r="571" spans="1:6" x14ac:dyDescent="0.25">
      <c r="A571" s="1">
        <f t="shared" si="41"/>
        <v>50560</v>
      </c>
      <c r="B571" s="61">
        <v>60</v>
      </c>
      <c r="C571" s="61">
        <f t="shared" si="42"/>
        <v>33900</v>
      </c>
      <c r="D571" s="61">
        <f t="shared" si="43"/>
        <v>85091.449240573362</v>
      </c>
      <c r="E571" s="61">
        <f t="shared" si="40"/>
        <v>51191.449240573362</v>
      </c>
      <c r="F571" s="61">
        <f t="shared" si="44"/>
        <v>244.57751459417341</v>
      </c>
    </row>
    <row r="572" spans="1:6" x14ac:dyDescent="0.25">
      <c r="A572" s="1">
        <f t="shared" si="41"/>
        <v>50574</v>
      </c>
      <c r="B572" s="61">
        <v>60</v>
      </c>
      <c r="C572" s="61">
        <f t="shared" si="42"/>
        <v>33960</v>
      </c>
      <c r="D572" s="61">
        <f t="shared" si="43"/>
        <v>85396.905344151935</v>
      </c>
      <c r="E572" s="61">
        <f t="shared" si="40"/>
        <v>51436.905344151935</v>
      </c>
      <c r="F572" s="61">
        <f t="shared" si="44"/>
        <v>245.45610357857367</v>
      </c>
    </row>
    <row r="573" spans="1:6" x14ac:dyDescent="0.25">
      <c r="A573" s="1">
        <f t="shared" si="41"/>
        <v>50588</v>
      </c>
      <c r="B573" s="61">
        <v>60</v>
      </c>
      <c r="C573" s="61">
        <f t="shared" si="42"/>
        <v>34020</v>
      </c>
      <c r="D573" s="61">
        <f t="shared" si="43"/>
        <v>85703.242571106224</v>
      </c>
      <c r="E573" s="61">
        <f t="shared" si="40"/>
        <v>51683.242571106224</v>
      </c>
      <c r="F573" s="61">
        <f t="shared" si="44"/>
        <v>246.33722695428878</v>
      </c>
    </row>
    <row r="574" spans="1:6" x14ac:dyDescent="0.25">
      <c r="A574" s="1">
        <f t="shared" si="41"/>
        <v>50602</v>
      </c>
      <c r="B574" s="61">
        <v>60</v>
      </c>
      <c r="C574" s="61">
        <f t="shared" si="42"/>
        <v>34080</v>
      </c>
      <c r="D574" s="61">
        <f t="shared" si="43"/>
        <v>86010.463463138265</v>
      </c>
      <c r="E574" s="61">
        <f t="shared" si="40"/>
        <v>51930.463463138265</v>
      </c>
      <c r="F574" s="61">
        <f t="shared" si="44"/>
        <v>247.22089203204087</v>
      </c>
    </row>
    <row r="575" spans="1:6" x14ac:dyDescent="0.25">
      <c r="A575" s="1">
        <f t="shared" si="41"/>
        <v>50616</v>
      </c>
      <c r="B575" s="61">
        <v>60</v>
      </c>
      <c r="C575" s="61">
        <f t="shared" si="42"/>
        <v>34140</v>
      </c>
      <c r="D575" s="61">
        <f t="shared" si="43"/>
        <v>86318.570569281932</v>
      </c>
      <c r="E575" s="61">
        <f t="shared" si="40"/>
        <v>52178.570569281932</v>
      </c>
      <c r="F575" s="61">
        <f t="shared" si="44"/>
        <v>248.1071061436669</v>
      </c>
    </row>
    <row r="576" spans="1:6" x14ac:dyDescent="0.25">
      <c r="A576" s="1">
        <f t="shared" si="41"/>
        <v>50630</v>
      </c>
      <c r="B576" s="61">
        <v>60</v>
      </c>
      <c r="C576" s="61">
        <f t="shared" si="42"/>
        <v>34200</v>
      </c>
      <c r="D576" s="61">
        <f t="shared" si="43"/>
        <v>86627.566445924094</v>
      </c>
      <c r="E576" s="61">
        <f t="shared" si="40"/>
        <v>52427.566445924094</v>
      </c>
      <c r="F576" s="61">
        <f t="shared" si="44"/>
        <v>248.99587664216233</v>
      </c>
    </row>
    <row r="577" spans="1:6" x14ac:dyDescent="0.25">
      <c r="A577" s="1">
        <f t="shared" si="41"/>
        <v>50644</v>
      </c>
      <c r="B577" s="61">
        <v>60</v>
      </c>
      <c r="C577" s="61">
        <f t="shared" si="42"/>
        <v>34260</v>
      </c>
      <c r="D577" s="61">
        <f t="shared" si="43"/>
        <v>86937.453656825805</v>
      </c>
      <c r="E577" s="61">
        <f t="shared" si="40"/>
        <v>52677.453656825805</v>
      </c>
      <c r="F577" s="61">
        <f t="shared" si="44"/>
        <v>249.8872109017102</v>
      </c>
    </row>
    <row r="578" spans="1:6" x14ac:dyDescent="0.25">
      <c r="A578" s="1">
        <f t="shared" si="41"/>
        <v>50658</v>
      </c>
      <c r="B578" s="61">
        <v>60</v>
      </c>
      <c r="C578" s="61">
        <f t="shared" si="42"/>
        <v>34320</v>
      </c>
      <c r="D578" s="61">
        <f t="shared" si="43"/>
        <v>87248.234773143573</v>
      </c>
      <c r="E578" s="61">
        <f t="shared" si="40"/>
        <v>52928.234773143573</v>
      </c>
      <c r="F578" s="61">
        <f t="shared" si="44"/>
        <v>250.78111631776846</v>
      </c>
    </row>
    <row r="579" spans="1:6" x14ac:dyDescent="0.25">
      <c r="A579" s="1">
        <f t="shared" si="41"/>
        <v>50672</v>
      </c>
      <c r="B579" s="61">
        <v>60</v>
      </c>
      <c r="C579" s="61">
        <f t="shared" si="42"/>
        <v>34380</v>
      </c>
      <c r="D579" s="61">
        <f t="shared" si="43"/>
        <v>87559.912373450716</v>
      </c>
      <c r="E579" s="61">
        <f t="shared" si="40"/>
        <v>53179.912373450716</v>
      </c>
      <c r="F579" s="61">
        <f t="shared" si="44"/>
        <v>251.67760030714271</v>
      </c>
    </row>
    <row r="580" spans="1:6" x14ac:dyDescent="0.25">
      <c r="A580" s="1">
        <f t="shared" si="41"/>
        <v>50686</v>
      </c>
      <c r="B580" s="61">
        <v>60</v>
      </c>
      <c r="C580" s="61">
        <f t="shared" si="42"/>
        <v>34440</v>
      </c>
      <c r="D580" s="61">
        <f t="shared" si="43"/>
        <v>87872.489043758746</v>
      </c>
      <c r="E580" s="61">
        <f t="shared" si="40"/>
        <v>53432.489043758746</v>
      </c>
      <c r="F580" s="61">
        <f t="shared" si="44"/>
        <v>252.57667030802986</v>
      </c>
    </row>
    <row r="581" spans="1:6" x14ac:dyDescent="0.25">
      <c r="A581" s="1">
        <f t="shared" si="41"/>
        <v>50700</v>
      </c>
      <c r="B581" s="61">
        <v>60</v>
      </c>
      <c r="C581" s="61">
        <f t="shared" si="42"/>
        <v>34500</v>
      </c>
      <c r="D581" s="61">
        <f t="shared" si="43"/>
        <v>88185.967377538822</v>
      </c>
      <c r="E581" s="61">
        <f t="shared" si="40"/>
        <v>53685.967377538822</v>
      </c>
      <c r="F581" s="61">
        <f t="shared" si="44"/>
        <v>253.47833378007635</v>
      </c>
    </row>
    <row r="582" spans="1:6" x14ac:dyDescent="0.25">
      <c r="A582" s="1">
        <f t="shared" si="41"/>
        <v>50714</v>
      </c>
      <c r="B582" s="61">
        <v>60</v>
      </c>
      <c r="C582" s="61">
        <f t="shared" si="42"/>
        <v>34560</v>
      </c>
      <c r="D582" s="61">
        <f t="shared" si="43"/>
        <v>88500.349975743258</v>
      </c>
      <c r="E582" s="61">
        <f t="shared" ref="E582:E645" si="45">D582-C582</f>
        <v>53940.349975743258</v>
      </c>
      <c r="F582" s="61">
        <f t="shared" si="44"/>
        <v>254.38259820443636</v>
      </c>
    </row>
    <row r="583" spans="1:6" x14ac:dyDescent="0.25">
      <c r="A583" s="1">
        <f t="shared" ref="A583:A638" si="46">A582+14</f>
        <v>50728</v>
      </c>
      <c r="B583" s="61">
        <v>60</v>
      </c>
      <c r="C583" s="61">
        <f t="shared" ref="C583:C646" si="47">C582+B583</f>
        <v>34620</v>
      </c>
      <c r="D583" s="61">
        <f t="shared" ref="D583:D638" si="48">D582*(1+$D$2) + B583</f>
        <v>88815.639446827132</v>
      </c>
      <c r="E583" s="61">
        <f t="shared" si="45"/>
        <v>54195.639446827132</v>
      </c>
      <c r="F583" s="61">
        <f t="shared" ref="F583:F646" si="49">E583-E582</f>
        <v>255.28947108387365</v>
      </c>
    </row>
    <row r="584" spans="1:6" x14ac:dyDescent="0.25">
      <c r="A584" s="1">
        <f t="shared" si="46"/>
        <v>50742</v>
      </c>
      <c r="B584" s="61">
        <v>60</v>
      </c>
      <c r="C584" s="61">
        <f t="shared" si="47"/>
        <v>34680</v>
      </c>
      <c r="D584" s="61">
        <f t="shared" si="48"/>
        <v>89131.838406769908</v>
      </c>
      <c r="E584" s="61">
        <f t="shared" si="45"/>
        <v>54451.838406769908</v>
      </c>
      <c r="F584" s="61">
        <f t="shared" si="49"/>
        <v>256.19895994277613</v>
      </c>
    </row>
    <row r="585" spans="1:6" x14ac:dyDescent="0.25">
      <c r="A585" s="1">
        <f t="shared" si="46"/>
        <v>50756</v>
      </c>
      <c r="B585" s="61">
        <v>60</v>
      </c>
      <c r="C585" s="61">
        <f t="shared" si="47"/>
        <v>34740</v>
      </c>
      <c r="D585" s="61">
        <f t="shared" si="48"/>
        <v>89448.949479097122</v>
      </c>
      <c r="E585" s="61">
        <f t="shared" si="45"/>
        <v>54708.949479097122</v>
      </c>
      <c r="F585" s="61">
        <f t="shared" si="49"/>
        <v>257.11107232721406</v>
      </c>
    </row>
    <row r="586" spans="1:6" x14ac:dyDescent="0.25">
      <c r="A586" s="1">
        <f t="shared" si="46"/>
        <v>50770</v>
      </c>
      <c r="B586" s="61">
        <v>60</v>
      </c>
      <c r="C586" s="61">
        <f t="shared" si="47"/>
        <v>34800</v>
      </c>
      <c r="D586" s="61">
        <f t="shared" si="48"/>
        <v>89766.975294902208</v>
      </c>
      <c r="E586" s="61">
        <f t="shared" si="45"/>
        <v>54966.975294902208</v>
      </c>
      <c r="F586" s="61">
        <f t="shared" si="49"/>
        <v>258.02581580508559</v>
      </c>
    </row>
    <row r="587" spans="1:6" x14ac:dyDescent="0.25">
      <c r="A587" s="1">
        <f t="shared" si="46"/>
        <v>50784</v>
      </c>
      <c r="B587" s="61">
        <v>60</v>
      </c>
      <c r="C587" s="61">
        <f t="shared" si="47"/>
        <v>34860</v>
      </c>
      <c r="D587" s="61">
        <f t="shared" si="48"/>
        <v>90085.918492868266</v>
      </c>
      <c r="E587" s="61">
        <f t="shared" si="45"/>
        <v>55225.918492868266</v>
      </c>
      <c r="F587" s="61">
        <f t="shared" si="49"/>
        <v>258.94319796605851</v>
      </c>
    </row>
    <row r="588" spans="1:6" x14ac:dyDescent="0.25">
      <c r="A588" s="1">
        <f t="shared" si="46"/>
        <v>50798</v>
      </c>
      <c r="B588" s="61">
        <v>60</v>
      </c>
      <c r="C588" s="61">
        <f t="shared" si="47"/>
        <v>34920</v>
      </c>
      <c r="D588" s="61">
        <f t="shared" si="48"/>
        <v>90405.781719289997</v>
      </c>
      <c r="E588" s="61">
        <f t="shared" si="45"/>
        <v>55485.781719289997</v>
      </c>
      <c r="F588" s="61">
        <f t="shared" si="49"/>
        <v>259.86322642173036</v>
      </c>
    </row>
    <row r="589" spans="1:6" x14ac:dyDescent="0.25">
      <c r="A589" s="1">
        <f t="shared" si="46"/>
        <v>50812</v>
      </c>
      <c r="B589" s="61">
        <v>60</v>
      </c>
      <c r="C589" s="61">
        <f t="shared" si="47"/>
        <v>34980</v>
      </c>
      <c r="D589" s="61">
        <f t="shared" si="48"/>
        <v>90726.56762809564</v>
      </c>
      <c r="E589" s="61">
        <f t="shared" si="45"/>
        <v>55746.56762809564</v>
      </c>
      <c r="F589" s="61">
        <f t="shared" si="49"/>
        <v>260.78590880564298</v>
      </c>
    </row>
    <row r="590" spans="1:6" x14ac:dyDescent="0.25">
      <c r="A590" s="1">
        <f t="shared" si="46"/>
        <v>50826</v>
      </c>
      <c r="B590" s="61">
        <v>60</v>
      </c>
      <c r="C590" s="61">
        <f t="shared" si="47"/>
        <v>35040</v>
      </c>
      <c r="D590" s="61">
        <f t="shared" si="48"/>
        <v>91048.278880868995</v>
      </c>
      <c r="E590" s="61">
        <f t="shared" si="45"/>
        <v>56008.278880868995</v>
      </c>
      <c r="F590" s="61">
        <f t="shared" si="49"/>
        <v>261.71125277335523</v>
      </c>
    </row>
    <row r="591" spans="1:6" x14ac:dyDescent="0.25">
      <c r="A591" s="1">
        <f t="shared" si="46"/>
        <v>50840</v>
      </c>
      <c r="B591" s="61">
        <v>60</v>
      </c>
      <c r="C591" s="61">
        <f t="shared" si="47"/>
        <v>35100</v>
      </c>
      <c r="D591" s="61">
        <f t="shared" si="48"/>
        <v>91370.918146871496</v>
      </c>
      <c r="E591" s="61">
        <f t="shared" si="45"/>
        <v>56270.918146871496</v>
      </c>
      <c r="F591" s="61">
        <f t="shared" si="49"/>
        <v>262.63926600250124</v>
      </c>
    </row>
    <row r="592" spans="1:6" x14ac:dyDescent="0.25">
      <c r="A592" s="1">
        <f t="shared" si="46"/>
        <v>50854</v>
      </c>
      <c r="B592" s="61">
        <v>60</v>
      </c>
      <c r="C592" s="61">
        <f t="shared" si="47"/>
        <v>35160</v>
      </c>
      <c r="D592" s="61">
        <f t="shared" si="48"/>
        <v>91694.488103064388</v>
      </c>
      <c r="E592" s="61">
        <f t="shared" si="45"/>
        <v>56534.488103064388</v>
      </c>
      <c r="F592" s="61">
        <f t="shared" si="49"/>
        <v>263.56995619289228</v>
      </c>
    </row>
    <row r="593" spans="1:6" x14ac:dyDescent="0.25">
      <c r="A593" s="1">
        <f t="shared" si="46"/>
        <v>50868</v>
      </c>
      <c r="B593" s="61">
        <v>60</v>
      </c>
      <c r="C593" s="61">
        <f t="shared" si="47"/>
        <v>35220</v>
      </c>
      <c r="D593" s="61">
        <f t="shared" si="48"/>
        <v>92018.99143413092</v>
      </c>
      <c r="E593" s="61">
        <f t="shared" si="45"/>
        <v>56798.99143413092</v>
      </c>
      <c r="F593" s="61">
        <f t="shared" si="49"/>
        <v>264.50333106653125</v>
      </c>
    </row>
    <row r="594" spans="1:6" x14ac:dyDescent="0.25">
      <c r="A594" s="1">
        <f t="shared" si="46"/>
        <v>50882</v>
      </c>
      <c r="B594" s="61">
        <v>60</v>
      </c>
      <c r="C594" s="61">
        <f t="shared" si="47"/>
        <v>35280</v>
      </c>
      <c r="D594" s="61">
        <f t="shared" si="48"/>
        <v>92344.430832498605</v>
      </c>
      <c r="E594" s="61">
        <f t="shared" si="45"/>
        <v>57064.430832498605</v>
      </c>
      <c r="F594" s="61">
        <f t="shared" si="49"/>
        <v>265.4393983676855</v>
      </c>
    </row>
    <row r="595" spans="1:6" x14ac:dyDescent="0.25">
      <c r="A595" s="1">
        <f t="shared" si="46"/>
        <v>50896</v>
      </c>
      <c r="B595" s="61">
        <v>60</v>
      </c>
      <c r="C595" s="61">
        <f t="shared" si="47"/>
        <v>35340</v>
      </c>
      <c r="D595" s="61">
        <f t="shared" si="48"/>
        <v>92670.808998361579</v>
      </c>
      <c r="E595" s="61">
        <f t="shared" si="45"/>
        <v>57330.808998361579</v>
      </c>
      <c r="F595" s="61">
        <f t="shared" si="49"/>
        <v>266.37816586297413</v>
      </c>
    </row>
    <row r="596" spans="1:6" x14ac:dyDescent="0.25">
      <c r="A596" s="1">
        <f t="shared" si="46"/>
        <v>50910</v>
      </c>
      <c r="B596" s="61">
        <v>60</v>
      </c>
      <c r="C596" s="61">
        <f t="shared" si="47"/>
        <v>35400</v>
      </c>
      <c r="D596" s="61">
        <f t="shared" si="48"/>
        <v>92998.128639703005</v>
      </c>
      <c r="E596" s="61">
        <f t="shared" si="45"/>
        <v>57598.128639703005</v>
      </c>
      <c r="F596" s="61">
        <f t="shared" si="49"/>
        <v>267.31964134142618</v>
      </c>
    </row>
    <row r="597" spans="1:6" x14ac:dyDescent="0.25">
      <c r="A597" s="1">
        <f t="shared" si="46"/>
        <v>50924</v>
      </c>
      <c r="B597" s="61">
        <v>60</v>
      </c>
      <c r="C597" s="61">
        <f t="shared" si="47"/>
        <v>35460</v>
      </c>
      <c r="D597" s="61">
        <f t="shared" si="48"/>
        <v>93326.39247231753</v>
      </c>
      <c r="E597" s="61">
        <f t="shared" si="45"/>
        <v>57866.39247231753</v>
      </c>
      <c r="F597" s="61">
        <f t="shared" si="49"/>
        <v>268.26383261452429</v>
      </c>
    </row>
    <row r="598" spans="1:6" x14ac:dyDescent="0.25">
      <c r="A598" s="1">
        <f t="shared" si="46"/>
        <v>50938</v>
      </c>
      <c r="B598" s="61">
        <v>60</v>
      </c>
      <c r="C598" s="61">
        <f t="shared" si="47"/>
        <v>35520</v>
      </c>
      <c r="D598" s="61">
        <f t="shared" si="48"/>
        <v>93655.603219833836</v>
      </c>
      <c r="E598" s="61">
        <f t="shared" si="45"/>
        <v>58135.603219833836</v>
      </c>
      <c r="F598" s="61">
        <f t="shared" si="49"/>
        <v>269.21074751630658</v>
      </c>
    </row>
    <row r="599" spans="1:6" x14ac:dyDescent="0.25">
      <c r="A599" s="1">
        <f t="shared" si="46"/>
        <v>50952</v>
      </c>
      <c r="B599" s="61">
        <v>60</v>
      </c>
      <c r="C599" s="61">
        <f t="shared" si="47"/>
        <v>35580</v>
      </c>
      <c r="D599" s="61">
        <f t="shared" si="48"/>
        <v>93985.763613737203</v>
      </c>
      <c r="E599" s="61">
        <f t="shared" si="45"/>
        <v>58405.763613737203</v>
      </c>
      <c r="F599" s="61">
        <f t="shared" si="49"/>
        <v>270.16039390336664</v>
      </c>
    </row>
    <row r="600" spans="1:6" x14ac:dyDescent="0.25">
      <c r="A600" s="1">
        <f t="shared" si="46"/>
        <v>50966</v>
      </c>
      <c r="B600" s="61">
        <v>60</v>
      </c>
      <c r="C600" s="61">
        <f t="shared" si="47"/>
        <v>35640</v>
      </c>
      <c r="D600" s="61">
        <f t="shared" si="48"/>
        <v>94316.876393392216</v>
      </c>
      <c r="E600" s="61">
        <f t="shared" si="45"/>
        <v>58676.876393392216</v>
      </c>
      <c r="F600" s="61">
        <f t="shared" si="49"/>
        <v>271.11277965501358</v>
      </c>
    </row>
    <row r="601" spans="1:6" x14ac:dyDescent="0.25">
      <c r="A601" s="1">
        <f t="shared" si="46"/>
        <v>50980</v>
      </c>
      <c r="B601" s="61">
        <v>60</v>
      </c>
      <c r="C601" s="61">
        <f t="shared" si="47"/>
        <v>35700</v>
      </c>
      <c r="D601" s="61">
        <f t="shared" si="48"/>
        <v>94648.944306065459</v>
      </c>
      <c r="E601" s="61">
        <f t="shared" si="45"/>
        <v>58948.944306065459</v>
      </c>
      <c r="F601" s="61">
        <f t="shared" si="49"/>
        <v>272.06791267324297</v>
      </c>
    </row>
    <row r="602" spans="1:6" x14ac:dyDescent="0.25">
      <c r="A602" s="1">
        <f t="shared" si="46"/>
        <v>50994</v>
      </c>
      <c r="B602" s="61">
        <v>60</v>
      </c>
      <c r="C602" s="61">
        <f t="shared" si="47"/>
        <v>35760</v>
      </c>
      <c r="D602" s="61">
        <f t="shared" si="48"/>
        <v>94981.970106948342</v>
      </c>
      <c r="E602" s="61">
        <f t="shared" si="45"/>
        <v>59221.970106948342</v>
      </c>
      <c r="F602" s="61">
        <f t="shared" si="49"/>
        <v>273.02580088288232</v>
      </c>
    </row>
    <row r="603" spans="1:6" x14ac:dyDescent="0.25">
      <c r="A603" s="1">
        <f t="shared" si="46"/>
        <v>51008</v>
      </c>
      <c r="B603" s="61">
        <v>60</v>
      </c>
      <c r="C603" s="61">
        <f t="shared" si="47"/>
        <v>35820</v>
      </c>
      <c r="D603" s="61">
        <f t="shared" si="48"/>
        <v>95315.956559179918</v>
      </c>
      <c r="E603" s="61">
        <f t="shared" si="45"/>
        <v>59495.956559179918</v>
      </c>
      <c r="F603" s="61">
        <f t="shared" si="49"/>
        <v>273.98645223157655</v>
      </c>
    </row>
    <row r="604" spans="1:6" x14ac:dyDescent="0.25">
      <c r="A604" s="1">
        <f t="shared" si="46"/>
        <v>51022</v>
      </c>
      <c r="B604" s="61">
        <v>60</v>
      </c>
      <c r="C604" s="61">
        <f t="shared" si="47"/>
        <v>35880</v>
      </c>
      <c r="D604" s="61">
        <f t="shared" si="48"/>
        <v>95650.906433869866</v>
      </c>
      <c r="E604" s="61">
        <f t="shared" si="45"/>
        <v>59770.906433869866</v>
      </c>
      <c r="F604" s="61">
        <f t="shared" si="49"/>
        <v>274.94987468994805</v>
      </c>
    </row>
    <row r="605" spans="1:6" x14ac:dyDescent="0.25">
      <c r="A605" s="1">
        <f t="shared" si="46"/>
        <v>51036</v>
      </c>
      <c r="B605" s="61">
        <v>60</v>
      </c>
      <c r="C605" s="61">
        <f t="shared" si="47"/>
        <v>35940</v>
      </c>
      <c r="D605" s="61">
        <f t="shared" si="48"/>
        <v>95986.822510121419</v>
      </c>
      <c r="E605" s="61">
        <f t="shared" si="45"/>
        <v>60046.822510121419</v>
      </c>
      <c r="F605" s="61">
        <f t="shared" si="49"/>
        <v>275.91607625155302</v>
      </c>
    </row>
    <row r="606" spans="1:6" x14ac:dyDescent="0.25">
      <c r="A606" s="1">
        <f t="shared" si="46"/>
        <v>51050</v>
      </c>
      <c r="B606" s="61">
        <v>60</v>
      </c>
      <c r="C606" s="61">
        <f t="shared" si="47"/>
        <v>36000</v>
      </c>
      <c r="D606" s="61">
        <f t="shared" si="48"/>
        <v>96323.707575054461</v>
      </c>
      <c r="E606" s="61">
        <f t="shared" si="45"/>
        <v>60323.707575054461</v>
      </c>
      <c r="F606" s="61">
        <f t="shared" si="49"/>
        <v>276.88506493304158</v>
      </c>
    </row>
    <row r="607" spans="1:6" x14ac:dyDescent="0.25">
      <c r="A607" s="1">
        <f t="shared" si="46"/>
        <v>51064</v>
      </c>
      <c r="B607" s="61">
        <v>60</v>
      </c>
      <c r="C607" s="61">
        <f t="shared" si="47"/>
        <v>36060</v>
      </c>
      <c r="D607" s="61">
        <f t="shared" si="48"/>
        <v>96661.564423828662</v>
      </c>
      <c r="E607" s="61">
        <f t="shared" si="45"/>
        <v>60601.564423828662</v>
      </c>
      <c r="F607" s="61">
        <f t="shared" si="49"/>
        <v>277.85684877420135</v>
      </c>
    </row>
    <row r="608" spans="1:6" x14ac:dyDescent="0.25">
      <c r="A608" s="1">
        <f t="shared" si="46"/>
        <v>51078</v>
      </c>
      <c r="B608" s="61">
        <v>60</v>
      </c>
      <c r="C608" s="61">
        <f t="shared" si="47"/>
        <v>36120</v>
      </c>
      <c r="D608" s="61">
        <f t="shared" si="48"/>
        <v>97000.395859666634</v>
      </c>
      <c r="E608" s="61">
        <f t="shared" si="45"/>
        <v>60880.395859666634</v>
      </c>
      <c r="F608" s="61">
        <f t="shared" si="49"/>
        <v>278.83143583797209</v>
      </c>
    </row>
    <row r="609" spans="1:6" x14ac:dyDescent="0.25">
      <c r="A609" s="1">
        <f t="shared" si="46"/>
        <v>51092</v>
      </c>
      <c r="B609" s="61">
        <v>60</v>
      </c>
      <c r="C609" s="61">
        <f t="shared" si="47"/>
        <v>36180</v>
      </c>
      <c r="D609" s="61">
        <f t="shared" si="48"/>
        <v>97340.204693877211</v>
      </c>
      <c r="E609" s="61">
        <f t="shared" si="45"/>
        <v>61160.204693877211</v>
      </c>
      <c r="F609" s="61">
        <f t="shared" si="49"/>
        <v>279.80883421057661</v>
      </c>
    </row>
    <row r="610" spans="1:6" x14ac:dyDescent="0.25">
      <c r="A610" s="1">
        <f t="shared" si="46"/>
        <v>51106</v>
      </c>
      <c r="B610" s="61">
        <v>60</v>
      </c>
      <c r="C610" s="61">
        <f t="shared" si="47"/>
        <v>36240</v>
      </c>
      <c r="D610" s="61">
        <f t="shared" si="48"/>
        <v>97680.993745878775</v>
      </c>
      <c r="E610" s="61">
        <f t="shared" si="45"/>
        <v>61440.993745878775</v>
      </c>
      <c r="F610" s="61">
        <f t="shared" si="49"/>
        <v>280.78905200156441</v>
      </c>
    </row>
    <row r="611" spans="1:6" x14ac:dyDescent="0.25">
      <c r="A611" s="1">
        <f t="shared" si="46"/>
        <v>51120</v>
      </c>
      <c r="B611" s="61">
        <v>60</v>
      </c>
      <c r="C611" s="61">
        <f t="shared" si="47"/>
        <v>36300</v>
      </c>
      <c r="D611" s="61">
        <f t="shared" si="48"/>
        <v>98022.76584322266</v>
      </c>
      <c r="E611" s="61">
        <f t="shared" si="45"/>
        <v>61722.76584322266</v>
      </c>
      <c r="F611" s="61">
        <f t="shared" si="49"/>
        <v>281.77209734388452</v>
      </c>
    </row>
    <row r="612" spans="1:6" x14ac:dyDescent="0.25">
      <c r="A612" s="1">
        <f t="shared" si="46"/>
        <v>51134</v>
      </c>
      <c r="B612" s="61">
        <v>60</v>
      </c>
      <c r="C612" s="61">
        <f t="shared" si="47"/>
        <v>36360</v>
      </c>
      <c r="D612" s="61">
        <f t="shared" si="48"/>
        <v>98365.523821616574</v>
      </c>
      <c r="E612" s="61">
        <f t="shared" si="45"/>
        <v>62005.523821616574</v>
      </c>
      <c r="F612" s="61">
        <f t="shared" si="49"/>
        <v>282.75797839391453</v>
      </c>
    </row>
    <row r="613" spans="1:6" x14ac:dyDescent="0.25">
      <c r="A613" s="1">
        <f t="shared" si="46"/>
        <v>51148</v>
      </c>
      <c r="B613" s="61">
        <v>60</v>
      </c>
      <c r="C613" s="61">
        <f t="shared" si="47"/>
        <v>36420</v>
      </c>
      <c r="D613" s="61">
        <f t="shared" si="48"/>
        <v>98709.270524948166</v>
      </c>
      <c r="E613" s="61">
        <f t="shared" si="45"/>
        <v>62289.270524948166</v>
      </c>
      <c r="F613" s="61">
        <f t="shared" si="49"/>
        <v>283.74670333159156</v>
      </c>
    </row>
    <row r="614" spans="1:6" x14ac:dyDescent="0.25">
      <c r="A614" s="1">
        <f t="shared" si="46"/>
        <v>51162</v>
      </c>
      <c r="B614" s="61">
        <v>60</v>
      </c>
      <c r="C614" s="61">
        <f t="shared" si="47"/>
        <v>36480</v>
      </c>
      <c r="D614" s="61">
        <f t="shared" si="48"/>
        <v>99054.008805308593</v>
      </c>
      <c r="E614" s="61">
        <f t="shared" si="45"/>
        <v>62574.008805308593</v>
      </c>
      <c r="F614" s="61">
        <f t="shared" si="49"/>
        <v>284.73828036042687</v>
      </c>
    </row>
    <row r="615" spans="1:6" x14ac:dyDescent="0.25">
      <c r="A615" s="1">
        <f t="shared" si="46"/>
        <v>51176</v>
      </c>
      <c r="B615" s="61">
        <v>60</v>
      </c>
      <c r="C615" s="61">
        <f t="shared" si="47"/>
        <v>36540</v>
      </c>
      <c r="D615" s="61">
        <f t="shared" si="48"/>
        <v>99399.741523016215</v>
      </c>
      <c r="E615" s="61">
        <f t="shared" si="45"/>
        <v>62859.741523016215</v>
      </c>
      <c r="F615" s="61">
        <f t="shared" si="49"/>
        <v>285.73271770762221</v>
      </c>
    </row>
    <row r="616" spans="1:6" x14ac:dyDescent="0.25">
      <c r="A616" s="1">
        <f t="shared" si="46"/>
        <v>51190</v>
      </c>
      <c r="B616" s="61">
        <v>60</v>
      </c>
      <c r="C616" s="61">
        <f t="shared" si="47"/>
        <v>36600</v>
      </c>
      <c r="D616" s="61">
        <f t="shared" si="48"/>
        <v>99746.471546640299</v>
      </c>
      <c r="E616" s="61">
        <f t="shared" si="45"/>
        <v>63146.471546640299</v>
      </c>
      <c r="F616" s="61">
        <f t="shared" si="49"/>
        <v>286.73002362408442</v>
      </c>
    </row>
    <row r="617" spans="1:6" x14ac:dyDescent="0.25">
      <c r="A617" s="1">
        <f t="shared" si="46"/>
        <v>51204</v>
      </c>
      <c r="B617" s="61">
        <v>60</v>
      </c>
      <c r="C617" s="61">
        <f t="shared" si="47"/>
        <v>36660</v>
      </c>
      <c r="D617" s="61">
        <f t="shared" si="48"/>
        <v>100094.20175302484</v>
      </c>
      <c r="E617" s="61">
        <f t="shared" si="45"/>
        <v>63434.201753024841</v>
      </c>
      <c r="F617" s="61">
        <f t="shared" si="49"/>
        <v>287.73020638454182</v>
      </c>
    </row>
    <row r="618" spans="1:6" x14ac:dyDescent="0.25">
      <c r="A618" s="1">
        <f t="shared" si="46"/>
        <v>51218</v>
      </c>
      <c r="B618" s="61">
        <v>60</v>
      </c>
      <c r="C618" s="61">
        <f t="shared" si="47"/>
        <v>36720</v>
      </c>
      <c r="D618" s="61">
        <f t="shared" si="48"/>
        <v>100442.93502731241</v>
      </c>
      <c r="E618" s="61">
        <f t="shared" si="45"/>
        <v>63722.935027312415</v>
      </c>
      <c r="F618" s="61">
        <f t="shared" si="49"/>
        <v>288.73327428757329</v>
      </c>
    </row>
    <row r="619" spans="1:6" x14ac:dyDescent="0.25">
      <c r="A619" s="1">
        <f t="shared" si="46"/>
        <v>51232</v>
      </c>
      <c r="B619" s="61">
        <v>60</v>
      </c>
      <c r="C619" s="61">
        <f t="shared" si="47"/>
        <v>36780</v>
      </c>
      <c r="D619" s="61">
        <f t="shared" si="48"/>
        <v>100792.67426296812</v>
      </c>
      <c r="E619" s="61">
        <f t="shared" si="45"/>
        <v>64012.674262968125</v>
      </c>
      <c r="F619" s="61">
        <f t="shared" si="49"/>
        <v>289.73923565571022</v>
      </c>
    </row>
    <row r="620" spans="1:6" x14ac:dyDescent="0.25">
      <c r="A620" s="1">
        <f t="shared" si="46"/>
        <v>51246</v>
      </c>
      <c r="B620" s="61">
        <v>60</v>
      </c>
      <c r="C620" s="61">
        <f t="shared" si="47"/>
        <v>36840</v>
      </c>
      <c r="D620" s="61">
        <f t="shared" si="48"/>
        <v>101143.4223618036</v>
      </c>
      <c r="E620" s="61">
        <f t="shared" si="45"/>
        <v>64303.422361803605</v>
      </c>
      <c r="F620" s="61">
        <f t="shared" si="49"/>
        <v>290.74809883548005</v>
      </c>
    </row>
    <row r="621" spans="1:6" x14ac:dyDescent="0.25">
      <c r="A621" s="1">
        <f t="shared" si="46"/>
        <v>51260</v>
      </c>
      <c r="B621" s="61">
        <v>60</v>
      </c>
      <c r="C621" s="61">
        <f t="shared" si="47"/>
        <v>36900</v>
      </c>
      <c r="D621" s="61">
        <f t="shared" si="48"/>
        <v>101495.18223400111</v>
      </c>
      <c r="E621" s="61">
        <f t="shared" si="45"/>
        <v>64595.182234001113</v>
      </c>
      <c r="F621" s="61">
        <f t="shared" si="49"/>
        <v>291.75987219750823</v>
      </c>
    </row>
    <row r="622" spans="1:6" x14ac:dyDescent="0.25">
      <c r="A622" s="1">
        <f t="shared" si="46"/>
        <v>51274</v>
      </c>
      <c r="B622" s="61">
        <v>60</v>
      </c>
      <c r="C622" s="61">
        <f t="shared" si="47"/>
        <v>36960</v>
      </c>
      <c r="D622" s="61">
        <f t="shared" si="48"/>
        <v>101847.95679813766</v>
      </c>
      <c r="E622" s="61">
        <f t="shared" si="45"/>
        <v>64887.95679813766</v>
      </c>
      <c r="F622" s="61">
        <f t="shared" si="49"/>
        <v>292.77456413654727</v>
      </c>
    </row>
    <row r="623" spans="1:6" x14ac:dyDescent="0.25">
      <c r="A623" s="1">
        <f t="shared" si="46"/>
        <v>51288</v>
      </c>
      <c r="B623" s="61">
        <v>60</v>
      </c>
      <c r="C623" s="61">
        <f t="shared" si="47"/>
        <v>37020</v>
      </c>
      <c r="D623" s="61">
        <f t="shared" si="48"/>
        <v>102201.74898120921</v>
      </c>
      <c r="E623" s="61">
        <f t="shared" si="45"/>
        <v>65181.74898120921</v>
      </c>
      <c r="F623" s="61">
        <f t="shared" si="49"/>
        <v>293.79218307154952</v>
      </c>
    </row>
    <row r="624" spans="1:6" x14ac:dyDescent="0.25">
      <c r="A624" s="1">
        <f t="shared" si="46"/>
        <v>51302</v>
      </c>
      <c r="B624" s="61">
        <v>60</v>
      </c>
      <c r="C624" s="61">
        <f t="shared" si="47"/>
        <v>37080</v>
      </c>
      <c r="D624" s="61">
        <f t="shared" si="48"/>
        <v>102556.56171865501</v>
      </c>
      <c r="E624" s="61">
        <f t="shared" si="45"/>
        <v>65476.561718655008</v>
      </c>
      <c r="F624" s="61">
        <f t="shared" si="49"/>
        <v>294.81273744579812</v>
      </c>
    </row>
    <row r="625" spans="1:6" x14ac:dyDescent="0.25">
      <c r="A625" s="1">
        <f t="shared" si="46"/>
        <v>51316</v>
      </c>
      <c r="B625" s="61">
        <v>60</v>
      </c>
      <c r="C625" s="61">
        <f t="shared" si="47"/>
        <v>37140</v>
      </c>
      <c r="D625" s="61">
        <f t="shared" si="48"/>
        <v>102912.3979543819</v>
      </c>
      <c r="E625" s="61">
        <f t="shared" si="45"/>
        <v>65772.3979543819</v>
      </c>
      <c r="F625" s="61">
        <f t="shared" si="49"/>
        <v>295.83623572689248</v>
      </c>
    </row>
    <row r="626" spans="1:6" x14ac:dyDescent="0.25">
      <c r="A626" s="1">
        <f t="shared" si="46"/>
        <v>51330</v>
      </c>
      <c r="B626" s="61">
        <v>60</v>
      </c>
      <c r="C626" s="61">
        <f t="shared" si="47"/>
        <v>37200</v>
      </c>
      <c r="D626" s="61">
        <f t="shared" si="48"/>
        <v>103269.26064078877</v>
      </c>
      <c r="E626" s="61">
        <f t="shared" si="45"/>
        <v>66069.260640788765</v>
      </c>
      <c r="F626" s="61">
        <f t="shared" si="49"/>
        <v>296.86268640686467</v>
      </c>
    </row>
    <row r="627" spans="1:6" x14ac:dyDescent="0.25">
      <c r="A627" s="1">
        <f t="shared" si="46"/>
        <v>51344</v>
      </c>
      <c r="B627" s="61">
        <v>60</v>
      </c>
      <c r="C627" s="61">
        <f t="shared" si="47"/>
        <v>37260</v>
      </c>
      <c r="D627" s="61">
        <f t="shared" si="48"/>
        <v>103627.15273879105</v>
      </c>
      <c r="E627" s="61">
        <f t="shared" si="45"/>
        <v>66367.152738791046</v>
      </c>
      <c r="F627" s="61">
        <f t="shared" si="49"/>
        <v>297.89209800228127</v>
      </c>
    </row>
    <row r="628" spans="1:6" x14ac:dyDescent="0.25">
      <c r="A628" s="1">
        <f t="shared" si="46"/>
        <v>51358</v>
      </c>
      <c r="B628" s="61">
        <v>60</v>
      </c>
      <c r="C628" s="61">
        <f t="shared" si="47"/>
        <v>37320</v>
      </c>
      <c r="D628" s="61">
        <f t="shared" si="48"/>
        <v>103986.07721784525</v>
      </c>
      <c r="E628" s="61">
        <f t="shared" si="45"/>
        <v>66666.077217845246</v>
      </c>
      <c r="F628" s="61">
        <f t="shared" si="49"/>
        <v>298.92447905419976</v>
      </c>
    </row>
    <row r="629" spans="1:6" x14ac:dyDescent="0.25">
      <c r="A629" s="1">
        <f t="shared" si="46"/>
        <v>51372</v>
      </c>
      <c r="B629" s="61">
        <v>60</v>
      </c>
      <c r="C629" s="61">
        <f t="shared" si="47"/>
        <v>37380</v>
      </c>
      <c r="D629" s="61">
        <f t="shared" si="48"/>
        <v>104346.03705597365</v>
      </c>
      <c r="E629" s="61">
        <f t="shared" si="45"/>
        <v>66966.037055973648</v>
      </c>
      <c r="F629" s="61">
        <f t="shared" si="49"/>
        <v>299.95983812840132</v>
      </c>
    </row>
    <row r="630" spans="1:6" x14ac:dyDescent="0.25">
      <c r="A630" s="1">
        <f t="shared" si="46"/>
        <v>51386</v>
      </c>
      <c r="B630" s="61">
        <v>60</v>
      </c>
      <c r="C630" s="61">
        <f t="shared" si="47"/>
        <v>37440</v>
      </c>
      <c r="D630" s="61">
        <f t="shared" si="48"/>
        <v>104707.03523978895</v>
      </c>
      <c r="E630" s="61">
        <f t="shared" si="45"/>
        <v>67267.035239788951</v>
      </c>
      <c r="F630" s="61">
        <f t="shared" si="49"/>
        <v>300.99818381530349</v>
      </c>
    </row>
    <row r="631" spans="1:6" x14ac:dyDescent="0.25">
      <c r="A631" s="1">
        <f t="shared" si="46"/>
        <v>51400</v>
      </c>
      <c r="B631" s="61">
        <v>60</v>
      </c>
      <c r="C631" s="61">
        <f t="shared" si="47"/>
        <v>37500</v>
      </c>
      <c r="D631" s="61">
        <f t="shared" si="48"/>
        <v>105069.07476451911</v>
      </c>
      <c r="E631" s="61">
        <f t="shared" si="45"/>
        <v>67569.074764519115</v>
      </c>
      <c r="F631" s="61">
        <f t="shared" si="49"/>
        <v>302.03952473016398</v>
      </c>
    </row>
    <row r="632" spans="1:6" x14ac:dyDescent="0.25">
      <c r="A632" s="1">
        <f t="shared" si="46"/>
        <v>51414</v>
      </c>
      <c r="B632" s="61">
        <v>60</v>
      </c>
      <c r="C632" s="61">
        <f t="shared" si="47"/>
        <v>37560</v>
      </c>
      <c r="D632" s="61">
        <f t="shared" si="48"/>
        <v>105432.15863403215</v>
      </c>
      <c r="E632" s="61">
        <f t="shared" si="45"/>
        <v>67872.158634032152</v>
      </c>
      <c r="F632" s="61">
        <f t="shared" si="49"/>
        <v>303.08386951303692</v>
      </c>
    </row>
    <row r="633" spans="1:6" x14ac:dyDescent="0.25">
      <c r="A633" s="1">
        <f t="shared" si="46"/>
        <v>51428</v>
      </c>
      <c r="B633" s="61">
        <v>60</v>
      </c>
      <c r="C633" s="61">
        <f t="shared" si="47"/>
        <v>37620</v>
      </c>
      <c r="D633" s="61">
        <f t="shared" si="48"/>
        <v>105796.28986086108</v>
      </c>
      <c r="E633" s="61">
        <f t="shared" si="45"/>
        <v>68176.289860861085</v>
      </c>
      <c r="F633" s="61">
        <f t="shared" si="49"/>
        <v>304.13122682893299</v>
      </c>
    </row>
    <row r="634" spans="1:6" x14ac:dyDescent="0.25">
      <c r="A634" s="1">
        <f t="shared" si="46"/>
        <v>51442</v>
      </c>
      <c r="B634" s="61">
        <v>60</v>
      </c>
      <c r="C634" s="61">
        <f t="shared" si="47"/>
        <v>37680</v>
      </c>
      <c r="D634" s="61">
        <f t="shared" si="48"/>
        <v>106161.47146622895</v>
      </c>
      <c r="E634" s="61">
        <f t="shared" si="45"/>
        <v>68481.471466228948</v>
      </c>
      <c r="F634" s="61">
        <f t="shared" si="49"/>
        <v>305.18160536786309</v>
      </c>
    </row>
    <row r="635" spans="1:6" x14ac:dyDescent="0.25">
      <c r="A635" s="1">
        <f t="shared" si="46"/>
        <v>51456</v>
      </c>
      <c r="B635" s="61">
        <v>60</v>
      </c>
      <c r="C635" s="61">
        <f t="shared" si="47"/>
        <v>37740</v>
      </c>
      <c r="D635" s="61">
        <f t="shared" si="48"/>
        <v>106527.70648007384</v>
      </c>
      <c r="E635" s="61">
        <f t="shared" si="45"/>
        <v>68787.706480073844</v>
      </c>
      <c r="F635" s="61">
        <f t="shared" si="49"/>
        <v>306.23501384489646</v>
      </c>
    </row>
    <row r="636" spans="1:6" x14ac:dyDescent="0.25">
      <c r="A636" s="1">
        <f t="shared" si="46"/>
        <v>51470</v>
      </c>
      <c r="B636" s="61">
        <v>60</v>
      </c>
      <c r="C636" s="61">
        <f t="shared" si="47"/>
        <v>37800</v>
      </c>
      <c r="D636" s="61">
        <f t="shared" si="48"/>
        <v>106894.99794107406</v>
      </c>
      <c r="E636" s="61">
        <f t="shared" si="45"/>
        <v>69094.997941074063</v>
      </c>
      <c r="F636" s="61">
        <f t="shared" si="49"/>
        <v>307.29146100021899</v>
      </c>
    </row>
    <row r="637" spans="1:6" x14ac:dyDescent="0.25">
      <c r="A637" s="1">
        <f t="shared" si="46"/>
        <v>51484</v>
      </c>
      <c r="B637" s="61">
        <v>60</v>
      </c>
      <c r="C637" s="61">
        <f t="shared" si="47"/>
        <v>37860</v>
      </c>
      <c r="D637" s="61">
        <f t="shared" si="48"/>
        <v>107263.34889667331</v>
      </c>
      <c r="E637" s="61">
        <f t="shared" si="45"/>
        <v>69403.348896673313</v>
      </c>
      <c r="F637" s="61">
        <f t="shared" si="49"/>
        <v>308.35095559924957</v>
      </c>
    </row>
    <row r="638" spans="1:6" x14ac:dyDescent="0.25">
      <c r="A638" s="1">
        <f t="shared" si="46"/>
        <v>51498</v>
      </c>
      <c r="B638" s="61">
        <v>60</v>
      </c>
      <c r="C638" s="61">
        <f t="shared" si="47"/>
        <v>37920</v>
      </c>
      <c r="D638" s="61">
        <f t="shared" si="48"/>
        <v>107632.76240310603</v>
      </c>
      <c r="E638" s="61">
        <f t="shared" si="45"/>
        <v>69712.762403106026</v>
      </c>
      <c r="F638" s="61">
        <f t="shared" si="49"/>
        <v>309.41350643271289</v>
      </c>
    </row>
    <row r="639" spans="1:6" x14ac:dyDescent="0.25">
      <c r="A639" s="1"/>
      <c r="B639" s="61"/>
      <c r="C639" s="61"/>
      <c r="D639" s="61"/>
      <c r="E639" s="61"/>
      <c r="F639" s="61"/>
    </row>
    <row r="640" spans="1:6" x14ac:dyDescent="0.25">
      <c r="A640" s="1"/>
      <c r="B640" s="61"/>
      <c r="C640" s="61"/>
      <c r="D640" s="61"/>
      <c r="E640" s="61"/>
      <c r="F640" s="61"/>
    </row>
    <row r="641" spans="1:6" x14ac:dyDescent="0.25">
      <c r="A641" s="1"/>
      <c r="B641" s="61"/>
      <c r="C641" s="61"/>
      <c r="D641" s="61"/>
      <c r="E641" s="61"/>
      <c r="F641" s="61"/>
    </row>
    <row r="642" spans="1:6" x14ac:dyDescent="0.25">
      <c r="A642" s="1"/>
      <c r="B642" s="61"/>
      <c r="C642" s="61"/>
      <c r="D642" s="61"/>
      <c r="E642" s="61"/>
      <c r="F642" s="61"/>
    </row>
    <row r="643" spans="1:6" x14ac:dyDescent="0.25">
      <c r="A643" s="1"/>
      <c r="B643" s="61"/>
      <c r="C643" s="61"/>
      <c r="D643" s="61"/>
      <c r="E643" s="61"/>
      <c r="F643" s="61"/>
    </row>
    <row r="644" spans="1:6" x14ac:dyDescent="0.25">
      <c r="A644" s="1"/>
      <c r="B644" s="61"/>
      <c r="C644" s="61"/>
      <c r="D644" s="61"/>
      <c r="E644" s="61"/>
      <c r="F644" s="61"/>
    </row>
    <row r="645" spans="1:6" x14ac:dyDescent="0.25">
      <c r="A645" s="1"/>
      <c r="B645" s="61"/>
      <c r="C645" s="61"/>
      <c r="D645" s="61"/>
      <c r="E645" s="61"/>
      <c r="F645" s="61"/>
    </row>
    <row r="646" spans="1:6" x14ac:dyDescent="0.25">
      <c r="A646" s="1"/>
      <c r="B646" s="61"/>
      <c r="C646" s="61"/>
      <c r="D646" s="61"/>
      <c r="E646" s="61"/>
      <c r="F646" s="61"/>
    </row>
    <row r="647" spans="1:6" x14ac:dyDescent="0.25">
      <c r="A647" s="1"/>
      <c r="B647" s="61"/>
      <c r="C647" s="61"/>
      <c r="D647" s="61"/>
      <c r="E647" s="61"/>
      <c r="F647" s="61"/>
    </row>
    <row r="648" spans="1:6" x14ac:dyDescent="0.25">
      <c r="A648" s="1"/>
      <c r="B648" s="61"/>
      <c r="C648" s="61"/>
      <c r="D648" s="61"/>
      <c r="E648" s="61"/>
      <c r="F648" s="61"/>
    </row>
    <row r="649" spans="1:6" x14ac:dyDescent="0.25">
      <c r="A649" s="1"/>
      <c r="B649" s="61"/>
      <c r="C649" s="61"/>
      <c r="D649" s="61"/>
      <c r="E649" s="61"/>
      <c r="F649" s="61"/>
    </row>
    <row r="650" spans="1:6" x14ac:dyDescent="0.25">
      <c r="A650" s="1"/>
      <c r="B650" s="61"/>
      <c r="C650" s="61"/>
      <c r="D650" s="61"/>
      <c r="E650" s="61"/>
      <c r="F650" s="61"/>
    </row>
    <row r="651" spans="1:6" x14ac:dyDescent="0.25">
      <c r="A651" s="1"/>
      <c r="B651" s="61"/>
      <c r="C651" s="61"/>
      <c r="D651" s="61"/>
      <c r="E651" s="61"/>
      <c r="F651" s="61"/>
    </row>
    <row r="652" spans="1:6" x14ac:dyDescent="0.25">
      <c r="A652" s="1"/>
      <c r="B652" s="61"/>
      <c r="C652" s="61"/>
      <c r="D652" s="61"/>
      <c r="E652" s="61"/>
      <c r="F652" s="61"/>
    </row>
    <row r="653" spans="1:6" x14ac:dyDescent="0.25">
      <c r="A653" s="1"/>
      <c r="B653" s="61"/>
      <c r="C653" s="61"/>
      <c r="D653" s="61"/>
      <c r="E653" s="61"/>
      <c r="F653" s="61"/>
    </row>
    <row r="654" spans="1:6" x14ac:dyDescent="0.25">
      <c r="A654" s="1"/>
      <c r="B654" s="61"/>
      <c r="C654" s="61"/>
      <c r="D654" s="61"/>
      <c r="E654" s="61"/>
      <c r="F654" s="61"/>
    </row>
    <row r="655" spans="1:6" x14ac:dyDescent="0.25">
      <c r="A655" s="1"/>
      <c r="B655" s="61"/>
      <c r="C655" s="61"/>
      <c r="D655" s="61"/>
      <c r="E655" s="61"/>
      <c r="F655" s="61"/>
    </row>
    <row r="656" spans="1:6" x14ac:dyDescent="0.25">
      <c r="A656" s="1"/>
      <c r="B656" s="61"/>
      <c r="C656" s="61"/>
      <c r="D656" s="61"/>
      <c r="E656" s="61"/>
      <c r="F656" s="61"/>
    </row>
    <row r="657" spans="1:6" x14ac:dyDescent="0.25">
      <c r="A657" s="1"/>
      <c r="B657" s="61"/>
      <c r="C657" s="61"/>
      <c r="D657" s="61"/>
      <c r="E657" s="61"/>
      <c r="F657" s="61"/>
    </row>
    <row r="658" spans="1:6" x14ac:dyDescent="0.25">
      <c r="A658" s="1"/>
      <c r="B658" s="61"/>
      <c r="C658" s="61"/>
      <c r="D658" s="61"/>
      <c r="E658" s="61"/>
      <c r="F658" s="61"/>
    </row>
    <row r="659" spans="1:6" x14ac:dyDescent="0.25">
      <c r="A659" s="1"/>
      <c r="B659" s="61"/>
      <c r="C659" s="61"/>
      <c r="D659" s="61"/>
      <c r="E659" s="61"/>
      <c r="F659" s="61"/>
    </row>
    <row r="660" spans="1:6" x14ac:dyDescent="0.25">
      <c r="A660" s="1"/>
      <c r="B660" s="61"/>
      <c r="C660" s="61"/>
      <c r="D660" s="61"/>
      <c r="E660" s="61"/>
      <c r="F660" s="61"/>
    </row>
    <row r="661" spans="1:6" x14ac:dyDescent="0.25">
      <c r="A661" s="1"/>
      <c r="B661" s="61"/>
      <c r="C661" s="61"/>
      <c r="D661" s="61"/>
      <c r="E661" s="61"/>
      <c r="F661" s="61"/>
    </row>
    <row r="662" spans="1:6" x14ac:dyDescent="0.25">
      <c r="A662" s="1"/>
      <c r="B662" s="61"/>
      <c r="C662" s="61"/>
      <c r="D662" s="61"/>
      <c r="E662" s="61"/>
      <c r="F662" s="61"/>
    </row>
    <row r="663" spans="1:6" x14ac:dyDescent="0.25">
      <c r="A663" s="1"/>
      <c r="B663" s="61"/>
      <c r="C663" s="61"/>
      <c r="D663" s="61"/>
      <c r="E663" s="61"/>
      <c r="F663" s="61"/>
    </row>
    <row r="664" spans="1:6" x14ac:dyDescent="0.25">
      <c r="A664" s="1"/>
      <c r="B664" s="61"/>
      <c r="C664" s="61"/>
      <c r="D664" s="61"/>
      <c r="E664" s="61"/>
      <c r="F664" s="61"/>
    </row>
    <row r="665" spans="1:6" x14ac:dyDescent="0.25">
      <c r="A665" s="1"/>
      <c r="B665" s="61"/>
      <c r="C665" s="61"/>
      <c r="D665" s="61"/>
      <c r="E665" s="61"/>
      <c r="F665" s="61"/>
    </row>
    <row r="666" spans="1:6" x14ac:dyDescent="0.25">
      <c r="A666" s="1"/>
      <c r="B666" s="61"/>
      <c r="C666" s="61"/>
      <c r="D666" s="61"/>
      <c r="E666" s="61"/>
      <c r="F666" s="61"/>
    </row>
    <row r="667" spans="1:6" x14ac:dyDescent="0.25">
      <c r="A667" s="1"/>
      <c r="B667" s="61"/>
      <c r="C667" s="61"/>
      <c r="D667" s="61"/>
      <c r="E667" s="61"/>
      <c r="F667" s="61"/>
    </row>
    <row r="668" spans="1:6" x14ac:dyDescent="0.25">
      <c r="A668" s="1"/>
      <c r="B668" s="61"/>
      <c r="C668" s="61"/>
      <c r="D668" s="61"/>
      <c r="E668" s="61"/>
      <c r="F668" s="61"/>
    </row>
    <row r="669" spans="1:6" x14ac:dyDescent="0.25">
      <c r="A669" s="1"/>
      <c r="B669" s="61"/>
      <c r="C669" s="61"/>
      <c r="D669" s="61"/>
      <c r="E669" s="61"/>
      <c r="F669" s="61"/>
    </row>
    <row r="670" spans="1:6" x14ac:dyDescent="0.25">
      <c r="A670" s="1"/>
      <c r="B670" s="61"/>
      <c r="C670" s="61"/>
      <c r="D670" s="61"/>
      <c r="E670" s="61"/>
      <c r="F670" s="61"/>
    </row>
    <row r="671" spans="1:6" x14ac:dyDescent="0.25">
      <c r="A671" s="1"/>
      <c r="B671" s="61"/>
      <c r="C671" s="61"/>
      <c r="D671" s="61"/>
      <c r="E671" s="61"/>
      <c r="F671" s="61"/>
    </row>
    <row r="672" spans="1:6" x14ac:dyDescent="0.25">
      <c r="A672" s="1"/>
      <c r="B672" s="61"/>
      <c r="C672" s="61"/>
      <c r="D672" s="61"/>
      <c r="E672" s="61"/>
      <c r="F672" s="61"/>
    </row>
    <row r="673" spans="1:6" x14ac:dyDescent="0.25">
      <c r="A673" s="1"/>
      <c r="B673" s="61"/>
      <c r="C673" s="61"/>
      <c r="D673" s="61"/>
      <c r="E673" s="61"/>
      <c r="F673" s="61"/>
    </row>
    <row r="674" spans="1:6" x14ac:dyDescent="0.25">
      <c r="A674" s="1"/>
      <c r="B674" s="61"/>
      <c r="C674" s="61"/>
      <c r="D674" s="61"/>
      <c r="E674" s="61"/>
      <c r="F674" s="61"/>
    </row>
    <row r="675" spans="1:6" x14ac:dyDescent="0.25">
      <c r="A675" s="1"/>
      <c r="B675" s="61"/>
      <c r="C675" s="61"/>
      <c r="D675" s="61"/>
      <c r="E675" s="61"/>
      <c r="F675" s="61"/>
    </row>
    <row r="676" spans="1:6" x14ac:dyDescent="0.25">
      <c r="A676" s="1"/>
      <c r="B676" s="61"/>
      <c r="C676" s="61"/>
      <c r="D676" s="61"/>
      <c r="E676" s="61"/>
      <c r="F676" s="61"/>
    </row>
    <row r="677" spans="1:6" x14ac:dyDescent="0.25">
      <c r="A677" s="1"/>
      <c r="B677" s="61"/>
      <c r="C677" s="61"/>
      <c r="D677" s="61"/>
      <c r="E677" s="61"/>
      <c r="F677" s="61"/>
    </row>
    <row r="678" spans="1:6" x14ac:dyDescent="0.25">
      <c r="A678" s="1"/>
      <c r="B678" s="61"/>
      <c r="C678" s="61"/>
      <c r="D678" s="61"/>
      <c r="E678" s="61"/>
      <c r="F678" s="61"/>
    </row>
    <row r="679" spans="1:6" x14ac:dyDescent="0.25">
      <c r="A679" s="1"/>
      <c r="B679" s="61"/>
      <c r="C679" s="61"/>
      <c r="D679" s="61"/>
      <c r="E679" s="61"/>
      <c r="F679" s="61"/>
    </row>
    <row r="680" spans="1:6" x14ac:dyDescent="0.25">
      <c r="A680" s="1"/>
      <c r="B680" s="61"/>
      <c r="C680" s="61"/>
      <c r="D680" s="61"/>
      <c r="E680" s="61"/>
      <c r="F680" s="61"/>
    </row>
    <row r="681" spans="1:6" x14ac:dyDescent="0.25">
      <c r="A681" s="1"/>
      <c r="B681" s="61"/>
      <c r="C681" s="61"/>
      <c r="D681" s="61"/>
      <c r="E681" s="61"/>
      <c r="F681" s="61"/>
    </row>
    <row r="682" spans="1:6" x14ac:dyDescent="0.25">
      <c r="A682" s="1"/>
      <c r="B682" s="61"/>
      <c r="C682" s="61"/>
      <c r="D682" s="61"/>
      <c r="E682" s="61"/>
      <c r="F682" s="61"/>
    </row>
    <row r="683" spans="1:6" x14ac:dyDescent="0.25">
      <c r="A683" s="1"/>
      <c r="B683" s="61"/>
      <c r="C683" s="61"/>
      <c r="D683" s="61"/>
      <c r="E683" s="61"/>
      <c r="F683" s="61"/>
    </row>
    <row r="684" spans="1:6" x14ac:dyDescent="0.25">
      <c r="A684" s="1"/>
      <c r="B684" s="61"/>
      <c r="C684" s="61"/>
      <c r="D684" s="61"/>
      <c r="E684" s="61"/>
      <c r="F684" s="61"/>
    </row>
    <row r="685" spans="1:6" x14ac:dyDescent="0.25">
      <c r="A685" s="1"/>
      <c r="B685" s="61"/>
      <c r="C685" s="61"/>
      <c r="D685" s="61"/>
      <c r="E685" s="61"/>
      <c r="F685" s="61"/>
    </row>
    <row r="686" spans="1:6" x14ac:dyDescent="0.25">
      <c r="A686" s="1"/>
      <c r="B686" s="61"/>
      <c r="C686" s="61"/>
      <c r="D686" s="61"/>
      <c r="E686" s="61"/>
      <c r="F686" s="61"/>
    </row>
    <row r="687" spans="1:6" x14ac:dyDescent="0.25">
      <c r="A687" s="1"/>
      <c r="B687" s="61"/>
      <c r="C687" s="61"/>
      <c r="D687" s="61"/>
      <c r="E687" s="61"/>
      <c r="F687" s="61"/>
    </row>
    <row r="688" spans="1:6" x14ac:dyDescent="0.25">
      <c r="A688" s="1"/>
      <c r="B688" s="61"/>
      <c r="C688" s="61"/>
      <c r="D688" s="61"/>
      <c r="E688" s="61"/>
      <c r="F688" s="61"/>
    </row>
    <row r="689" spans="1:6" x14ac:dyDescent="0.25">
      <c r="A689" s="1"/>
      <c r="B689" s="61"/>
      <c r="C689" s="61"/>
      <c r="D689" s="61"/>
      <c r="E689" s="61"/>
      <c r="F689" s="61"/>
    </row>
    <row r="690" spans="1:6" x14ac:dyDescent="0.25">
      <c r="A690" s="1"/>
      <c r="B690" s="61"/>
      <c r="C690" s="61"/>
      <c r="D690" s="61"/>
      <c r="E690" s="61"/>
      <c r="F690" s="61"/>
    </row>
    <row r="691" spans="1:6" x14ac:dyDescent="0.25">
      <c r="A691" s="1"/>
      <c r="B691" s="61"/>
      <c r="C691" s="61"/>
      <c r="D691" s="61"/>
      <c r="E691" s="61"/>
      <c r="F691" s="61"/>
    </row>
    <row r="692" spans="1:6" x14ac:dyDescent="0.25">
      <c r="A692" s="1"/>
      <c r="B692" s="61"/>
      <c r="C692" s="61"/>
      <c r="D692" s="61"/>
      <c r="E692" s="61"/>
      <c r="F692" s="61"/>
    </row>
    <row r="693" spans="1:6" x14ac:dyDescent="0.25">
      <c r="A693" s="1"/>
      <c r="B693" s="61"/>
      <c r="C693" s="61"/>
      <c r="D693" s="61"/>
      <c r="E693" s="61"/>
      <c r="F693" s="61"/>
    </row>
    <row r="694" spans="1:6" x14ac:dyDescent="0.25">
      <c r="A694" s="1"/>
      <c r="B694" s="61"/>
      <c r="C694" s="61"/>
      <c r="D694" s="61"/>
      <c r="E694" s="61"/>
      <c r="F694" s="61"/>
    </row>
    <row r="695" spans="1:6" x14ac:dyDescent="0.25">
      <c r="A695" s="1"/>
      <c r="B695" s="61"/>
      <c r="C695" s="61"/>
      <c r="D695" s="61"/>
      <c r="E695" s="61"/>
      <c r="F695" s="61"/>
    </row>
    <row r="696" spans="1:6" x14ac:dyDescent="0.25">
      <c r="A696" s="1"/>
      <c r="B696" s="61"/>
      <c r="C696" s="61"/>
      <c r="D696" s="61"/>
      <c r="E696" s="61"/>
      <c r="F696" s="61"/>
    </row>
    <row r="697" spans="1:6" x14ac:dyDescent="0.25">
      <c r="A697" s="1"/>
      <c r="B697" s="61"/>
      <c r="C697" s="61"/>
      <c r="D697" s="61"/>
      <c r="E697" s="61"/>
      <c r="F697" s="61"/>
    </row>
    <row r="698" spans="1:6" x14ac:dyDescent="0.25">
      <c r="A698" s="1"/>
      <c r="B698" s="61"/>
      <c r="C698" s="61"/>
      <c r="D698" s="61"/>
      <c r="E698" s="61"/>
      <c r="F698" s="61"/>
    </row>
    <row r="699" spans="1:6" x14ac:dyDescent="0.25">
      <c r="A699" s="1"/>
      <c r="B699" s="61"/>
      <c r="C699" s="61"/>
      <c r="D699" s="61"/>
      <c r="E699" s="61"/>
      <c r="F699" s="61"/>
    </row>
    <row r="700" spans="1:6" x14ac:dyDescent="0.25">
      <c r="A700" s="1"/>
      <c r="B700" s="61"/>
      <c r="C700" s="61"/>
      <c r="D700" s="61"/>
      <c r="E700" s="61"/>
      <c r="F700" s="61"/>
    </row>
    <row r="701" spans="1:6" x14ac:dyDescent="0.25">
      <c r="A701" s="1"/>
      <c r="B701" s="61"/>
      <c r="C701" s="61"/>
      <c r="D701" s="61"/>
      <c r="E701" s="61"/>
      <c r="F701" s="61"/>
    </row>
    <row r="702" spans="1:6" x14ac:dyDescent="0.25">
      <c r="A702" s="1"/>
      <c r="B702" s="61"/>
      <c r="C702" s="61"/>
      <c r="D702" s="61"/>
      <c r="E702" s="61"/>
      <c r="F702" s="61"/>
    </row>
    <row r="703" spans="1:6" x14ac:dyDescent="0.25">
      <c r="A703" s="1"/>
      <c r="B703" s="61"/>
      <c r="C703" s="61"/>
      <c r="D703" s="61"/>
      <c r="E703" s="61"/>
      <c r="F703" s="61"/>
    </row>
    <row r="704" spans="1:6" x14ac:dyDescent="0.25">
      <c r="A704" s="1"/>
      <c r="B704" s="61"/>
      <c r="C704" s="61"/>
      <c r="D704" s="61"/>
      <c r="E704" s="61"/>
      <c r="F704" s="61"/>
    </row>
    <row r="705" spans="1:6" x14ac:dyDescent="0.25">
      <c r="A705" s="1"/>
      <c r="B705" s="61"/>
      <c r="C705" s="61"/>
      <c r="D705" s="61"/>
      <c r="E705" s="61"/>
      <c r="F705" s="61"/>
    </row>
    <row r="706" spans="1:6" x14ac:dyDescent="0.25">
      <c r="A706" s="1"/>
      <c r="B706" s="61"/>
      <c r="C706" s="61"/>
      <c r="D706" s="61"/>
      <c r="E706" s="61"/>
      <c r="F706" s="61"/>
    </row>
    <row r="707" spans="1:6" x14ac:dyDescent="0.25">
      <c r="A707" s="1"/>
      <c r="B707" s="61"/>
      <c r="C707" s="61"/>
      <c r="D707" s="61"/>
      <c r="E707" s="61"/>
      <c r="F707" s="61"/>
    </row>
    <row r="708" spans="1:6" x14ac:dyDescent="0.25">
      <c r="A708" s="1"/>
      <c r="B708" s="61"/>
      <c r="C708" s="61"/>
      <c r="D708" s="61"/>
      <c r="E708" s="61"/>
      <c r="F708" s="61"/>
    </row>
    <row r="709" spans="1:6" x14ac:dyDescent="0.25">
      <c r="A709" s="1"/>
      <c r="B709" s="61"/>
      <c r="C709" s="61"/>
      <c r="D709" s="61"/>
      <c r="E709" s="61"/>
      <c r="F709" s="61"/>
    </row>
    <row r="710" spans="1:6" x14ac:dyDescent="0.25">
      <c r="A710" s="1"/>
      <c r="B710" s="61"/>
      <c r="C710" s="61"/>
      <c r="D710" s="61"/>
      <c r="E710" s="61"/>
      <c r="F710" s="61"/>
    </row>
    <row r="711" spans="1:6" x14ac:dyDescent="0.25">
      <c r="A711" s="1"/>
      <c r="B711" s="61"/>
      <c r="C711" s="61"/>
      <c r="D711" s="61"/>
      <c r="E711" s="61"/>
      <c r="F711" s="61"/>
    </row>
    <row r="712" spans="1:6" x14ac:dyDescent="0.25">
      <c r="A712" s="1"/>
      <c r="B712" s="61"/>
      <c r="C712" s="61"/>
      <c r="D712" s="61"/>
      <c r="E712" s="61"/>
      <c r="F712" s="61"/>
    </row>
    <row r="713" spans="1:6" x14ac:dyDescent="0.25">
      <c r="A713" s="1"/>
      <c r="B713" s="61"/>
      <c r="C713" s="61"/>
      <c r="D713" s="61"/>
      <c r="E713" s="61"/>
      <c r="F713" s="61"/>
    </row>
    <row r="714" spans="1:6" x14ac:dyDescent="0.25">
      <c r="A714" s="1"/>
      <c r="B714" s="61"/>
      <c r="C714" s="61"/>
      <c r="D714" s="61"/>
      <c r="E714" s="61"/>
      <c r="F714" s="61"/>
    </row>
    <row r="715" spans="1:6" x14ac:dyDescent="0.25">
      <c r="A715" s="1"/>
      <c r="B715" s="61"/>
      <c r="C715" s="61"/>
      <c r="D715" s="61"/>
      <c r="E715" s="61"/>
      <c r="F715" s="61"/>
    </row>
    <row r="716" spans="1:6" x14ac:dyDescent="0.25">
      <c r="A716" s="1"/>
      <c r="B716" s="61"/>
      <c r="C716" s="61"/>
      <c r="D716" s="61"/>
      <c r="E716" s="61"/>
      <c r="F716" s="61"/>
    </row>
    <row r="717" spans="1:6" x14ac:dyDescent="0.25">
      <c r="A717" s="1"/>
      <c r="B717" s="61"/>
      <c r="C717" s="61"/>
      <c r="D717" s="61"/>
      <c r="E717" s="61"/>
      <c r="F717" s="61"/>
    </row>
    <row r="718" spans="1:6" x14ac:dyDescent="0.25">
      <c r="A718" s="1"/>
      <c r="B718" s="61"/>
      <c r="C718" s="61"/>
      <c r="D718" s="61"/>
      <c r="E718" s="61"/>
      <c r="F718" s="61"/>
    </row>
    <row r="719" spans="1:6" x14ac:dyDescent="0.25">
      <c r="A719" s="1"/>
      <c r="B719" s="61"/>
      <c r="C719" s="61"/>
      <c r="D719" s="61"/>
      <c r="E719" s="61"/>
      <c r="F719" s="61"/>
    </row>
    <row r="720" spans="1:6" x14ac:dyDescent="0.25">
      <c r="A720" s="1"/>
      <c r="B720" s="61"/>
      <c r="C720" s="61"/>
      <c r="D720" s="61"/>
      <c r="E720" s="61"/>
      <c r="F720" s="61"/>
    </row>
    <row r="721" spans="1:6" x14ac:dyDescent="0.25">
      <c r="A721" s="1"/>
      <c r="B721" s="61"/>
      <c r="C721" s="61"/>
      <c r="D721" s="61"/>
      <c r="E721" s="61"/>
      <c r="F721" s="61"/>
    </row>
    <row r="722" spans="1:6" x14ac:dyDescent="0.25">
      <c r="A722" s="1"/>
      <c r="B722" s="61"/>
      <c r="C722" s="61"/>
      <c r="D722" s="61"/>
      <c r="E722" s="61"/>
      <c r="F722" s="61"/>
    </row>
    <row r="723" spans="1:6" x14ac:dyDescent="0.25">
      <c r="A723" s="1"/>
      <c r="B723" s="61"/>
      <c r="C723" s="61"/>
      <c r="D723" s="61"/>
      <c r="E723" s="61"/>
      <c r="F723" s="61"/>
    </row>
    <row r="724" spans="1:6" x14ac:dyDescent="0.25">
      <c r="A724" s="1"/>
      <c r="B724" s="61"/>
      <c r="C724" s="61"/>
      <c r="D724" s="61"/>
      <c r="E724" s="61"/>
      <c r="F724" s="61"/>
    </row>
    <row r="725" spans="1:6" x14ac:dyDescent="0.25">
      <c r="A725" s="1"/>
      <c r="B725" s="61"/>
      <c r="C725" s="61"/>
      <c r="D725" s="61"/>
      <c r="E725" s="61"/>
      <c r="F725" s="61"/>
    </row>
    <row r="726" spans="1:6" x14ac:dyDescent="0.25">
      <c r="A726" s="1"/>
      <c r="B726" s="61"/>
      <c r="C726" s="61"/>
      <c r="D726" s="61"/>
      <c r="E726" s="61"/>
      <c r="F726" s="61"/>
    </row>
    <row r="727" spans="1:6" x14ac:dyDescent="0.25">
      <c r="A727" s="1"/>
      <c r="B727" s="61"/>
      <c r="C727" s="61"/>
      <c r="D727" s="61"/>
      <c r="E727" s="61"/>
      <c r="F727" s="61"/>
    </row>
    <row r="728" spans="1:6" x14ac:dyDescent="0.25">
      <c r="A728" s="1"/>
      <c r="B728" s="61"/>
      <c r="C728" s="61"/>
      <c r="D728" s="61"/>
      <c r="E728" s="61"/>
      <c r="F728" s="61"/>
    </row>
    <row r="729" spans="1:6" x14ac:dyDescent="0.25">
      <c r="A729" s="1"/>
      <c r="B729" s="61"/>
      <c r="C729" s="61"/>
      <c r="D729" s="61"/>
      <c r="E729" s="61"/>
      <c r="F729" s="61"/>
    </row>
    <row r="730" spans="1:6" x14ac:dyDescent="0.25">
      <c r="A730" s="1"/>
      <c r="B730" s="61"/>
      <c r="C730" s="61"/>
      <c r="D730" s="61"/>
      <c r="E730" s="61"/>
      <c r="F730" s="61"/>
    </row>
    <row r="731" spans="1:6" x14ac:dyDescent="0.25">
      <c r="A731" s="1"/>
      <c r="B731" s="61"/>
      <c r="C731" s="61"/>
      <c r="D731" s="61"/>
      <c r="E731" s="61"/>
      <c r="F731" s="61"/>
    </row>
    <row r="732" spans="1:6" x14ac:dyDescent="0.25">
      <c r="A732" s="1"/>
      <c r="B732" s="61"/>
      <c r="C732" s="61"/>
      <c r="D732" s="61"/>
      <c r="E732" s="61"/>
      <c r="F732" s="61"/>
    </row>
    <row r="733" spans="1:6" x14ac:dyDescent="0.25">
      <c r="A733" s="1"/>
      <c r="B733" s="61"/>
      <c r="C733" s="61"/>
      <c r="D733" s="61"/>
      <c r="E733" s="61"/>
      <c r="F733" s="61"/>
    </row>
    <row r="734" spans="1:6" x14ac:dyDescent="0.25">
      <c r="A734" s="1"/>
      <c r="B734" s="61"/>
      <c r="C734" s="61"/>
      <c r="D734" s="61"/>
      <c r="E734" s="61"/>
      <c r="F734" s="61"/>
    </row>
    <row r="735" spans="1:6" x14ac:dyDescent="0.25">
      <c r="A735" s="1"/>
      <c r="B735" s="61"/>
      <c r="C735" s="61"/>
      <c r="D735" s="61"/>
      <c r="E735" s="61"/>
      <c r="F735" s="61"/>
    </row>
    <row r="736" spans="1:6" x14ac:dyDescent="0.25">
      <c r="A736" s="1"/>
      <c r="B736" s="61"/>
      <c r="C736" s="61"/>
      <c r="D736" s="61"/>
      <c r="E736" s="61"/>
      <c r="F736" s="61"/>
    </row>
    <row r="737" spans="1:6" x14ac:dyDescent="0.25">
      <c r="A737" s="1"/>
      <c r="B737" s="61"/>
      <c r="C737" s="61"/>
      <c r="D737" s="61"/>
      <c r="E737" s="61"/>
      <c r="F737" s="61"/>
    </row>
    <row r="738" spans="1:6" x14ac:dyDescent="0.25">
      <c r="A738" s="1"/>
      <c r="B738" s="61"/>
      <c r="C738" s="61"/>
      <c r="D738" s="61"/>
      <c r="E738" s="61"/>
      <c r="F738" s="61"/>
    </row>
    <row r="739" spans="1:6" x14ac:dyDescent="0.25">
      <c r="A739" s="1"/>
      <c r="B739" s="61"/>
      <c r="C739" s="61"/>
      <c r="D739" s="61"/>
      <c r="E739" s="61"/>
      <c r="F739" s="61"/>
    </row>
    <row r="740" spans="1:6" x14ac:dyDescent="0.25">
      <c r="A740" s="1"/>
      <c r="B740" s="61"/>
      <c r="C740" s="61"/>
      <c r="D740" s="61"/>
      <c r="E740" s="61"/>
      <c r="F740" s="61"/>
    </row>
    <row r="741" spans="1:6" x14ac:dyDescent="0.25">
      <c r="A741" s="1"/>
      <c r="B741" s="61"/>
      <c r="C741" s="61"/>
      <c r="D741" s="61"/>
      <c r="E741" s="61"/>
      <c r="F741" s="61"/>
    </row>
    <row r="742" spans="1:6" x14ac:dyDescent="0.25">
      <c r="A742" s="1"/>
      <c r="B742" s="61"/>
      <c r="C742" s="61"/>
      <c r="D742" s="61"/>
      <c r="E742" s="61"/>
      <c r="F742" s="61"/>
    </row>
    <row r="743" spans="1:6" x14ac:dyDescent="0.25">
      <c r="A743" s="1"/>
      <c r="B743" s="61"/>
      <c r="C743" s="61"/>
      <c r="D743" s="61"/>
      <c r="E743" s="61"/>
      <c r="F743" s="61"/>
    </row>
    <row r="744" spans="1:6" x14ac:dyDescent="0.25">
      <c r="A744" s="1"/>
      <c r="B744" s="61"/>
      <c r="C744" s="61"/>
      <c r="D744" s="61"/>
      <c r="E744" s="61"/>
      <c r="F744" s="61"/>
    </row>
    <row r="745" spans="1:6" x14ac:dyDescent="0.25">
      <c r="A745" s="1"/>
      <c r="B745" s="61"/>
      <c r="C745" s="61"/>
      <c r="D745" s="61"/>
      <c r="E745" s="61"/>
      <c r="F745" s="61"/>
    </row>
    <row r="746" spans="1:6" x14ac:dyDescent="0.25">
      <c r="A746" s="1"/>
      <c r="B746" s="61"/>
      <c r="C746" s="61"/>
      <c r="D746" s="61"/>
      <c r="E746" s="61"/>
      <c r="F746" s="61"/>
    </row>
    <row r="747" spans="1:6" x14ac:dyDescent="0.25">
      <c r="A747" s="1"/>
      <c r="B747" s="61"/>
      <c r="C747" s="61"/>
      <c r="D747" s="61"/>
      <c r="E747" s="61"/>
      <c r="F747" s="61"/>
    </row>
    <row r="748" spans="1:6" x14ac:dyDescent="0.25">
      <c r="A748" s="1"/>
      <c r="B748" s="61"/>
      <c r="C748" s="61"/>
      <c r="D748" s="61"/>
      <c r="E748" s="61"/>
      <c r="F748" s="61"/>
    </row>
    <row r="749" spans="1:6" x14ac:dyDescent="0.25">
      <c r="A749" s="1"/>
      <c r="B749" s="61"/>
      <c r="C749" s="61"/>
      <c r="D749" s="61"/>
      <c r="E749" s="61"/>
      <c r="F749" s="61"/>
    </row>
    <row r="750" spans="1:6" x14ac:dyDescent="0.25">
      <c r="A750" s="1"/>
      <c r="B750" s="61"/>
      <c r="C750" s="61"/>
      <c r="D750" s="61"/>
      <c r="E750" s="61"/>
      <c r="F750" s="61"/>
    </row>
    <row r="751" spans="1:6" x14ac:dyDescent="0.25">
      <c r="A751" s="1"/>
      <c r="B751" s="61"/>
      <c r="C751" s="61"/>
      <c r="D751" s="61"/>
      <c r="E751" s="61"/>
      <c r="F751" s="61"/>
    </row>
    <row r="752" spans="1:6" x14ac:dyDescent="0.25">
      <c r="A752" s="1"/>
      <c r="B752" s="61"/>
      <c r="C752" s="61"/>
      <c r="D752" s="61"/>
      <c r="E752" s="61"/>
      <c r="F752" s="61"/>
    </row>
    <row r="753" spans="1:6" x14ac:dyDescent="0.25">
      <c r="A753" s="1"/>
      <c r="B753" s="61"/>
      <c r="C753" s="61"/>
      <c r="D753" s="61"/>
      <c r="E753" s="61"/>
      <c r="F753" s="61"/>
    </row>
    <row r="754" spans="1:6" x14ac:dyDescent="0.25">
      <c r="A754" s="1"/>
      <c r="B754" s="61"/>
      <c r="C754" s="61"/>
      <c r="D754" s="61"/>
      <c r="E754" s="61"/>
      <c r="F754" s="61"/>
    </row>
    <row r="755" spans="1:6" x14ac:dyDescent="0.25">
      <c r="A755" s="1"/>
      <c r="B755" s="61"/>
      <c r="C755" s="61"/>
      <c r="D755" s="61"/>
      <c r="E755" s="61"/>
      <c r="F755" s="61"/>
    </row>
    <row r="756" spans="1:6" x14ac:dyDescent="0.25">
      <c r="A756" s="1"/>
      <c r="B756" s="61"/>
      <c r="C756" s="61"/>
      <c r="D756" s="61"/>
      <c r="E756" s="61"/>
      <c r="F756" s="61"/>
    </row>
    <row r="757" spans="1:6" x14ac:dyDescent="0.25">
      <c r="A757" s="1"/>
      <c r="B757" s="61"/>
      <c r="C757" s="61"/>
      <c r="D757" s="61"/>
      <c r="E757" s="61"/>
      <c r="F757" s="61"/>
    </row>
    <row r="758" spans="1:6" x14ac:dyDescent="0.25">
      <c r="A758" s="1"/>
      <c r="B758" s="61"/>
      <c r="C758" s="61"/>
      <c r="D758" s="61"/>
      <c r="E758" s="61"/>
      <c r="F758" s="61"/>
    </row>
    <row r="759" spans="1:6" x14ac:dyDescent="0.25">
      <c r="A759" s="1"/>
      <c r="B759" s="61"/>
      <c r="C759" s="61"/>
      <c r="D759" s="61"/>
      <c r="E759" s="61"/>
      <c r="F759" s="61"/>
    </row>
    <row r="760" spans="1:6" x14ac:dyDescent="0.25">
      <c r="A760" s="1"/>
      <c r="B760" s="61"/>
      <c r="C760" s="61"/>
      <c r="D760" s="61"/>
      <c r="E760" s="61"/>
      <c r="F760" s="61"/>
    </row>
    <row r="761" spans="1:6" x14ac:dyDescent="0.25">
      <c r="A761" s="1"/>
      <c r="B761" s="61"/>
      <c r="C761" s="61"/>
      <c r="D761" s="61"/>
      <c r="E761" s="61"/>
      <c r="F761" s="61"/>
    </row>
    <row r="762" spans="1:6" x14ac:dyDescent="0.25">
      <c r="A762" s="1"/>
      <c r="B762" s="61"/>
      <c r="C762" s="61"/>
      <c r="D762" s="61"/>
      <c r="E762" s="61"/>
      <c r="F762" s="61"/>
    </row>
    <row r="763" spans="1:6" x14ac:dyDescent="0.25">
      <c r="A763" s="1"/>
      <c r="B763" s="61"/>
      <c r="C763" s="61"/>
      <c r="D763" s="61"/>
      <c r="E763" s="61"/>
      <c r="F763" s="61"/>
    </row>
    <row r="764" spans="1:6" x14ac:dyDescent="0.25">
      <c r="A764" s="1"/>
      <c r="B764" s="61"/>
      <c r="C764" s="61"/>
      <c r="D764" s="61"/>
      <c r="E764" s="61"/>
      <c r="F764" s="61"/>
    </row>
    <row r="765" spans="1:6" x14ac:dyDescent="0.25">
      <c r="A765" s="1"/>
      <c r="B765" s="61"/>
      <c r="C765" s="61"/>
      <c r="D765" s="61"/>
      <c r="E765" s="61"/>
      <c r="F765" s="61"/>
    </row>
    <row r="766" spans="1:6" x14ac:dyDescent="0.25">
      <c r="A766" s="1"/>
      <c r="B766" s="61"/>
      <c r="C766" s="61"/>
      <c r="D766" s="61"/>
      <c r="E766" s="61"/>
      <c r="F766" s="61"/>
    </row>
    <row r="767" spans="1:6" x14ac:dyDescent="0.25">
      <c r="A767" s="1"/>
      <c r="B767" s="61"/>
      <c r="C767" s="61"/>
      <c r="D767" s="61"/>
      <c r="E767" s="61"/>
      <c r="F767" s="61"/>
    </row>
    <row r="768" spans="1:6" x14ac:dyDescent="0.25">
      <c r="A768" s="1"/>
      <c r="B768" s="61"/>
      <c r="C768" s="61"/>
      <c r="D768" s="61"/>
      <c r="E768" s="61"/>
      <c r="F768" s="61"/>
    </row>
    <row r="769" spans="1:6" x14ac:dyDescent="0.25">
      <c r="A769" s="1"/>
      <c r="B769" s="61"/>
      <c r="C769" s="61"/>
      <c r="D769" s="61"/>
      <c r="E769" s="61"/>
      <c r="F769" s="61"/>
    </row>
    <row r="770" spans="1:6" x14ac:dyDescent="0.25">
      <c r="A770" s="1"/>
      <c r="B770" s="61"/>
      <c r="C770" s="61"/>
      <c r="D770" s="61"/>
      <c r="E770" s="61"/>
      <c r="F770" s="61"/>
    </row>
    <row r="771" spans="1:6" x14ac:dyDescent="0.25">
      <c r="A771" s="1"/>
      <c r="B771" s="61"/>
      <c r="C771" s="61"/>
      <c r="D771" s="61"/>
      <c r="E771" s="61"/>
      <c r="F771" s="61"/>
    </row>
    <row r="772" spans="1:6" x14ac:dyDescent="0.25">
      <c r="A772" s="1"/>
      <c r="B772" s="61"/>
      <c r="C772" s="61"/>
      <c r="D772" s="61"/>
      <c r="E772" s="61"/>
      <c r="F772" s="61"/>
    </row>
    <row r="773" spans="1:6" x14ac:dyDescent="0.25">
      <c r="A773" s="1"/>
      <c r="B773" s="61"/>
      <c r="C773" s="61"/>
      <c r="D773" s="61"/>
      <c r="E773" s="61"/>
      <c r="F773" s="61"/>
    </row>
    <row r="774" spans="1:6" x14ac:dyDescent="0.25">
      <c r="A774" s="1"/>
      <c r="B774" s="61"/>
      <c r="C774" s="61"/>
      <c r="D774" s="61"/>
      <c r="E774" s="61"/>
      <c r="F774" s="61"/>
    </row>
    <row r="775" spans="1:6" x14ac:dyDescent="0.25">
      <c r="A775" s="1"/>
      <c r="B775" s="61"/>
      <c r="C775" s="61"/>
      <c r="D775" s="61"/>
      <c r="E775" s="61"/>
      <c r="F775" s="61"/>
    </row>
    <row r="776" spans="1:6" x14ac:dyDescent="0.25">
      <c r="A776" s="1"/>
      <c r="B776" s="61"/>
      <c r="C776" s="61"/>
      <c r="D776" s="61"/>
      <c r="E776" s="61"/>
      <c r="F776" s="61"/>
    </row>
    <row r="777" spans="1:6" x14ac:dyDescent="0.25">
      <c r="A777" s="1"/>
      <c r="B777" s="61"/>
      <c r="C777" s="61"/>
      <c r="D777" s="61"/>
      <c r="E777" s="61"/>
      <c r="F777" s="61"/>
    </row>
    <row r="778" spans="1:6" x14ac:dyDescent="0.25">
      <c r="A778" s="1"/>
      <c r="B778" s="61"/>
      <c r="C778" s="61"/>
      <c r="D778" s="61"/>
      <c r="E778" s="61"/>
      <c r="F778" s="61"/>
    </row>
    <row r="779" spans="1:6" x14ac:dyDescent="0.25">
      <c r="A779" s="1"/>
      <c r="B779" s="61"/>
      <c r="C779" s="61"/>
      <c r="D779" s="61"/>
      <c r="E779" s="61"/>
      <c r="F779" s="61"/>
    </row>
    <row r="780" spans="1:6" x14ac:dyDescent="0.25">
      <c r="A780" s="1"/>
      <c r="B780" s="61"/>
      <c r="C780" s="61"/>
      <c r="D780" s="61"/>
      <c r="E780" s="61"/>
      <c r="F780" s="61"/>
    </row>
    <row r="781" spans="1:6" x14ac:dyDescent="0.25">
      <c r="A781" s="1"/>
      <c r="B781" s="61"/>
      <c r="C781" s="61"/>
      <c r="D781" s="61"/>
      <c r="E781" s="61"/>
      <c r="F781" s="61"/>
    </row>
    <row r="782" spans="1:6" x14ac:dyDescent="0.25">
      <c r="A782" s="1"/>
      <c r="B782" s="61"/>
      <c r="C782" s="61"/>
      <c r="D782" s="61"/>
      <c r="E782" s="61"/>
      <c r="F782" s="61"/>
    </row>
    <row r="783" spans="1:6" x14ac:dyDescent="0.25">
      <c r="A783" s="1"/>
      <c r="B783" s="61"/>
      <c r="C783" s="61"/>
      <c r="D783" s="61"/>
      <c r="E783" s="61"/>
      <c r="F783" s="61"/>
    </row>
    <row r="784" spans="1:6" x14ac:dyDescent="0.25">
      <c r="A784" s="1"/>
      <c r="B784" s="61"/>
      <c r="C784" s="61"/>
      <c r="D784" s="61"/>
      <c r="E784" s="61"/>
      <c r="F784" s="61"/>
    </row>
    <row r="785" spans="1:6" x14ac:dyDescent="0.25">
      <c r="A785" s="1"/>
      <c r="B785" s="61"/>
      <c r="C785" s="61"/>
      <c r="D785" s="61"/>
      <c r="E785" s="61"/>
      <c r="F785" s="61"/>
    </row>
    <row r="786" spans="1:6" x14ac:dyDescent="0.25">
      <c r="A786" s="1"/>
      <c r="B786" s="61"/>
      <c r="C786" s="61"/>
      <c r="D786" s="61"/>
      <c r="E786" s="61"/>
      <c r="F786" s="61"/>
    </row>
    <row r="787" spans="1:6" x14ac:dyDescent="0.25">
      <c r="A787" s="1"/>
      <c r="B787" s="61"/>
      <c r="C787" s="61"/>
      <c r="D787" s="61"/>
      <c r="E787" s="61"/>
      <c r="F787" s="61"/>
    </row>
    <row r="788" spans="1:6" x14ac:dyDescent="0.25">
      <c r="A788" s="1"/>
      <c r="B788" s="61"/>
      <c r="C788" s="61"/>
      <c r="D788" s="61"/>
      <c r="E788" s="61"/>
      <c r="F788" s="61"/>
    </row>
    <row r="789" spans="1:6" x14ac:dyDescent="0.25">
      <c r="A789" s="1"/>
      <c r="B789" s="61"/>
      <c r="C789" s="61"/>
      <c r="D789" s="61"/>
      <c r="E789" s="61"/>
      <c r="F789" s="61"/>
    </row>
    <row r="790" spans="1:6" x14ac:dyDescent="0.25">
      <c r="A790" s="1"/>
      <c r="B790" s="61"/>
      <c r="C790" s="61"/>
      <c r="D790" s="61"/>
      <c r="E790" s="61"/>
      <c r="F790" s="61"/>
    </row>
    <row r="791" spans="1:6" x14ac:dyDescent="0.25">
      <c r="A791" s="1"/>
      <c r="B791" s="61"/>
      <c r="C791" s="61"/>
      <c r="D791" s="61"/>
      <c r="E791" s="61"/>
      <c r="F791" s="61"/>
    </row>
    <row r="792" spans="1:6" x14ac:dyDescent="0.25">
      <c r="A792" s="1"/>
      <c r="B792" s="61"/>
      <c r="C792" s="61"/>
      <c r="D792" s="61"/>
      <c r="E792" s="61"/>
      <c r="F792" s="61"/>
    </row>
    <row r="793" spans="1:6" x14ac:dyDescent="0.25">
      <c r="A793" s="1"/>
      <c r="B793" s="61"/>
      <c r="C793" s="61"/>
      <c r="D793" s="61"/>
      <c r="E793" s="61"/>
      <c r="F793" s="61"/>
    </row>
    <row r="794" spans="1:6" x14ac:dyDescent="0.25">
      <c r="A794" s="1"/>
      <c r="B794" s="61"/>
      <c r="C794" s="61"/>
      <c r="D794" s="61"/>
      <c r="E794" s="61"/>
      <c r="F794" s="61"/>
    </row>
    <row r="795" spans="1:6" x14ac:dyDescent="0.25">
      <c r="A795" s="1"/>
      <c r="B795" s="61"/>
      <c r="C795" s="61"/>
      <c r="D795" s="61"/>
      <c r="E795" s="61"/>
      <c r="F795" s="61"/>
    </row>
    <row r="796" spans="1:6" x14ac:dyDescent="0.25">
      <c r="A796" s="1"/>
      <c r="B796" s="61"/>
      <c r="C796" s="61"/>
      <c r="D796" s="61"/>
      <c r="E796" s="61"/>
      <c r="F796" s="61"/>
    </row>
    <row r="797" spans="1:6" x14ac:dyDescent="0.25">
      <c r="A797" s="1"/>
      <c r="B797" s="61"/>
      <c r="C797" s="61"/>
      <c r="D797" s="61"/>
      <c r="E797" s="61"/>
      <c r="F797" s="61"/>
    </row>
    <row r="798" spans="1:6" x14ac:dyDescent="0.25">
      <c r="A798" s="1"/>
      <c r="B798" s="61"/>
      <c r="C798" s="61"/>
      <c r="D798" s="61"/>
      <c r="E798" s="61"/>
      <c r="F798" s="61"/>
    </row>
    <row r="799" spans="1:6" x14ac:dyDescent="0.25">
      <c r="A799" s="1"/>
      <c r="B799" s="61"/>
      <c r="C799" s="61"/>
      <c r="D799" s="61"/>
      <c r="E799" s="61"/>
      <c r="F799" s="61"/>
    </row>
    <row r="800" spans="1:6" x14ac:dyDescent="0.25">
      <c r="A800" s="1"/>
      <c r="B800" s="61"/>
      <c r="C800" s="61"/>
      <c r="D800" s="61"/>
      <c r="E800" s="61"/>
      <c r="F800" s="61"/>
    </row>
    <row r="801" spans="1:6" x14ac:dyDescent="0.25">
      <c r="A801" s="1"/>
      <c r="B801" s="61"/>
      <c r="C801" s="61"/>
      <c r="D801" s="61"/>
      <c r="E801" s="61"/>
      <c r="F801" s="61"/>
    </row>
    <row r="802" spans="1:6" x14ac:dyDescent="0.25">
      <c r="A802" s="1"/>
      <c r="B802" s="61"/>
      <c r="C802" s="61"/>
      <c r="D802" s="61"/>
      <c r="E802" s="61"/>
      <c r="F802" s="61"/>
    </row>
    <row r="803" spans="1:6" x14ac:dyDescent="0.25">
      <c r="A803" s="1"/>
      <c r="B803" s="61"/>
      <c r="C803" s="61"/>
      <c r="D803" s="61"/>
      <c r="E803" s="61"/>
      <c r="F803" s="61"/>
    </row>
    <row r="804" spans="1:6" x14ac:dyDescent="0.25">
      <c r="A804" s="1"/>
      <c r="B804" s="61"/>
      <c r="C804" s="61"/>
      <c r="D804" s="61"/>
      <c r="E804" s="61"/>
      <c r="F804" s="61"/>
    </row>
    <row r="805" spans="1:6" x14ac:dyDescent="0.25">
      <c r="A805" s="1"/>
      <c r="B805" s="61"/>
      <c r="C805" s="61"/>
      <c r="D805" s="61"/>
      <c r="E805" s="61"/>
      <c r="F805" s="61"/>
    </row>
    <row r="806" spans="1:6" x14ac:dyDescent="0.25">
      <c r="A806" s="1"/>
      <c r="B806" s="61"/>
      <c r="C806" s="61"/>
      <c r="D806" s="61"/>
      <c r="E806" s="61"/>
      <c r="F806" s="61"/>
    </row>
    <row r="807" spans="1:6" x14ac:dyDescent="0.25">
      <c r="A807" s="1"/>
      <c r="B807" s="61"/>
      <c r="C807" s="61"/>
      <c r="D807" s="61"/>
      <c r="E807" s="61"/>
      <c r="F807" s="61"/>
    </row>
    <row r="808" spans="1:6" x14ac:dyDescent="0.25">
      <c r="A808" s="1"/>
      <c r="B808" s="61"/>
      <c r="C808" s="61"/>
      <c r="D808" s="61"/>
      <c r="E808" s="61"/>
      <c r="F808" s="61"/>
    </row>
    <row r="809" spans="1:6" x14ac:dyDescent="0.25">
      <c r="A809" s="1"/>
      <c r="B809" s="61"/>
      <c r="C809" s="61"/>
      <c r="D809" s="61"/>
      <c r="E809" s="61"/>
      <c r="F809" s="61"/>
    </row>
    <row r="810" spans="1:6" x14ac:dyDescent="0.25">
      <c r="A810" s="1"/>
      <c r="B810" s="61"/>
      <c r="C810" s="61"/>
      <c r="D810" s="61"/>
      <c r="E810" s="61"/>
      <c r="F810" s="61"/>
    </row>
    <row r="811" spans="1:6" x14ac:dyDescent="0.25">
      <c r="A811" s="1"/>
      <c r="B811" s="61"/>
      <c r="C811" s="61"/>
      <c r="D811" s="61"/>
      <c r="E811" s="61"/>
      <c r="F811" s="61"/>
    </row>
    <row r="812" spans="1:6" x14ac:dyDescent="0.25">
      <c r="A812" s="1"/>
      <c r="B812" s="61"/>
      <c r="C812" s="61"/>
      <c r="D812" s="61"/>
      <c r="E812" s="61"/>
      <c r="F812" s="61"/>
    </row>
    <row r="813" spans="1:6" x14ac:dyDescent="0.25">
      <c r="A813" s="1"/>
      <c r="B813" s="61"/>
      <c r="C813" s="61"/>
      <c r="D813" s="61"/>
      <c r="E813" s="61"/>
      <c r="F813" s="61"/>
    </row>
    <row r="814" spans="1:6" x14ac:dyDescent="0.25">
      <c r="A814" s="1"/>
      <c r="B814" s="61"/>
      <c r="C814" s="61"/>
      <c r="D814" s="61"/>
      <c r="E814" s="61"/>
      <c r="F814" s="61"/>
    </row>
    <row r="815" spans="1:6" x14ac:dyDescent="0.25">
      <c r="A815" s="1"/>
      <c r="B815" s="61"/>
      <c r="C815" s="61"/>
      <c r="D815" s="61"/>
      <c r="E815" s="61"/>
      <c r="F815" s="61"/>
    </row>
    <row r="816" spans="1:6" x14ac:dyDescent="0.25">
      <c r="A816" s="1"/>
      <c r="B816" s="61"/>
      <c r="C816" s="61"/>
      <c r="D816" s="61"/>
      <c r="E816" s="61"/>
      <c r="F816" s="61"/>
    </row>
    <row r="817" spans="1:6" x14ac:dyDescent="0.25">
      <c r="A817" s="1"/>
      <c r="B817" s="61"/>
      <c r="C817" s="61"/>
      <c r="D817" s="61"/>
      <c r="E817" s="61"/>
      <c r="F817" s="61"/>
    </row>
    <row r="818" spans="1:6" x14ac:dyDescent="0.25">
      <c r="A818" s="1"/>
      <c r="B818" s="61"/>
      <c r="C818" s="61"/>
      <c r="D818" s="61"/>
      <c r="E818" s="61"/>
      <c r="F818" s="61"/>
    </row>
    <row r="819" spans="1:6" x14ac:dyDescent="0.25">
      <c r="A819" s="1"/>
      <c r="B819" s="61"/>
      <c r="C819" s="61"/>
      <c r="D819" s="61"/>
      <c r="E819" s="61"/>
      <c r="F819" s="61"/>
    </row>
    <row r="820" spans="1:6" x14ac:dyDescent="0.25">
      <c r="A820" s="1"/>
      <c r="B820" s="61"/>
      <c r="C820" s="61"/>
      <c r="D820" s="61"/>
      <c r="E820" s="61"/>
      <c r="F820" s="61"/>
    </row>
    <row r="821" spans="1:6" x14ac:dyDescent="0.25">
      <c r="A821" s="1"/>
      <c r="B821" s="61"/>
      <c r="C821" s="61"/>
      <c r="D821" s="61"/>
      <c r="E821" s="61"/>
      <c r="F821" s="61"/>
    </row>
    <row r="822" spans="1:6" x14ac:dyDescent="0.25">
      <c r="A822" s="1"/>
      <c r="B822" s="61"/>
      <c r="C822" s="61"/>
      <c r="D822" s="61"/>
      <c r="E822" s="61"/>
      <c r="F822" s="61"/>
    </row>
    <row r="823" spans="1:6" x14ac:dyDescent="0.25">
      <c r="A823" s="1"/>
      <c r="B823" s="61"/>
      <c r="C823" s="61"/>
      <c r="D823" s="61"/>
      <c r="E823" s="61"/>
      <c r="F823" s="61"/>
    </row>
    <row r="824" spans="1:6" x14ac:dyDescent="0.25">
      <c r="A824" s="1"/>
      <c r="B824" s="61"/>
      <c r="C824" s="61"/>
      <c r="D824" s="61"/>
      <c r="E824" s="61"/>
      <c r="F824" s="61"/>
    </row>
    <row r="825" spans="1:6" x14ac:dyDescent="0.25">
      <c r="A825" s="1"/>
      <c r="B825" s="61"/>
      <c r="C825" s="61"/>
      <c r="D825" s="61"/>
      <c r="E825" s="61"/>
      <c r="F825" s="61"/>
    </row>
    <row r="826" spans="1:6" x14ac:dyDescent="0.25">
      <c r="A826" s="1"/>
      <c r="B826" s="61"/>
      <c r="C826" s="61"/>
      <c r="D826" s="61"/>
      <c r="E826" s="61"/>
      <c r="F826" s="61"/>
    </row>
    <row r="827" spans="1:6" x14ac:dyDescent="0.25">
      <c r="A827" s="1"/>
      <c r="B827" s="61"/>
      <c r="C827" s="61"/>
      <c r="D827" s="61"/>
      <c r="E827" s="61"/>
      <c r="F827" s="61"/>
    </row>
    <row r="828" spans="1:6" x14ac:dyDescent="0.25">
      <c r="A828" s="1"/>
      <c r="B828" s="61"/>
      <c r="C828" s="61"/>
      <c r="D828" s="61"/>
      <c r="E828" s="61"/>
      <c r="F828" s="61"/>
    </row>
    <row r="829" spans="1:6" x14ac:dyDescent="0.25">
      <c r="A829" s="1"/>
      <c r="B829" s="61"/>
      <c r="C829" s="61"/>
      <c r="D829" s="61"/>
      <c r="E829" s="61"/>
      <c r="F829" s="61"/>
    </row>
    <row r="830" spans="1:6" x14ac:dyDescent="0.25">
      <c r="A830" s="1"/>
      <c r="B830" s="61"/>
      <c r="C830" s="61"/>
      <c r="D830" s="61"/>
      <c r="E830" s="61"/>
      <c r="F830" s="61"/>
    </row>
    <row r="831" spans="1:6" x14ac:dyDescent="0.25">
      <c r="A831" s="1"/>
      <c r="B831" s="61"/>
      <c r="C831" s="61"/>
      <c r="D831" s="61"/>
      <c r="E831" s="61"/>
      <c r="F831" s="61"/>
    </row>
    <row r="832" spans="1:6" x14ac:dyDescent="0.25">
      <c r="A832" s="1"/>
      <c r="B832" s="61"/>
      <c r="C832" s="61"/>
      <c r="D832" s="61"/>
      <c r="E832" s="61"/>
      <c r="F832" s="61"/>
    </row>
    <row r="833" spans="1:6" x14ac:dyDescent="0.25">
      <c r="A833" s="1"/>
      <c r="B833" s="61"/>
      <c r="C833" s="61"/>
      <c r="D833" s="61"/>
      <c r="E833" s="61"/>
      <c r="F833" s="61"/>
    </row>
    <row r="834" spans="1:6" x14ac:dyDescent="0.25">
      <c r="A834" s="1"/>
      <c r="B834" s="61"/>
      <c r="C834" s="61"/>
      <c r="D834" s="61"/>
      <c r="E834" s="61"/>
      <c r="F834" s="61"/>
    </row>
    <row r="835" spans="1:6" x14ac:dyDescent="0.25">
      <c r="A835" s="1"/>
      <c r="B835" s="61"/>
      <c r="C835" s="61"/>
      <c r="D835" s="61"/>
      <c r="E835" s="61"/>
      <c r="F835" s="61"/>
    </row>
    <row r="836" spans="1:6" x14ac:dyDescent="0.25">
      <c r="A836" s="1"/>
      <c r="B836" s="61"/>
      <c r="C836" s="61"/>
      <c r="D836" s="61"/>
      <c r="E836" s="61"/>
      <c r="F836" s="61"/>
    </row>
    <row r="837" spans="1:6" x14ac:dyDescent="0.25">
      <c r="A837" s="1"/>
      <c r="B837" s="61"/>
      <c r="C837" s="61"/>
      <c r="D837" s="61"/>
      <c r="E837" s="61"/>
      <c r="F837" s="61"/>
    </row>
    <row r="838" spans="1:6" x14ac:dyDescent="0.25">
      <c r="A838" s="1"/>
      <c r="B838" s="61"/>
      <c r="C838" s="61"/>
      <c r="D838" s="61"/>
      <c r="E838" s="61"/>
      <c r="F838" s="61"/>
    </row>
    <row r="839" spans="1:6" x14ac:dyDescent="0.25">
      <c r="A839" s="1"/>
      <c r="B839" s="61"/>
      <c r="C839" s="61"/>
      <c r="D839" s="61"/>
      <c r="E839" s="61"/>
      <c r="F839" s="61"/>
    </row>
    <row r="840" spans="1:6" x14ac:dyDescent="0.25">
      <c r="A840" s="1"/>
      <c r="B840" s="61"/>
      <c r="C840" s="61"/>
      <c r="D840" s="61"/>
      <c r="E840" s="61"/>
      <c r="F840" s="61"/>
    </row>
    <row r="841" spans="1:6" x14ac:dyDescent="0.25">
      <c r="A841" s="1"/>
      <c r="B841" s="61"/>
      <c r="C841" s="61"/>
      <c r="D841" s="61"/>
      <c r="E841" s="61"/>
      <c r="F841" s="61"/>
    </row>
    <row r="842" spans="1:6" x14ac:dyDescent="0.25">
      <c r="A842" s="1"/>
      <c r="B842" s="61"/>
      <c r="C842" s="61"/>
      <c r="D842" s="61"/>
      <c r="E842" s="61"/>
      <c r="F842" s="61"/>
    </row>
    <row r="843" spans="1:6" x14ac:dyDescent="0.25">
      <c r="A843" s="1"/>
      <c r="B843" s="61"/>
      <c r="C843" s="61"/>
      <c r="D843" s="61"/>
      <c r="E843" s="61"/>
      <c r="F843" s="61"/>
    </row>
    <row r="844" spans="1:6" x14ac:dyDescent="0.25">
      <c r="A844" s="1"/>
      <c r="B844" s="61"/>
      <c r="C844" s="61"/>
      <c r="D844" s="61"/>
      <c r="E844" s="61"/>
      <c r="F844" s="61"/>
    </row>
    <row r="845" spans="1:6" x14ac:dyDescent="0.25">
      <c r="A845" s="1"/>
      <c r="B845" s="61"/>
      <c r="C845" s="61"/>
      <c r="D845" s="61"/>
      <c r="E845" s="61"/>
      <c r="F845" s="61"/>
    </row>
    <row r="846" spans="1:6" x14ac:dyDescent="0.25">
      <c r="A846" s="1"/>
      <c r="B846" s="61"/>
      <c r="C846" s="61"/>
      <c r="D846" s="61"/>
      <c r="E846" s="61"/>
      <c r="F846" s="61"/>
    </row>
    <row r="847" spans="1:6" x14ac:dyDescent="0.25">
      <c r="A847" s="1"/>
      <c r="B847" s="61"/>
      <c r="C847" s="61"/>
      <c r="D847" s="61"/>
      <c r="E847" s="61"/>
      <c r="F847" s="61"/>
    </row>
    <row r="848" spans="1:6" x14ac:dyDescent="0.25">
      <c r="A848" s="1"/>
      <c r="B848" s="61"/>
      <c r="C848" s="61"/>
      <c r="D848" s="61"/>
      <c r="E848" s="61"/>
      <c r="F848" s="61"/>
    </row>
    <row r="849" spans="1:6" x14ac:dyDescent="0.25">
      <c r="A849" s="1"/>
      <c r="B849" s="61"/>
      <c r="C849" s="61"/>
      <c r="D849" s="61"/>
      <c r="E849" s="61"/>
      <c r="F849" s="61"/>
    </row>
    <row r="850" spans="1:6" x14ac:dyDescent="0.25">
      <c r="A850" s="1"/>
      <c r="B850" s="61"/>
      <c r="C850" s="61"/>
      <c r="D850" s="61"/>
      <c r="E850" s="61"/>
      <c r="F850" s="61"/>
    </row>
    <row r="851" spans="1:6" x14ac:dyDescent="0.25">
      <c r="A851" s="1"/>
      <c r="B851" s="61"/>
      <c r="C851" s="61"/>
      <c r="D851" s="61"/>
      <c r="E851" s="61"/>
      <c r="F851" s="61"/>
    </row>
    <row r="852" spans="1:6" x14ac:dyDescent="0.25">
      <c r="A852" s="1"/>
      <c r="B852" s="61"/>
      <c r="C852" s="61"/>
      <c r="D852" s="61"/>
      <c r="E852" s="61"/>
      <c r="F852" s="61"/>
    </row>
    <row r="853" spans="1:6" x14ac:dyDescent="0.25">
      <c r="A853" s="1"/>
      <c r="B853" s="61"/>
      <c r="C853" s="61"/>
      <c r="D853" s="61"/>
      <c r="E853" s="61"/>
      <c r="F853" s="61"/>
    </row>
    <row r="854" spans="1:6" x14ac:dyDescent="0.25">
      <c r="A854" s="1"/>
      <c r="B854" s="61"/>
      <c r="C854" s="61"/>
      <c r="D854" s="61"/>
      <c r="E854" s="61"/>
      <c r="F854" s="61"/>
    </row>
    <row r="855" spans="1:6" x14ac:dyDescent="0.25">
      <c r="A855" s="1"/>
      <c r="B855" s="61"/>
      <c r="C855" s="61"/>
      <c r="D855" s="61"/>
      <c r="E855" s="61"/>
      <c r="F855" s="61"/>
    </row>
    <row r="856" spans="1:6" x14ac:dyDescent="0.25">
      <c r="A856" s="1"/>
      <c r="B856" s="61"/>
      <c r="C856" s="61"/>
      <c r="D856" s="61"/>
      <c r="E856" s="61"/>
      <c r="F856" s="61"/>
    </row>
    <row r="857" spans="1:6" x14ac:dyDescent="0.25">
      <c r="A857" s="1"/>
      <c r="B857" s="61"/>
      <c r="C857" s="61"/>
      <c r="D857" s="61"/>
      <c r="E857" s="61"/>
      <c r="F857" s="61"/>
    </row>
    <row r="858" spans="1:6" x14ac:dyDescent="0.25">
      <c r="A858" s="1"/>
      <c r="B858" s="61"/>
      <c r="C858" s="61"/>
      <c r="D858" s="61"/>
      <c r="E858" s="61"/>
      <c r="F858" s="61"/>
    </row>
    <row r="859" spans="1:6" x14ac:dyDescent="0.25">
      <c r="A859" s="1"/>
      <c r="B859" s="61"/>
      <c r="C859" s="61"/>
      <c r="D859" s="61"/>
      <c r="E859" s="61"/>
      <c r="F859" s="61"/>
    </row>
    <row r="860" spans="1:6" x14ac:dyDescent="0.25">
      <c r="A860" s="1"/>
      <c r="B860" s="61"/>
      <c r="C860" s="61"/>
      <c r="D860" s="61"/>
      <c r="E860" s="61"/>
      <c r="F860" s="61"/>
    </row>
    <row r="861" spans="1:6" x14ac:dyDescent="0.25">
      <c r="A861" s="1"/>
      <c r="B861" s="61"/>
      <c r="C861" s="61"/>
      <c r="D861" s="61"/>
      <c r="E861" s="61"/>
      <c r="F861" s="61"/>
    </row>
    <row r="862" spans="1:6" x14ac:dyDescent="0.25">
      <c r="A862" s="1"/>
      <c r="B862" s="61"/>
      <c r="C862" s="61"/>
      <c r="D862" s="61"/>
      <c r="E862" s="61"/>
      <c r="F862" s="61"/>
    </row>
    <row r="863" spans="1:6" x14ac:dyDescent="0.25">
      <c r="A863" s="1"/>
      <c r="B863" s="61"/>
      <c r="C863" s="61"/>
      <c r="D863" s="61"/>
      <c r="E863" s="61"/>
      <c r="F863" s="61"/>
    </row>
    <row r="864" spans="1:6" x14ac:dyDescent="0.25">
      <c r="A864" s="1"/>
      <c r="B864" s="61"/>
      <c r="C864" s="61"/>
      <c r="D864" s="61"/>
      <c r="E864" s="61"/>
      <c r="F864" s="61"/>
    </row>
    <row r="865" spans="1:6" x14ac:dyDescent="0.25">
      <c r="A865" s="1"/>
      <c r="B865" s="61"/>
      <c r="C865" s="61"/>
      <c r="D865" s="61"/>
      <c r="E865" s="61"/>
      <c r="F865" s="61"/>
    </row>
    <row r="866" spans="1:6" x14ac:dyDescent="0.25">
      <c r="A866" s="1"/>
      <c r="B866" s="61"/>
      <c r="C866" s="61"/>
      <c r="D866" s="61"/>
      <c r="E866" s="61"/>
      <c r="F866" s="61"/>
    </row>
    <row r="867" spans="1:6" x14ac:dyDescent="0.25">
      <c r="A867" s="1"/>
      <c r="B867" s="61"/>
      <c r="C867" s="61"/>
      <c r="D867" s="61"/>
      <c r="E867" s="61"/>
      <c r="F867" s="61"/>
    </row>
    <row r="868" spans="1:6" x14ac:dyDescent="0.25">
      <c r="A868" s="1"/>
      <c r="B868" s="61"/>
      <c r="C868" s="61"/>
      <c r="D868" s="61"/>
      <c r="E868" s="61"/>
      <c r="F868" s="61"/>
    </row>
    <row r="869" spans="1:6" x14ac:dyDescent="0.25">
      <c r="A869" s="1"/>
      <c r="B869" s="61"/>
      <c r="C869" s="61"/>
      <c r="D869" s="61"/>
      <c r="E869" s="61"/>
      <c r="F869" s="61"/>
    </row>
    <row r="870" spans="1:6" x14ac:dyDescent="0.25">
      <c r="A870" s="1"/>
      <c r="B870" s="61"/>
      <c r="C870" s="61"/>
      <c r="D870" s="61"/>
      <c r="E870" s="61"/>
      <c r="F870" s="61"/>
    </row>
    <row r="871" spans="1:6" x14ac:dyDescent="0.25">
      <c r="A871" s="1"/>
      <c r="B871" s="61"/>
      <c r="C871" s="61"/>
      <c r="D871" s="61"/>
      <c r="E871" s="61"/>
      <c r="F871" s="61"/>
    </row>
    <row r="872" spans="1:6" x14ac:dyDescent="0.25">
      <c r="A872" s="1"/>
      <c r="B872" s="61"/>
      <c r="C872" s="61"/>
      <c r="D872" s="61"/>
      <c r="E872" s="61"/>
      <c r="F872" s="61"/>
    </row>
    <row r="873" spans="1:6" x14ac:dyDescent="0.25">
      <c r="A873" s="1"/>
      <c r="B873" s="61"/>
      <c r="C873" s="61"/>
      <c r="D873" s="61"/>
      <c r="E873" s="61"/>
      <c r="F873" s="61"/>
    </row>
    <row r="874" spans="1:6" x14ac:dyDescent="0.25">
      <c r="A874" s="1"/>
      <c r="B874" s="61"/>
      <c r="C874" s="61"/>
      <c r="D874" s="61"/>
      <c r="E874" s="61"/>
      <c r="F874" s="61"/>
    </row>
    <row r="875" spans="1:6" x14ac:dyDescent="0.25">
      <c r="A875" s="1"/>
      <c r="B875" s="61"/>
      <c r="C875" s="61"/>
      <c r="D875" s="61"/>
      <c r="E875" s="61"/>
      <c r="F875" s="61"/>
    </row>
    <row r="876" spans="1:6" x14ac:dyDescent="0.25">
      <c r="A876" s="1"/>
      <c r="B876" s="61"/>
      <c r="C876" s="61"/>
      <c r="D876" s="61"/>
      <c r="E876" s="61"/>
      <c r="F876" s="61"/>
    </row>
    <row r="877" spans="1:6" x14ac:dyDescent="0.25">
      <c r="A877" s="1"/>
      <c r="B877" s="61"/>
      <c r="C877" s="61"/>
      <c r="D877" s="61"/>
      <c r="E877" s="61"/>
      <c r="F877" s="61"/>
    </row>
    <row r="878" spans="1:6" x14ac:dyDescent="0.25">
      <c r="A878" s="1"/>
      <c r="B878" s="61"/>
      <c r="C878" s="61"/>
      <c r="D878" s="61"/>
      <c r="E878" s="61"/>
      <c r="F878" s="61"/>
    </row>
    <row r="879" spans="1:6" x14ac:dyDescent="0.25">
      <c r="A879" s="1"/>
      <c r="B879" s="61"/>
      <c r="C879" s="61"/>
      <c r="D879" s="61"/>
      <c r="E879" s="61"/>
      <c r="F879" s="61"/>
    </row>
    <row r="880" spans="1:6" x14ac:dyDescent="0.25">
      <c r="A880" s="1"/>
      <c r="B880" s="61"/>
      <c r="C880" s="61"/>
      <c r="D880" s="61"/>
      <c r="E880" s="61"/>
      <c r="F880" s="61"/>
    </row>
    <row r="881" spans="1:6" x14ac:dyDescent="0.25">
      <c r="A881" s="1"/>
      <c r="B881" s="61"/>
      <c r="C881" s="61"/>
      <c r="D881" s="61"/>
      <c r="E881" s="61"/>
      <c r="F881" s="61"/>
    </row>
    <row r="882" spans="1:6" x14ac:dyDescent="0.25">
      <c r="A882" s="1"/>
      <c r="B882" s="61"/>
      <c r="C882" s="61"/>
      <c r="D882" s="61"/>
      <c r="E882" s="61"/>
      <c r="F882" s="61"/>
    </row>
    <row r="883" spans="1:6" x14ac:dyDescent="0.25">
      <c r="A883" s="1"/>
      <c r="B883" s="61"/>
      <c r="C883" s="61"/>
      <c r="D883" s="61"/>
      <c r="E883" s="61"/>
      <c r="F883" s="61"/>
    </row>
    <row r="884" spans="1:6" x14ac:dyDescent="0.25">
      <c r="A884" s="1"/>
      <c r="B884" s="61"/>
      <c r="C884" s="61"/>
      <c r="D884" s="61"/>
      <c r="E884" s="61"/>
      <c r="F884" s="61"/>
    </row>
    <row r="885" spans="1:6" x14ac:dyDescent="0.25">
      <c r="A885" s="1"/>
      <c r="B885" s="61"/>
      <c r="C885" s="61"/>
      <c r="D885" s="61"/>
      <c r="E885" s="61"/>
      <c r="F885" s="61"/>
    </row>
    <row r="886" spans="1:6" x14ac:dyDescent="0.25">
      <c r="A886" s="1"/>
      <c r="B886" s="61"/>
      <c r="C886" s="61"/>
      <c r="D886" s="61"/>
      <c r="E886" s="61"/>
      <c r="F886" s="61"/>
    </row>
    <row r="887" spans="1:6" x14ac:dyDescent="0.25">
      <c r="A887" s="1"/>
      <c r="B887" s="61"/>
      <c r="C887" s="61"/>
      <c r="D887" s="61"/>
      <c r="E887" s="61"/>
      <c r="F887" s="61"/>
    </row>
    <row r="888" spans="1:6" x14ac:dyDescent="0.25">
      <c r="A888" s="1"/>
      <c r="B888" s="61"/>
      <c r="C888" s="61"/>
      <c r="D888" s="61"/>
      <c r="E888" s="61"/>
      <c r="F888" s="61"/>
    </row>
    <row r="889" spans="1:6" x14ac:dyDescent="0.25">
      <c r="A889" s="1"/>
      <c r="B889" s="61"/>
      <c r="C889" s="61"/>
      <c r="D889" s="61"/>
      <c r="E889" s="61"/>
      <c r="F889" s="61"/>
    </row>
    <row r="890" spans="1:6" x14ac:dyDescent="0.25">
      <c r="A890" s="1"/>
      <c r="B890" s="61"/>
      <c r="C890" s="61"/>
      <c r="D890" s="61"/>
      <c r="E890" s="61"/>
      <c r="F890" s="61"/>
    </row>
    <row r="891" spans="1:6" x14ac:dyDescent="0.25">
      <c r="A891" s="1"/>
      <c r="B891" s="61"/>
      <c r="C891" s="61"/>
      <c r="D891" s="61"/>
      <c r="E891" s="61"/>
      <c r="F891" s="61"/>
    </row>
    <row r="892" spans="1:6" x14ac:dyDescent="0.25">
      <c r="A892" s="1"/>
      <c r="B892" s="61"/>
      <c r="C892" s="61"/>
      <c r="D892" s="61"/>
      <c r="E892" s="61"/>
      <c r="F892" s="61"/>
    </row>
    <row r="893" spans="1:6" x14ac:dyDescent="0.25">
      <c r="A893" s="1"/>
      <c r="B893" s="61"/>
      <c r="C893" s="61"/>
      <c r="D893" s="61"/>
      <c r="E893" s="61"/>
      <c r="F893" s="61"/>
    </row>
    <row r="894" spans="1:6" x14ac:dyDescent="0.25">
      <c r="A894" s="1"/>
      <c r="B894" s="61"/>
      <c r="C894" s="61"/>
      <c r="D894" s="61"/>
      <c r="E894" s="61"/>
      <c r="F894" s="61"/>
    </row>
    <row r="895" spans="1:6" x14ac:dyDescent="0.25">
      <c r="A895" s="1"/>
      <c r="B895" s="61"/>
      <c r="C895" s="61"/>
      <c r="D895" s="61"/>
      <c r="E895" s="61"/>
      <c r="F895" s="61"/>
    </row>
    <row r="896" spans="1:6" x14ac:dyDescent="0.25">
      <c r="A896" s="1"/>
      <c r="B896" s="61"/>
      <c r="C896" s="61"/>
      <c r="D896" s="61"/>
      <c r="E896" s="61"/>
      <c r="F896" s="61"/>
    </row>
    <row r="897" spans="1:6" x14ac:dyDescent="0.25">
      <c r="A897" s="1"/>
      <c r="B897" s="61"/>
      <c r="C897" s="61"/>
      <c r="D897" s="61"/>
      <c r="E897" s="61"/>
      <c r="F897" s="61"/>
    </row>
    <row r="898" spans="1:6" x14ac:dyDescent="0.25">
      <c r="A898" s="1"/>
      <c r="B898" s="61"/>
      <c r="C898" s="61"/>
      <c r="D898" s="61"/>
      <c r="E898" s="61"/>
      <c r="F898" s="61"/>
    </row>
    <row r="899" spans="1:6" x14ac:dyDescent="0.25">
      <c r="A899" s="1"/>
      <c r="B899" s="61"/>
      <c r="C899" s="61"/>
      <c r="D899" s="61"/>
      <c r="E899" s="61"/>
      <c r="F899" s="61"/>
    </row>
    <row r="900" spans="1:6" x14ac:dyDescent="0.25">
      <c r="A900" s="1"/>
      <c r="B900" s="61"/>
      <c r="C900" s="61"/>
      <c r="D900" s="61"/>
      <c r="E900" s="61"/>
      <c r="F900" s="61"/>
    </row>
    <row r="901" spans="1:6" x14ac:dyDescent="0.25">
      <c r="A901" s="1"/>
      <c r="B901" s="61"/>
      <c r="C901" s="61"/>
      <c r="D901" s="61"/>
      <c r="E901" s="61"/>
      <c r="F901" s="61"/>
    </row>
    <row r="902" spans="1:6" x14ac:dyDescent="0.25">
      <c r="A902" s="1"/>
      <c r="B902" s="61"/>
      <c r="C902" s="61"/>
      <c r="D902" s="61"/>
      <c r="E902" s="61"/>
      <c r="F902" s="61"/>
    </row>
    <row r="903" spans="1:6" x14ac:dyDescent="0.25">
      <c r="A903" s="1"/>
      <c r="B903" s="61"/>
      <c r="C903" s="61"/>
      <c r="D903" s="61"/>
      <c r="E903" s="61"/>
      <c r="F903" s="61"/>
    </row>
    <row r="904" spans="1:6" x14ac:dyDescent="0.25">
      <c r="A904" s="1"/>
      <c r="B904" s="61"/>
      <c r="C904" s="61"/>
      <c r="D904" s="61"/>
      <c r="E904" s="61"/>
      <c r="F904" s="61"/>
    </row>
    <row r="905" spans="1:6" x14ac:dyDescent="0.25">
      <c r="A905" s="1"/>
      <c r="B905" s="61"/>
      <c r="C905" s="61"/>
      <c r="D905" s="61"/>
      <c r="E905" s="61"/>
      <c r="F905" s="61"/>
    </row>
    <row r="906" spans="1:6" x14ac:dyDescent="0.25">
      <c r="A906" s="1"/>
      <c r="B906" s="61"/>
      <c r="C906" s="61"/>
      <c r="D906" s="61"/>
      <c r="E906" s="61"/>
      <c r="F906" s="61"/>
    </row>
    <row r="907" spans="1:6" x14ac:dyDescent="0.25">
      <c r="A907" s="1"/>
      <c r="B907" s="61"/>
      <c r="C907" s="61"/>
      <c r="D907" s="61"/>
      <c r="E907" s="61"/>
      <c r="F907" s="61"/>
    </row>
    <row r="908" spans="1:6" x14ac:dyDescent="0.25">
      <c r="A908" s="1"/>
      <c r="B908" s="61"/>
      <c r="C908" s="61"/>
      <c r="D908" s="61"/>
      <c r="E908" s="61"/>
      <c r="F908" s="61"/>
    </row>
    <row r="909" spans="1:6" x14ac:dyDescent="0.25">
      <c r="A909" s="1"/>
      <c r="B909" s="61"/>
      <c r="C909" s="61"/>
      <c r="D909" s="61"/>
      <c r="E909" s="61"/>
      <c r="F909" s="61"/>
    </row>
    <row r="910" spans="1:6" x14ac:dyDescent="0.25">
      <c r="A910" s="1"/>
      <c r="B910" s="61"/>
      <c r="C910" s="61"/>
      <c r="D910" s="61"/>
      <c r="E910" s="61"/>
      <c r="F910" s="61"/>
    </row>
    <row r="911" spans="1:6" x14ac:dyDescent="0.25">
      <c r="A911" s="1"/>
      <c r="B911" s="61"/>
      <c r="C911" s="61"/>
      <c r="D911" s="61"/>
      <c r="E911" s="61"/>
      <c r="F911" s="61"/>
    </row>
    <row r="912" spans="1:6" x14ac:dyDescent="0.25">
      <c r="A912" s="1"/>
      <c r="B912" s="61"/>
      <c r="C912" s="61"/>
      <c r="D912" s="61"/>
      <c r="E912" s="61"/>
      <c r="F912" s="61"/>
    </row>
    <row r="913" spans="1:6" x14ac:dyDescent="0.25">
      <c r="A913" s="1"/>
      <c r="B913" s="61"/>
      <c r="C913" s="61"/>
      <c r="D913" s="61"/>
      <c r="E913" s="61"/>
      <c r="F913" s="61"/>
    </row>
    <row r="914" spans="1:6" x14ac:dyDescent="0.25">
      <c r="A914" s="1"/>
      <c r="B914" s="61"/>
      <c r="C914" s="61"/>
      <c r="D914" s="61"/>
      <c r="E914" s="61"/>
      <c r="F914" s="61"/>
    </row>
    <row r="915" spans="1:6" x14ac:dyDescent="0.25">
      <c r="A915" s="1"/>
      <c r="B915" s="61"/>
      <c r="C915" s="61"/>
      <c r="D915" s="61"/>
      <c r="E915" s="61"/>
      <c r="F915" s="61"/>
    </row>
    <row r="916" spans="1:6" x14ac:dyDescent="0.25">
      <c r="A916" s="1"/>
      <c r="B916" s="61"/>
      <c r="C916" s="61"/>
      <c r="D916" s="61"/>
      <c r="E916" s="61"/>
      <c r="F916" s="61"/>
    </row>
    <row r="917" spans="1:6" x14ac:dyDescent="0.25">
      <c r="A917" s="1"/>
      <c r="B917" s="61"/>
      <c r="C917" s="61"/>
      <c r="D917" s="61"/>
      <c r="E917" s="61"/>
      <c r="F917" s="61"/>
    </row>
    <row r="918" spans="1:6" x14ac:dyDescent="0.25">
      <c r="A918" s="1"/>
      <c r="B918" s="61"/>
      <c r="C918" s="61"/>
      <c r="D918" s="61"/>
      <c r="E918" s="61"/>
      <c r="F918" s="61"/>
    </row>
    <row r="919" spans="1:6" x14ac:dyDescent="0.25">
      <c r="A919" s="1"/>
      <c r="B919" s="61"/>
      <c r="C919" s="61"/>
      <c r="D919" s="61"/>
      <c r="E919" s="61"/>
      <c r="F919" s="61"/>
    </row>
    <row r="920" spans="1:6" x14ac:dyDescent="0.25">
      <c r="A920" s="1"/>
      <c r="B920" s="61"/>
      <c r="C920" s="61"/>
      <c r="D920" s="61"/>
      <c r="E920" s="61"/>
      <c r="F920" s="61"/>
    </row>
    <row r="921" spans="1:6" x14ac:dyDescent="0.25">
      <c r="A921" s="1"/>
      <c r="B921" s="61"/>
      <c r="C921" s="61"/>
      <c r="D921" s="61"/>
      <c r="E921" s="61"/>
      <c r="F921" s="61"/>
    </row>
    <row r="922" spans="1:6" x14ac:dyDescent="0.25">
      <c r="A922" s="1"/>
      <c r="B922" s="61"/>
      <c r="C922" s="61"/>
      <c r="D922" s="61"/>
      <c r="E922" s="61"/>
      <c r="F922" s="61"/>
    </row>
    <row r="923" spans="1:6" x14ac:dyDescent="0.25">
      <c r="A923" s="1"/>
      <c r="B923" s="61"/>
      <c r="C923" s="61"/>
      <c r="D923" s="61"/>
      <c r="E923" s="61"/>
      <c r="F923" s="61"/>
    </row>
    <row r="924" spans="1:6" x14ac:dyDescent="0.25">
      <c r="A924" s="1"/>
      <c r="B924" s="61"/>
      <c r="C924" s="61"/>
      <c r="D924" s="61"/>
      <c r="E924" s="61"/>
      <c r="F924" s="61"/>
    </row>
    <row r="925" spans="1:6" x14ac:dyDescent="0.25">
      <c r="A925" s="1"/>
      <c r="B925" s="61"/>
      <c r="C925" s="61"/>
      <c r="D925" s="61"/>
      <c r="E925" s="61"/>
      <c r="F925" s="61"/>
    </row>
    <row r="926" spans="1:6" x14ac:dyDescent="0.25">
      <c r="A926" s="1"/>
      <c r="B926" s="61"/>
      <c r="C926" s="61"/>
      <c r="D926" s="61"/>
      <c r="E926" s="61"/>
      <c r="F926" s="61"/>
    </row>
    <row r="927" spans="1:6" x14ac:dyDescent="0.25">
      <c r="A927" s="1"/>
      <c r="B927" s="61"/>
      <c r="C927" s="61"/>
      <c r="D927" s="61"/>
      <c r="E927" s="61"/>
      <c r="F927" s="61"/>
    </row>
    <row r="928" spans="1:6" x14ac:dyDescent="0.25">
      <c r="A928" s="1"/>
      <c r="B928" s="61"/>
      <c r="C928" s="61"/>
      <c r="D928" s="61"/>
      <c r="E928" s="61"/>
      <c r="F928" s="61"/>
    </row>
    <row r="929" spans="1:6" x14ac:dyDescent="0.25">
      <c r="A929" s="1"/>
      <c r="B929" s="61"/>
      <c r="C929" s="61"/>
      <c r="D929" s="61"/>
      <c r="E929" s="61"/>
      <c r="F929" s="61"/>
    </row>
    <row r="930" spans="1:6" x14ac:dyDescent="0.25">
      <c r="A930" s="1"/>
      <c r="B930" s="61"/>
      <c r="C930" s="61"/>
      <c r="D930" s="61"/>
      <c r="E930" s="61"/>
      <c r="F930" s="61"/>
    </row>
    <row r="931" spans="1:6" x14ac:dyDescent="0.25">
      <c r="A931" s="1"/>
      <c r="B931" s="61"/>
      <c r="C931" s="61"/>
      <c r="D931" s="61"/>
      <c r="E931" s="61"/>
      <c r="F931" s="61"/>
    </row>
    <row r="932" spans="1:6" x14ac:dyDescent="0.25">
      <c r="A932" s="1"/>
      <c r="B932" s="61"/>
      <c r="C932" s="61"/>
      <c r="D932" s="61"/>
      <c r="E932" s="61"/>
      <c r="F932" s="61"/>
    </row>
    <row r="933" spans="1:6" x14ac:dyDescent="0.25">
      <c r="A933" s="1"/>
      <c r="B933" s="61"/>
      <c r="C933" s="61"/>
      <c r="D933" s="61"/>
      <c r="E933" s="61"/>
      <c r="F933" s="61"/>
    </row>
    <row r="934" spans="1:6" x14ac:dyDescent="0.25">
      <c r="A934" s="1"/>
      <c r="B934" s="61"/>
      <c r="C934" s="61"/>
      <c r="D934" s="61"/>
      <c r="E934" s="61"/>
      <c r="F934" s="61"/>
    </row>
    <row r="935" spans="1:6" x14ac:dyDescent="0.25">
      <c r="A935" s="1"/>
      <c r="B935" s="61"/>
      <c r="C935" s="61"/>
      <c r="D935" s="61"/>
      <c r="E935" s="61"/>
      <c r="F935" s="61"/>
    </row>
    <row r="936" spans="1:6" x14ac:dyDescent="0.25">
      <c r="A936" s="1"/>
      <c r="B936" s="61"/>
      <c r="C936" s="61"/>
      <c r="D936" s="61"/>
      <c r="E936" s="61"/>
      <c r="F936" s="61"/>
    </row>
    <row r="937" spans="1:6" x14ac:dyDescent="0.25">
      <c r="A937" s="1"/>
      <c r="B937" s="61"/>
      <c r="C937" s="61"/>
      <c r="D937" s="61"/>
      <c r="E937" s="61"/>
      <c r="F937" s="61"/>
    </row>
    <row r="938" spans="1:6" x14ac:dyDescent="0.25">
      <c r="A938" s="1"/>
      <c r="B938" s="61"/>
      <c r="C938" s="61"/>
      <c r="D938" s="61"/>
      <c r="E938" s="61"/>
      <c r="F938" s="61"/>
    </row>
    <row r="939" spans="1:6" x14ac:dyDescent="0.25">
      <c r="A939" s="1"/>
      <c r="B939" s="61"/>
      <c r="C939" s="61"/>
      <c r="D939" s="61"/>
      <c r="E939" s="61"/>
      <c r="F939" s="61"/>
    </row>
    <row r="940" spans="1:6" x14ac:dyDescent="0.25">
      <c r="A940" s="1"/>
      <c r="B940" s="61"/>
      <c r="C940" s="61"/>
      <c r="D940" s="61"/>
      <c r="E940" s="61"/>
      <c r="F940" s="61"/>
    </row>
    <row r="941" spans="1:6" x14ac:dyDescent="0.25">
      <c r="A941" s="1"/>
      <c r="B941" s="61"/>
      <c r="C941" s="61"/>
      <c r="D941" s="61"/>
      <c r="E941" s="61"/>
      <c r="F941" s="61"/>
    </row>
    <row r="942" spans="1:6" x14ac:dyDescent="0.25">
      <c r="A942" s="1"/>
      <c r="B942" s="61"/>
      <c r="C942" s="61"/>
      <c r="D942" s="61"/>
      <c r="E942" s="61"/>
      <c r="F942" s="61"/>
    </row>
    <row r="943" spans="1:6" x14ac:dyDescent="0.25">
      <c r="A943" s="1"/>
      <c r="B943" s="61"/>
      <c r="C943" s="61"/>
      <c r="D943" s="61"/>
      <c r="E943" s="61"/>
      <c r="F943" s="61"/>
    </row>
    <row r="944" spans="1:6" x14ac:dyDescent="0.25">
      <c r="A944" s="1"/>
      <c r="B944" s="61"/>
      <c r="C944" s="61"/>
      <c r="D944" s="61"/>
      <c r="E944" s="61"/>
      <c r="F944" s="61"/>
    </row>
    <row r="945" spans="1:6" x14ac:dyDescent="0.25">
      <c r="A945" s="1"/>
      <c r="B945" s="61"/>
      <c r="C945" s="61"/>
      <c r="D945" s="61"/>
      <c r="E945" s="61"/>
      <c r="F945" s="61"/>
    </row>
    <row r="946" spans="1:6" x14ac:dyDescent="0.25">
      <c r="A946" s="1"/>
      <c r="B946" s="61"/>
      <c r="C946" s="61"/>
      <c r="D946" s="61"/>
      <c r="E946" s="61"/>
      <c r="F946" s="61"/>
    </row>
    <row r="947" spans="1:6" x14ac:dyDescent="0.25">
      <c r="A947" s="1"/>
      <c r="B947" s="61"/>
      <c r="C947" s="61"/>
      <c r="D947" s="61"/>
      <c r="E947" s="61"/>
      <c r="F947" s="61"/>
    </row>
    <row r="948" spans="1:6" x14ac:dyDescent="0.25">
      <c r="A948" s="1"/>
      <c r="B948" s="61"/>
      <c r="C948" s="61"/>
      <c r="D948" s="61"/>
      <c r="E948" s="61"/>
      <c r="F948" s="61"/>
    </row>
    <row r="949" spans="1:6" x14ac:dyDescent="0.25">
      <c r="A949" s="1"/>
      <c r="B949" s="61"/>
      <c r="C949" s="61"/>
      <c r="D949" s="61"/>
      <c r="E949" s="61"/>
      <c r="F949" s="61"/>
    </row>
    <row r="950" spans="1:6" x14ac:dyDescent="0.25">
      <c r="A950" s="1"/>
      <c r="B950" s="61"/>
      <c r="C950" s="61"/>
      <c r="D950" s="61"/>
      <c r="E950" s="61"/>
      <c r="F950" s="61"/>
    </row>
    <row r="951" spans="1:6" x14ac:dyDescent="0.25">
      <c r="A951" s="1"/>
      <c r="B951" s="61"/>
      <c r="C951" s="61"/>
      <c r="D951" s="61"/>
      <c r="E951" s="61"/>
      <c r="F951" s="61"/>
    </row>
    <row r="952" spans="1:6" x14ac:dyDescent="0.25">
      <c r="A952" s="1"/>
      <c r="B952" s="61"/>
      <c r="C952" s="61"/>
      <c r="D952" s="61"/>
      <c r="E952" s="61"/>
      <c r="F952" s="61"/>
    </row>
    <row r="953" spans="1:6" x14ac:dyDescent="0.25">
      <c r="A953" s="1"/>
      <c r="B953" s="61"/>
      <c r="C953" s="61"/>
      <c r="D953" s="61"/>
      <c r="E953" s="61"/>
      <c r="F953" s="61"/>
    </row>
    <row r="954" spans="1:6" x14ac:dyDescent="0.25">
      <c r="A954" s="1"/>
      <c r="B954" s="61"/>
      <c r="C954" s="61"/>
      <c r="D954" s="61"/>
      <c r="E954" s="61"/>
      <c r="F954" s="61"/>
    </row>
    <row r="955" spans="1:6" x14ac:dyDescent="0.25">
      <c r="A955" s="1"/>
      <c r="B955" s="61"/>
      <c r="C955" s="61"/>
      <c r="D955" s="61"/>
      <c r="E955" s="61"/>
      <c r="F955" s="61"/>
    </row>
    <row r="956" spans="1:6" x14ac:dyDescent="0.25">
      <c r="A956" s="1"/>
      <c r="B956" s="61"/>
      <c r="C956" s="61"/>
      <c r="D956" s="61"/>
      <c r="E956" s="61"/>
      <c r="F956" s="61"/>
    </row>
    <row r="957" spans="1:6" x14ac:dyDescent="0.25">
      <c r="A957" s="1"/>
      <c r="B957" s="61"/>
      <c r="C957" s="61"/>
      <c r="D957" s="61"/>
      <c r="E957" s="61"/>
      <c r="F957" s="61"/>
    </row>
    <row r="958" spans="1:6" x14ac:dyDescent="0.25">
      <c r="A958" s="1"/>
      <c r="B958" s="61"/>
      <c r="C958" s="61"/>
      <c r="D958" s="61"/>
      <c r="E958" s="61"/>
      <c r="F958" s="61"/>
    </row>
    <row r="959" spans="1:6" x14ac:dyDescent="0.25">
      <c r="A959" s="1"/>
      <c r="B959" s="61"/>
      <c r="C959" s="61"/>
      <c r="D959" s="61"/>
      <c r="E959" s="61"/>
      <c r="F959" s="61"/>
    </row>
    <row r="960" spans="1:6" x14ac:dyDescent="0.25">
      <c r="A960" s="1"/>
      <c r="B960" s="61"/>
      <c r="C960" s="61"/>
      <c r="D960" s="61"/>
      <c r="E960" s="61"/>
      <c r="F960" s="61"/>
    </row>
    <row r="961" spans="1:6" x14ac:dyDescent="0.25">
      <c r="A961" s="1"/>
      <c r="B961" s="61"/>
      <c r="C961" s="61"/>
      <c r="D961" s="61"/>
      <c r="E961" s="61"/>
      <c r="F961" s="61"/>
    </row>
    <row r="962" spans="1:6" x14ac:dyDescent="0.25">
      <c r="A962" s="1"/>
      <c r="B962" s="61"/>
      <c r="C962" s="61"/>
      <c r="D962" s="61"/>
      <c r="E962" s="61"/>
      <c r="F962" s="61"/>
    </row>
    <row r="963" spans="1:6" x14ac:dyDescent="0.25">
      <c r="A963" s="1"/>
      <c r="B963" s="61"/>
      <c r="C963" s="61"/>
      <c r="D963" s="61"/>
      <c r="E963" s="61"/>
      <c r="F963" s="61"/>
    </row>
    <row r="964" spans="1:6" x14ac:dyDescent="0.25">
      <c r="A964" s="1"/>
      <c r="B964" s="61"/>
      <c r="C964" s="61"/>
      <c r="D964" s="61"/>
      <c r="E964" s="61"/>
      <c r="F964" s="61"/>
    </row>
    <row r="965" spans="1:6" x14ac:dyDescent="0.25">
      <c r="A965" s="1"/>
      <c r="B965" s="61"/>
      <c r="C965" s="61"/>
      <c r="D965" s="61"/>
      <c r="E965" s="61"/>
      <c r="F965" s="61"/>
    </row>
    <row r="966" spans="1:6" x14ac:dyDescent="0.25">
      <c r="A966" s="1"/>
      <c r="B966" s="61"/>
      <c r="C966" s="61"/>
      <c r="D966" s="61"/>
      <c r="E966" s="61"/>
      <c r="F966" s="61"/>
    </row>
    <row r="967" spans="1:6" x14ac:dyDescent="0.25">
      <c r="A967" s="1"/>
      <c r="B967" s="61"/>
      <c r="C967" s="61"/>
      <c r="D967" s="61"/>
      <c r="E967" s="61"/>
      <c r="F967" s="61"/>
    </row>
    <row r="968" spans="1:6" x14ac:dyDescent="0.25">
      <c r="A968" s="1"/>
      <c r="B968" s="61"/>
      <c r="C968" s="61"/>
      <c r="D968" s="61"/>
      <c r="E968" s="61"/>
      <c r="F968" s="61"/>
    </row>
    <row r="969" spans="1:6" x14ac:dyDescent="0.25">
      <c r="A969" s="1"/>
      <c r="B969" s="61"/>
      <c r="C969" s="61"/>
      <c r="D969" s="61"/>
      <c r="E969" s="61"/>
      <c r="F969" s="61"/>
    </row>
    <row r="970" spans="1:6" x14ac:dyDescent="0.25">
      <c r="A970" s="1"/>
      <c r="B970" s="61"/>
      <c r="C970" s="61"/>
      <c r="D970" s="61"/>
      <c r="E970" s="61"/>
      <c r="F970" s="61"/>
    </row>
    <row r="971" spans="1:6" x14ac:dyDescent="0.25">
      <c r="A971" s="1"/>
      <c r="B971" s="61"/>
      <c r="C971" s="61"/>
      <c r="D971" s="61"/>
      <c r="E971" s="61"/>
      <c r="F971" s="61"/>
    </row>
    <row r="972" spans="1:6" x14ac:dyDescent="0.25">
      <c r="A972" s="1"/>
      <c r="B972" s="61"/>
      <c r="C972" s="61"/>
      <c r="D972" s="61"/>
      <c r="E972" s="61"/>
      <c r="F972" s="61"/>
    </row>
    <row r="973" spans="1:6" x14ac:dyDescent="0.25">
      <c r="A973" s="1"/>
      <c r="B973" s="61"/>
      <c r="C973" s="61"/>
      <c r="D973" s="61"/>
      <c r="E973" s="61"/>
      <c r="F973" s="61"/>
    </row>
    <row r="974" spans="1:6" x14ac:dyDescent="0.25">
      <c r="A974" s="1"/>
      <c r="B974" s="61"/>
      <c r="C974" s="61"/>
      <c r="D974" s="61"/>
      <c r="E974" s="61"/>
      <c r="F974" s="61"/>
    </row>
    <row r="975" spans="1:6" x14ac:dyDescent="0.25">
      <c r="A975" s="1"/>
      <c r="B975" s="61"/>
      <c r="C975" s="61"/>
      <c r="D975" s="61"/>
      <c r="E975" s="61"/>
      <c r="F975" s="61"/>
    </row>
    <row r="976" spans="1:6" x14ac:dyDescent="0.25">
      <c r="A976" s="1"/>
      <c r="B976" s="61"/>
      <c r="C976" s="61"/>
      <c r="D976" s="61"/>
      <c r="E976" s="61"/>
      <c r="F976" s="61"/>
    </row>
    <row r="977" spans="1:6" x14ac:dyDescent="0.25">
      <c r="A977" s="1"/>
      <c r="B977" s="61"/>
      <c r="C977" s="61"/>
      <c r="D977" s="61"/>
      <c r="E977" s="61"/>
      <c r="F977" s="61"/>
    </row>
    <row r="978" spans="1:6" x14ac:dyDescent="0.25">
      <c r="A978" s="1"/>
      <c r="B978" s="61"/>
      <c r="C978" s="61"/>
      <c r="D978" s="61"/>
      <c r="E978" s="61"/>
      <c r="F978" s="61"/>
    </row>
    <row r="979" spans="1:6" x14ac:dyDescent="0.25">
      <c r="A979" s="1"/>
      <c r="B979" s="61"/>
      <c r="C979" s="61"/>
      <c r="D979" s="61"/>
      <c r="E979" s="61"/>
      <c r="F979" s="61"/>
    </row>
    <row r="980" spans="1:6" x14ac:dyDescent="0.25">
      <c r="A980" s="1"/>
      <c r="B980" s="61"/>
      <c r="C980" s="61"/>
      <c r="D980" s="61"/>
      <c r="E980" s="61"/>
      <c r="F980" s="61"/>
    </row>
    <row r="981" spans="1:6" x14ac:dyDescent="0.25">
      <c r="A981" s="1"/>
      <c r="B981" s="61"/>
      <c r="C981" s="61"/>
      <c r="D981" s="61"/>
      <c r="E981" s="61"/>
      <c r="F981" s="61"/>
    </row>
    <row r="982" spans="1:6" x14ac:dyDescent="0.25">
      <c r="A982" s="1"/>
      <c r="B982" s="61"/>
      <c r="C982" s="61"/>
      <c r="D982" s="61"/>
      <c r="E982" s="61"/>
      <c r="F982" s="61"/>
    </row>
    <row r="983" spans="1:6" x14ac:dyDescent="0.25">
      <c r="A983" s="1"/>
      <c r="B983" s="61"/>
      <c r="C983" s="61"/>
      <c r="D983" s="61"/>
      <c r="E983" s="61"/>
      <c r="F983" s="61"/>
    </row>
    <row r="984" spans="1:6" x14ac:dyDescent="0.25">
      <c r="A984" s="1"/>
      <c r="B984" s="61"/>
      <c r="C984" s="61"/>
      <c r="D984" s="61"/>
      <c r="E984" s="61"/>
      <c r="F984" s="61"/>
    </row>
    <row r="985" spans="1:6" x14ac:dyDescent="0.25">
      <c r="A985" s="1"/>
      <c r="B985" s="61"/>
      <c r="C985" s="61"/>
      <c r="D985" s="61"/>
      <c r="E985" s="61"/>
      <c r="F985" s="61"/>
    </row>
    <row r="986" spans="1:6" x14ac:dyDescent="0.25">
      <c r="A986" s="1"/>
      <c r="B986" s="61"/>
      <c r="C986" s="61"/>
      <c r="D986" s="61"/>
      <c r="E986" s="61"/>
      <c r="F986" s="61"/>
    </row>
    <row r="987" spans="1:6" x14ac:dyDescent="0.25">
      <c r="A987" s="1"/>
      <c r="B987" s="61"/>
      <c r="C987" s="61"/>
      <c r="D987" s="61"/>
      <c r="E987" s="61"/>
      <c r="F987" s="61"/>
    </row>
    <row r="988" spans="1:6" x14ac:dyDescent="0.25">
      <c r="A988" s="1"/>
      <c r="B988" s="61"/>
      <c r="C988" s="61"/>
      <c r="D988" s="61"/>
      <c r="E988" s="61"/>
      <c r="F988" s="61"/>
    </row>
    <row r="989" spans="1:6" x14ac:dyDescent="0.25">
      <c r="A989" s="1"/>
      <c r="B989" s="61"/>
      <c r="C989" s="61"/>
      <c r="D989" s="61"/>
      <c r="E989" s="61"/>
      <c r="F989" s="61"/>
    </row>
    <row r="990" spans="1:6" x14ac:dyDescent="0.25">
      <c r="A990" s="1"/>
      <c r="B990" s="61"/>
      <c r="C990" s="61"/>
      <c r="D990" s="61"/>
      <c r="E990" s="61"/>
      <c r="F990" s="61"/>
    </row>
    <row r="991" spans="1:6" x14ac:dyDescent="0.25">
      <c r="A991" s="1"/>
      <c r="B991" s="61"/>
      <c r="C991" s="61"/>
      <c r="D991" s="61"/>
      <c r="E991" s="61"/>
      <c r="F991" s="61"/>
    </row>
    <row r="992" spans="1:6" x14ac:dyDescent="0.25">
      <c r="A992" s="1"/>
      <c r="B992" s="61"/>
      <c r="C992" s="61"/>
      <c r="D992" s="61"/>
      <c r="E992" s="61"/>
      <c r="F992" s="61"/>
    </row>
    <row r="993" spans="1:6" x14ac:dyDescent="0.25">
      <c r="A993" s="1"/>
      <c r="B993" s="61"/>
      <c r="C993" s="61"/>
      <c r="D993" s="61"/>
      <c r="E993" s="61"/>
      <c r="F993" s="61"/>
    </row>
    <row r="994" spans="1:6" x14ac:dyDescent="0.25">
      <c r="A994" s="1"/>
      <c r="B994" s="61"/>
      <c r="C994" s="61"/>
      <c r="D994" s="61"/>
      <c r="E994" s="61"/>
      <c r="F994" s="61"/>
    </row>
    <row r="995" spans="1:6" x14ac:dyDescent="0.25">
      <c r="A995" s="1"/>
      <c r="B995" s="61"/>
      <c r="C995" s="61"/>
      <c r="D995" s="61"/>
      <c r="E995" s="61"/>
      <c r="F995" s="61"/>
    </row>
    <row r="996" spans="1:6" x14ac:dyDescent="0.25">
      <c r="A996" s="1"/>
      <c r="B996" s="61"/>
      <c r="C996" s="61"/>
      <c r="D996" s="61"/>
      <c r="E996" s="61"/>
      <c r="F996" s="61"/>
    </row>
    <row r="997" spans="1:6" x14ac:dyDescent="0.25">
      <c r="A997" s="1"/>
      <c r="B997" s="61"/>
      <c r="C997" s="61"/>
      <c r="D997" s="61"/>
      <c r="E997" s="61"/>
      <c r="F997" s="61"/>
    </row>
    <row r="998" spans="1:6" x14ac:dyDescent="0.25">
      <c r="A998" s="1"/>
      <c r="B998" s="61"/>
      <c r="C998" s="61"/>
      <c r="D998" s="61"/>
      <c r="E998" s="61"/>
      <c r="F998" s="61"/>
    </row>
    <row r="999" spans="1:6" x14ac:dyDescent="0.25">
      <c r="A999" s="1"/>
      <c r="B999" s="61"/>
      <c r="C999" s="61"/>
      <c r="D999" s="61"/>
      <c r="E999" s="61"/>
      <c r="F999" s="61"/>
    </row>
    <row r="1000" spans="1:6" x14ac:dyDescent="0.25">
      <c r="A1000" s="1"/>
      <c r="B1000" s="61"/>
      <c r="C1000" s="61"/>
      <c r="D1000" s="61"/>
      <c r="E1000" s="61"/>
      <c r="F1000" s="61"/>
    </row>
    <row r="1001" spans="1:6" x14ac:dyDescent="0.25">
      <c r="A1001" s="1"/>
      <c r="B1001" s="61"/>
      <c r="C1001" s="61"/>
      <c r="D1001" s="61"/>
      <c r="E1001" s="61"/>
      <c r="F1001" s="61"/>
    </row>
    <row r="1002" spans="1:6" x14ac:dyDescent="0.25">
      <c r="A1002" s="1"/>
      <c r="B1002" s="61"/>
      <c r="C1002" s="61"/>
      <c r="D1002" s="61"/>
      <c r="E1002" s="61"/>
      <c r="F1002" s="61"/>
    </row>
    <row r="1003" spans="1:6" x14ac:dyDescent="0.25">
      <c r="A1003" s="1"/>
      <c r="B1003" s="61"/>
      <c r="C1003" s="61"/>
      <c r="D1003" s="61"/>
      <c r="E1003" s="61"/>
      <c r="F1003" s="61"/>
    </row>
    <row r="1004" spans="1:6" x14ac:dyDescent="0.25">
      <c r="A1004" s="1"/>
      <c r="B1004" s="61"/>
      <c r="C1004" s="61"/>
      <c r="D1004" s="61"/>
      <c r="E1004" s="61"/>
      <c r="F1004" s="61"/>
    </row>
    <row r="1005" spans="1:6" x14ac:dyDescent="0.25">
      <c r="A1005" s="1"/>
      <c r="B1005" s="61"/>
      <c r="C1005" s="61"/>
      <c r="D1005" s="61"/>
      <c r="E1005" s="61"/>
      <c r="F1005" s="61"/>
    </row>
    <row r="1006" spans="1:6" x14ac:dyDescent="0.25">
      <c r="A1006" s="1"/>
      <c r="B1006" s="61"/>
      <c r="C1006" s="61"/>
      <c r="D1006" s="61"/>
      <c r="E1006" s="61"/>
      <c r="F1006" s="61"/>
    </row>
    <row r="1007" spans="1:6" x14ac:dyDescent="0.25">
      <c r="A1007" s="1"/>
      <c r="B1007" s="61"/>
      <c r="C1007" s="61"/>
      <c r="D1007" s="61"/>
      <c r="E1007" s="61"/>
      <c r="F1007" s="61"/>
    </row>
    <row r="1008" spans="1:6" x14ac:dyDescent="0.25">
      <c r="A1008" s="1"/>
      <c r="B1008" s="61"/>
      <c r="C1008" s="61"/>
      <c r="D1008" s="61"/>
      <c r="E1008" s="61"/>
      <c r="F1008" s="61"/>
    </row>
    <row r="1009" spans="1:6" x14ac:dyDescent="0.25">
      <c r="A1009" s="1"/>
      <c r="B1009" s="61"/>
      <c r="C1009" s="61"/>
      <c r="D1009" s="61"/>
      <c r="E1009" s="61"/>
      <c r="F1009" s="61"/>
    </row>
    <row r="1010" spans="1:6" x14ac:dyDescent="0.25">
      <c r="A1010" s="1"/>
      <c r="B1010" s="61"/>
      <c r="C1010" s="61"/>
      <c r="D1010" s="61"/>
      <c r="E1010" s="61"/>
      <c r="F1010" s="61"/>
    </row>
    <row r="1011" spans="1:6" x14ac:dyDescent="0.25">
      <c r="A1011" s="1"/>
      <c r="B1011" s="61"/>
      <c r="C1011" s="61"/>
      <c r="D1011" s="61"/>
      <c r="E1011" s="61"/>
      <c r="F1011" s="61"/>
    </row>
    <row r="1012" spans="1:6" x14ac:dyDescent="0.25">
      <c r="A1012" s="1"/>
      <c r="B1012" s="61"/>
      <c r="C1012" s="61"/>
      <c r="D1012" s="61"/>
      <c r="E1012" s="61"/>
      <c r="F1012" s="61"/>
    </row>
    <row r="1013" spans="1:6" x14ac:dyDescent="0.25">
      <c r="A1013" s="1"/>
      <c r="B1013" s="61"/>
      <c r="C1013" s="61"/>
      <c r="D1013" s="61"/>
      <c r="E1013" s="61"/>
      <c r="F1013" s="61"/>
    </row>
    <row r="1014" spans="1:6" x14ac:dyDescent="0.25">
      <c r="A1014" s="1"/>
      <c r="B1014" s="61"/>
      <c r="C1014" s="61"/>
      <c r="D1014" s="61"/>
      <c r="E1014" s="61"/>
      <c r="F1014" s="61"/>
    </row>
    <row r="1015" spans="1:6" x14ac:dyDescent="0.25">
      <c r="A1015" s="1"/>
      <c r="B1015" s="61"/>
      <c r="C1015" s="61"/>
      <c r="D1015" s="61"/>
      <c r="E1015" s="61"/>
      <c r="F1015" s="61"/>
    </row>
    <row r="1016" spans="1:6" x14ac:dyDescent="0.25">
      <c r="A1016" s="1"/>
      <c r="B1016" s="61"/>
      <c r="C1016" s="61"/>
      <c r="D1016" s="61"/>
      <c r="E1016" s="61"/>
      <c r="F1016" s="61"/>
    </row>
    <row r="1017" spans="1:6" x14ac:dyDescent="0.25">
      <c r="A1017" s="1"/>
      <c r="B1017" s="61"/>
      <c r="C1017" s="61"/>
      <c r="D1017" s="61"/>
      <c r="E1017" s="61"/>
      <c r="F1017" s="61"/>
    </row>
    <row r="1018" spans="1:6" x14ac:dyDescent="0.25">
      <c r="A1018" s="1"/>
      <c r="B1018" s="61"/>
      <c r="C1018" s="61"/>
      <c r="D1018" s="61"/>
      <c r="E1018" s="61"/>
      <c r="F1018" s="61"/>
    </row>
    <row r="1019" spans="1:6" x14ac:dyDescent="0.25">
      <c r="A1019" s="1"/>
      <c r="B1019" s="61"/>
      <c r="C1019" s="61"/>
      <c r="D1019" s="61"/>
      <c r="E1019" s="61"/>
      <c r="F1019" s="61"/>
    </row>
    <row r="1020" spans="1:6" x14ac:dyDescent="0.25">
      <c r="A1020" s="1"/>
      <c r="B1020" s="61"/>
      <c r="C1020" s="61"/>
      <c r="D1020" s="61"/>
      <c r="E1020" s="61"/>
      <c r="F1020" s="61"/>
    </row>
    <row r="1021" spans="1:6" x14ac:dyDescent="0.25">
      <c r="A1021" s="1"/>
      <c r="B1021" s="61"/>
      <c r="C1021" s="61"/>
      <c r="D1021" s="61"/>
      <c r="E1021" s="61"/>
      <c r="F1021" s="61"/>
    </row>
    <row r="1022" spans="1:6" x14ac:dyDescent="0.25">
      <c r="A1022" s="1"/>
      <c r="B1022" s="61"/>
      <c r="C1022" s="61"/>
      <c r="D1022" s="61"/>
      <c r="E1022" s="61"/>
      <c r="F1022" s="61"/>
    </row>
    <row r="1023" spans="1:6" x14ac:dyDescent="0.25">
      <c r="A1023" s="1"/>
      <c r="B1023" s="61"/>
      <c r="C1023" s="61"/>
      <c r="D1023" s="61"/>
      <c r="E1023" s="61"/>
      <c r="F1023" s="61"/>
    </row>
    <row r="1024" spans="1:6" x14ac:dyDescent="0.25">
      <c r="A1024" s="1"/>
      <c r="B1024" s="61"/>
      <c r="C1024" s="61"/>
      <c r="D1024" s="61"/>
      <c r="E1024" s="61"/>
      <c r="F1024" s="61"/>
    </row>
    <row r="1025" spans="1:6" x14ac:dyDescent="0.25">
      <c r="A1025" s="1"/>
      <c r="B1025" s="61"/>
      <c r="C1025" s="61"/>
      <c r="D1025" s="61"/>
      <c r="E1025" s="61"/>
      <c r="F1025" s="61"/>
    </row>
    <row r="1026" spans="1:6" x14ac:dyDescent="0.25">
      <c r="A1026" s="1"/>
      <c r="B1026" s="61"/>
      <c r="C1026" s="61"/>
      <c r="D1026" s="61"/>
      <c r="E1026" s="61"/>
      <c r="F1026" s="61"/>
    </row>
    <row r="1027" spans="1:6" x14ac:dyDescent="0.25">
      <c r="A1027" s="1"/>
      <c r="B1027" s="61"/>
      <c r="C1027" s="61"/>
      <c r="D1027" s="61"/>
      <c r="E1027" s="61"/>
      <c r="F1027" s="61"/>
    </row>
    <row r="1028" spans="1:6" x14ac:dyDescent="0.25">
      <c r="A1028" s="1"/>
      <c r="B1028" s="61"/>
      <c r="C1028" s="61"/>
      <c r="D1028" s="61"/>
      <c r="E1028" s="61"/>
      <c r="F1028" s="61"/>
    </row>
    <row r="1029" spans="1:6" x14ac:dyDescent="0.25">
      <c r="A1029" s="1"/>
      <c r="B1029" s="61"/>
      <c r="C1029" s="61"/>
      <c r="D1029" s="61"/>
      <c r="E1029" s="61"/>
      <c r="F1029" s="61"/>
    </row>
    <row r="1030" spans="1:6" x14ac:dyDescent="0.25">
      <c r="A1030" s="1"/>
      <c r="B1030" s="61"/>
      <c r="C1030" s="61"/>
      <c r="D1030" s="61"/>
      <c r="E1030" s="61"/>
      <c r="F1030" s="61"/>
    </row>
    <row r="1031" spans="1:6" x14ac:dyDescent="0.25">
      <c r="A1031" s="1"/>
      <c r="B1031" s="61"/>
      <c r="C1031" s="61"/>
      <c r="D1031" s="61"/>
      <c r="E1031" s="61"/>
      <c r="F1031" s="61"/>
    </row>
    <row r="1032" spans="1:6" x14ac:dyDescent="0.25">
      <c r="A1032" s="1"/>
      <c r="B1032" s="61"/>
      <c r="C1032" s="61"/>
      <c r="D1032" s="61"/>
      <c r="E1032" s="61"/>
      <c r="F1032" s="61"/>
    </row>
    <row r="1033" spans="1:6" x14ac:dyDescent="0.25">
      <c r="A1033" s="1"/>
      <c r="B1033" s="61"/>
      <c r="C1033" s="61"/>
      <c r="D1033" s="61"/>
      <c r="E1033" s="61"/>
      <c r="F1033" s="61"/>
    </row>
    <row r="1034" spans="1:6" x14ac:dyDescent="0.25">
      <c r="A1034" s="1"/>
      <c r="B1034" s="61"/>
      <c r="C1034" s="61"/>
      <c r="D1034" s="61"/>
      <c r="E1034" s="61"/>
      <c r="F1034" s="61"/>
    </row>
    <row r="1035" spans="1:6" x14ac:dyDescent="0.25">
      <c r="A1035" s="1"/>
      <c r="B1035" s="61"/>
      <c r="C1035" s="61"/>
      <c r="D1035" s="61"/>
      <c r="E1035" s="61"/>
      <c r="F1035" s="61"/>
    </row>
    <row r="1036" spans="1:6" x14ac:dyDescent="0.25">
      <c r="A1036" s="1"/>
      <c r="B1036" s="61"/>
      <c r="C1036" s="61"/>
      <c r="D1036" s="61"/>
      <c r="E1036" s="61"/>
      <c r="F1036" s="61"/>
    </row>
    <row r="1037" spans="1:6" x14ac:dyDescent="0.25">
      <c r="A1037" s="1"/>
      <c r="B1037" s="61"/>
      <c r="C1037" s="61"/>
      <c r="D1037" s="61"/>
      <c r="E1037" s="61"/>
      <c r="F1037" s="61"/>
    </row>
    <row r="1038" spans="1:6" x14ac:dyDescent="0.25">
      <c r="A1038" s="1"/>
      <c r="B1038" s="61"/>
      <c r="C1038" s="61"/>
      <c r="D1038" s="61"/>
      <c r="E1038" s="61"/>
      <c r="F1038" s="61"/>
    </row>
    <row r="1039" spans="1:6" x14ac:dyDescent="0.25">
      <c r="A1039" s="1"/>
      <c r="B1039" s="61"/>
      <c r="C1039" s="61"/>
      <c r="D1039" s="61"/>
      <c r="E1039" s="61"/>
      <c r="F1039" s="61"/>
    </row>
    <row r="1040" spans="1:6" x14ac:dyDescent="0.25">
      <c r="A1040" s="1"/>
      <c r="B1040" s="61"/>
      <c r="C1040" s="61"/>
      <c r="D1040" s="61"/>
      <c r="E1040" s="61"/>
      <c r="F1040" s="61"/>
    </row>
    <row r="1041" spans="1:6" x14ac:dyDescent="0.25">
      <c r="A1041" s="1"/>
      <c r="B1041" s="61"/>
      <c r="C1041" s="61"/>
      <c r="D1041" s="61"/>
      <c r="E1041" s="61"/>
      <c r="F1041" s="61"/>
    </row>
    <row r="1042" spans="1:6" x14ac:dyDescent="0.25">
      <c r="A1042" s="1"/>
      <c r="B1042" s="61"/>
      <c r="C1042" s="61"/>
      <c r="D1042" s="61"/>
      <c r="E1042" s="61"/>
      <c r="F1042" s="61"/>
    </row>
    <row r="1043" spans="1:6" x14ac:dyDescent="0.25">
      <c r="A1043" s="1"/>
      <c r="B1043" s="61"/>
      <c r="C1043" s="61"/>
      <c r="D1043" s="61"/>
      <c r="E1043" s="61"/>
      <c r="F1043" s="61"/>
    </row>
    <row r="1044" spans="1:6" x14ac:dyDescent="0.25">
      <c r="A1044" s="1"/>
      <c r="B1044" s="61"/>
      <c r="C1044" s="61"/>
      <c r="D1044" s="61"/>
      <c r="E1044" s="61"/>
      <c r="F1044" s="61"/>
    </row>
    <row r="1045" spans="1:6" x14ac:dyDescent="0.25">
      <c r="A1045" s="1"/>
      <c r="B1045" s="61"/>
      <c r="C1045" s="61"/>
      <c r="D1045" s="61"/>
      <c r="E1045" s="61"/>
      <c r="F1045" s="61"/>
    </row>
    <row r="1046" spans="1:6" x14ac:dyDescent="0.25">
      <c r="A1046" s="1"/>
      <c r="B1046" s="61"/>
      <c r="C1046" s="61"/>
      <c r="D1046" s="61"/>
      <c r="E1046" s="61"/>
      <c r="F1046" s="61"/>
    </row>
    <row r="1047" spans="1:6" x14ac:dyDescent="0.25">
      <c r="A1047" s="1"/>
      <c r="B1047" s="61"/>
      <c r="C1047" s="61"/>
      <c r="D1047" s="61"/>
      <c r="E1047" s="61"/>
      <c r="F1047" s="61"/>
    </row>
    <row r="1048" spans="1:6" x14ac:dyDescent="0.25">
      <c r="A1048" s="1"/>
      <c r="B1048" s="61"/>
      <c r="C1048" s="61"/>
      <c r="D1048" s="61"/>
      <c r="E1048" s="61"/>
      <c r="F1048" s="61"/>
    </row>
    <row r="1049" spans="1:6" x14ac:dyDescent="0.25">
      <c r="A1049" s="1"/>
      <c r="B1049" s="61"/>
      <c r="C1049" s="61"/>
      <c r="D1049" s="61"/>
      <c r="E1049" s="61"/>
      <c r="F1049" s="61"/>
    </row>
    <row r="1050" spans="1:6" x14ac:dyDescent="0.25">
      <c r="A1050" s="1"/>
      <c r="B1050" s="61"/>
      <c r="C1050" s="61"/>
      <c r="D1050" s="61"/>
      <c r="E1050" s="61"/>
      <c r="F1050" s="61"/>
    </row>
    <row r="1051" spans="1:6" x14ac:dyDescent="0.25">
      <c r="A1051" s="1"/>
      <c r="B1051" s="61"/>
      <c r="C1051" s="61"/>
      <c r="D1051" s="61"/>
      <c r="E1051" s="61"/>
      <c r="F1051" s="61"/>
    </row>
    <row r="1052" spans="1:6" x14ac:dyDescent="0.25">
      <c r="A1052" s="1"/>
      <c r="B1052" s="61"/>
      <c r="C1052" s="61"/>
      <c r="D1052" s="61"/>
      <c r="E1052" s="61"/>
      <c r="F1052" s="61"/>
    </row>
    <row r="1053" spans="1:6" x14ac:dyDescent="0.25">
      <c r="A1053" s="1"/>
      <c r="B1053" s="61"/>
      <c r="C1053" s="61"/>
      <c r="D1053" s="61"/>
      <c r="E1053" s="61"/>
      <c r="F1053" s="61"/>
    </row>
    <row r="1054" spans="1:6" x14ac:dyDescent="0.25">
      <c r="A1054" s="1"/>
      <c r="B1054" s="61"/>
      <c r="C1054" s="61"/>
      <c r="D1054" s="61"/>
      <c r="E1054" s="61"/>
      <c r="F1054" s="61"/>
    </row>
    <row r="1055" spans="1:6" x14ac:dyDescent="0.25">
      <c r="A1055" s="1"/>
      <c r="B1055" s="61"/>
      <c r="C1055" s="61"/>
      <c r="D1055" s="61"/>
      <c r="E1055" s="61"/>
      <c r="F1055" s="61"/>
    </row>
    <row r="1056" spans="1:6" x14ac:dyDescent="0.25">
      <c r="A1056" s="1"/>
      <c r="B1056" s="61"/>
      <c r="C1056" s="61"/>
      <c r="D1056" s="61"/>
      <c r="E1056" s="61"/>
      <c r="F1056" s="61"/>
    </row>
    <row r="1057" spans="1:6" x14ac:dyDescent="0.25">
      <c r="A1057" s="1"/>
      <c r="B1057" s="61"/>
      <c r="C1057" s="61"/>
      <c r="D1057" s="61"/>
      <c r="E1057" s="61"/>
      <c r="F1057" s="61"/>
    </row>
    <row r="1058" spans="1:6" x14ac:dyDescent="0.25">
      <c r="A1058" s="1"/>
      <c r="B1058" s="61"/>
      <c r="C1058" s="61"/>
      <c r="D1058" s="61"/>
      <c r="E1058" s="61"/>
      <c r="F1058" s="61"/>
    </row>
    <row r="1059" spans="1:6" x14ac:dyDescent="0.25">
      <c r="A1059" s="1"/>
      <c r="B1059" s="61"/>
      <c r="C1059" s="61"/>
      <c r="D1059" s="61"/>
      <c r="E1059" s="61"/>
      <c r="F1059" s="61"/>
    </row>
    <row r="1060" spans="1:6" x14ac:dyDescent="0.25">
      <c r="A1060" s="1"/>
      <c r="B1060" s="61"/>
      <c r="C1060" s="61"/>
      <c r="D1060" s="61"/>
      <c r="E1060" s="61"/>
      <c r="F1060" s="61"/>
    </row>
    <row r="1061" spans="1:6" x14ac:dyDescent="0.25">
      <c r="A1061" s="1"/>
      <c r="B1061" s="61"/>
      <c r="C1061" s="61"/>
      <c r="D1061" s="61"/>
      <c r="E1061" s="61"/>
      <c r="F1061" s="61"/>
    </row>
    <row r="1062" spans="1:6" x14ac:dyDescent="0.25">
      <c r="A1062" s="1"/>
      <c r="B1062" s="61"/>
      <c r="C1062" s="61"/>
      <c r="D1062" s="61"/>
      <c r="E1062" s="61"/>
      <c r="F1062" s="61"/>
    </row>
    <row r="1063" spans="1:6" x14ac:dyDescent="0.25">
      <c r="A1063" s="1"/>
      <c r="B1063" s="61"/>
      <c r="C1063" s="61"/>
      <c r="D1063" s="61"/>
      <c r="E1063" s="61"/>
      <c r="F1063" s="61"/>
    </row>
    <row r="1064" spans="1:6" x14ac:dyDescent="0.25">
      <c r="A1064" s="1"/>
      <c r="B1064" s="61"/>
      <c r="C1064" s="61"/>
      <c r="D1064" s="61"/>
      <c r="E1064" s="61"/>
      <c r="F1064" s="61"/>
    </row>
    <row r="1065" spans="1:6" x14ac:dyDescent="0.25">
      <c r="A1065" s="1"/>
      <c r="B1065" s="61"/>
      <c r="C1065" s="61"/>
      <c r="D1065" s="61"/>
      <c r="E1065" s="61"/>
      <c r="F1065" s="61"/>
    </row>
    <row r="1066" spans="1:6" x14ac:dyDescent="0.25">
      <c r="A1066" s="1"/>
      <c r="B1066" s="61"/>
      <c r="C1066" s="61"/>
      <c r="D1066" s="61"/>
      <c r="E1066" s="61"/>
      <c r="F1066" s="61"/>
    </row>
    <row r="1067" spans="1:6" x14ac:dyDescent="0.25">
      <c r="A1067" s="1"/>
      <c r="B1067" s="61"/>
      <c r="C1067" s="61"/>
      <c r="D1067" s="61"/>
      <c r="E1067" s="61"/>
      <c r="F1067" s="61"/>
    </row>
    <row r="1068" spans="1:6" x14ac:dyDescent="0.25">
      <c r="A1068" s="1"/>
      <c r="B1068" s="61"/>
      <c r="C1068" s="61"/>
      <c r="D1068" s="61"/>
      <c r="E1068" s="61"/>
      <c r="F1068" s="61"/>
    </row>
    <row r="1069" spans="1:6" x14ac:dyDescent="0.25">
      <c r="A1069" s="1"/>
      <c r="B1069" s="61"/>
      <c r="C1069" s="61"/>
      <c r="D1069" s="61"/>
      <c r="E1069" s="61"/>
      <c r="F1069" s="61"/>
    </row>
    <row r="1070" spans="1:6" x14ac:dyDescent="0.25">
      <c r="A1070" s="1"/>
      <c r="B1070" s="61"/>
      <c r="C1070" s="61"/>
      <c r="D1070" s="61"/>
      <c r="E1070" s="61"/>
      <c r="F1070" s="61"/>
    </row>
    <row r="1071" spans="1:6" x14ac:dyDescent="0.25">
      <c r="A1071" s="1"/>
      <c r="B1071" s="61"/>
      <c r="C1071" s="61"/>
      <c r="D1071" s="61"/>
      <c r="E1071" s="61"/>
      <c r="F1071" s="61"/>
    </row>
    <row r="1072" spans="1:6" x14ac:dyDescent="0.25">
      <c r="A1072" s="1"/>
      <c r="B1072" s="61"/>
      <c r="C1072" s="61"/>
      <c r="D1072" s="61"/>
      <c r="E1072" s="61"/>
      <c r="F1072" s="61"/>
    </row>
    <row r="1073" spans="1:6" x14ac:dyDescent="0.25">
      <c r="A1073" s="1"/>
      <c r="B1073" s="61"/>
      <c r="C1073" s="61"/>
      <c r="D1073" s="61"/>
      <c r="E1073" s="61"/>
      <c r="F1073" s="61"/>
    </row>
    <row r="1074" spans="1:6" x14ac:dyDescent="0.25">
      <c r="A1074" s="1"/>
      <c r="B1074" s="61"/>
      <c r="C1074" s="61"/>
      <c r="D1074" s="61"/>
      <c r="E1074" s="61"/>
      <c r="F1074" s="61"/>
    </row>
    <row r="1075" spans="1:6" x14ac:dyDescent="0.25">
      <c r="A1075" s="1"/>
      <c r="B1075" s="61"/>
      <c r="C1075" s="61"/>
      <c r="D1075" s="61"/>
      <c r="E1075" s="61"/>
      <c r="F1075" s="61"/>
    </row>
    <row r="1076" spans="1:6" x14ac:dyDescent="0.25">
      <c r="A1076" s="1"/>
      <c r="B1076" s="61"/>
      <c r="C1076" s="61"/>
      <c r="D1076" s="61"/>
      <c r="E1076" s="61"/>
      <c r="F1076" s="61"/>
    </row>
    <row r="1077" spans="1:6" x14ac:dyDescent="0.25">
      <c r="A1077" s="1"/>
      <c r="B1077" s="61"/>
      <c r="C1077" s="61"/>
      <c r="D1077" s="61"/>
      <c r="E1077" s="61"/>
      <c r="F1077" s="61"/>
    </row>
    <row r="1078" spans="1:6" x14ac:dyDescent="0.25">
      <c r="A1078" s="1"/>
      <c r="B1078" s="61"/>
      <c r="C1078" s="61"/>
      <c r="D1078" s="61"/>
      <c r="E1078" s="61"/>
      <c r="F1078" s="61"/>
    </row>
    <row r="1079" spans="1:6" x14ac:dyDescent="0.25">
      <c r="A1079" s="1"/>
      <c r="B1079" s="61"/>
      <c r="C1079" s="61"/>
      <c r="D1079" s="61"/>
      <c r="E1079" s="61"/>
      <c r="F1079" s="61"/>
    </row>
    <row r="1080" spans="1:6" x14ac:dyDescent="0.25">
      <c r="A1080" s="1"/>
      <c r="B1080" s="61"/>
      <c r="C1080" s="61"/>
      <c r="D1080" s="61"/>
      <c r="E1080" s="61"/>
      <c r="F1080" s="61"/>
    </row>
    <row r="1081" spans="1:6" x14ac:dyDescent="0.25">
      <c r="A1081" s="1"/>
      <c r="B1081" s="61"/>
      <c r="C1081" s="61"/>
      <c r="D1081" s="61"/>
      <c r="E1081" s="61"/>
      <c r="F1081" s="61"/>
    </row>
    <row r="1082" spans="1:6" x14ac:dyDescent="0.25">
      <c r="A1082" s="1"/>
      <c r="B1082" s="61"/>
      <c r="C1082" s="61"/>
      <c r="D1082" s="61"/>
      <c r="E1082" s="61"/>
      <c r="F1082" s="61"/>
    </row>
    <row r="1083" spans="1:6" x14ac:dyDescent="0.25">
      <c r="A1083" s="1"/>
      <c r="B1083" s="61"/>
      <c r="C1083" s="61"/>
      <c r="D1083" s="61"/>
      <c r="E1083" s="61"/>
      <c r="F1083" s="61"/>
    </row>
    <row r="1084" spans="1:6" x14ac:dyDescent="0.25">
      <c r="A1084" s="1"/>
      <c r="B1084" s="61"/>
      <c r="C1084" s="61"/>
      <c r="D1084" s="61"/>
      <c r="E1084" s="61"/>
      <c r="F1084" s="61"/>
    </row>
    <row r="1085" spans="1:6" x14ac:dyDescent="0.25">
      <c r="A1085" s="1"/>
      <c r="B1085" s="61"/>
      <c r="C1085" s="61"/>
      <c r="D1085" s="61"/>
      <c r="E1085" s="61"/>
      <c r="F1085" s="61"/>
    </row>
    <row r="1086" spans="1:6" x14ac:dyDescent="0.25">
      <c r="A1086" s="1"/>
      <c r="B1086" s="61"/>
      <c r="C1086" s="61"/>
      <c r="D1086" s="61"/>
      <c r="E1086" s="61"/>
      <c r="F1086" s="61"/>
    </row>
    <row r="1087" spans="1:6" x14ac:dyDescent="0.25">
      <c r="A1087" s="1"/>
      <c r="B1087" s="61"/>
      <c r="C1087" s="61"/>
      <c r="D1087" s="61"/>
      <c r="E1087" s="61"/>
      <c r="F1087" s="61"/>
    </row>
    <row r="1088" spans="1:6" x14ac:dyDescent="0.25">
      <c r="A1088" s="1"/>
      <c r="B1088" s="61"/>
      <c r="C1088" s="61"/>
      <c r="D1088" s="61"/>
      <c r="E1088" s="61"/>
      <c r="F1088" s="61"/>
    </row>
    <row r="1089" spans="1:6" x14ac:dyDescent="0.25">
      <c r="A1089" s="1"/>
      <c r="B1089" s="61"/>
      <c r="C1089" s="61"/>
      <c r="D1089" s="61"/>
      <c r="E1089" s="61"/>
      <c r="F1089" s="61"/>
    </row>
    <row r="1090" spans="1:6" x14ac:dyDescent="0.25">
      <c r="A1090" s="1"/>
      <c r="B1090" s="61"/>
      <c r="C1090" s="61"/>
      <c r="D1090" s="61"/>
      <c r="E1090" s="61"/>
      <c r="F1090" s="61"/>
    </row>
    <row r="1091" spans="1:6" x14ac:dyDescent="0.25">
      <c r="A1091" s="1"/>
      <c r="B1091" s="61"/>
      <c r="C1091" s="61"/>
      <c r="D1091" s="61"/>
      <c r="E1091" s="61"/>
      <c r="F1091" s="61"/>
    </row>
    <row r="1092" spans="1:6" x14ac:dyDescent="0.25">
      <c r="A1092" s="1"/>
      <c r="B1092" s="61"/>
      <c r="C1092" s="61"/>
      <c r="D1092" s="61"/>
      <c r="E1092" s="61"/>
      <c r="F1092" s="61"/>
    </row>
    <row r="1093" spans="1:6" x14ac:dyDescent="0.25">
      <c r="A1093" s="1"/>
      <c r="B1093" s="61"/>
      <c r="C1093" s="61"/>
      <c r="D1093" s="61"/>
      <c r="E1093" s="61"/>
      <c r="F1093" s="61"/>
    </row>
    <row r="1094" spans="1:6" x14ac:dyDescent="0.25">
      <c r="A1094" s="1"/>
      <c r="B1094" s="61"/>
      <c r="C1094" s="61"/>
      <c r="D1094" s="61"/>
      <c r="E1094" s="61"/>
      <c r="F1094" s="61"/>
    </row>
    <row r="1095" spans="1:6" x14ac:dyDescent="0.25">
      <c r="A1095" s="1"/>
      <c r="B1095" s="61"/>
      <c r="C1095" s="61"/>
      <c r="D1095" s="61"/>
      <c r="E1095" s="61"/>
      <c r="F1095" s="61"/>
    </row>
    <row r="1096" spans="1:6" x14ac:dyDescent="0.25">
      <c r="A1096" s="1"/>
      <c r="B1096" s="61"/>
      <c r="C1096" s="61"/>
      <c r="D1096" s="61"/>
      <c r="E1096" s="61"/>
      <c r="F1096" s="61"/>
    </row>
    <row r="1097" spans="1:6" x14ac:dyDescent="0.25">
      <c r="A1097" s="1"/>
      <c r="B1097" s="61"/>
      <c r="C1097" s="61"/>
      <c r="D1097" s="61"/>
      <c r="E1097" s="61"/>
      <c r="F1097" s="61"/>
    </row>
    <row r="1098" spans="1:6" x14ac:dyDescent="0.25">
      <c r="A1098" s="1"/>
      <c r="B1098" s="61"/>
      <c r="C1098" s="61"/>
      <c r="D1098" s="61"/>
      <c r="E1098" s="61"/>
      <c r="F1098" s="61"/>
    </row>
    <row r="1099" spans="1:6" x14ac:dyDescent="0.25">
      <c r="A1099" s="1"/>
      <c r="B1099" s="61"/>
      <c r="C1099" s="61"/>
      <c r="D1099" s="61"/>
      <c r="E1099" s="61"/>
      <c r="F1099" s="61"/>
    </row>
    <row r="1100" spans="1:6" x14ac:dyDescent="0.25">
      <c r="A1100" s="1"/>
      <c r="B1100" s="61"/>
      <c r="C1100" s="61"/>
      <c r="D1100" s="61"/>
      <c r="E1100" s="61"/>
      <c r="F1100" s="61"/>
    </row>
    <row r="1101" spans="1:6" x14ac:dyDescent="0.25">
      <c r="A1101" s="1"/>
      <c r="B1101" s="61"/>
      <c r="C1101" s="61"/>
      <c r="D1101" s="61"/>
      <c r="E1101" s="61"/>
      <c r="F1101" s="61"/>
    </row>
    <row r="1102" spans="1:6" x14ac:dyDescent="0.25">
      <c r="A1102" s="1"/>
      <c r="B1102" s="61"/>
      <c r="C1102" s="61"/>
      <c r="D1102" s="61"/>
      <c r="E1102" s="61"/>
      <c r="F1102" s="61"/>
    </row>
    <row r="1103" spans="1:6" x14ac:dyDescent="0.25">
      <c r="A1103" s="1"/>
      <c r="B1103" s="61"/>
      <c r="C1103" s="61"/>
      <c r="D1103" s="61"/>
      <c r="E1103" s="61"/>
      <c r="F1103" s="61"/>
    </row>
    <row r="1104" spans="1:6" x14ac:dyDescent="0.25">
      <c r="A1104" s="1"/>
      <c r="B1104" s="61"/>
      <c r="C1104" s="61"/>
      <c r="D1104" s="61"/>
      <c r="E1104" s="61"/>
      <c r="F1104" s="61"/>
    </row>
    <row r="1105" spans="1:6" x14ac:dyDescent="0.25">
      <c r="A1105" s="1"/>
      <c r="B1105" s="61"/>
      <c r="C1105" s="61"/>
      <c r="D1105" s="61"/>
      <c r="E1105" s="61"/>
      <c r="F1105" s="61"/>
    </row>
    <row r="1106" spans="1:6" x14ac:dyDescent="0.25">
      <c r="A1106" s="1"/>
      <c r="B1106" s="61"/>
      <c r="C1106" s="61"/>
      <c r="D1106" s="61"/>
      <c r="E1106" s="61"/>
      <c r="F1106" s="61"/>
    </row>
    <row r="1107" spans="1:6" x14ac:dyDescent="0.25">
      <c r="A1107" s="1"/>
      <c r="B1107" s="61"/>
      <c r="C1107" s="61"/>
      <c r="D1107" s="61"/>
      <c r="E1107" s="61"/>
      <c r="F1107" s="61"/>
    </row>
    <row r="1108" spans="1:6" x14ac:dyDescent="0.25">
      <c r="A1108" s="1"/>
      <c r="B1108" s="61"/>
      <c r="C1108" s="61"/>
      <c r="D1108" s="61"/>
      <c r="E1108" s="61"/>
      <c r="F1108" s="61"/>
    </row>
    <row r="1109" spans="1:6" x14ac:dyDescent="0.25">
      <c r="A1109" s="1"/>
      <c r="B1109" s="61"/>
      <c r="C1109" s="61"/>
      <c r="D1109" s="61"/>
      <c r="E1109" s="61"/>
      <c r="F1109" s="61"/>
    </row>
    <row r="1110" spans="1:6" x14ac:dyDescent="0.25">
      <c r="A1110" s="1"/>
      <c r="B1110" s="61"/>
      <c r="C1110" s="61"/>
      <c r="D1110" s="61"/>
      <c r="E1110" s="61"/>
      <c r="F1110" s="61"/>
    </row>
    <row r="1111" spans="1:6" x14ac:dyDescent="0.25">
      <c r="A1111" s="1"/>
      <c r="B1111" s="61"/>
      <c r="C1111" s="61"/>
      <c r="D1111" s="61"/>
      <c r="E1111" s="61"/>
      <c r="F1111" s="61"/>
    </row>
    <row r="1112" spans="1:6" x14ac:dyDescent="0.25">
      <c r="A1112" s="1"/>
      <c r="B1112" s="61"/>
      <c r="C1112" s="61"/>
      <c r="D1112" s="61"/>
      <c r="E1112" s="61"/>
      <c r="F1112" s="61"/>
    </row>
    <row r="1113" spans="1:6" x14ac:dyDescent="0.25">
      <c r="A1113" s="1"/>
      <c r="B1113" s="61"/>
      <c r="C1113" s="61"/>
      <c r="D1113" s="61"/>
      <c r="E1113" s="61"/>
      <c r="F1113" s="61"/>
    </row>
    <row r="1114" spans="1:6" x14ac:dyDescent="0.25">
      <c r="A1114" s="1"/>
      <c r="B1114" s="61"/>
      <c r="C1114" s="61"/>
      <c r="D1114" s="61"/>
      <c r="E1114" s="61"/>
      <c r="F1114" s="61"/>
    </row>
    <row r="1115" spans="1:6" x14ac:dyDescent="0.25">
      <c r="A1115" s="1"/>
      <c r="B1115" s="61"/>
      <c r="C1115" s="61"/>
      <c r="D1115" s="61"/>
      <c r="E1115" s="61"/>
      <c r="F1115" s="61"/>
    </row>
    <row r="1116" spans="1:6" x14ac:dyDescent="0.25">
      <c r="A1116" s="1"/>
      <c r="B1116" s="61"/>
      <c r="C1116" s="61"/>
      <c r="D1116" s="61"/>
      <c r="E1116" s="61"/>
      <c r="F1116" s="61"/>
    </row>
    <row r="1117" spans="1:6" x14ac:dyDescent="0.25">
      <c r="A1117" s="1"/>
      <c r="B1117" s="61"/>
      <c r="C1117" s="61"/>
      <c r="D1117" s="61"/>
      <c r="E1117" s="61"/>
      <c r="F1117" s="61"/>
    </row>
    <row r="1118" spans="1:6" x14ac:dyDescent="0.25">
      <c r="A1118" s="1"/>
      <c r="B1118" s="61"/>
      <c r="C1118" s="61"/>
      <c r="D1118" s="61"/>
      <c r="E1118" s="61"/>
      <c r="F1118" s="61"/>
    </row>
    <row r="1119" spans="1:6" x14ac:dyDescent="0.25">
      <c r="A1119" s="1"/>
      <c r="B1119" s="61"/>
      <c r="C1119" s="61"/>
      <c r="D1119" s="61"/>
      <c r="E1119" s="61"/>
      <c r="F1119" s="61"/>
    </row>
    <row r="1120" spans="1:6" x14ac:dyDescent="0.25">
      <c r="A1120" s="1"/>
      <c r="B1120" s="61"/>
      <c r="C1120" s="61"/>
      <c r="D1120" s="61"/>
      <c r="E1120" s="61"/>
      <c r="F1120" s="61"/>
    </row>
    <row r="1121" spans="1:6" x14ac:dyDescent="0.25">
      <c r="A1121" s="1"/>
      <c r="B1121" s="61"/>
      <c r="C1121" s="61"/>
      <c r="D1121" s="61"/>
      <c r="E1121" s="61"/>
      <c r="F1121" s="61"/>
    </row>
    <row r="1122" spans="1:6" x14ac:dyDescent="0.25">
      <c r="A1122" s="1"/>
      <c r="B1122" s="61"/>
      <c r="C1122" s="61"/>
      <c r="D1122" s="61"/>
      <c r="E1122" s="61"/>
      <c r="F1122" s="61"/>
    </row>
    <row r="1123" spans="1:6" x14ac:dyDescent="0.25">
      <c r="A1123" s="1"/>
      <c r="B1123" s="61"/>
      <c r="C1123" s="61"/>
      <c r="D1123" s="61"/>
      <c r="E1123" s="61"/>
      <c r="F1123" s="61"/>
    </row>
    <row r="1124" spans="1:6" x14ac:dyDescent="0.25">
      <c r="A1124" s="1"/>
      <c r="B1124" s="61"/>
      <c r="C1124" s="61"/>
      <c r="D1124" s="61"/>
      <c r="E1124" s="61"/>
      <c r="F1124" s="61"/>
    </row>
    <row r="1125" spans="1:6" x14ac:dyDescent="0.25">
      <c r="A1125" s="1"/>
      <c r="B1125" s="61"/>
      <c r="C1125" s="61"/>
      <c r="D1125" s="61"/>
      <c r="E1125" s="61"/>
      <c r="F1125" s="61"/>
    </row>
    <row r="1126" spans="1:6" x14ac:dyDescent="0.25">
      <c r="A1126" s="1"/>
      <c r="B1126" s="61"/>
      <c r="C1126" s="61"/>
      <c r="D1126" s="61"/>
      <c r="E1126" s="61"/>
      <c r="F1126" s="61"/>
    </row>
    <row r="1127" spans="1:6" x14ac:dyDescent="0.25">
      <c r="A1127" s="1"/>
      <c r="B1127" s="61"/>
      <c r="C1127" s="61"/>
      <c r="D1127" s="61"/>
      <c r="E1127" s="61"/>
      <c r="F1127" s="61"/>
    </row>
    <row r="1128" spans="1:6" x14ac:dyDescent="0.25">
      <c r="A1128" s="1"/>
      <c r="B1128" s="61"/>
      <c r="C1128" s="61"/>
      <c r="D1128" s="61"/>
      <c r="E1128" s="61"/>
      <c r="F1128" s="61"/>
    </row>
    <row r="1129" spans="1:6" x14ac:dyDescent="0.25">
      <c r="A1129" s="1"/>
      <c r="B1129" s="61"/>
      <c r="C1129" s="61"/>
      <c r="D1129" s="61"/>
      <c r="E1129" s="61"/>
      <c r="F1129" s="61"/>
    </row>
    <row r="1130" spans="1:6" x14ac:dyDescent="0.25">
      <c r="A1130" s="1"/>
      <c r="B1130" s="61"/>
      <c r="C1130" s="61"/>
      <c r="D1130" s="61"/>
      <c r="E1130" s="61"/>
      <c r="F1130" s="61"/>
    </row>
    <row r="1131" spans="1:6" x14ac:dyDescent="0.25">
      <c r="A1131" s="1"/>
      <c r="B1131" s="61"/>
      <c r="C1131" s="61"/>
      <c r="D1131" s="61"/>
      <c r="E1131" s="61"/>
      <c r="F1131" s="61"/>
    </row>
    <row r="1132" spans="1:6" x14ac:dyDescent="0.25">
      <c r="A1132" s="1"/>
      <c r="B1132" s="61"/>
      <c r="C1132" s="61"/>
      <c r="D1132" s="61"/>
      <c r="E1132" s="61"/>
      <c r="F1132" s="61"/>
    </row>
    <row r="1133" spans="1:6" x14ac:dyDescent="0.25">
      <c r="A1133" s="1"/>
      <c r="B1133" s="61"/>
      <c r="C1133" s="61"/>
      <c r="D1133" s="61"/>
      <c r="E1133" s="61"/>
      <c r="F1133" s="61"/>
    </row>
    <row r="1134" spans="1:6" x14ac:dyDescent="0.25">
      <c r="A1134" s="1"/>
      <c r="B1134" s="61"/>
      <c r="C1134" s="61"/>
      <c r="D1134" s="61"/>
      <c r="E1134" s="61"/>
      <c r="F1134" s="61"/>
    </row>
    <row r="1135" spans="1:6" x14ac:dyDescent="0.25">
      <c r="A1135" s="1"/>
      <c r="B1135" s="61"/>
      <c r="C1135" s="61"/>
      <c r="D1135" s="61"/>
      <c r="E1135" s="61"/>
      <c r="F1135" s="61"/>
    </row>
    <row r="1136" spans="1:6" x14ac:dyDescent="0.25">
      <c r="A1136" s="1"/>
      <c r="B1136" s="61"/>
      <c r="C1136" s="61"/>
      <c r="D1136" s="61"/>
      <c r="E1136" s="61"/>
      <c r="F1136" s="61"/>
    </row>
    <row r="1137" spans="1:6" x14ac:dyDescent="0.25">
      <c r="A1137" s="1"/>
      <c r="B1137" s="61"/>
      <c r="C1137" s="61"/>
      <c r="D1137" s="61"/>
      <c r="E1137" s="61"/>
      <c r="F1137" s="61"/>
    </row>
    <row r="1138" spans="1:6" x14ac:dyDescent="0.25">
      <c r="A1138" s="1"/>
      <c r="B1138" s="61"/>
      <c r="C1138" s="61"/>
      <c r="D1138" s="61"/>
      <c r="E1138" s="61"/>
      <c r="F1138" s="61"/>
    </row>
    <row r="1139" spans="1:6" x14ac:dyDescent="0.25">
      <c r="A1139" s="1"/>
      <c r="B1139" s="61"/>
      <c r="C1139" s="61"/>
      <c r="D1139" s="61"/>
      <c r="E1139" s="61"/>
      <c r="F1139" s="61"/>
    </row>
    <row r="1140" spans="1:6" x14ac:dyDescent="0.25">
      <c r="A1140" s="1"/>
      <c r="B1140" s="61"/>
      <c r="C1140" s="61"/>
      <c r="D1140" s="61"/>
      <c r="E1140" s="61"/>
      <c r="F1140" s="61"/>
    </row>
    <row r="1141" spans="1:6" x14ac:dyDescent="0.25">
      <c r="A1141" s="1"/>
      <c r="B1141" s="61"/>
      <c r="C1141" s="61"/>
      <c r="D1141" s="61"/>
      <c r="E1141" s="61"/>
      <c r="F1141" s="61"/>
    </row>
    <row r="1142" spans="1:6" x14ac:dyDescent="0.25">
      <c r="A1142" s="1"/>
      <c r="B1142" s="61"/>
      <c r="C1142" s="61"/>
      <c r="D1142" s="61"/>
      <c r="E1142" s="61"/>
      <c r="F1142" s="61"/>
    </row>
    <row r="1143" spans="1:6" x14ac:dyDescent="0.25">
      <c r="A1143" s="1"/>
      <c r="B1143" s="61"/>
      <c r="C1143" s="61"/>
      <c r="D1143" s="61"/>
      <c r="E1143" s="61"/>
      <c r="F1143" s="61"/>
    </row>
    <row r="1144" spans="1:6" x14ac:dyDescent="0.25">
      <c r="A1144" s="1"/>
      <c r="B1144" s="61"/>
      <c r="C1144" s="61"/>
      <c r="D1144" s="61"/>
      <c r="E1144" s="61"/>
      <c r="F1144" s="61"/>
    </row>
    <row r="1145" spans="1:6" x14ac:dyDescent="0.25">
      <c r="A1145" s="1"/>
      <c r="B1145" s="61"/>
      <c r="C1145" s="61"/>
      <c r="D1145" s="61"/>
      <c r="E1145" s="61"/>
      <c r="F1145" s="61"/>
    </row>
    <row r="1146" spans="1:6" x14ac:dyDescent="0.25">
      <c r="A1146" s="1"/>
      <c r="B1146" s="61"/>
      <c r="C1146" s="61"/>
      <c r="D1146" s="61"/>
      <c r="E1146" s="61"/>
      <c r="F1146" s="61"/>
    </row>
    <row r="1147" spans="1:6" x14ac:dyDescent="0.25">
      <c r="A1147" s="1"/>
      <c r="B1147" s="61"/>
      <c r="C1147" s="61"/>
      <c r="D1147" s="61"/>
      <c r="E1147" s="61"/>
      <c r="F1147" s="61"/>
    </row>
    <row r="1148" spans="1:6" x14ac:dyDescent="0.25">
      <c r="A1148" s="1"/>
      <c r="B1148" s="61"/>
      <c r="C1148" s="61"/>
      <c r="D1148" s="61"/>
      <c r="E1148" s="61"/>
      <c r="F1148" s="61"/>
    </row>
    <row r="1149" spans="1:6" x14ac:dyDescent="0.25">
      <c r="A1149" s="1"/>
      <c r="B1149" s="61"/>
      <c r="C1149" s="61"/>
      <c r="D1149" s="61"/>
      <c r="E1149" s="61"/>
      <c r="F1149" s="61"/>
    </row>
    <row r="1150" spans="1:6" x14ac:dyDescent="0.25">
      <c r="A1150" s="1"/>
      <c r="B1150" s="61"/>
      <c r="C1150" s="61"/>
      <c r="D1150" s="61"/>
      <c r="E1150" s="61"/>
      <c r="F1150" s="61"/>
    </row>
    <row r="1151" spans="1:6" x14ac:dyDescent="0.25">
      <c r="A1151" s="1"/>
      <c r="B1151" s="61"/>
      <c r="C1151" s="61"/>
      <c r="D1151" s="61"/>
      <c r="E1151" s="61"/>
      <c r="F1151" s="61"/>
    </row>
    <row r="1152" spans="1:6" x14ac:dyDescent="0.25">
      <c r="A1152" s="1"/>
      <c r="B1152" s="61"/>
      <c r="C1152" s="61"/>
      <c r="D1152" s="61"/>
      <c r="E1152" s="61"/>
      <c r="F1152" s="61"/>
    </row>
    <row r="1153" spans="1:6" x14ac:dyDescent="0.25">
      <c r="A1153" s="1"/>
      <c r="B1153" s="61"/>
      <c r="C1153" s="61"/>
      <c r="D1153" s="61"/>
      <c r="E1153" s="61"/>
      <c r="F1153" s="61"/>
    </row>
    <row r="1154" spans="1:6" x14ac:dyDescent="0.25">
      <c r="A1154" s="1"/>
      <c r="B1154" s="61"/>
      <c r="C1154" s="61"/>
      <c r="D1154" s="61"/>
      <c r="E1154" s="61"/>
      <c r="F1154" s="61"/>
    </row>
    <row r="1155" spans="1:6" x14ac:dyDescent="0.25">
      <c r="A1155" s="1"/>
      <c r="B1155" s="61"/>
      <c r="C1155" s="61"/>
      <c r="D1155" s="61"/>
      <c r="E1155" s="61"/>
      <c r="F1155" s="61"/>
    </row>
    <row r="1156" spans="1:6" x14ac:dyDescent="0.25">
      <c r="A1156" s="1"/>
      <c r="B1156" s="61"/>
      <c r="C1156" s="61"/>
      <c r="D1156" s="61"/>
      <c r="E1156" s="61"/>
      <c r="F1156" s="61"/>
    </row>
    <row r="1157" spans="1:6" x14ac:dyDescent="0.25">
      <c r="A1157" s="1"/>
      <c r="B1157" s="61"/>
      <c r="C1157" s="61"/>
      <c r="D1157" s="61"/>
      <c r="E1157" s="61"/>
      <c r="F1157" s="61"/>
    </row>
    <row r="1158" spans="1:6" x14ac:dyDescent="0.25">
      <c r="A1158" s="1"/>
      <c r="B1158" s="61"/>
      <c r="C1158" s="61"/>
      <c r="D1158" s="61"/>
      <c r="E1158" s="61"/>
      <c r="F1158" s="61"/>
    </row>
    <row r="1159" spans="1:6" x14ac:dyDescent="0.25">
      <c r="A1159" s="1"/>
      <c r="B1159" s="61"/>
      <c r="C1159" s="61"/>
      <c r="D1159" s="61"/>
      <c r="E1159" s="61"/>
      <c r="F1159" s="61"/>
    </row>
    <row r="1160" spans="1:6" x14ac:dyDescent="0.25">
      <c r="A1160" s="1"/>
      <c r="B1160" s="61"/>
      <c r="C1160" s="61"/>
      <c r="D1160" s="61"/>
      <c r="E1160" s="61"/>
      <c r="F1160" s="61"/>
    </row>
    <row r="1161" spans="1:6" x14ac:dyDescent="0.25">
      <c r="A1161" s="1"/>
      <c r="B1161" s="61"/>
      <c r="C1161" s="61"/>
      <c r="D1161" s="61"/>
      <c r="E1161" s="61"/>
      <c r="F1161" s="61"/>
    </row>
    <row r="1162" spans="1:6" x14ac:dyDescent="0.25">
      <c r="A1162" s="1"/>
      <c r="B1162" s="61"/>
      <c r="C1162" s="61"/>
      <c r="D1162" s="61"/>
      <c r="E1162" s="61"/>
      <c r="F1162" s="61"/>
    </row>
    <row r="1163" spans="1:6" x14ac:dyDescent="0.25">
      <c r="A1163" s="1"/>
      <c r="B1163" s="61"/>
      <c r="C1163" s="61"/>
      <c r="D1163" s="61"/>
      <c r="E1163" s="61"/>
      <c r="F1163" s="61"/>
    </row>
    <row r="1164" spans="1:6" x14ac:dyDescent="0.25">
      <c r="A1164" s="1"/>
      <c r="B1164" s="61"/>
      <c r="C1164" s="61"/>
      <c r="D1164" s="61"/>
      <c r="E1164" s="61"/>
      <c r="F1164" s="61"/>
    </row>
    <row r="1165" spans="1:6" x14ac:dyDescent="0.25">
      <c r="A1165" s="1"/>
      <c r="B1165" s="61"/>
      <c r="C1165" s="61"/>
      <c r="D1165" s="61"/>
      <c r="E1165" s="61"/>
      <c r="F1165" s="61"/>
    </row>
    <row r="1166" spans="1:6" x14ac:dyDescent="0.25">
      <c r="A1166" s="1"/>
      <c r="B1166" s="61"/>
      <c r="C1166" s="61"/>
      <c r="D1166" s="61"/>
      <c r="E1166" s="61"/>
      <c r="F1166" s="61"/>
    </row>
    <row r="1167" spans="1:6" x14ac:dyDescent="0.25">
      <c r="A1167" s="1"/>
      <c r="B1167" s="61"/>
      <c r="C1167" s="61"/>
      <c r="D1167" s="61"/>
      <c r="E1167" s="61"/>
      <c r="F1167" s="61"/>
    </row>
    <row r="1168" spans="1:6" x14ac:dyDescent="0.25">
      <c r="A1168" s="1"/>
      <c r="B1168" s="61"/>
      <c r="C1168" s="61"/>
      <c r="D1168" s="61"/>
      <c r="E1168" s="61"/>
      <c r="F1168" s="61"/>
    </row>
    <row r="1169" spans="1:6" x14ac:dyDescent="0.25">
      <c r="A1169" s="1"/>
      <c r="B1169" s="61"/>
      <c r="C1169" s="61"/>
      <c r="D1169" s="61"/>
      <c r="E1169" s="61"/>
      <c r="F1169" s="61"/>
    </row>
    <row r="1170" spans="1:6" x14ac:dyDescent="0.25">
      <c r="A1170" s="1"/>
      <c r="B1170" s="61"/>
      <c r="C1170" s="61"/>
      <c r="D1170" s="61"/>
      <c r="E1170" s="61"/>
      <c r="F1170" s="61"/>
    </row>
    <row r="1171" spans="1:6" x14ac:dyDescent="0.25">
      <c r="A1171" s="1"/>
      <c r="B1171" s="61"/>
      <c r="C1171" s="61"/>
      <c r="D1171" s="61"/>
      <c r="E1171" s="61"/>
      <c r="F1171" s="61"/>
    </row>
    <row r="1172" spans="1:6" x14ac:dyDescent="0.25">
      <c r="A1172" s="1"/>
      <c r="B1172" s="61"/>
      <c r="C1172" s="61"/>
      <c r="D1172" s="61"/>
      <c r="E1172" s="61"/>
      <c r="F1172" s="61"/>
    </row>
    <row r="1173" spans="1:6" x14ac:dyDescent="0.25">
      <c r="A1173" s="1"/>
      <c r="B1173" s="61"/>
      <c r="C1173" s="61"/>
      <c r="D1173" s="61"/>
      <c r="E1173" s="61"/>
      <c r="F1173" s="61"/>
    </row>
    <row r="1174" spans="1:6" x14ac:dyDescent="0.25">
      <c r="A1174" s="1"/>
      <c r="B1174" s="61"/>
      <c r="C1174" s="61"/>
      <c r="D1174" s="61"/>
      <c r="E1174" s="61"/>
      <c r="F1174" s="61"/>
    </row>
    <row r="1175" spans="1:6" x14ac:dyDescent="0.25">
      <c r="A1175" s="1"/>
      <c r="B1175" s="61"/>
      <c r="C1175" s="61"/>
      <c r="D1175" s="61"/>
      <c r="E1175" s="61"/>
      <c r="F1175" s="61"/>
    </row>
    <row r="1176" spans="1:6" x14ac:dyDescent="0.25">
      <c r="A1176" s="1"/>
      <c r="B1176" s="61"/>
      <c r="C1176" s="61"/>
      <c r="D1176" s="61"/>
      <c r="E1176" s="61"/>
      <c r="F1176" s="61"/>
    </row>
    <row r="1177" spans="1:6" x14ac:dyDescent="0.25">
      <c r="A1177" s="1"/>
      <c r="B1177" s="61"/>
      <c r="C1177" s="61"/>
      <c r="D1177" s="61"/>
      <c r="E1177" s="61"/>
      <c r="F1177" s="61"/>
    </row>
    <row r="1178" spans="1:6" x14ac:dyDescent="0.25">
      <c r="A1178" s="1"/>
      <c r="B1178" s="61"/>
      <c r="C1178" s="61"/>
      <c r="D1178" s="61"/>
      <c r="E1178" s="61"/>
      <c r="F1178" s="61"/>
    </row>
    <row r="1179" spans="1:6" x14ac:dyDescent="0.25">
      <c r="A1179" s="1"/>
      <c r="B1179" s="61"/>
      <c r="C1179" s="61"/>
      <c r="D1179" s="61"/>
      <c r="E1179" s="61"/>
      <c r="F1179" s="61"/>
    </row>
    <row r="1180" spans="1:6" x14ac:dyDescent="0.25">
      <c r="A1180" s="1"/>
      <c r="B1180" s="61"/>
      <c r="C1180" s="61"/>
      <c r="D1180" s="61"/>
      <c r="E1180" s="61"/>
      <c r="F1180" s="61"/>
    </row>
    <row r="1181" spans="1:6" x14ac:dyDescent="0.25">
      <c r="A1181" s="1"/>
      <c r="B1181" s="61"/>
      <c r="C1181" s="61"/>
      <c r="D1181" s="61"/>
      <c r="E1181" s="61"/>
      <c r="F1181" s="61"/>
    </row>
    <row r="1182" spans="1:6" x14ac:dyDescent="0.25">
      <c r="A1182" s="1"/>
      <c r="B1182" s="61"/>
      <c r="C1182" s="61"/>
      <c r="D1182" s="61"/>
      <c r="E1182" s="61"/>
      <c r="F1182" s="61"/>
    </row>
    <row r="1183" spans="1:6" x14ac:dyDescent="0.25">
      <c r="A1183" s="1"/>
      <c r="B1183" s="61"/>
      <c r="C1183" s="61"/>
      <c r="D1183" s="61"/>
      <c r="E1183" s="61"/>
      <c r="F1183" s="61"/>
    </row>
    <row r="1184" spans="1:6" x14ac:dyDescent="0.25">
      <c r="A1184" s="1"/>
      <c r="B1184" s="61"/>
      <c r="C1184" s="61"/>
      <c r="D1184" s="61"/>
      <c r="E1184" s="61"/>
      <c r="F1184" s="61"/>
    </row>
    <row r="1185" spans="1:6" x14ac:dyDescent="0.25">
      <c r="A1185" s="1"/>
      <c r="B1185" s="61"/>
      <c r="C1185" s="61"/>
      <c r="D1185" s="61"/>
      <c r="E1185" s="61"/>
      <c r="F1185" s="61"/>
    </row>
    <row r="1186" spans="1:6" x14ac:dyDescent="0.25">
      <c r="A1186" s="1"/>
      <c r="B1186" s="61"/>
      <c r="C1186" s="61"/>
      <c r="D1186" s="61"/>
      <c r="E1186" s="61"/>
      <c r="F1186" s="61"/>
    </row>
    <row r="1187" spans="1:6" x14ac:dyDescent="0.25">
      <c r="A1187" s="1"/>
      <c r="B1187" s="61"/>
      <c r="C1187" s="61"/>
      <c r="D1187" s="61"/>
      <c r="E1187" s="61"/>
      <c r="F1187" s="61"/>
    </row>
    <row r="1188" spans="1:6" x14ac:dyDescent="0.25">
      <c r="A1188" s="1"/>
      <c r="B1188" s="61"/>
      <c r="C1188" s="61"/>
      <c r="D1188" s="61"/>
      <c r="E1188" s="61"/>
      <c r="F1188" s="61"/>
    </row>
    <row r="1189" spans="1:6" x14ac:dyDescent="0.25">
      <c r="A1189" s="1"/>
      <c r="B1189" s="61"/>
      <c r="C1189" s="61"/>
      <c r="D1189" s="61"/>
      <c r="E1189" s="61"/>
      <c r="F1189" s="61"/>
    </row>
    <row r="1190" spans="1:6" x14ac:dyDescent="0.25">
      <c r="A1190" s="1"/>
      <c r="B1190" s="61"/>
      <c r="C1190" s="61"/>
      <c r="D1190" s="61"/>
      <c r="E1190" s="61"/>
      <c r="F1190" s="61"/>
    </row>
    <row r="1191" spans="1:6" x14ac:dyDescent="0.25">
      <c r="A1191" s="1"/>
      <c r="B1191" s="61"/>
      <c r="C1191" s="61"/>
      <c r="D1191" s="61"/>
      <c r="E1191" s="61"/>
      <c r="F1191" s="61"/>
    </row>
    <row r="1192" spans="1:6" x14ac:dyDescent="0.25">
      <c r="A1192" s="1"/>
      <c r="B1192" s="61"/>
      <c r="C1192" s="61"/>
      <c r="D1192" s="61"/>
      <c r="E1192" s="61"/>
      <c r="F1192" s="61"/>
    </row>
    <row r="1193" spans="1:6" x14ac:dyDescent="0.25">
      <c r="A1193" s="1"/>
      <c r="B1193" s="61"/>
      <c r="C1193" s="61"/>
      <c r="D1193" s="61"/>
      <c r="E1193" s="61"/>
      <c r="F1193" s="61"/>
    </row>
    <row r="1194" spans="1:6" x14ac:dyDescent="0.25">
      <c r="A1194" s="1"/>
      <c r="B1194" s="61"/>
      <c r="C1194" s="61"/>
      <c r="D1194" s="61"/>
      <c r="E1194" s="61"/>
      <c r="F1194" s="61"/>
    </row>
    <row r="1195" spans="1:6" x14ac:dyDescent="0.25">
      <c r="A1195" s="1"/>
      <c r="B1195" s="61"/>
      <c r="C1195" s="61"/>
      <c r="D1195" s="61"/>
      <c r="E1195" s="61"/>
      <c r="F1195" s="61"/>
    </row>
    <row r="1196" spans="1:6" x14ac:dyDescent="0.25">
      <c r="A1196" s="1"/>
      <c r="B1196" s="61"/>
      <c r="C1196" s="61"/>
      <c r="D1196" s="61"/>
      <c r="E1196" s="61"/>
      <c r="F1196" s="61"/>
    </row>
    <row r="1197" spans="1:6" x14ac:dyDescent="0.25">
      <c r="A1197" s="1"/>
      <c r="B1197" s="61"/>
      <c r="C1197" s="61"/>
      <c r="D1197" s="61"/>
      <c r="E1197" s="61"/>
      <c r="F1197" s="61"/>
    </row>
    <row r="1198" spans="1:6" x14ac:dyDescent="0.25">
      <c r="A1198" s="1"/>
      <c r="B1198" s="61"/>
      <c r="C1198" s="61"/>
      <c r="D1198" s="61"/>
      <c r="E1198" s="61"/>
      <c r="F1198" s="61"/>
    </row>
    <row r="1199" spans="1:6" x14ac:dyDescent="0.25">
      <c r="A1199" s="1"/>
      <c r="B1199" s="61"/>
      <c r="C1199" s="61"/>
      <c r="D1199" s="61"/>
      <c r="E1199" s="61"/>
      <c r="F1199" s="61"/>
    </row>
    <row r="1200" spans="1:6" x14ac:dyDescent="0.25">
      <c r="A1200" s="1"/>
      <c r="B1200" s="61"/>
      <c r="C1200" s="61"/>
      <c r="D1200" s="61"/>
      <c r="E1200" s="61"/>
      <c r="F1200" s="61"/>
    </row>
    <row r="1201" spans="1:6" x14ac:dyDescent="0.25">
      <c r="A1201" s="1"/>
      <c r="B1201" s="61"/>
      <c r="C1201" s="61"/>
      <c r="D1201" s="61"/>
      <c r="E1201" s="61"/>
      <c r="F1201" s="61"/>
    </row>
    <row r="1202" spans="1:6" x14ac:dyDescent="0.25">
      <c r="A1202" s="1"/>
      <c r="B1202" s="61"/>
      <c r="C1202" s="61"/>
      <c r="D1202" s="61"/>
      <c r="E1202" s="61"/>
      <c r="F1202" s="61"/>
    </row>
    <row r="1203" spans="1:6" x14ac:dyDescent="0.25">
      <c r="A1203" s="1"/>
      <c r="B1203" s="61"/>
      <c r="C1203" s="61"/>
      <c r="D1203" s="61"/>
      <c r="E1203" s="61"/>
      <c r="F1203" s="61"/>
    </row>
    <row r="1204" spans="1:6" x14ac:dyDescent="0.25">
      <c r="A1204" s="1"/>
      <c r="B1204" s="61"/>
      <c r="C1204" s="61"/>
      <c r="D1204" s="61"/>
      <c r="E1204" s="61"/>
      <c r="F1204" s="61"/>
    </row>
    <row r="1205" spans="1:6" x14ac:dyDescent="0.25">
      <c r="A1205" s="1"/>
      <c r="B1205" s="61"/>
      <c r="C1205" s="61"/>
      <c r="D1205" s="61"/>
      <c r="E1205" s="61"/>
      <c r="F1205" s="61"/>
    </row>
    <row r="1206" spans="1:6" x14ac:dyDescent="0.25">
      <c r="A1206" s="1"/>
      <c r="B1206" s="61"/>
      <c r="C1206" s="61"/>
      <c r="D1206" s="61"/>
      <c r="E1206" s="61"/>
      <c r="F1206" s="61"/>
    </row>
    <row r="1207" spans="1:6" x14ac:dyDescent="0.25">
      <c r="A1207" s="1"/>
      <c r="B1207" s="61"/>
      <c r="C1207" s="61"/>
      <c r="D1207" s="61"/>
      <c r="E1207" s="61"/>
      <c r="F1207" s="61"/>
    </row>
    <row r="1208" spans="1:6" x14ac:dyDescent="0.25">
      <c r="A1208" s="1"/>
      <c r="B1208" s="61"/>
      <c r="C1208" s="61"/>
      <c r="D1208" s="61"/>
      <c r="E1208" s="61"/>
      <c r="F1208" s="61"/>
    </row>
    <row r="1209" spans="1:6" x14ac:dyDescent="0.25">
      <c r="A1209" s="1"/>
      <c r="B1209" s="61"/>
      <c r="C1209" s="61"/>
      <c r="D1209" s="61"/>
      <c r="E1209" s="61"/>
      <c r="F1209" s="61"/>
    </row>
    <row r="1210" spans="1:6" x14ac:dyDescent="0.25">
      <c r="A1210" s="1"/>
      <c r="B1210" s="61"/>
      <c r="C1210" s="61"/>
      <c r="D1210" s="61"/>
      <c r="E1210" s="61"/>
      <c r="F1210" s="61"/>
    </row>
    <row r="1211" spans="1:6" x14ac:dyDescent="0.25">
      <c r="A1211" s="1"/>
      <c r="B1211" s="61"/>
      <c r="C1211" s="61"/>
      <c r="D1211" s="61"/>
      <c r="E1211" s="61"/>
      <c r="F1211" s="61"/>
    </row>
    <row r="1212" spans="1:6" x14ac:dyDescent="0.25">
      <c r="A1212" s="1"/>
      <c r="B1212" s="61"/>
      <c r="C1212" s="61"/>
      <c r="D1212" s="61"/>
      <c r="E1212" s="61"/>
      <c r="F1212" s="61"/>
    </row>
    <row r="1213" spans="1:6" x14ac:dyDescent="0.25">
      <c r="A1213" s="1"/>
      <c r="B1213" s="61"/>
      <c r="C1213" s="61"/>
      <c r="D1213" s="61"/>
      <c r="E1213" s="61"/>
      <c r="F1213" s="61"/>
    </row>
    <row r="1214" spans="1:6" x14ac:dyDescent="0.25">
      <c r="A1214" s="1"/>
      <c r="B1214" s="61"/>
      <c r="C1214" s="61"/>
      <c r="D1214" s="61"/>
      <c r="E1214" s="61"/>
      <c r="F1214" s="61"/>
    </row>
    <row r="1215" spans="1:6" x14ac:dyDescent="0.25">
      <c r="A1215" s="1"/>
      <c r="B1215" s="61"/>
      <c r="C1215" s="61"/>
      <c r="D1215" s="61"/>
      <c r="E1215" s="61"/>
      <c r="F1215" s="61"/>
    </row>
    <row r="1216" spans="1:6" x14ac:dyDescent="0.25">
      <c r="A1216" s="1"/>
      <c r="B1216" s="61"/>
      <c r="C1216" s="61"/>
      <c r="D1216" s="61"/>
      <c r="E1216" s="61"/>
      <c r="F1216" s="61"/>
    </row>
    <row r="1217" spans="1:6" x14ac:dyDescent="0.25">
      <c r="A1217" s="1"/>
      <c r="B1217" s="61"/>
      <c r="C1217" s="61"/>
      <c r="D1217" s="61"/>
      <c r="E1217" s="61"/>
      <c r="F1217" s="61"/>
    </row>
    <row r="1218" spans="1:6" x14ac:dyDescent="0.25">
      <c r="A1218" s="1"/>
      <c r="B1218" s="61"/>
      <c r="C1218" s="61"/>
      <c r="D1218" s="61"/>
      <c r="E1218" s="61"/>
      <c r="F1218" s="61"/>
    </row>
    <row r="1219" spans="1:6" x14ac:dyDescent="0.25">
      <c r="A1219" s="1"/>
      <c r="B1219" s="61"/>
      <c r="C1219" s="61"/>
      <c r="D1219" s="61"/>
      <c r="E1219" s="61"/>
      <c r="F1219" s="61"/>
    </row>
    <row r="1220" spans="1:6" x14ac:dyDescent="0.25">
      <c r="A1220" s="1"/>
      <c r="B1220" s="61"/>
      <c r="C1220" s="61"/>
      <c r="D1220" s="61"/>
      <c r="E1220" s="61"/>
      <c r="F1220" s="61"/>
    </row>
    <row r="1221" spans="1:6" x14ac:dyDescent="0.25">
      <c r="A1221" s="1"/>
      <c r="B1221" s="61"/>
      <c r="C1221" s="61"/>
      <c r="D1221" s="61"/>
      <c r="E1221" s="61"/>
      <c r="F1221" s="61"/>
    </row>
    <row r="1222" spans="1:6" x14ac:dyDescent="0.25">
      <c r="A1222" s="1"/>
      <c r="B1222" s="61"/>
      <c r="C1222" s="61"/>
      <c r="D1222" s="61"/>
      <c r="E1222" s="61"/>
      <c r="F1222" s="61"/>
    </row>
    <row r="1223" spans="1:6" x14ac:dyDescent="0.25">
      <c r="A1223" s="1"/>
      <c r="B1223" s="61"/>
      <c r="C1223" s="61"/>
      <c r="D1223" s="61"/>
      <c r="E1223" s="61"/>
      <c r="F1223" s="61"/>
    </row>
    <row r="1224" spans="1:6" x14ac:dyDescent="0.25">
      <c r="A1224" s="1"/>
      <c r="B1224" s="61"/>
      <c r="C1224" s="61"/>
      <c r="D1224" s="61"/>
      <c r="E1224" s="61"/>
      <c r="F1224" s="61"/>
    </row>
    <row r="1225" spans="1:6" x14ac:dyDescent="0.25">
      <c r="A1225" s="1"/>
      <c r="B1225" s="61"/>
      <c r="C1225" s="61"/>
      <c r="D1225" s="61"/>
      <c r="E1225" s="61"/>
      <c r="F1225" s="61"/>
    </row>
    <row r="1226" spans="1:6" x14ac:dyDescent="0.25">
      <c r="A1226" s="1"/>
      <c r="B1226" s="61"/>
      <c r="C1226" s="61"/>
      <c r="D1226" s="61"/>
      <c r="E1226" s="61"/>
      <c r="F1226" s="61"/>
    </row>
    <row r="1227" spans="1:6" x14ac:dyDescent="0.25">
      <c r="A1227" s="1"/>
      <c r="B1227" s="61"/>
      <c r="C1227" s="61"/>
      <c r="D1227" s="61"/>
      <c r="E1227" s="61"/>
      <c r="F1227" s="61"/>
    </row>
    <row r="1228" spans="1:6" x14ac:dyDescent="0.25">
      <c r="A1228" s="1"/>
      <c r="B1228" s="61"/>
      <c r="C1228" s="61"/>
      <c r="D1228" s="61"/>
      <c r="E1228" s="61"/>
      <c r="F1228" s="61"/>
    </row>
    <row r="1229" spans="1:6" x14ac:dyDescent="0.25">
      <c r="A1229" s="1"/>
      <c r="B1229" s="61"/>
      <c r="C1229" s="61"/>
      <c r="D1229" s="61"/>
      <c r="E1229" s="61"/>
      <c r="F1229" s="61"/>
    </row>
    <row r="1230" spans="1:6" x14ac:dyDescent="0.25">
      <c r="A1230" s="1"/>
      <c r="B1230" s="61"/>
      <c r="C1230" s="61"/>
      <c r="D1230" s="61"/>
      <c r="E1230" s="61"/>
      <c r="F1230" s="61"/>
    </row>
    <row r="1231" spans="1:6" x14ac:dyDescent="0.25">
      <c r="A1231" s="1"/>
      <c r="B1231" s="61"/>
      <c r="C1231" s="61"/>
      <c r="D1231" s="61"/>
      <c r="E1231" s="61"/>
      <c r="F1231" s="61"/>
    </row>
    <row r="1232" spans="1:6" x14ac:dyDescent="0.25">
      <c r="A1232" s="1"/>
      <c r="B1232" s="61"/>
      <c r="C1232" s="61"/>
      <c r="D1232" s="61"/>
      <c r="E1232" s="61"/>
      <c r="F1232" s="61"/>
    </row>
    <row r="1233" spans="1:6" x14ac:dyDescent="0.25">
      <c r="A1233" s="1"/>
      <c r="B1233" s="61"/>
      <c r="C1233" s="61"/>
      <c r="D1233" s="61"/>
      <c r="E1233" s="61"/>
      <c r="F1233" s="61"/>
    </row>
    <row r="1234" spans="1:6" x14ac:dyDescent="0.25">
      <c r="A1234" s="1"/>
      <c r="B1234" s="61"/>
      <c r="C1234" s="61"/>
      <c r="D1234" s="61"/>
      <c r="E1234" s="61"/>
      <c r="F1234" s="61"/>
    </row>
    <row r="1235" spans="1:6" x14ac:dyDescent="0.25">
      <c r="A1235" s="1"/>
      <c r="B1235" s="61"/>
      <c r="C1235" s="61"/>
      <c r="D1235" s="61"/>
      <c r="E1235" s="61"/>
      <c r="F1235" s="61"/>
    </row>
    <row r="1236" spans="1:6" x14ac:dyDescent="0.25">
      <c r="A1236" s="1"/>
      <c r="B1236" s="61"/>
      <c r="C1236" s="61"/>
      <c r="D1236" s="61"/>
      <c r="E1236" s="61"/>
      <c r="F1236" s="61"/>
    </row>
    <row r="1237" spans="1:6" x14ac:dyDescent="0.25">
      <c r="A1237" s="1"/>
      <c r="B1237" s="61"/>
      <c r="C1237" s="61"/>
      <c r="D1237" s="61"/>
      <c r="E1237" s="61"/>
      <c r="F1237" s="61"/>
    </row>
    <row r="1238" spans="1:6" x14ac:dyDescent="0.25">
      <c r="A1238" s="1"/>
      <c r="B1238" s="61"/>
      <c r="C1238" s="61"/>
      <c r="D1238" s="61"/>
      <c r="E1238" s="61"/>
      <c r="F1238" s="61"/>
    </row>
    <row r="1239" spans="1:6" x14ac:dyDescent="0.25">
      <c r="A1239" s="1"/>
      <c r="B1239" s="61"/>
      <c r="C1239" s="61"/>
      <c r="D1239" s="61"/>
      <c r="E1239" s="61"/>
      <c r="F1239" s="61"/>
    </row>
    <row r="1240" spans="1:6" x14ac:dyDescent="0.25">
      <c r="A1240" s="1"/>
      <c r="B1240" s="61"/>
      <c r="C1240" s="61"/>
      <c r="D1240" s="61"/>
      <c r="E1240" s="61"/>
      <c r="F1240" s="61"/>
    </row>
    <row r="1241" spans="1:6" x14ac:dyDescent="0.25">
      <c r="A1241" s="1"/>
      <c r="B1241" s="61"/>
      <c r="C1241" s="61"/>
      <c r="D1241" s="61"/>
      <c r="E1241" s="61"/>
      <c r="F1241" s="61"/>
    </row>
    <row r="1242" spans="1:6" x14ac:dyDescent="0.25">
      <c r="A1242" s="1"/>
      <c r="B1242" s="61"/>
      <c r="C1242" s="61"/>
      <c r="D1242" s="61"/>
      <c r="E1242" s="61"/>
      <c r="F1242" s="61"/>
    </row>
    <row r="1243" spans="1:6" x14ac:dyDescent="0.25">
      <c r="A1243" s="1"/>
      <c r="B1243" s="61"/>
      <c r="C1243" s="61"/>
      <c r="D1243" s="61"/>
      <c r="E1243" s="61"/>
      <c r="F1243" s="61"/>
    </row>
    <row r="1244" spans="1:6" x14ac:dyDescent="0.25">
      <c r="A1244" s="1"/>
      <c r="B1244" s="61"/>
      <c r="C1244" s="61"/>
      <c r="D1244" s="61"/>
      <c r="E1244" s="61"/>
      <c r="F1244" s="61"/>
    </row>
    <row r="1245" spans="1:6" x14ac:dyDescent="0.25">
      <c r="A1245" s="1"/>
      <c r="B1245" s="61"/>
      <c r="C1245" s="61"/>
      <c r="D1245" s="61"/>
      <c r="E1245" s="61"/>
      <c r="F1245" s="61"/>
    </row>
    <row r="1246" spans="1:6" x14ac:dyDescent="0.25">
      <c r="A1246" s="1"/>
      <c r="B1246" s="61"/>
      <c r="C1246" s="61"/>
      <c r="D1246" s="61"/>
      <c r="E1246" s="61"/>
      <c r="F1246" s="61"/>
    </row>
    <row r="1247" spans="1:6" x14ac:dyDescent="0.25">
      <c r="A1247" s="1"/>
      <c r="B1247" s="61"/>
      <c r="C1247" s="61"/>
      <c r="D1247" s="61"/>
      <c r="E1247" s="61"/>
      <c r="F1247" s="61"/>
    </row>
    <row r="1248" spans="1:6" x14ac:dyDescent="0.25">
      <c r="A1248" s="1"/>
      <c r="B1248" s="61"/>
      <c r="C1248" s="61"/>
      <c r="D1248" s="61"/>
      <c r="E1248" s="61"/>
      <c r="F1248" s="61"/>
    </row>
    <row r="1249" spans="1:6" x14ac:dyDescent="0.25">
      <c r="A1249" s="1"/>
      <c r="B1249" s="61"/>
      <c r="C1249" s="61"/>
      <c r="D1249" s="61"/>
      <c r="E1249" s="61"/>
      <c r="F1249" s="61"/>
    </row>
    <row r="1250" spans="1:6" x14ac:dyDescent="0.25">
      <c r="A1250" s="1"/>
      <c r="B1250" s="61"/>
      <c r="C1250" s="61"/>
      <c r="D1250" s="61"/>
      <c r="E1250" s="61"/>
      <c r="F1250" s="61"/>
    </row>
    <row r="1251" spans="1:6" x14ac:dyDescent="0.25">
      <c r="A1251" s="1"/>
      <c r="B1251" s="61"/>
      <c r="C1251" s="61"/>
      <c r="D1251" s="61"/>
      <c r="E1251" s="61"/>
      <c r="F1251" s="61"/>
    </row>
    <row r="1252" spans="1:6" x14ac:dyDescent="0.25">
      <c r="A1252" s="1"/>
      <c r="B1252" s="61"/>
      <c r="C1252" s="61"/>
      <c r="D1252" s="61"/>
      <c r="E1252" s="61"/>
      <c r="F1252" s="61"/>
    </row>
    <row r="1253" spans="1:6" x14ac:dyDescent="0.25">
      <c r="A1253" s="1"/>
      <c r="B1253" s="61"/>
      <c r="C1253" s="61"/>
      <c r="D1253" s="61"/>
      <c r="E1253" s="61"/>
      <c r="F1253" s="61"/>
    </row>
    <row r="1254" spans="1:6" x14ac:dyDescent="0.25">
      <c r="A1254" s="1"/>
      <c r="B1254" s="61"/>
      <c r="C1254" s="61"/>
      <c r="D1254" s="61"/>
      <c r="E1254" s="61"/>
      <c r="F1254" s="61"/>
    </row>
    <row r="1255" spans="1:6" x14ac:dyDescent="0.25">
      <c r="A1255" s="1"/>
      <c r="B1255" s="61"/>
      <c r="C1255" s="61"/>
      <c r="D1255" s="61"/>
      <c r="E1255" s="61"/>
      <c r="F1255" s="61"/>
    </row>
    <row r="1256" spans="1:6" x14ac:dyDescent="0.25">
      <c r="A1256" s="1"/>
      <c r="B1256" s="61"/>
      <c r="C1256" s="61"/>
      <c r="D1256" s="61"/>
      <c r="E1256" s="61"/>
      <c r="F1256" s="61"/>
    </row>
    <row r="1257" spans="1:6" x14ac:dyDescent="0.25">
      <c r="A1257" s="1"/>
      <c r="B1257" s="61"/>
      <c r="C1257" s="61"/>
      <c r="D1257" s="61"/>
      <c r="E1257" s="61"/>
      <c r="F1257" s="61"/>
    </row>
    <row r="1258" spans="1:6" x14ac:dyDescent="0.25">
      <c r="A1258" s="1"/>
      <c r="B1258" s="61"/>
      <c r="C1258" s="61"/>
      <c r="D1258" s="61"/>
      <c r="E1258" s="61"/>
      <c r="F1258" s="61"/>
    </row>
    <row r="1259" spans="1:6" x14ac:dyDescent="0.25">
      <c r="A1259" s="1"/>
      <c r="B1259" s="61"/>
      <c r="C1259" s="61"/>
      <c r="D1259" s="61"/>
      <c r="E1259" s="61"/>
      <c r="F1259" s="61"/>
    </row>
    <row r="1260" spans="1:6" x14ac:dyDescent="0.25">
      <c r="A1260" s="1"/>
      <c r="B1260" s="61"/>
      <c r="C1260" s="61"/>
      <c r="D1260" s="61"/>
      <c r="E1260" s="61"/>
      <c r="F1260" s="61"/>
    </row>
    <row r="1261" spans="1:6" x14ac:dyDescent="0.25">
      <c r="A1261" s="1"/>
      <c r="B1261" s="61"/>
      <c r="C1261" s="61"/>
      <c r="D1261" s="61"/>
      <c r="E1261" s="61"/>
      <c r="F1261" s="61"/>
    </row>
    <row r="1262" spans="1:6" x14ac:dyDescent="0.25">
      <c r="A1262" s="1"/>
      <c r="B1262" s="61"/>
      <c r="C1262" s="61"/>
      <c r="D1262" s="61"/>
      <c r="E1262" s="61"/>
      <c r="F1262" s="61"/>
    </row>
    <row r="1263" spans="1:6" x14ac:dyDescent="0.25">
      <c r="A1263" s="1"/>
      <c r="B1263" s="61"/>
      <c r="C1263" s="61"/>
      <c r="D1263" s="61"/>
      <c r="E1263" s="61"/>
      <c r="F1263" s="61"/>
    </row>
    <row r="1264" spans="1:6" x14ac:dyDescent="0.25">
      <c r="A1264" s="1"/>
      <c r="B1264" s="61"/>
      <c r="C1264" s="61"/>
      <c r="D1264" s="61"/>
      <c r="E1264" s="61"/>
      <c r="F1264" s="61"/>
    </row>
    <row r="1265" spans="1:6" x14ac:dyDescent="0.25">
      <c r="A1265" s="1"/>
      <c r="B1265" s="61"/>
      <c r="C1265" s="61"/>
      <c r="D1265" s="61"/>
      <c r="E1265" s="61"/>
      <c r="F1265" s="61"/>
    </row>
    <row r="1266" spans="1:6" x14ac:dyDescent="0.25">
      <c r="A1266" s="1"/>
      <c r="B1266" s="61"/>
      <c r="C1266" s="61"/>
      <c r="D1266" s="61"/>
      <c r="E1266" s="61"/>
      <c r="F1266" s="61"/>
    </row>
    <row r="1267" spans="1:6" x14ac:dyDescent="0.25">
      <c r="A1267" s="1"/>
      <c r="B1267" s="61"/>
      <c r="C1267" s="61"/>
      <c r="D1267" s="61"/>
      <c r="E1267" s="61"/>
      <c r="F1267" s="61"/>
    </row>
    <row r="1268" spans="1:6" x14ac:dyDescent="0.25">
      <c r="A1268" s="1"/>
      <c r="B1268" s="61"/>
      <c r="C1268" s="61"/>
      <c r="D1268" s="61"/>
      <c r="E1268" s="61"/>
      <c r="F1268" s="61"/>
    </row>
    <row r="1269" spans="1:6" x14ac:dyDescent="0.25">
      <c r="A1269" s="1"/>
      <c r="B1269" s="61"/>
      <c r="C1269" s="61"/>
      <c r="D1269" s="61"/>
      <c r="E1269" s="61"/>
      <c r="F1269" s="61"/>
    </row>
    <row r="1270" spans="1:6" x14ac:dyDescent="0.25">
      <c r="A1270" s="1"/>
      <c r="B1270" s="61"/>
      <c r="C1270" s="61"/>
      <c r="D1270" s="61"/>
      <c r="E1270" s="61"/>
      <c r="F1270" s="61"/>
    </row>
    <row r="1271" spans="1:6" x14ac:dyDescent="0.25">
      <c r="A1271" s="1"/>
      <c r="B1271" s="61"/>
      <c r="C1271" s="61"/>
      <c r="D1271" s="61"/>
      <c r="E1271" s="61"/>
      <c r="F1271" s="61"/>
    </row>
    <row r="1272" spans="1:6" x14ac:dyDescent="0.25">
      <c r="A1272" s="1"/>
      <c r="B1272" s="61"/>
      <c r="C1272" s="61"/>
      <c r="D1272" s="61"/>
      <c r="E1272" s="61"/>
      <c r="F1272" s="61"/>
    </row>
    <row r="1273" spans="1:6" x14ac:dyDescent="0.25">
      <c r="A1273" s="1"/>
      <c r="B1273" s="61"/>
      <c r="C1273" s="61"/>
      <c r="D1273" s="61"/>
      <c r="E1273" s="61"/>
      <c r="F1273" s="61"/>
    </row>
    <row r="1274" spans="1:6" x14ac:dyDescent="0.25">
      <c r="A1274" s="1"/>
      <c r="B1274" s="61"/>
      <c r="C1274" s="61"/>
      <c r="D1274" s="61"/>
      <c r="E1274" s="61"/>
      <c r="F1274" s="61"/>
    </row>
    <row r="1275" spans="1:6" x14ac:dyDescent="0.25">
      <c r="A1275" s="1"/>
      <c r="B1275" s="61"/>
      <c r="C1275" s="61"/>
      <c r="D1275" s="61"/>
      <c r="E1275" s="61"/>
      <c r="F1275" s="61"/>
    </row>
    <row r="1276" spans="1:6" x14ac:dyDescent="0.25">
      <c r="A1276" s="1"/>
      <c r="B1276" s="61"/>
      <c r="C1276" s="61"/>
      <c r="D1276" s="61"/>
      <c r="E1276" s="61"/>
      <c r="F1276" s="61"/>
    </row>
    <row r="1277" spans="1:6" x14ac:dyDescent="0.25">
      <c r="A1277" s="1"/>
      <c r="B1277" s="61"/>
      <c r="C1277" s="61"/>
      <c r="D1277" s="61"/>
      <c r="E1277" s="61"/>
      <c r="F1277" s="61"/>
    </row>
    <row r="1278" spans="1:6" x14ac:dyDescent="0.25">
      <c r="A1278" s="1"/>
      <c r="B1278" s="61"/>
      <c r="C1278" s="61"/>
      <c r="D1278" s="61"/>
      <c r="E1278" s="61"/>
      <c r="F1278" s="61"/>
    </row>
    <row r="1279" spans="1:6" x14ac:dyDescent="0.25">
      <c r="A1279" s="1"/>
      <c r="B1279" s="61"/>
      <c r="C1279" s="61"/>
      <c r="D1279" s="61"/>
      <c r="E1279" s="61"/>
      <c r="F1279" s="61"/>
    </row>
    <row r="1280" spans="1:6" x14ac:dyDescent="0.25">
      <c r="A1280" s="1"/>
      <c r="B1280" s="61"/>
      <c r="C1280" s="61"/>
      <c r="D1280" s="61"/>
      <c r="E1280" s="61"/>
      <c r="F1280" s="61"/>
    </row>
    <row r="1281" spans="1:6" x14ac:dyDescent="0.25">
      <c r="A1281" s="1"/>
      <c r="B1281" s="61"/>
      <c r="C1281" s="61"/>
      <c r="D1281" s="61"/>
      <c r="E1281" s="61"/>
      <c r="F1281" s="61"/>
    </row>
    <row r="1282" spans="1:6" x14ac:dyDescent="0.25">
      <c r="A1282" s="1"/>
      <c r="B1282" s="61"/>
      <c r="C1282" s="61"/>
      <c r="D1282" s="61"/>
      <c r="E1282" s="61"/>
      <c r="F1282" s="61"/>
    </row>
    <row r="1283" spans="1:6" x14ac:dyDescent="0.25">
      <c r="A1283" s="1"/>
      <c r="B1283" s="61"/>
      <c r="C1283" s="61"/>
      <c r="D1283" s="61"/>
      <c r="E1283" s="61"/>
      <c r="F1283" s="61"/>
    </row>
    <row r="1284" spans="1:6" x14ac:dyDescent="0.25">
      <c r="A1284" s="1"/>
      <c r="B1284" s="61"/>
      <c r="C1284" s="61"/>
      <c r="D1284" s="61"/>
      <c r="E1284" s="61"/>
      <c r="F1284" s="61"/>
    </row>
    <row r="1285" spans="1:6" x14ac:dyDescent="0.25">
      <c r="A1285" s="1"/>
      <c r="B1285" s="61"/>
      <c r="C1285" s="61"/>
      <c r="D1285" s="61"/>
      <c r="E1285" s="61"/>
      <c r="F1285" s="61"/>
    </row>
    <row r="1286" spans="1:6" x14ac:dyDescent="0.25">
      <c r="A1286" s="1"/>
      <c r="B1286" s="61"/>
      <c r="C1286" s="61"/>
      <c r="D1286" s="61"/>
      <c r="E1286" s="61"/>
      <c r="F1286" s="61"/>
    </row>
    <row r="1287" spans="1:6" x14ac:dyDescent="0.25">
      <c r="A1287" s="1"/>
      <c r="B1287" s="61"/>
      <c r="C1287" s="61"/>
      <c r="D1287" s="61"/>
      <c r="E1287" s="61"/>
      <c r="F1287" s="61"/>
    </row>
    <row r="1288" spans="1:6" x14ac:dyDescent="0.25">
      <c r="A1288" s="1"/>
      <c r="B1288" s="61"/>
      <c r="C1288" s="61"/>
      <c r="D1288" s="61"/>
      <c r="E1288" s="61"/>
      <c r="F1288" s="61"/>
    </row>
    <row r="1289" spans="1:6" x14ac:dyDescent="0.25">
      <c r="A1289" s="1"/>
      <c r="B1289" s="61"/>
      <c r="C1289" s="61"/>
      <c r="D1289" s="61"/>
      <c r="E1289" s="61"/>
      <c r="F1289" s="61"/>
    </row>
    <row r="1290" spans="1:6" x14ac:dyDescent="0.25">
      <c r="A1290" s="1"/>
      <c r="B1290" s="61"/>
      <c r="C1290" s="61"/>
      <c r="D1290" s="61"/>
      <c r="E1290" s="61"/>
      <c r="F1290" s="61"/>
    </row>
    <row r="1291" spans="1:6" x14ac:dyDescent="0.25">
      <c r="A1291" s="1"/>
      <c r="B1291" s="61"/>
      <c r="C1291" s="61"/>
      <c r="D1291" s="61"/>
      <c r="E1291" s="61"/>
      <c r="F1291" s="61"/>
    </row>
    <row r="1292" spans="1:6" x14ac:dyDescent="0.25">
      <c r="A1292" s="1"/>
      <c r="B1292" s="61"/>
      <c r="C1292" s="61"/>
      <c r="D1292" s="61"/>
      <c r="E1292" s="61"/>
      <c r="F1292" s="61"/>
    </row>
    <row r="1293" spans="1:6" x14ac:dyDescent="0.25">
      <c r="A1293" s="1"/>
      <c r="B1293" s="61"/>
      <c r="C1293" s="61"/>
      <c r="D1293" s="61"/>
      <c r="E1293" s="61"/>
      <c r="F1293" s="61"/>
    </row>
    <row r="1294" spans="1:6" x14ac:dyDescent="0.25">
      <c r="A1294" s="1"/>
      <c r="B1294" s="61"/>
      <c r="C1294" s="61"/>
      <c r="D1294" s="61"/>
      <c r="E1294" s="61"/>
      <c r="F1294" s="61"/>
    </row>
    <row r="1295" spans="1:6" x14ac:dyDescent="0.25">
      <c r="A1295" s="1"/>
      <c r="B1295" s="61"/>
      <c r="C1295" s="61"/>
      <c r="D1295" s="61"/>
      <c r="E1295" s="61"/>
      <c r="F1295" s="61"/>
    </row>
    <row r="1296" spans="1:6" x14ac:dyDescent="0.25">
      <c r="A1296" s="1"/>
      <c r="B1296" s="61"/>
      <c r="C1296" s="61"/>
      <c r="D1296" s="61"/>
      <c r="E1296" s="61"/>
      <c r="F1296" s="61"/>
    </row>
    <row r="1297" spans="1:6" x14ac:dyDescent="0.25">
      <c r="A1297" s="1"/>
      <c r="B1297" s="61"/>
      <c r="C1297" s="61"/>
      <c r="D1297" s="61"/>
      <c r="E1297" s="61"/>
      <c r="F1297" s="61"/>
    </row>
    <row r="1298" spans="1:6" x14ac:dyDescent="0.25">
      <c r="A1298" s="1"/>
      <c r="B1298" s="61"/>
      <c r="C1298" s="61"/>
      <c r="D1298" s="61"/>
      <c r="E1298" s="61"/>
      <c r="F1298" s="61"/>
    </row>
    <row r="1299" spans="1:6" x14ac:dyDescent="0.25">
      <c r="A1299" s="1"/>
      <c r="B1299" s="61"/>
      <c r="C1299" s="61"/>
      <c r="D1299" s="61"/>
      <c r="E1299" s="61"/>
      <c r="F1299" s="61"/>
    </row>
    <row r="1300" spans="1:6" x14ac:dyDescent="0.25">
      <c r="A1300" s="1"/>
      <c r="B1300" s="61"/>
      <c r="C1300" s="61"/>
      <c r="D1300" s="61"/>
      <c r="E1300" s="61"/>
      <c r="F1300" s="61"/>
    </row>
    <row r="1301" spans="1:6" x14ac:dyDescent="0.25">
      <c r="A1301" s="1"/>
      <c r="B1301" s="61"/>
      <c r="C1301" s="61"/>
      <c r="D1301" s="61"/>
      <c r="E1301" s="61"/>
      <c r="F1301" s="61"/>
    </row>
    <row r="1302" spans="1:6" x14ac:dyDescent="0.25">
      <c r="A1302" s="1"/>
      <c r="B1302" s="61"/>
      <c r="C1302" s="61"/>
      <c r="D1302" s="61"/>
      <c r="E1302" s="61"/>
      <c r="F1302" s="61"/>
    </row>
    <row r="1303" spans="1:6" x14ac:dyDescent="0.25">
      <c r="A1303" s="1"/>
      <c r="B1303" s="61"/>
      <c r="C1303" s="61"/>
      <c r="D1303" s="61"/>
      <c r="E1303" s="61"/>
      <c r="F1303" s="61"/>
    </row>
    <row r="1304" spans="1:6" x14ac:dyDescent="0.25">
      <c r="A1304" s="1"/>
      <c r="B1304" s="61"/>
      <c r="C1304" s="61"/>
      <c r="D1304" s="61"/>
      <c r="E1304" s="61"/>
      <c r="F1304" s="61"/>
    </row>
    <row r="1305" spans="1:6" x14ac:dyDescent="0.25">
      <c r="A1305" s="1"/>
      <c r="B1305" s="61"/>
      <c r="C1305" s="61"/>
      <c r="D1305" s="61"/>
      <c r="E1305" s="61"/>
      <c r="F1305" s="61"/>
    </row>
    <row r="1306" spans="1:6" x14ac:dyDescent="0.25">
      <c r="A1306" s="1"/>
      <c r="B1306" s="61"/>
      <c r="C1306" s="61"/>
      <c r="D1306" s="61"/>
      <c r="E1306" s="61"/>
      <c r="F1306" s="61"/>
    </row>
    <row r="1307" spans="1:6" x14ac:dyDescent="0.25">
      <c r="A1307" s="1"/>
      <c r="B1307" s="61"/>
      <c r="C1307" s="61"/>
      <c r="D1307" s="61"/>
      <c r="E1307" s="61"/>
      <c r="F1307" s="61"/>
    </row>
    <row r="1308" spans="1:6" x14ac:dyDescent="0.25">
      <c r="A1308" s="1"/>
      <c r="B1308" s="61"/>
      <c r="C1308" s="61"/>
      <c r="D1308" s="61"/>
      <c r="E1308" s="61"/>
      <c r="F1308" s="61"/>
    </row>
    <row r="1309" spans="1:6" x14ac:dyDescent="0.25">
      <c r="A1309" s="1"/>
      <c r="B1309" s="61"/>
      <c r="C1309" s="61"/>
      <c r="D1309" s="61"/>
      <c r="E1309" s="61"/>
      <c r="F1309" s="61"/>
    </row>
    <row r="1310" spans="1:6" x14ac:dyDescent="0.25">
      <c r="A1310" s="1"/>
      <c r="B1310" s="61"/>
      <c r="C1310" s="61"/>
      <c r="D1310" s="61"/>
      <c r="E1310" s="61"/>
      <c r="F1310" s="61"/>
    </row>
    <row r="1311" spans="1:6" x14ac:dyDescent="0.25">
      <c r="A1311" s="1"/>
      <c r="B1311" s="61"/>
      <c r="C1311" s="61"/>
      <c r="D1311" s="61"/>
      <c r="E1311" s="61"/>
      <c r="F1311" s="61"/>
    </row>
    <row r="1312" spans="1:6" x14ac:dyDescent="0.25">
      <c r="A1312" s="1"/>
      <c r="B1312" s="61"/>
      <c r="C1312" s="61"/>
      <c r="D1312" s="61"/>
      <c r="E1312" s="61"/>
      <c r="F1312" s="61"/>
    </row>
    <row r="1313" spans="1:6" x14ac:dyDescent="0.25">
      <c r="A1313" s="1"/>
      <c r="B1313" s="61"/>
      <c r="C1313" s="61"/>
      <c r="D1313" s="61"/>
      <c r="E1313" s="61"/>
      <c r="F1313" s="61"/>
    </row>
    <row r="1314" spans="1:6" x14ac:dyDescent="0.25">
      <c r="A1314" s="1"/>
      <c r="B1314" s="61"/>
      <c r="C1314" s="61"/>
      <c r="D1314" s="61"/>
      <c r="E1314" s="61"/>
      <c r="F1314" s="61"/>
    </row>
    <row r="1315" spans="1:6" x14ac:dyDescent="0.25">
      <c r="A1315" s="1"/>
      <c r="B1315" s="61"/>
      <c r="C1315" s="61"/>
      <c r="D1315" s="61"/>
      <c r="E1315" s="61"/>
      <c r="F1315" s="61"/>
    </row>
    <row r="1316" spans="1:6" x14ac:dyDescent="0.25">
      <c r="A1316" s="1"/>
      <c r="B1316" s="61"/>
      <c r="C1316" s="61"/>
      <c r="D1316" s="61"/>
      <c r="E1316" s="61"/>
      <c r="F1316" s="61"/>
    </row>
    <row r="1317" spans="1:6" x14ac:dyDescent="0.25">
      <c r="A1317" s="1"/>
      <c r="B1317" s="61"/>
      <c r="C1317" s="61"/>
      <c r="D1317" s="61"/>
      <c r="E1317" s="61"/>
      <c r="F1317" s="61"/>
    </row>
    <row r="1318" spans="1:6" x14ac:dyDescent="0.25">
      <c r="A1318" s="1"/>
      <c r="B1318" s="61"/>
      <c r="C1318" s="61"/>
      <c r="D1318" s="61"/>
      <c r="E1318" s="61"/>
      <c r="F1318" s="61"/>
    </row>
    <row r="1319" spans="1:6" x14ac:dyDescent="0.25">
      <c r="A1319" s="1"/>
      <c r="B1319" s="61"/>
      <c r="C1319" s="61"/>
      <c r="D1319" s="61"/>
      <c r="E1319" s="61"/>
      <c r="F1319" s="61"/>
    </row>
    <row r="1320" spans="1:6" x14ac:dyDescent="0.25">
      <c r="A1320" s="1"/>
      <c r="B1320" s="61"/>
      <c r="C1320" s="61"/>
      <c r="D1320" s="61"/>
      <c r="E1320" s="61"/>
      <c r="F1320" s="61"/>
    </row>
    <row r="1321" spans="1:6" x14ac:dyDescent="0.25">
      <c r="A1321" s="1"/>
      <c r="B1321" s="61"/>
      <c r="C1321" s="61"/>
      <c r="D1321" s="61"/>
      <c r="E1321" s="61"/>
      <c r="F1321" s="61"/>
    </row>
    <row r="1322" spans="1:6" x14ac:dyDescent="0.25">
      <c r="A1322" s="1"/>
      <c r="B1322" s="61"/>
      <c r="C1322" s="61"/>
      <c r="D1322" s="61"/>
      <c r="E1322" s="61"/>
      <c r="F1322" s="61"/>
    </row>
    <row r="1323" spans="1:6" x14ac:dyDescent="0.25">
      <c r="A1323" s="1"/>
      <c r="B1323" s="61"/>
      <c r="C1323" s="61"/>
      <c r="D1323" s="61"/>
      <c r="E1323" s="61"/>
      <c r="F1323" s="61"/>
    </row>
    <row r="1324" spans="1:6" x14ac:dyDescent="0.25">
      <c r="A1324" s="1"/>
      <c r="B1324" s="61"/>
      <c r="C1324" s="61"/>
      <c r="D1324" s="61"/>
      <c r="E1324" s="61"/>
      <c r="F1324" s="61"/>
    </row>
    <row r="1325" spans="1:6" x14ac:dyDescent="0.25">
      <c r="A1325" s="1"/>
      <c r="B1325" s="61"/>
      <c r="C1325" s="61"/>
      <c r="D1325" s="61"/>
      <c r="E1325" s="61"/>
      <c r="F1325" s="61"/>
    </row>
    <row r="1326" spans="1:6" x14ac:dyDescent="0.25">
      <c r="A1326" s="1"/>
      <c r="B1326" s="61"/>
      <c r="C1326" s="61"/>
      <c r="D1326" s="61"/>
      <c r="E1326" s="61"/>
      <c r="F1326" s="61"/>
    </row>
    <row r="1327" spans="1:6" x14ac:dyDescent="0.25">
      <c r="A1327" s="1"/>
      <c r="B1327" s="61"/>
      <c r="C1327" s="61"/>
      <c r="D1327" s="61"/>
      <c r="E1327" s="61"/>
      <c r="F1327" s="61"/>
    </row>
    <row r="1328" spans="1:6" x14ac:dyDescent="0.25">
      <c r="A1328" s="1"/>
      <c r="B1328" s="61"/>
      <c r="C1328" s="61"/>
      <c r="D1328" s="61"/>
      <c r="E1328" s="61"/>
      <c r="F1328" s="61"/>
    </row>
    <row r="1329" spans="1:6" x14ac:dyDescent="0.25">
      <c r="A1329" s="1"/>
      <c r="B1329" s="61"/>
      <c r="C1329" s="61"/>
      <c r="D1329" s="61"/>
      <c r="E1329" s="61"/>
      <c r="F1329" s="61"/>
    </row>
    <row r="1330" spans="1:6" x14ac:dyDescent="0.25">
      <c r="A1330" s="1"/>
      <c r="B1330" s="61"/>
      <c r="C1330" s="61"/>
      <c r="D1330" s="61"/>
      <c r="E1330" s="61"/>
      <c r="F1330" s="61"/>
    </row>
    <row r="1331" spans="1:6" x14ac:dyDescent="0.25">
      <c r="A1331" s="1"/>
      <c r="B1331" s="61"/>
      <c r="C1331" s="61"/>
      <c r="D1331" s="61"/>
      <c r="E1331" s="61"/>
      <c r="F1331" s="61"/>
    </row>
    <row r="1332" spans="1:6" x14ac:dyDescent="0.25">
      <c r="A1332" s="1"/>
      <c r="B1332" s="61"/>
      <c r="C1332" s="61"/>
      <c r="D1332" s="61"/>
      <c r="E1332" s="61"/>
      <c r="F1332" s="61"/>
    </row>
    <row r="1333" spans="1:6" x14ac:dyDescent="0.25">
      <c r="A1333" s="1"/>
      <c r="B1333" s="61"/>
      <c r="C1333" s="61"/>
      <c r="D1333" s="61"/>
      <c r="E1333" s="61"/>
      <c r="F1333" s="61"/>
    </row>
    <row r="1334" spans="1:6" x14ac:dyDescent="0.25">
      <c r="A1334" s="1"/>
      <c r="B1334" s="61"/>
      <c r="C1334" s="61"/>
      <c r="D1334" s="61"/>
      <c r="E1334" s="61"/>
      <c r="F1334" s="61"/>
    </row>
    <row r="1335" spans="1:6" x14ac:dyDescent="0.25">
      <c r="A1335" s="1"/>
      <c r="B1335" s="61"/>
      <c r="C1335" s="61"/>
      <c r="D1335" s="61"/>
      <c r="E1335" s="61"/>
      <c r="F1335" s="61"/>
    </row>
    <row r="1336" spans="1:6" x14ac:dyDescent="0.25">
      <c r="A1336" s="1"/>
      <c r="B1336" s="61"/>
      <c r="C1336" s="61"/>
      <c r="D1336" s="61"/>
      <c r="E1336" s="61"/>
      <c r="F1336" s="61"/>
    </row>
    <row r="1337" spans="1:6" x14ac:dyDescent="0.25">
      <c r="A1337" s="1"/>
      <c r="B1337" s="61"/>
      <c r="C1337" s="61"/>
      <c r="D1337" s="61"/>
      <c r="E1337" s="61"/>
      <c r="F1337" s="61"/>
    </row>
    <row r="1338" spans="1:6" x14ac:dyDescent="0.25">
      <c r="A1338" s="1"/>
      <c r="B1338" s="61"/>
      <c r="C1338" s="61"/>
      <c r="D1338" s="61"/>
      <c r="E1338" s="61"/>
      <c r="F1338" s="61"/>
    </row>
    <row r="1339" spans="1:6" x14ac:dyDescent="0.25">
      <c r="A1339" s="1"/>
      <c r="B1339" s="61"/>
      <c r="C1339" s="61"/>
      <c r="D1339" s="61"/>
      <c r="E1339" s="61"/>
      <c r="F1339" s="61"/>
    </row>
    <row r="1340" spans="1:6" x14ac:dyDescent="0.25">
      <c r="A1340" s="1"/>
      <c r="B1340" s="61"/>
      <c r="C1340" s="61"/>
      <c r="D1340" s="61"/>
      <c r="E1340" s="61"/>
      <c r="F1340" s="61"/>
    </row>
    <row r="1341" spans="1:6" x14ac:dyDescent="0.25">
      <c r="A1341" s="1"/>
      <c r="B1341" s="61"/>
      <c r="C1341" s="61"/>
      <c r="D1341" s="61"/>
      <c r="E1341" s="61"/>
      <c r="F1341" s="61"/>
    </row>
    <row r="1342" spans="1:6" x14ac:dyDescent="0.25">
      <c r="A1342" s="1"/>
      <c r="B1342" s="61"/>
      <c r="C1342" s="61"/>
      <c r="D1342" s="61"/>
      <c r="E1342" s="61"/>
      <c r="F1342" s="61"/>
    </row>
    <row r="1343" spans="1:6" x14ac:dyDescent="0.25">
      <c r="A1343" s="1"/>
      <c r="B1343" s="61"/>
      <c r="C1343" s="61"/>
      <c r="D1343" s="61"/>
      <c r="E1343" s="61"/>
      <c r="F1343" s="61"/>
    </row>
    <row r="1344" spans="1:6" x14ac:dyDescent="0.25">
      <c r="A1344" s="1"/>
      <c r="B1344" s="61"/>
      <c r="C1344" s="61"/>
      <c r="D1344" s="61"/>
      <c r="E1344" s="61"/>
      <c r="F1344" s="61"/>
    </row>
    <row r="1345" spans="1:6" x14ac:dyDescent="0.25">
      <c r="A1345" s="1"/>
      <c r="B1345" s="61"/>
      <c r="C1345" s="61"/>
      <c r="D1345" s="61"/>
      <c r="E1345" s="61"/>
      <c r="F1345" s="61"/>
    </row>
    <row r="1346" spans="1:6" x14ac:dyDescent="0.25">
      <c r="A1346" s="1"/>
      <c r="B1346" s="61"/>
      <c r="C1346" s="61"/>
      <c r="D1346" s="61"/>
      <c r="E1346" s="61"/>
      <c r="F1346" s="61"/>
    </row>
    <row r="1347" spans="1:6" x14ac:dyDescent="0.25">
      <c r="A1347" s="1"/>
      <c r="B1347" s="61"/>
      <c r="C1347" s="61"/>
      <c r="D1347" s="61"/>
      <c r="E1347" s="61"/>
      <c r="F1347" s="61"/>
    </row>
    <row r="1348" spans="1:6" x14ac:dyDescent="0.25">
      <c r="A1348" s="1"/>
      <c r="B1348" s="61"/>
      <c r="C1348" s="61"/>
      <c r="D1348" s="61"/>
      <c r="E1348" s="61"/>
      <c r="F1348" s="61"/>
    </row>
    <row r="1349" spans="1:6" x14ac:dyDescent="0.25">
      <c r="A1349" s="1"/>
      <c r="B1349" s="61"/>
      <c r="C1349" s="61"/>
      <c r="D1349" s="61"/>
      <c r="E1349" s="61"/>
      <c r="F1349" s="61"/>
    </row>
    <row r="1350" spans="1:6" x14ac:dyDescent="0.25">
      <c r="A1350" s="1"/>
      <c r="B1350" s="61"/>
      <c r="C1350" s="61"/>
      <c r="D1350" s="61"/>
      <c r="E1350" s="61"/>
      <c r="F1350" s="61"/>
    </row>
    <row r="1351" spans="1:6" x14ac:dyDescent="0.25">
      <c r="A1351" s="1"/>
      <c r="B1351" s="61"/>
      <c r="C1351" s="61"/>
      <c r="D1351" s="61"/>
      <c r="E1351" s="61"/>
      <c r="F1351" s="61"/>
    </row>
    <row r="1352" spans="1:6" x14ac:dyDescent="0.25">
      <c r="A1352" s="1"/>
      <c r="B1352" s="61"/>
      <c r="C1352" s="61"/>
      <c r="D1352" s="61"/>
      <c r="E1352" s="61"/>
      <c r="F1352" s="61"/>
    </row>
    <row r="1353" spans="1:6" x14ac:dyDescent="0.25">
      <c r="A1353" s="1"/>
      <c r="B1353" s="61"/>
      <c r="C1353" s="61"/>
      <c r="D1353" s="61"/>
      <c r="E1353" s="61"/>
      <c r="F1353" s="61"/>
    </row>
    <row r="1354" spans="1:6" x14ac:dyDescent="0.25">
      <c r="A1354" s="1"/>
      <c r="B1354" s="61"/>
      <c r="C1354" s="61"/>
      <c r="D1354" s="61"/>
      <c r="E1354" s="61"/>
      <c r="F1354" s="61"/>
    </row>
    <row r="1355" spans="1:6" x14ac:dyDescent="0.25">
      <c r="A1355" s="1"/>
      <c r="B1355" s="61"/>
      <c r="C1355" s="61"/>
      <c r="D1355" s="61"/>
      <c r="E1355" s="61"/>
      <c r="F1355" s="61"/>
    </row>
    <row r="1356" spans="1:6" x14ac:dyDescent="0.25">
      <c r="A1356" s="1"/>
      <c r="B1356" s="61"/>
      <c r="C1356" s="61"/>
      <c r="D1356" s="61"/>
      <c r="E1356" s="61"/>
      <c r="F1356" s="61"/>
    </row>
    <row r="1357" spans="1:6" x14ac:dyDescent="0.25">
      <c r="A1357" s="1"/>
      <c r="B1357" s="61"/>
      <c r="C1357" s="61"/>
      <c r="D1357" s="61"/>
      <c r="E1357" s="61"/>
      <c r="F1357" s="61"/>
    </row>
    <row r="1358" spans="1:6" x14ac:dyDescent="0.25">
      <c r="A1358" s="1"/>
      <c r="B1358" s="61"/>
      <c r="C1358" s="61"/>
      <c r="D1358" s="61"/>
      <c r="E1358" s="61"/>
      <c r="F1358" s="61"/>
    </row>
    <row r="1359" spans="1:6" x14ac:dyDescent="0.25">
      <c r="A1359" s="1"/>
      <c r="B1359" s="61"/>
      <c r="C1359" s="61"/>
      <c r="D1359" s="61"/>
      <c r="E1359" s="61"/>
      <c r="F1359" s="61"/>
    </row>
    <row r="1360" spans="1:6" x14ac:dyDescent="0.25">
      <c r="A1360" s="1"/>
      <c r="B1360" s="61"/>
      <c r="C1360" s="61"/>
      <c r="D1360" s="61"/>
      <c r="E1360" s="61"/>
      <c r="F1360" s="61"/>
    </row>
    <row r="1361" spans="1:6" x14ac:dyDescent="0.25">
      <c r="A1361" s="1"/>
      <c r="B1361" s="61"/>
      <c r="C1361" s="61"/>
      <c r="D1361" s="61"/>
      <c r="E1361" s="61"/>
      <c r="F1361" s="61"/>
    </row>
    <row r="1362" spans="1:6" x14ac:dyDescent="0.25">
      <c r="A1362" s="1"/>
      <c r="B1362" s="61"/>
      <c r="C1362" s="61"/>
      <c r="D1362" s="61"/>
      <c r="E1362" s="61"/>
      <c r="F1362" s="61"/>
    </row>
    <row r="1363" spans="1:6" x14ac:dyDescent="0.25">
      <c r="A1363" s="1"/>
      <c r="B1363" s="61"/>
      <c r="C1363" s="61"/>
      <c r="D1363" s="61"/>
      <c r="E1363" s="61"/>
      <c r="F1363" s="61"/>
    </row>
    <row r="1364" spans="1:6" x14ac:dyDescent="0.25">
      <c r="A1364" s="1"/>
      <c r="B1364" s="61"/>
      <c r="C1364" s="61"/>
      <c r="D1364" s="61"/>
      <c r="E1364" s="61"/>
      <c r="F1364" s="61"/>
    </row>
    <row r="1365" spans="1:6" x14ac:dyDescent="0.25">
      <c r="A1365" s="1"/>
      <c r="B1365" s="61"/>
      <c r="C1365" s="61"/>
      <c r="D1365" s="61"/>
      <c r="E1365" s="61"/>
      <c r="F1365" s="61"/>
    </row>
    <row r="1366" spans="1:6" x14ac:dyDescent="0.25">
      <c r="A1366" s="1"/>
      <c r="B1366" s="61"/>
      <c r="C1366" s="61"/>
      <c r="D1366" s="61"/>
      <c r="E1366" s="61"/>
      <c r="F1366" s="61"/>
    </row>
    <row r="1367" spans="1:6" x14ac:dyDescent="0.25">
      <c r="A1367" s="1"/>
      <c r="B1367" s="61"/>
      <c r="C1367" s="61"/>
      <c r="D1367" s="61"/>
      <c r="E1367" s="61"/>
      <c r="F1367" s="61"/>
    </row>
    <row r="1368" spans="1:6" x14ac:dyDescent="0.25">
      <c r="A1368" s="1"/>
      <c r="B1368" s="61"/>
      <c r="C1368" s="61"/>
      <c r="D1368" s="61"/>
      <c r="E1368" s="61"/>
      <c r="F1368" s="61"/>
    </row>
    <row r="1369" spans="1:6" x14ac:dyDescent="0.25">
      <c r="A1369" s="1"/>
      <c r="B1369" s="61"/>
      <c r="C1369" s="61"/>
      <c r="D1369" s="61"/>
      <c r="E1369" s="61"/>
      <c r="F1369" s="61"/>
    </row>
    <row r="1370" spans="1:6" x14ac:dyDescent="0.25">
      <c r="A1370" s="1"/>
      <c r="B1370" s="61"/>
      <c r="C1370" s="61"/>
      <c r="D1370" s="61"/>
      <c r="E1370" s="61"/>
      <c r="F1370" s="61"/>
    </row>
    <row r="1371" spans="1:6" x14ac:dyDescent="0.25">
      <c r="A1371" s="1"/>
      <c r="B1371" s="61"/>
      <c r="C1371" s="61"/>
      <c r="D1371" s="61"/>
      <c r="E1371" s="61"/>
      <c r="F1371" s="61"/>
    </row>
    <row r="1372" spans="1:6" x14ac:dyDescent="0.25">
      <c r="A1372" s="1"/>
      <c r="B1372" s="61"/>
      <c r="C1372" s="61"/>
      <c r="D1372" s="61"/>
      <c r="E1372" s="61"/>
      <c r="F1372" s="61"/>
    </row>
    <row r="1373" spans="1:6" x14ac:dyDescent="0.25">
      <c r="A1373" s="1"/>
      <c r="B1373" s="61"/>
      <c r="C1373" s="61"/>
      <c r="D1373" s="61"/>
      <c r="E1373" s="61"/>
      <c r="F1373" s="61"/>
    </row>
    <row r="1374" spans="1:6" x14ac:dyDescent="0.25">
      <c r="A1374" s="1"/>
      <c r="B1374" s="61"/>
      <c r="C1374" s="61"/>
      <c r="D1374" s="61"/>
      <c r="E1374" s="61"/>
      <c r="F1374" s="61"/>
    </row>
    <row r="1375" spans="1:6" x14ac:dyDescent="0.25">
      <c r="A1375" s="1"/>
      <c r="B1375" s="61"/>
      <c r="C1375" s="61"/>
      <c r="D1375" s="61"/>
      <c r="E1375" s="61"/>
      <c r="F1375" s="61"/>
    </row>
    <row r="1376" spans="1:6" x14ac:dyDescent="0.25">
      <c r="A1376" s="1"/>
      <c r="B1376" s="61"/>
      <c r="C1376" s="61"/>
      <c r="D1376" s="61"/>
      <c r="E1376" s="61"/>
      <c r="F1376" s="61"/>
    </row>
    <row r="1377" spans="1:6" x14ac:dyDescent="0.25">
      <c r="A1377" s="1"/>
      <c r="B1377" s="61"/>
      <c r="C1377" s="61"/>
      <c r="D1377" s="61"/>
      <c r="E1377" s="61"/>
      <c r="F1377" s="61"/>
    </row>
    <row r="1378" spans="1:6" x14ac:dyDescent="0.25">
      <c r="A1378" s="1"/>
      <c r="B1378" s="61"/>
      <c r="C1378" s="61"/>
      <c r="D1378" s="61"/>
      <c r="E1378" s="61"/>
      <c r="F1378" s="61"/>
    </row>
    <row r="1379" spans="1:6" x14ac:dyDescent="0.25">
      <c r="A1379" s="1"/>
      <c r="B1379" s="61"/>
      <c r="C1379" s="61"/>
      <c r="D1379" s="61"/>
      <c r="E1379" s="61"/>
      <c r="F1379" s="61"/>
    </row>
    <row r="1380" spans="1:6" x14ac:dyDescent="0.25">
      <c r="A1380" s="1"/>
      <c r="B1380" s="61"/>
      <c r="C1380" s="61"/>
      <c r="D1380" s="61"/>
      <c r="E1380" s="61"/>
      <c r="F1380" s="61"/>
    </row>
    <row r="1381" spans="1:6" x14ac:dyDescent="0.25">
      <c r="A1381" s="1"/>
      <c r="B1381" s="61"/>
      <c r="C1381" s="61"/>
      <c r="D1381" s="61"/>
      <c r="E1381" s="61"/>
      <c r="F1381" s="61"/>
    </row>
    <row r="1382" spans="1:6" x14ac:dyDescent="0.25">
      <c r="A1382" s="1"/>
      <c r="B1382" s="61"/>
      <c r="C1382" s="61"/>
      <c r="D1382" s="61"/>
      <c r="E1382" s="61"/>
      <c r="F1382" s="61"/>
    </row>
    <row r="1383" spans="1:6" x14ac:dyDescent="0.25">
      <c r="A1383" s="1"/>
      <c r="B1383" s="61"/>
      <c r="C1383" s="61"/>
      <c r="D1383" s="61"/>
      <c r="E1383" s="61"/>
      <c r="F1383" s="61"/>
    </row>
    <row r="1384" spans="1:6" x14ac:dyDescent="0.25">
      <c r="A1384" s="1"/>
      <c r="B1384" s="61"/>
      <c r="C1384" s="61"/>
      <c r="D1384" s="61"/>
      <c r="E1384" s="61"/>
      <c r="F1384" s="61"/>
    </row>
    <row r="1385" spans="1:6" x14ac:dyDescent="0.25">
      <c r="A1385" s="1"/>
      <c r="B1385" s="61"/>
      <c r="C1385" s="61"/>
      <c r="D1385" s="61"/>
      <c r="E1385" s="61"/>
      <c r="F1385" s="61"/>
    </row>
    <row r="1386" spans="1:6" x14ac:dyDescent="0.25">
      <c r="A1386" s="1"/>
      <c r="B1386" s="61"/>
      <c r="C1386" s="61"/>
      <c r="D1386" s="61"/>
      <c r="E1386" s="61"/>
      <c r="F1386" s="61"/>
    </row>
    <row r="1387" spans="1:6" x14ac:dyDescent="0.25">
      <c r="A1387" s="1"/>
      <c r="B1387" s="61"/>
      <c r="C1387" s="61"/>
      <c r="D1387" s="61"/>
      <c r="E1387" s="61"/>
      <c r="F1387" s="61"/>
    </row>
    <row r="1388" spans="1:6" x14ac:dyDescent="0.25">
      <c r="A1388" s="1"/>
      <c r="B1388" s="61"/>
      <c r="C1388" s="61"/>
      <c r="D1388" s="61"/>
      <c r="E1388" s="61"/>
      <c r="F1388" s="61"/>
    </row>
    <row r="1389" spans="1:6" x14ac:dyDescent="0.25">
      <c r="A1389" s="1"/>
      <c r="B1389" s="61"/>
      <c r="C1389" s="61"/>
      <c r="D1389" s="61"/>
      <c r="E1389" s="61"/>
      <c r="F1389" s="61"/>
    </row>
    <row r="1390" spans="1:6" x14ac:dyDescent="0.25">
      <c r="A1390" s="1"/>
      <c r="B1390" s="61"/>
      <c r="C1390" s="61"/>
      <c r="D1390" s="61"/>
      <c r="E1390" s="61"/>
      <c r="F1390" s="61"/>
    </row>
    <row r="1391" spans="1:6" x14ac:dyDescent="0.25">
      <c r="A1391" s="1"/>
      <c r="B1391" s="61"/>
      <c r="C1391" s="61"/>
      <c r="D1391" s="61"/>
      <c r="E1391" s="61"/>
      <c r="F1391" s="61"/>
    </row>
    <row r="1392" spans="1:6" x14ac:dyDescent="0.25">
      <c r="A1392" s="1"/>
      <c r="B1392" s="61"/>
      <c r="C1392" s="61"/>
      <c r="D1392" s="61"/>
      <c r="E1392" s="61"/>
      <c r="F1392" s="61"/>
    </row>
    <row r="1393" spans="1:6" x14ac:dyDescent="0.25">
      <c r="A1393" s="1"/>
      <c r="B1393" s="61"/>
      <c r="C1393" s="61"/>
      <c r="D1393" s="61"/>
      <c r="E1393" s="61"/>
      <c r="F1393" s="61"/>
    </row>
    <row r="1394" spans="1:6" x14ac:dyDescent="0.25">
      <c r="A1394" s="1"/>
      <c r="B1394" s="61"/>
      <c r="C1394" s="61"/>
      <c r="D1394" s="61"/>
      <c r="E1394" s="61"/>
      <c r="F1394" s="61"/>
    </row>
    <row r="1395" spans="1:6" x14ac:dyDescent="0.25">
      <c r="A1395" s="1"/>
      <c r="B1395" s="61"/>
      <c r="C1395" s="61"/>
      <c r="D1395" s="61"/>
      <c r="E1395" s="61"/>
      <c r="F1395" s="61"/>
    </row>
    <row r="1396" spans="1:6" x14ac:dyDescent="0.25">
      <c r="A1396" s="1"/>
      <c r="B1396" s="61"/>
      <c r="C1396" s="61"/>
      <c r="D1396" s="61"/>
      <c r="E1396" s="61"/>
      <c r="F1396" s="61"/>
    </row>
    <row r="1397" spans="1:6" x14ac:dyDescent="0.25">
      <c r="A1397" s="1"/>
      <c r="B1397" s="61"/>
      <c r="C1397" s="61"/>
      <c r="D1397" s="61"/>
      <c r="E1397" s="61"/>
      <c r="F1397" s="61"/>
    </row>
    <row r="1398" spans="1:6" x14ac:dyDescent="0.25">
      <c r="A1398" s="1"/>
      <c r="B1398" s="61"/>
      <c r="C1398" s="61"/>
      <c r="D1398" s="61"/>
      <c r="E1398" s="61"/>
      <c r="F1398" s="61"/>
    </row>
    <row r="1399" spans="1:6" x14ac:dyDescent="0.25">
      <c r="A1399" s="1"/>
      <c r="B1399" s="61"/>
      <c r="C1399" s="61"/>
      <c r="D1399" s="61"/>
      <c r="E1399" s="61"/>
      <c r="F1399" s="61"/>
    </row>
    <row r="1400" spans="1:6" x14ac:dyDescent="0.25">
      <c r="A1400" s="1"/>
      <c r="B1400" s="61"/>
      <c r="C1400" s="61"/>
      <c r="D1400" s="61"/>
      <c r="E1400" s="61"/>
      <c r="F1400" s="61"/>
    </row>
    <row r="1401" spans="1:6" x14ac:dyDescent="0.25">
      <c r="A1401" s="1"/>
      <c r="B1401" s="61"/>
      <c r="C1401" s="61"/>
      <c r="D1401" s="61"/>
      <c r="E1401" s="61"/>
      <c r="F1401" s="61"/>
    </row>
    <row r="1402" spans="1:6" x14ac:dyDescent="0.25">
      <c r="A1402" s="1"/>
      <c r="B1402" s="61"/>
      <c r="C1402" s="61"/>
      <c r="D1402" s="61"/>
      <c r="E1402" s="61"/>
      <c r="F1402" s="61"/>
    </row>
    <row r="1403" spans="1:6" x14ac:dyDescent="0.25">
      <c r="A1403" s="1"/>
      <c r="B1403" s="61"/>
      <c r="C1403" s="61"/>
      <c r="D1403" s="61"/>
      <c r="E1403" s="61"/>
      <c r="F1403" s="61"/>
    </row>
    <row r="1404" spans="1:6" x14ac:dyDescent="0.25">
      <c r="A1404" s="1"/>
      <c r="B1404" s="61"/>
      <c r="C1404" s="61"/>
      <c r="D1404" s="61"/>
      <c r="E1404" s="61"/>
      <c r="F1404" s="61"/>
    </row>
    <row r="1405" spans="1:6" x14ac:dyDescent="0.25">
      <c r="A1405" s="1"/>
      <c r="B1405" s="61"/>
      <c r="C1405" s="61"/>
      <c r="D1405" s="61"/>
      <c r="E1405" s="61"/>
      <c r="F1405" s="61"/>
    </row>
    <row r="1406" spans="1:6" x14ac:dyDescent="0.25">
      <c r="A1406" s="1"/>
      <c r="B1406" s="61"/>
      <c r="C1406" s="61"/>
      <c r="D1406" s="61"/>
      <c r="E1406" s="61"/>
      <c r="F1406" s="61"/>
    </row>
    <row r="1407" spans="1:6" x14ac:dyDescent="0.25">
      <c r="A1407" s="1"/>
      <c r="B1407" s="61"/>
      <c r="C1407" s="61"/>
      <c r="D1407" s="61"/>
      <c r="E1407" s="61"/>
      <c r="F1407" s="61"/>
    </row>
    <row r="1408" spans="1:6" x14ac:dyDescent="0.25">
      <c r="A1408" s="1"/>
      <c r="B1408" s="61"/>
      <c r="C1408" s="61"/>
      <c r="D1408" s="61"/>
      <c r="E1408" s="61"/>
      <c r="F1408" s="61"/>
    </row>
    <row r="1409" spans="1:6" x14ac:dyDescent="0.25">
      <c r="A1409" s="1"/>
      <c r="B1409" s="61"/>
      <c r="C1409" s="61"/>
      <c r="D1409" s="61"/>
      <c r="E1409" s="61"/>
      <c r="F1409" s="61"/>
    </row>
    <row r="1410" spans="1:6" x14ac:dyDescent="0.25">
      <c r="A1410" s="1"/>
      <c r="B1410" s="61"/>
      <c r="C1410" s="61"/>
      <c r="D1410" s="61"/>
      <c r="E1410" s="61"/>
      <c r="F1410" s="61"/>
    </row>
    <row r="1411" spans="1:6" x14ac:dyDescent="0.25">
      <c r="A1411" s="1"/>
      <c r="B1411" s="61"/>
      <c r="C1411" s="61"/>
      <c r="D1411" s="61"/>
      <c r="E1411" s="61"/>
      <c r="F1411" s="61"/>
    </row>
    <row r="1412" spans="1:6" x14ac:dyDescent="0.25">
      <c r="A1412" s="1"/>
      <c r="B1412" s="61"/>
      <c r="C1412" s="61"/>
      <c r="D1412" s="61"/>
      <c r="E1412" s="61"/>
      <c r="F1412" s="61"/>
    </row>
    <row r="1413" spans="1:6" x14ac:dyDescent="0.25">
      <c r="A1413" s="1"/>
      <c r="B1413" s="61"/>
      <c r="C1413" s="61"/>
      <c r="D1413" s="61"/>
      <c r="E1413" s="61"/>
      <c r="F1413" s="61"/>
    </row>
    <row r="1414" spans="1:6" x14ac:dyDescent="0.25">
      <c r="A1414" s="1"/>
      <c r="B1414" s="61"/>
      <c r="C1414" s="61"/>
      <c r="D1414" s="61"/>
      <c r="E1414" s="61"/>
      <c r="F1414" s="61"/>
    </row>
    <row r="1415" spans="1:6" x14ac:dyDescent="0.25">
      <c r="A1415" s="1"/>
      <c r="B1415" s="61"/>
      <c r="C1415" s="61"/>
      <c r="D1415" s="61"/>
      <c r="E1415" s="61"/>
      <c r="F1415" s="61"/>
    </row>
    <row r="1416" spans="1:6" x14ac:dyDescent="0.25">
      <c r="A1416" s="1"/>
      <c r="B1416" s="61"/>
      <c r="C1416" s="61"/>
      <c r="D1416" s="61"/>
      <c r="E1416" s="61"/>
      <c r="F1416" s="61"/>
    </row>
    <row r="1417" spans="1:6" x14ac:dyDescent="0.25">
      <c r="A1417" s="1"/>
      <c r="B1417" s="61"/>
      <c r="C1417" s="61"/>
      <c r="D1417" s="61"/>
      <c r="E1417" s="61"/>
      <c r="F1417" s="61"/>
    </row>
    <row r="1418" spans="1:6" x14ac:dyDescent="0.25">
      <c r="A1418" s="1"/>
      <c r="B1418" s="61"/>
      <c r="C1418" s="61"/>
      <c r="D1418" s="61"/>
      <c r="E1418" s="61"/>
      <c r="F1418" s="61"/>
    </row>
    <row r="1419" spans="1:6" x14ac:dyDescent="0.25">
      <c r="A1419" s="1"/>
      <c r="B1419" s="61"/>
      <c r="C1419" s="61"/>
      <c r="D1419" s="61"/>
      <c r="E1419" s="61"/>
      <c r="F1419" s="61"/>
    </row>
    <row r="1420" spans="1:6" x14ac:dyDescent="0.25">
      <c r="A1420" s="1"/>
      <c r="B1420" s="61"/>
      <c r="C1420" s="61"/>
      <c r="D1420" s="61"/>
      <c r="E1420" s="61"/>
      <c r="F1420" s="61"/>
    </row>
    <row r="1421" spans="1:6" x14ac:dyDescent="0.25">
      <c r="A1421" s="1"/>
      <c r="B1421" s="61"/>
      <c r="C1421" s="61"/>
      <c r="D1421" s="61"/>
      <c r="E1421" s="61"/>
      <c r="F1421" s="61"/>
    </row>
    <row r="1422" spans="1:6" x14ac:dyDescent="0.25">
      <c r="A1422" s="1"/>
      <c r="B1422" s="61"/>
      <c r="C1422" s="61"/>
      <c r="D1422" s="61"/>
      <c r="E1422" s="61"/>
      <c r="F1422" s="61"/>
    </row>
    <row r="1423" spans="1:6" x14ac:dyDescent="0.25">
      <c r="A1423" s="1"/>
      <c r="B1423" s="61"/>
      <c r="C1423" s="61"/>
      <c r="D1423" s="61"/>
      <c r="E1423" s="61"/>
      <c r="F1423" s="61"/>
    </row>
    <row r="1424" spans="1:6" x14ac:dyDescent="0.25">
      <c r="A1424" s="1"/>
      <c r="B1424" s="61"/>
      <c r="C1424" s="61"/>
      <c r="D1424" s="61"/>
      <c r="E1424" s="61"/>
      <c r="F1424" s="61"/>
    </row>
    <row r="1425" spans="1:6" x14ac:dyDescent="0.25">
      <c r="A1425" s="1"/>
      <c r="B1425" s="61"/>
      <c r="C1425" s="61"/>
      <c r="D1425" s="61"/>
      <c r="E1425" s="61"/>
      <c r="F1425" s="61"/>
    </row>
    <row r="1426" spans="1:6" x14ac:dyDescent="0.25">
      <c r="A1426" s="1"/>
      <c r="B1426" s="61"/>
      <c r="C1426" s="61"/>
      <c r="D1426" s="61"/>
      <c r="E1426" s="61"/>
      <c r="F1426" s="61"/>
    </row>
    <row r="1427" spans="1:6" x14ac:dyDescent="0.25">
      <c r="A1427" s="1"/>
      <c r="B1427" s="61"/>
      <c r="C1427" s="61"/>
      <c r="D1427" s="61"/>
      <c r="E1427" s="61"/>
      <c r="F1427" s="61"/>
    </row>
    <row r="1428" spans="1:6" x14ac:dyDescent="0.25">
      <c r="A1428" s="1"/>
      <c r="B1428" s="61"/>
      <c r="C1428" s="61"/>
      <c r="D1428" s="61"/>
      <c r="E1428" s="61"/>
      <c r="F1428" s="61"/>
    </row>
    <row r="1429" spans="1:6" x14ac:dyDescent="0.25">
      <c r="A1429" s="1"/>
      <c r="B1429" s="61"/>
      <c r="C1429" s="61"/>
      <c r="D1429" s="61"/>
      <c r="E1429" s="61"/>
      <c r="F1429" s="61"/>
    </row>
    <row r="1430" spans="1:6" x14ac:dyDescent="0.25">
      <c r="A1430" s="1"/>
      <c r="B1430" s="61"/>
      <c r="C1430" s="61"/>
      <c r="D1430" s="61"/>
      <c r="E1430" s="61"/>
      <c r="F1430" s="61"/>
    </row>
    <row r="1431" spans="1:6" x14ac:dyDescent="0.25">
      <c r="A1431" s="1"/>
      <c r="B1431" s="61"/>
      <c r="C1431" s="61"/>
      <c r="D1431" s="61"/>
      <c r="E1431" s="61"/>
      <c r="F1431" s="61"/>
    </row>
    <row r="1432" spans="1:6" x14ac:dyDescent="0.25">
      <c r="A1432" s="1"/>
      <c r="B1432" s="61"/>
      <c r="C1432" s="61"/>
      <c r="D1432" s="61"/>
      <c r="E1432" s="61"/>
      <c r="F1432" s="61"/>
    </row>
    <row r="1433" spans="1:6" x14ac:dyDescent="0.25">
      <c r="A1433" s="1"/>
      <c r="B1433" s="61"/>
      <c r="C1433" s="61"/>
      <c r="D1433" s="61"/>
      <c r="E1433" s="61"/>
      <c r="F1433" s="61"/>
    </row>
    <row r="1434" spans="1:6" x14ac:dyDescent="0.25">
      <c r="A1434" s="1"/>
      <c r="B1434" s="61"/>
      <c r="C1434" s="61"/>
      <c r="D1434" s="61"/>
      <c r="E1434" s="61"/>
      <c r="F1434" s="61"/>
    </row>
    <row r="1435" spans="1:6" x14ac:dyDescent="0.25">
      <c r="A1435" s="1"/>
      <c r="B1435" s="61"/>
      <c r="C1435" s="61"/>
      <c r="D1435" s="61"/>
      <c r="E1435" s="61"/>
      <c r="F1435" s="61"/>
    </row>
    <row r="1436" spans="1:6" x14ac:dyDescent="0.25">
      <c r="A1436" s="1"/>
      <c r="B1436" s="61"/>
      <c r="C1436" s="61"/>
      <c r="D1436" s="61"/>
      <c r="E1436" s="61"/>
      <c r="F1436" s="61"/>
    </row>
    <row r="1437" spans="1:6" x14ac:dyDescent="0.25">
      <c r="A1437" s="1"/>
      <c r="B1437" s="61"/>
      <c r="C1437" s="61"/>
      <c r="D1437" s="61"/>
      <c r="E1437" s="61"/>
      <c r="F1437" s="61"/>
    </row>
    <row r="1438" spans="1:6" x14ac:dyDescent="0.25">
      <c r="A1438" s="1"/>
      <c r="B1438" s="61"/>
      <c r="C1438" s="61"/>
      <c r="D1438" s="61"/>
      <c r="E1438" s="61"/>
      <c r="F1438" s="61"/>
    </row>
    <row r="1439" spans="1:6" x14ac:dyDescent="0.25">
      <c r="A1439" s="1"/>
      <c r="B1439" s="61"/>
      <c r="C1439" s="61"/>
      <c r="D1439" s="61"/>
      <c r="E1439" s="61"/>
      <c r="F1439" s="61"/>
    </row>
    <row r="1440" spans="1:6" x14ac:dyDescent="0.25">
      <c r="A1440" s="1"/>
      <c r="B1440" s="61"/>
      <c r="C1440" s="61"/>
      <c r="D1440" s="61"/>
      <c r="E1440" s="61"/>
      <c r="F1440" s="61"/>
    </row>
    <row r="1441" spans="1:6" x14ac:dyDescent="0.25">
      <c r="A1441" s="1"/>
      <c r="B1441" s="61"/>
      <c r="C1441" s="61"/>
      <c r="D1441" s="61"/>
      <c r="E1441" s="61"/>
      <c r="F1441" s="61"/>
    </row>
    <row r="1442" spans="1:6" x14ac:dyDescent="0.25">
      <c r="A1442" s="1"/>
      <c r="B1442" s="61"/>
      <c r="C1442" s="61"/>
      <c r="D1442" s="61"/>
      <c r="E1442" s="61"/>
      <c r="F1442" s="61"/>
    </row>
    <row r="1443" spans="1:6" x14ac:dyDescent="0.25">
      <c r="A1443" s="1"/>
      <c r="B1443" s="61"/>
      <c r="C1443" s="61"/>
      <c r="D1443" s="61"/>
      <c r="E1443" s="61"/>
      <c r="F1443" s="61"/>
    </row>
    <row r="1444" spans="1:6" x14ac:dyDescent="0.25">
      <c r="A1444" s="1"/>
      <c r="B1444" s="61"/>
      <c r="C1444" s="61"/>
      <c r="D1444" s="61"/>
      <c r="E1444" s="61"/>
      <c r="F1444" s="61"/>
    </row>
    <row r="1445" spans="1:6" x14ac:dyDescent="0.25">
      <c r="A1445" s="1"/>
      <c r="B1445" s="61"/>
      <c r="C1445" s="61"/>
      <c r="D1445" s="61"/>
      <c r="E1445" s="61"/>
      <c r="F1445" s="61"/>
    </row>
    <row r="1446" spans="1:6" x14ac:dyDescent="0.25">
      <c r="A1446" s="1"/>
      <c r="B1446" s="61"/>
      <c r="C1446" s="61"/>
      <c r="D1446" s="61"/>
      <c r="E1446" s="61"/>
      <c r="F1446" s="61"/>
    </row>
    <row r="1447" spans="1:6" x14ac:dyDescent="0.25">
      <c r="A1447" s="1"/>
      <c r="B1447" s="61"/>
      <c r="C1447" s="61"/>
      <c r="D1447" s="61"/>
      <c r="E1447" s="61"/>
      <c r="F1447" s="61"/>
    </row>
    <row r="1448" spans="1:6" x14ac:dyDescent="0.25">
      <c r="A1448" s="1"/>
      <c r="B1448" s="61"/>
      <c r="C1448" s="61"/>
      <c r="D1448" s="61"/>
      <c r="E1448" s="61"/>
      <c r="F1448" s="61"/>
    </row>
    <row r="1449" spans="1:6" x14ac:dyDescent="0.25">
      <c r="A1449" s="1"/>
      <c r="B1449" s="61"/>
      <c r="C1449" s="61"/>
      <c r="D1449" s="61"/>
      <c r="E1449" s="61"/>
      <c r="F1449" s="61"/>
    </row>
    <row r="1450" spans="1:6" x14ac:dyDescent="0.25">
      <c r="A1450" s="1"/>
      <c r="B1450" s="61"/>
      <c r="C1450" s="61"/>
      <c r="D1450" s="61"/>
      <c r="E1450" s="61"/>
      <c r="F1450" s="61"/>
    </row>
    <row r="1451" spans="1:6" x14ac:dyDescent="0.25">
      <c r="A1451" s="1"/>
      <c r="B1451" s="61"/>
      <c r="C1451" s="61"/>
      <c r="D1451" s="61"/>
      <c r="E1451" s="61"/>
      <c r="F1451" s="61"/>
    </row>
    <row r="1452" spans="1:6" x14ac:dyDescent="0.25">
      <c r="A1452" s="1"/>
      <c r="B1452" s="61"/>
      <c r="C1452" s="61"/>
      <c r="D1452" s="61"/>
      <c r="E1452" s="61"/>
      <c r="F1452" s="61"/>
    </row>
    <row r="1453" spans="1:6" x14ac:dyDescent="0.25">
      <c r="A1453" s="1"/>
      <c r="B1453" s="61"/>
      <c r="C1453" s="61"/>
      <c r="D1453" s="61"/>
      <c r="E1453" s="61"/>
      <c r="F1453" s="61"/>
    </row>
    <row r="1454" spans="1:6" x14ac:dyDescent="0.25">
      <c r="A1454" s="1"/>
      <c r="B1454" s="61"/>
      <c r="C1454" s="61"/>
      <c r="D1454" s="61"/>
      <c r="E1454" s="61"/>
      <c r="F1454" s="61"/>
    </row>
    <row r="1455" spans="1:6" x14ac:dyDescent="0.25">
      <c r="A1455" s="1"/>
      <c r="B1455" s="61"/>
      <c r="C1455" s="61"/>
      <c r="D1455" s="61"/>
      <c r="E1455" s="61"/>
      <c r="F1455" s="61"/>
    </row>
    <row r="1456" spans="1:6" x14ac:dyDescent="0.25">
      <c r="A1456" s="1"/>
      <c r="B1456" s="61"/>
      <c r="C1456" s="61"/>
      <c r="D1456" s="61"/>
      <c r="E1456" s="61"/>
      <c r="F1456" s="61"/>
    </row>
    <row r="1457" spans="1:6" x14ac:dyDescent="0.25">
      <c r="A1457" s="1"/>
      <c r="B1457" s="61"/>
      <c r="C1457" s="61"/>
      <c r="D1457" s="61"/>
      <c r="E1457" s="61"/>
      <c r="F1457" s="61"/>
    </row>
    <row r="1458" spans="1:6" x14ac:dyDescent="0.25">
      <c r="A1458" s="1"/>
      <c r="B1458" s="61"/>
      <c r="C1458" s="61"/>
      <c r="D1458" s="61"/>
      <c r="E1458" s="61"/>
      <c r="F1458" s="61"/>
    </row>
    <row r="1459" spans="1:6" x14ac:dyDescent="0.25">
      <c r="A1459" s="1"/>
      <c r="B1459" s="61"/>
      <c r="C1459" s="61"/>
      <c r="D1459" s="61"/>
      <c r="E1459" s="61"/>
      <c r="F1459" s="61"/>
    </row>
    <row r="1460" spans="1:6" x14ac:dyDescent="0.25">
      <c r="A1460" s="1"/>
      <c r="B1460" s="61"/>
      <c r="C1460" s="61"/>
      <c r="D1460" s="61"/>
      <c r="E1460" s="61"/>
      <c r="F1460" s="61"/>
    </row>
    <row r="1461" spans="1:6" x14ac:dyDescent="0.25">
      <c r="A1461" s="1"/>
      <c r="B1461" s="61"/>
      <c r="C1461" s="61"/>
      <c r="D1461" s="61"/>
      <c r="E1461" s="61"/>
      <c r="F1461" s="61"/>
    </row>
    <row r="1462" spans="1:6" x14ac:dyDescent="0.25">
      <c r="A1462" s="1"/>
      <c r="B1462" s="61"/>
      <c r="C1462" s="61"/>
      <c r="D1462" s="61"/>
      <c r="E1462" s="61"/>
      <c r="F1462" s="61"/>
    </row>
    <row r="1463" spans="1:6" x14ac:dyDescent="0.25">
      <c r="A1463" s="1"/>
      <c r="B1463" s="61"/>
      <c r="C1463" s="61"/>
      <c r="D1463" s="61"/>
      <c r="E1463" s="61"/>
      <c r="F1463" s="61"/>
    </row>
    <row r="1464" spans="1:6" x14ac:dyDescent="0.25">
      <c r="A1464" s="1"/>
      <c r="B1464" s="61"/>
      <c r="C1464" s="61"/>
      <c r="D1464" s="61"/>
      <c r="E1464" s="61"/>
      <c r="F1464" s="61"/>
    </row>
    <row r="1465" spans="1:6" x14ac:dyDescent="0.25">
      <c r="A1465" s="1"/>
      <c r="B1465" s="61"/>
      <c r="C1465" s="61"/>
      <c r="D1465" s="61"/>
      <c r="E1465" s="61"/>
      <c r="F1465" s="61"/>
    </row>
    <row r="1466" spans="1:6" x14ac:dyDescent="0.25">
      <c r="A1466" s="1"/>
      <c r="B1466" s="61"/>
      <c r="C1466" s="61"/>
      <c r="D1466" s="61"/>
      <c r="E1466" s="61"/>
      <c r="F1466" s="61"/>
    </row>
    <row r="1467" spans="1:6" x14ac:dyDescent="0.25">
      <c r="A1467" s="1"/>
      <c r="B1467" s="61"/>
      <c r="C1467" s="61"/>
      <c r="D1467" s="61"/>
      <c r="E1467" s="61"/>
      <c r="F1467" s="61"/>
    </row>
    <row r="1468" spans="1:6" x14ac:dyDescent="0.25">
      <c r="A1468" s="1"/>
      <c r="B1468" s="61"/>
      <c r="C1468" s="61"/>
      <c r="D1468" s="61"/>
      <c r="E1468" s="61"/>
      <c r="F1468" s="61"/>
    </row>
    <row r="1469" spans="1:6" x14ac:dyDescent="0.25">
      <c r="A1469" s="1"/>
      <c r="B1469" s="61"/>
      <c r="C1469" s="61"/>
      <c r="D1469" s="61"/>
      <c r="E1469" s="61"/>
      <c r="F1469" s="61"/>
    </row>
    <row r="1470" spans="1:6" x14ac:dyDescent="0.25">
      <c r="A1470" s="1"/>
      <c r="B1470" s="61"/>
      <c r="C1470" s="61"/>
      <c r="D1470" s="61"/>
      <c r="E1470" s="61"/>
      <c r="F1470" s="61"/>
    </row>
    <row r="1471" spans="1:6" x14ac:dyDescent="0.25">
      <c r="A1471" s="1"/>
      <c r="B1471" s="61"/>
      <c r="C1471" s="61"/>
      <c r="D1471" s="61"/>
      <c r="E1471" s="61"/>
      <c r="F1471" s="61"/>
    </row>
    <row r="1472" spans="1:6" x14ac:dyDescent="0.25">
      <c r="A1472" s="1"/>
      <c r="B1472" s="61"/>
      <c r="C1472" s="61"/>
      <c r="D1472" s="61"/>
      <c r="E1472" s="61"/>
      <c r="F1472" s="61"/>
    </row>
    <row r="1473" spans="1:6" x14ac:dyDescent="0.25">
      <c r="A1473" s="1"/>
      <c r="B1473" s="61"/>
      <c r="C1473" s="61"/>
      <c r="D1473" s="61"/>
      <c r="E1473" s="61"/>
      <c r="F1473" s="61"/>
    </row>
    <row r="1474" spans="1:6" x14ac:dyDescent="0.25">
      <c r="A1474" s="1"/>
      <c r="B1474" s="61"/>
      <c r="C1474" s="61"/>
      <c r="D1474" s="61"/>
      <c r="E1474" s="61"/>
      <c r="F1474" s="61"/>
    </row>
    <row r="1475" spans="1:6" x14ac:dyDescent="0.25">
      <c r="A1475" s="1"/>
      <c r="B1475" s="61"/>
      <c r="C1475" s="61"/>
      <c r="D1475" s="61"/>
      <c r="E1475" s="61"/>
      <c r="F1475" s="61"/>
    </row>
    <row r="1476" spans="1:6" x14ac:dyDescent="0.25">
      <c r="A1476" s="1"/>
      <c r="B1476" s="61"/>
      <c r="C1476" s="61"/>
      <c r="D1476" s="61"/>
      <c r="E1476" s="61"/>
      <c r="F1476" s="61"/>
    </row>
    <row r="1477" spans="1:6" x14ac:dyDescent="0.25">
      <c r="A1477" s="1"/>
      <c r="B1477" s="61"/>
      <c r="C1477" s="61"/>
      <c r="D1477" s="61"/>
      <c r="E1477" s="61"/>
      <c r="F1477" s="61"/>
    </row>
    <row r="1478" spans="1:6" x14ac:dyDescent="0.25">
      <c r="A1478" s="1"/>
      <c r="B1478" s="61"/>
      <c r="C1478" s="61"/>
      <c r="D1478" s="61"/>
      <c r="E1478" s="61"/>
      <c r="F1478" s="61"/>
    </row>
    <row r="1479" spans="1:6" x14ac:dyDescent="0.25">
      <c r="A1479" s="1"/>
      <c r="B1479" s="61"/>
      <c r="C1479" s="61"/>
      <c r="D1479" s="61"/>
      <c r="E1479" s="61"/>
      <c r="F1479" s="61"/>
    </row>
    <row r="1480" spans="1:6" x14ac:dyDescent="0.25">
      <c r="A1480" s="1"/>
      <c r="B1480" s="61"/>
      <c r="C1480" s="61"/>
      <c r="D1480" s="61"/>
      <c r="E1480" s="61"/>
      <c r="F1480" s="61"/>
    </row>
    <row r="1481" spans="1:6" x14ac:dyDescent="0.25">
      <c r="A1481" s="1"/>
      <c r="B1481" s="61"/>
      <c r="C1481" s="61"/>
      <c r="D1481" s="61"/>
      <c r="E1481" s="61"/>
      <c r="F1481" s="61"/>
    </row>
    <row r="1482" spans="1:6" x14ac:dyDescent="0.25">
      <c r="A1482" s="1"/>
      <c r="B1482" s="61"/>
      <c r="C1482" s="61"/>
      <c r="D1482" s="61"/>
      <c r="E1482" s="61"/>
      <c r="F1482" s="61"/>
    </row>
    <row r="1483" spans="1:6" x14ac:dyDescent="0.25">
      <c r="A1483" s="1"/>
      <c r="B1483" s="61"/>
      <c r="C1483" s="61"/>
      <c r="D1483" s="61"/>
      <c r="E1483" s="61"/>
      <c r="F1483" s="61"/>
    </row>
    <row r="1484" spans="1:6" x14ac:dyDescent="0.25">
      <c r="A1484" s="1"/>
      <c r="B1484" s="61"/>
      <c r="C1484" s="61"/>
      <c r="D1484" s="61"/>
      <c r="E1484" s="61"/>
      <c r="F1484" s="61"/>
    </row>
    <row r="1485" spans="1:6" x14ac:dyDescent="0.25">
      <c r="A1485" s="1"/>
      <c r="B1485" s="61"/>
      <c r="C1485" s="61"/>
      <c r="D1485" s="61"/>
      <c r="E1485" s="61"/>
      <c r="F1485" s="61"/>
    </row>
    <row r="1486" spans="1:6" x14ac:dyDescent="0.25">
      <c r="A1486" s="1"/>
      <c r="B1486" s="61"/>
      <c r="C1486" s="61"/>
      <c r="D1486" s="61"/>
      <c r="E1486" s="61"/>
      <c r="F1486" s="61"/>
    </row>
    <row r="1487" spans="1:6" x14ac:dyDescent="0.25">
      <c r="A1487" s="1"/>
      <c r="B1487" s="61"/>
      <c r="C1487" s="61"/>
      <c r="D1487" s="61"/>
      <c r="E1487" s="61"/>
      <c r="F1487" s="61"/>
    </row>
    <row r="1488" spans="1:6" x14ac:dyDescent="0.25">
      <c r="A1488" s="1"/>
      <c r="B1488" s="61"/>
      <c r="C1488" s="61"/>
      <c r="D1488" s="61"/>
      <c r="E1488" s="61"/>
      <c r="F1488" s="61"/>
    </row>
    <row r="1489" spans="1:6" x14ac:dyDescent="0.25">
      <c r="A1489" s="1"/>
      <c r="B1489" s="61"/>
      <c r="C1489" s="61"/>
      <c r="D1489" s="61"/>
      <c r="E1489" s="61"/>
      <c r="F1489" s="61"/>
    </row>
    <row r="1490" spans="1:6" x14ac:dyDescent="0.25">
      <c r="A1490" s="1"/>
      <c r="B1490" s="61"/>
      <c r="C1490" s="61"/>
      <c r="D1490" s="61"/>
      <c r="E1490" s="61"/>
      <c r="F1490" s="61"/>
    </row>
    <row r="1491" spans="1:6" x14ac:dyDescent="0.25">
      <c r="A1491" s="1"/>
      <c r="B1491" s="61"/>
      <c r="C1491" s="61"/>
      <c r="D1491" s="61"/>
      <c r="E1491" s="61"/>
      <c r="F1491" s="61"/>
    </row>
    <row r="1492" spans="1:6" x14ac:dyDescent="0.25">
      <c r="A1492" s="1"/>
      <c r="B1492" s="61"/>
      <c r="C1492" s="61"/>
      <c r="D1492" s="61"/>
      <c r="E1492" s="61"/>
      <c r="F1492" s="61"/>
    </row>
    <row r="1493" spans="1:6" x14ac:dyDescent="0.25">
      <c r="A1493" s="1"/>
      <c r="B1493" s="61"/>
      <c r="C1493" s="61"/>
      <c r="D1493" s="61"/>
      <c r="E1493" s="61"/>
      <c r="F1493" s="61"/>
    </row>
    <row r="1494" spans="1:6" x14ac:dyDescent="0.25">
      <c r="A1494" s="1"/>
      <c r="B1494" s="61"/>
      <c r="C1494" s="61"/>
      <c r="D1494" s="61"/>
      <c r="E1494" s="61"/>
      <c r="F1494" s="61"/>
    </row>
    <row r="1495" spans="1:6" x14ac:dyDescent="0.25">
      <c r="A1495" s="1"/>
      <c r="B1495" s="61"/>
      <c r="C1495" s="61"/>
      <c r="D1495" s="61"/>
      <c r="E1495" s="61"/>
      <c r="F1495" s="61"/>
    </row>
    <row r="1496" spans="1:6" x14ac:dyDescent="0.25">
      <c r="A1496" s="1"/>
      <c r="B1496" s="61"/>
      <c r="C1496" s="61"/>
      <c r="D1496" s="61"/>
      <c r="E1496" s="61"/>
      <c r="F1496" s="61"/>
    </row>
    <row r="1497" spans="1:6" x14ac:dyDescent="0.25">
      <c r="A1497" s="1"/>
      <c r="B1497" s="61"/>
      <c r="C1497" s="61"/>
      <c r="D1497" s="61"/>
      <c r="E1497" s="61"/>
      <c r="F1497" s="61"/>
    </row>
    <row r="1498" spans="1:6" x14ac:dyDescent="0.25">
      <c r="A1498" s="1"/>
      <c r="B1498" s="61"/>
      <c r="C1498" s="61"/>
      <c r="D1498" s="61"/>
      <c r="E1498" s="61"/>
      <c r="F1498" s="61"/>
    </row>
    <row r="1499" spans="1:6" x14ac:dyDescent="0.25">
      <c r="A1499" s="1"/>
      <c r="B1499" s="61"/>
      <c r="C1499" s="61"/>
      <c r="D1499" s="61"/>
      <c r="E1499" s="61"/>
      <c r="F1499" s="61"/>
    </row>
    <row r="1500" spans="1:6" x14ac:dyDescent="0.25">
      <c r="A1500" s="1"/>
      <c r="B1500" s="61"/>
      <c r="C1500" s="61"/>
      <c r="D1500" s="61"/>
      <c r="E1500" s="61"/>
      <c r="F1500" s="61"/>
    </row>
    <row r="1501" spans="1:6" x14ac:dyDescent="0.25">
      <c r="A1501" s="1"/>
      <c r="B1501" s="61"/>
      <c r="C1501" s="61"/>
      <c r="D1501" s="61"/>
      <c r="E1501" s="61"/>
      <c r="F1501" s="61"/>
    </row>
    <row r="1502" spans="1:6" x14ac:dyDescent="0.25">
      <c r="A1502" s="1"/>
      <c r="B1502" s="61"/>
      <c r="C1502" s="61"/>
      <c r="D1502" s="61"/>
      <c r="E1502" s="61"/>
      <c r="F1502" s="61"/>
    </row>
    <row r="1503" spans="1:6" x14ac:dyDescent="0.25">
      <c r="A1503" s="1"/>
      <c r="B1503" s="61"/>
      <c r="C1503" s="61"/>
      <c r="D1503" s="61"/>
      <c r="E1503" s="61"/>
      <c r="F1503" s="61"/>
    </row>
    <row r="1504" spans="1:6" x14ac:dyDescent="0.25">
      <c r="A1504" s="1"/>
      <c r="B1504" s="61"/>
      <c r="C1504" s="61"/>
      <c r="D1504" s="61"/>
      <c r="E1504" s="61"/>
      <c r="F1504" s="61"/>
    </row>
    <row r="1505" spans="1:6" x14ac:dyDescent="0.25">
      <c r="A1505" s="1"/>
      <c r="B1505" s="61"/>
      <c r="C1505" s="61"/>
      <c r="D1505" s="61"/>
      <c r="E1505" s="61"/>
      <c r="F1505" s="61"/>
    </row>
    <row r="1506" spans="1:6" x14ac:dyDescent="0.25">
      <c r="A1506" s="1"/>
      <c r="B1506" s="61"/>
      <c r="C1506" s="61"/>
      <c r="D1506" s="61"/>
      <c r="E1506" s="61"/>
      <c r="F1506" s="61"/>
    </row>
    <row r="1507" spans="1:6" x14ac:dyDescent="0.25">
      <c r="A1507" s="1"/>
      <c r="B1507" s="61"/>
      <c r="C1507" s="61"/>
      <c r="D1507" s="61"/>
      <c r="E1507" s="61"/>
      <c r="F1507" s="61"/>
    </row>
    <row r="1508" spans="1:6" x14ac:dyDescent="0.25">
      <c r="A1508" s="1"/>
      <c r="B1508" s="61"/>
      <c r="C1508" s="61"/>
      <c r="D1508" s="61"/>
      <c r="E1508" s="61"/>
      <c r="F1508" s="61"/>
    </row>
    <row r="1509" spans="1:6" x14ac:dyDescent="0.25">
      <c r="A1509" s="1"/>
      <c r="B1509" s="61"/>
      <c r="C1509" s="61"/>
      <c r="D1509" s="61"/>
      <c r="E1509" s="61"/>
      <c r="F1509" s="61"/>
    </row>
    <row r="1510" spans="1:6" x14ac:dyDescent="0.25">
      <c r="A1510" s="1"/>
      <c r="B1510" s="61"/>
      <c r="C1510" s="61"/>
      <c r="D1510" s="61"/>
      <c r="E1510" s="61"/>
      <c r="F1510" s="61"/>
    </row>
    <row r="1511" spans="1:6" x14ac:dyDescent="0.25">
      <c r="A1511" s="1"/>
      <c r="B1511" s="61"/>
      <c r="C1511" s="61"/>
      <c r="D1511" s="61"/>
      <c r="E1511" s="61"/>
      <c r="F1511" s="61"/>
    </row>
    <row r="1512" spans="1:6" x14ac:dyDescent="0.25">
      <c r="A1512" s="1"/>
      <c r="B1512" s="61"/>
      <c r="C1512" s="61"/>
      <c r="D1512" s="61"/>
      <c r="E1512" s="61"/>
      <c r="F1512" s="61"/>
    </row>
    <row r="1513" spans="1:6" x14ac:dyDescent="0.25">
      <c r="A1513" s="1"/>
      <c r="B1513" s="61"/>
      <c r="C1513" s="61"/>
      <c r="D1513" s="61"/>
      <c r="E1513" s="61"/>
      <c r="F1513" s="61"/>
    </row>
    <row r="1514" spans="1:6" x14ac:dyDescent="0.25">
      <c r="A1514" s="1"/>
      <c r="B1514" s="61"/>
      <c r="C1514" s="61"/>
      <c r="D1514" s="61"/>
      <c r="E1514" s="61"/>
      <c r="F1514" s="61"/>
    </row>
    <row r="1515" spans="1:6" x14ac:dyDescent="0.25">
      <c r="A1515" s="1"/>
      <c r="B1515" s="61"/>
      <c r="C1515" s="61"/>
      <c r="D1515" s="61"/>
      <c r="E1515" s="61"/>
      <c r="F1515" s="61"/>
    </row>
    <row r="1516" spans="1:6" x14ac:dyDescent="0.25">
      <c r="A1516" s="1"/>
      <c r="B1516" s="61"/>
      <c r="C1516" s="61"/>
      <c r="D1516" s="61"/>
      <c r="E1516" s="61"/>
      <c r="F1516" s="61"/>
    </row>
    <row r="1517" spans="1:6" x14ac:dyDescent="0.25">
      <c r="A1517" s="1"/>
      <c r="B1517" s="61"/>
      <c r="C1517" s="61"/>
      <c r="D1517" s="61"/>
      <c r="E1517" s="61"/>
      <c r="F1517" s="61"/>
    </row>
    <row r="1518" spans="1:6" x14ac:dyDescent="0.25">
      <c r="A1518" s="1"/>
      <c r="B1518" s="61"/>
      <c r="C1518" s="61"/>
      <c r="D1518" s="61"/>
      <c r="E1518" s="61"/>
      <c r="F1518" s="61"/>
    </row>
    <row r="1519" spans="1:6" x14ac:dyDescent="0.25">
      <c r="A1519" s="1"/>
      <c r="B1519" s="61"/>
      <c r="C1519" s="61"/>
      <c r="D1519" s="61"/>
      <c r="E1519" s="61"/>
      <c r="F1519" s="61"/>
    </row>
    <row r="1520" spans="1:6" x14ac:dyDescent="0.25">
      <c r="A1520" s="1"/>
      <c r="B1520" s="61"/>
      <c r="C1520" s="61"/>
      <c r="D1520" s="61"/>
      <c r="E1520" s="61"/>
      <c r="F1520" s="61"/>
    </row>
    <row r="1521" spans="1:6" x14ac:dyDescent="0.25">
      <c r="A1521" s="1"/>
      <c r="B1521" s="61"/>
      <c r="C1521" s="61"/>
      <c r="D1521" s="61"/>
      <c r="E1521" s="61"/>
      <c r="F1521" s="61"/>
    </row>
    <row r="1522" spans="1:6" x14ac:dyDescent="0.25">
      <c r="A1522" s="1"/>
      <c r="B1522" s="61"/>
      <c r="C1522" s="61"/>
      <c r="D1522" s="61"/>
      <c r="E1522" s="61"/>
      <c r="F1522" s="61"/>
    </row>
    <row r="1523" spans="1:6" x14ac:dyDescent="0.25">
      <c r="A1523" s="1"/>
      <c r="B1523" s="61"/>
      <c r="C1523" s="61"/>
      <c r="D1523" s="61"/>
      <c r="E1523" s="61"/>
      <c r="F1523" s="61"/>
    </row>
    <row r="1524" spans="1:6" x14ac:dyDescent="0.25">
      <c r="A1524" s="1"/>
      <c r="B1524" s="61"/>
      <c r="C1524" s="61"/>
      <c r="D1524" s="61"/>
      <c r="E1524" s="61"/>
      <c r="F1524" s="61"/>
    </row>
    <row r="1525" spans="1:6" x14ac:dyDescent="0.25">
      <c r="A1525" s="1"/>
      <c r="B1525" s="61"/>
      <c r="C1525" s="61"/>
      <c r="D1525" s="61"/>
      <c r="E1525" s="61"/>
      <c r="F1525" s="61"/>
    </row>
    <row r="1526" spans="1:6" x14ac:dyDescent="0.25">
      <c r="A1526" s="1"/>
      <c r="B1526" s="61"/>
      <c r="C1526" s="61"/>
      <c r="D1526" s="61"/>
      <c r="E1526" s="61"/>
      <c r="F1526" s="61"/>
    </row>
    <row r="1527" spans="1:6" x14ac:dyDescent="0.25">
      <c r="A1527" s="1"/>
      <c r="B1527" s="61"/>
      <c r="C1527" s="61"/>
      <c r="D1527" s="61"/>
      <c r="E1527" s="61"/>
      <c r="F1527" s="61"/>
    </row>
    <row r="1528" spans="1:6" x14ac:dyDescent="0.25">
      <c r="A1528" s="1"/>
      <c r="B1528" s="61"/>
      <c r="C1528" s="61"/>
      <c r="D1528" s="61"/>
      <c r="E1528" s="61"/>
      <c r="F1528" s="61"/>
    </row>
    <row r="1529" spans="1:6" x14ac:dyDescent="0.25">
      <c r="A1529" s="1"/>
      <c r="B1529" s="61"/>
      <c r="C1529" s="61"/>
      <c r="D1529" s="61"/>
      <c r="E1529" s="61"/>
      <c r="F1529" s="61"/>
    </row>
    <row r="1530" spans="1:6" x14ac:dyDescent="0.25">
      <c r="A1530" s="1"/>
      <c r="B1530" s="61"/>
      <c r="C1530" s="61"/>
      <c r="D1530" s="61"/>
      <c r="E1530" s="61"/>
      <c r="F1530" s="61"/>
    </row>
    <row r="1531" spans="1:6" x14ac:dyDescent="0.25">
      <c r="A1531" s="1"/>
      <c r="B1531" s="61"/>
      <c r="C1531" s="61"/>
      <c r="D1531" s="61"/>
      <c r="E1531" s="61"/>
      <c r="F1531" s="61"/>
    </row>
    <row r="1532" spans="1:6" x14ac:dyDescent="0.25">
      <c r="A1532" s="1"/>
      <c r="B1532" s="61"/>
      <c r="C1532" s="61"/>
      <c r="D1532" s="61"/>
      <c r="E1532" s="61"/>
      <c r="F1532" s="61"/>
    </row>
    <row r="1533" spans="1:6" x14ac:dyDescent="0.25">
      <c r="A1533" s="1"/>
      <c r="B1533" s="61"/>
      <c r="C1533" s="61"/>
      <c r="D1533" s="61"/>
      <c r="E1533" s="61"/>
      <c r="F1533" s="61"/>
    </row>
    <row r="1534" spans="1:6" x14ac:dyDescent="0.25">
      <c r="A1534" s="1"/>
      <c r="B1534" s="61"/>
      <c r="C1534" s="61"/>
      <c r="D1534" s="61"/>
      <c r="E1534" s="61"/>
      <c r="F1534" s="61"/>
    </row>
    <row r="1535" spans="1:6" x14ac:dyDescent="0.25">
      <c r="A1535" s="1"/>
      <c r="B1535" s="61"/>
      <c r="C1535" s="61"/>
      <c r="D1535" s="61"/>
      <c r="E1535" s="61"/>
      <c r="F1535" s="61"/>
    </row>
    <row r="1536" spans="1:6" x14ac:dyDescent="0.25">
      <c r="A1536" s="1"/>
      <c r="B1536" s="61"/>
      <c r="C1536" s="61"/>
      <c r="D1536" s="61"/>
      <c r="E1536" s="61"/>
      <c r="F1536" s="61"/>
    </row>
    <row r="1537" spans="1:6" x14ac:dyDescent="0.25">
      <c r="A1537" s="1"/>
      <c r="B1537" s="61"/>
      <c r="C1537" s="61"/>
      <c r="D1537" s="61"/>
      <c r="E1537" s="61"/>
      <c r="F1537" s="61"/>
    </row>
    <row r="1538" spans="1:6" x14ac:dyDescent="0.25">
      <c r="A1538" s="1"/>
      <c r="B1538" s="61"/>
      <c r="C1538" s="61"/>
      <c r="D1538" s="61"/>
      <c r="E1538" s="61"/>
      <c r="F1538" s="61"/>
    </row>
    <row r="1539" spans="1:6" x14ac:dyDescent="0.25">
      <c r="A1539" s="1"/>
      <c r="B1539" s="61"/>
      <c r="C1539" s="61"/>
      <c r="D1539" s="61"/>
      <c r="E1539" s="61"/>
      <c r="F1539" s="61"/>
    </row>
    <row r="1540" spans="1:6" x14ac:dyDescent="0.25">
      <c r="A1540" s="1"/>
      <c r="B1540" s="61"/>
      <c r="C1540" s="61"/>
      <c r="D1540" s="61"/>
      <c r="E1540" s="61"/>
      <c r="F1540" s="61"/>
    </row>
    <row r="1541" spans="1:6" x14ac:dyDescent="0.25">
      <c r="A1541" s="1"/>
      <c r="B1541" s="61"/>
      <c r="C1541" s="61"/>
      <c r="D1541" s="61"/>
      <c r="E1541" s="61"/>
      <c r="F1541" s="61"/>
    </row>
    <row r="1542" spans="1:6" x14ac:dyDescent="0.25">
      <c r="A1542" s="1"/>
      <c r="B1542" s="61"/>
      <c r="C1542" s="61"/>
      <c r="D1542" s="61"/>
      <c r="E1542" s="61"/>
      <c r="F1542" s="61"/>
    </row>
    <row r="1543" spans="1:6" x14ac:dyDescent="0.25">
      <c r="A1543" s="1"/>
      <c r="B1543" s="61"/>
      <c r="C1543" s="61"/>
      <c r="D1543" s="61"/>
      <c r="E1543" s="61"/>
      <c r="F1543" s="61"/>
    </row>
    <row r="1544" spans="1:6" x14ac:dyDescent="0.25">
      <c r="A1544" s="1"/>
      <c r="B1544" s="61"/>
      <c r="C1544" s="61"/>
      <c r="D1544" s="61"/>
      <c r="E1544" s="61"/>
      <c r="F1544" s="61"/>
    </row>
    <row r="1545" spans="1:6" x14ac:dyDescent="0.25">
      <c r="A1545" s="1"/>
      <c r="B1545" s="61"/>
      <c r="C1545" s="61"/>
      <c r="D1545" s="61"/>
      <c r="E1545" s="61"/>
      <c r="F1545" s="61"/>
    </row>
    <row r="1546" spans="1:6" x14ac:dyDescent="0.25">
      <c r="A1546" s="1"/>
      <c r="B1546" s="61"/>
      <c r="C1546" s="61"/>
      <c r="D1546" s="61"/>
      <c r="E1546" s="61"/>
      <c r="F1546" s="61"/>
    </row>
    <row r="1547" spans="1:6" x14ac:dyDescent="0.25">
      <c r="A1547" s="1"/>
      <c r="B1547" s="61"/>
      <c r="C1547" s="61"/>
      <c r="D1547" s="61"/>
      <c r="E1547" s="61"/>
      <c r="F1547" s="61"/>
    </row>
    <row r="1548" spans="1:6" x14ac:dyDescent="0.25">
      <c r="A1548" s="1"/>
      <c r="B1548" s="61"/>
      <c r="C1548" s="61"/>
      <c r="D1548" s="61"/>
      <c r="E1548" s="61"/>
      <c r="F1548" s="61"/>
    </row>
    <row r="1549" spans="1:6" x14ac:dyDescent="0.25">
      <c r="A1549" s="1"/>
      <c r="B1549" s="61"/>
      <c r="C1549" s="61"/>
      <c r="D1549" s="61"/>
      <c r="E1549" s="61"/>
      <c r="F1549" s="61"/>
    </row>
    <row r="1550" spans="1:6" x14ac:dyDescent="0.25">
      <c r="A1550" s="1"/>
      <c r="B1550" s="61"/>
      <c r="C1550" s="61"/>
      <c r="D1550" s="61"/>
      <c r="E1550" s="61"/>
      <c r="F1550" s="61"/>
    </row>
    <row r="1551" spans="1:6" x14ac:dyDescent="0.25">
      <c r="A1551" s="1"/>
      <c r="B1551" s="61"/>
      <c r="C1551" s="61"/>
      <c r="D1551" s="61"/>
      <c r="E1551" s="61"/>
      <c r="F1551" s="61"/>
    </row>
    <row r="1552" spans="1:6" x14ac:dyDescent="0.25">
      <c r="A1552" s="1"/>
      <c r="B1552" s="61"/>
      <c r="C1552" s="61"/>
      <c r="D1552" s="61"/>
      <c r="E1552" s="61"/>
      <c r="F1552" s="61"/>
    </row>
    <row r="1553" spans="1:6" x14ac:dyDescent="0.25">
      <c r="A1553" s="1"/>
      <c r="B1553" s="61"/>
      <c r="C1553" s="61"/>
      <c r="D1553" s="61"/>
      <c r="E1553" s="61"/>
      <c r="F1553" s="61"/>
    </row>
    <row r="1554" spans="1:6" x14ac:dyDescent="0.25">
      <c r="A1554" s="1"/>
      <c r="B1554" s="61"/>
      <c r="C1554" s="61"/>
      <c r="D1554" s="61"/>
      <c r="E1554" s="61"/>
      <c r="F1554" s="61"/>
    </row>
    <row r="1555" spans="1:6" x14ac:dyDescent="0.25">
      <c r="A1555" s="1"/>
      <c r="B1555" s="61"/>
      <c r="C1555" s="61"/>
      <c r="D1555" s="61"/>
      <c r="E1555" s="61"/>
      <c r="F1555" s="61"/>
    </row>
    <row r="1556" spans="1:6" x14ac:dyDescent="0.25">
      <c r="A1556" s="1"/>
      <c r="B1556" s="61"/>
      <c r="C1556" s="61"/>
      <c r="D1556" s="61"/>
      <c r="E1556" s="61"/>
      <c r="F1556" s="61"/>
    </row>
    <row r="1557" spans="1:6" x14ac:dyDescent="0.25">
      <c r="A1557" s="1"/>
      <c r="B1557" s="61"/>
      <c r="C1557" s="61"/>
      <c r="D1557" s="61"/>
      <c r="E1557" s="61"/>
      <c r="F1557" s="61"/>
    </row>
    <row r="1558" spans="1:6" x14ac:dyDescent="0.25">
      <c r="A1558" s="1"/>
      <c r="B1558" s="61"/>
      <c r="C1558" s="61"/>
      <c r="D1558" s="61"/>
      <c r="E1558" s="61"/>
      <c r="F1558" s="61"/>
    </row>
    <row r="1559" spans="1:6" x14ac:dyDescent="0.25">
      <c r="A1559" s="1"/>
      <c r="B1559" s="61"/>
      <c r="C1559" s="61"/>
      <c r="D1559" s="61"/>
      <c r="E1559" s="61"/>
      <c r="F1559" s="61"/>
    </row>
    <row r="1560" spans="1:6" x14ac:dyDescent="0.25">
      <c r="A1560" s="1"/>
      <c r="B1560" s="61"/>
      <c r="C1560" s="61"/>
      <c r="D1560" s="61"/>
      <c r="E1560" s="61"/>
      <c r="F1560" s="61"/>
    </row>
    <row r="1561" spans="1:6" x14ac:dyDescent="0.25">
      <c r="A1561" s="1"/>
      <c r="B1561" s="61"/>
      <c r="C1561" s="61"/>
      <c r="D1561" s="61"/>
      <c r="E1561" s="61"/>
      <c r="F1561" s="61"/>
    </row>
    <row r="1562" spans="1:6" x14ac:dyDescent="0.25">
      <c r="A1562" s="1"/>
      <c r="B1562" s="61"/>
      <c r="C1562" s="61"/>
      <c r="D1562" s="61"/>
      <c r="E1562" s="61"/>
      <c r="F1562" s="61"/>
    </row>
    <row r="1563" spans="1:6" x14ac:dyDescent="0.25">
      <c r="A1563" s="1"/>
      <c r="B1563" s="61"/>
      <c r="C1563" s="61"/>
      <c r="D1563" s="61"/>
      <c r="E1563" s="61"/>
      <c r="F1563" s="61"/>
    </row>
    <row r="1564" spans="1:6" x14ac:dyDescent="0.25">
      <c r="A1564" s="1"/>
      <c r="B1564" s="61"/>
      <c r="C1564" s="61"/>
      <c r="D1564" s="61"/>
      <c r="E1564" s="61"/>
      <c r="F1564" s="61"/>
    </row>
    <row r="1565" spans="1:6" x14ac:dyDescent="0.25">
      <c r="A1565" s="1"/>
      <c r="B1565" s="61"/>
      <c r="C1565" s="61"/>
      <c r="D1565" s="61"/>
      <c r="E1565" s="61"/>
      <c r="F1565" s="61"/>
    </row>
    <row r="1566" spans="1:6" x14ac:dyDescent="0.25">
      <c r="A1566" s="1"/>
      <c r="B1566" s="61"/>
      <c r="C1566" s="61"/>
      <c r="D1566" s="61"/>
      <c r="E1566" s="61"/>
      <c r="F1566" s="61"/>
    </row>
    <row r="1567" spans="1:6" x14ac:dyDescent="0.25">
      <c r="A1567" s="1"/>
      <c r="B1567" s="61"/>
      <c r="C1567" s="61"/>
      <c r="D1567" s="61"/>
      <c r="E1567" s="61"/>
      <c r="F1567" s="61"/>
    </row>
    <row r="1568" spans="1:6" x14ac:dyDescent="0.25">
      <c r="A1568" s="1"/>
      <c r="B1568" s="61"/>
      <c r="C1568" s="61"/>
      <c r="D1568" s="61"/>
      <c r="E1568" s="61"/>
      <c r="F1568" s="61"/>
    </row>
    <row r="1569" spans="1:6" x14ac:dyDescent="0.25">
      <c r="A1569" s="1"/>
      <c r="B1569" s="61"/>
      <c r="C1569" s="61"/>
      <c r="D1569" s="61"/>
      <c r="E1569" s="61"/>
      <c r="F1569" s="61"/>
    </row>
    <row r="1570" spans="1:6" x14ac:dyDescent="0.25">
      <c r="A1570" s="1"/>
      <c r="B1570" s="61"/>
      <c r="C1570" s="61"/>
      <c r="D1570" s="61"/>
      <c r="E1570" s="61"/>
      <c r="F1570" s="61"/>
    </row>
    <row r="1571" spans="1:6" x14ac:dyDescent="0.25">
      <c r="A1571" s="1"/>
      <c r="B1571" s="61"/>
      <c r="C1571" s="61"/>
      <c r="D1571" s="61"/>
      <c r="E1571" s="61"/>
      <c r="F1571" s="61"/>
    </row>
    <row r="1572" spans="1:6" x14ac:dyDescent="0.25">
      <c r="A1572" s="1"/>
      <c r="B1572" s="61"/>
      <c r="C1572" s="61"/>
      <c r="D1572" s="61"/>
      <c r="E1572" s="61"/>
      <c r="F1572" s="61"/>
    </row>
    <row r="1573" spans="1:6" x14ac:dyDescent="0.25">
      <c r="A1573" s="1"/>
      <c r="B1573" s="61"/>
      <c r="C1573" s="61"/>
      <c r="D1573" s="61"/>
      <c r="E1573" s="61"/>
      <c r="F1573" s="61"/>
    </row>
    <row r="1574" spans="1:6" x14ac:dyDescent="0.25">
      <c r="A1574" s="1"/>
      <c r="B1574" s="61"/>
      <c r="C1574" s="61"/>
      <c r="D1574" s="61"/>
      <c r="E1574" s="61"/>
      <c r="F1574" s="61"/>
    </row>
    <row r="1575" spans="1:6" x14ac:dyDescent="0.25">
      <c r="A1575" s="1"/>
      <c r="B1575" s="61"/>
      <c r="C1575" s="61"/>
      <c r="D1575" s="61"/>
      <c r="E1575" s="61"/>
      <c r="F1575" s="61"/>
    </row>
    <row r="1576" spans="1:6" x14ac:dyDescent="0.25">
      <c r="A1576" s="1"/>
      <c r="B1576" s="61"/>
      <c r="C1576" s="61"/>
      <c r="D1576" s="61"/>
      <c r="E1576" s="61"/>
      <c r="F1576" s="61"/>
    </row>
    <row r="1577" spans="1:6" x14ac:dyDescent="0.25">
      <c r="A1577" s="1"/>
      <c r="B1577" s="61"/>
      <c r="C1577" s="61"/>
      <c r="D1577" s="61"/>
      <c r="E1577" s="61"/>
      <c r="F1577" s="61"/>
    </row>
    <row r="1578" spans="1:6" x14ac:dyDescent="0.25">
      <c r="A1578" s="1"/>
      <c r="B1578" s="61"/>
      <c r="C1578" s="61"/>
      <c r="D1578" s="61"/>
      <c r="E1578" s="61"/>
      <c r="F1578" s="61"/>
    </row>
    <row r="1579" spans="1:6" x14ac:dyDescent="0.25">
      <c r="A1579" s="1"/>
      <c r="B1579" s="61"/>
      <c r="C1579" s="61"/>
      <c r="D1579" s="61"/>
      <c r="E1579" s="61"/>
      <c r="F1579" s="61"/>
    </row>
    <row r="1580" spans="1:6" x14ac:dyDescent="0.25">
      <c r="A1580" s="1"/>
      <c r="B1580" s="61"/>
      <c r="C1580" s="61"/>
      <c r="D1580" s="61"/>
      <c r="E1580" s="61"/>
      <c r="F1580" s="61"/>
    </row>
    <row r="1581" spans="1:6" x14ac:dyDescent="0.25">
      <c r="A1581" s="1"/>
      <c r="B1581" s="61"/>
      <c r="C1581" s="61"/>
      <c r="D1581" s="61"/>
      <c r="E1581" s="61"/>
      <c r="F1581" s="61"/>
    </row>
    <row r="1582" spans="1:6" x14ac:dyDescent="0.25">
      <c r="A1582" s="1"/>
      <c r="B1582" s="61"/>
      <c r="C1582" s="61"/>
      <c r="D1582" s="61"/>
      <c r="E1582" s="61"/>
      <c r="F1582" s="61"/>
    </row>
    <row r="1583" spans="1:6" x14ac:dyDescent="0.25">
      <c r="A1583" s="1"/>
      <c r="B1583" s="61"/>
      <c r="C1583" s="61"/>
      <c r="D1583" s="61"/>
      <c r="E1583" s="61"/>
      <c r="F1583" s="61"/>
    </row>
    <row r="1584" spans="1:6" x14ac:dyDescent="0.25">
      <c r="A1584" s="1"/>
      <c r="B1584" s="61"/>
      <c r="C1584" s="61"/>
      <c r="D1584" s="61"/>
      <c r="E1584" s="61"/>
      <c r="F1584" s="61"/>
    </row>
    <row r="1585" spans="1:6" x14ac:dyDescent="0.25">
      <c r="A1585" s="1"/>
      <c r="B1585" s="61"/>
      <c r="C1585" s="61"/>
      <c r="D1585" s="61"/>
      <c r="E1585" s="61"/>
      <c r="F1585" s="61"/>
    </row>
    <row r="1586" spans="1:6" x14ac:dyDescent="0.25">
      <c r="A1586" s="1"/>
      <c r="B1586" s="61"/>
      <c r="C1586" s="61"/>
      <c r="D1586" s="61"/>
      <c r="E1586" s="61"/>
      <c r="F1586" s="61"/>
    </row>
    <row r="1587" spans="1:6" x14ac:dyDescent="0.25">
      <c r="A1587" s="1"/>
      <c r="B1587" s="61"/>
      <c r="C1587" s="61"/>
      <c r="D1587" s="61"/>
      <c r="E1587" s="61"/>
      <c r="F1587" s="61"/>
    </row>
    <row r="1588" spans="1:6" x14ac:dyDescent="0.25">
      <c r="A1588" s="1"/>
      <c r="B1588" s="61"/>
      <c r="C1588" s="61"/>
      <c r="D1588" s="61"/>
      <c r="E1588" s="61"/>
      <c r="F1588" s="61"/>
    </row>
    <row r="1589" spans="1:6" x14ac:dyDescent="0.25">
      <c r="A1589" s="1"/>
      <c r="B1589" s="61"/>
      <c r="C1589" s="61"/>
      <c r="D1589" s="61"/>
      <c r="E1589" s="61"/>
      <c r="F1589" s="61"/>
    </row>
    <row r="1590" spans="1:6" x14ac:dyDescent="0.25">
      <c r="A1590" s="1"/>
      <c r="B1590" s="61"/>
      <c r="C1590" s="61"/>
      <c r="D1590" s="61"/>
      <c r="E1590" s="61"/>
      <c r="F1590" s="61"/>
    </row>
    <row r="1591" spans="1:6" x14ac:dyDescent="0.25">
      <c r="A1591" s="1"/>
      <c r="B1591" s="61"/>
      <c r="C1591" s="61"/>
      <c r="D1591" s="61"/>
      <c r="E1591" s="61"/>
      <c r="F1591" s="61"/>
    </row>
    <row r="1592" spans="1:6" x14ac:dyDescent="0.25">
      <c r="A1592" s="1"/>
      <c r="B1592" s="61"/>
      <c r="C1592" s="61"/>
      <c r="D1592" s="61"/>
      <c r="E1592" s="61"/>
      <c r="F1592" s="61"/>
    </row>
    <row r="1593" spans="1:6" x14ac:dyDescent="0.25">
      <c r="A1593" s="1"/>
      <c r="B1593" s="61"/>
      <c r="C1593" s="61"/>
      <c r="D1593" s="61"/>
      <c r="E1593" s="61"/>
      <c r="F1593" s="61"/>
    </row>
    <row r="1594" spans="1:6" x14ac:dyDescent="0.25">
      <c r="A1594" s="1"/>
      <c r="B1594" s="61"/>
      <c r="C1594" s="61"/>
      <c r="D1594" s="61"/>
      <c r="E1594" s="61"/>
      <c r="F1594" s="61"/>
    </row>
    <row r="1595" spans="1:6" x14ac:dyDescent="0.25">
      <c r="A1595" s="1"/>
      <c r="B1595" s="61"/>
      <c r="C1595" s="61"/>
      <c r="D1595" s="61"/>
      <c r="E1595" s="61"/>
      <c r="F1595" s="61"/>
    </row>
    <row r="1596" spans="1:6" x14ac:dyDescent="0.25">
      <c r="A1596" s="1"/>
      <c r="B1596" s="61"/>
      <c r="C1596" s="61"/>
      <c r="D1596" s="61"/>
      <c r="E1596" s="61"/>
      <c r="F1596" s="61"/>
    </row>
    <row r="1597" spans="1:6" x14ac:dyDescent="0.25">
      <c r="A1597" s="1"/>
      <c r="B1597" s="61"/>
      <c r="C1597" s="61"/>
      <c r="D1597" s="61"/>
      <c r="E1597" s="61"/>
      <c r="F1597" s="61"/>
    </row>
    <row r="1598" spans="1:6" x14ac:dyDescent="0.25">
      <c r="A1598" s="1"/>
      <c r="B1598" s="61"/>
      <c r="C1598" s="61"/>
      <c r="D1598" s="61"/>
      <c r="E1598" s="61"/>
      <c r="F1598" s="61"/>
    </row>
    <row r="1599" spans="1:6" x14ac:dyDescent="0.25">
      <c r="A1599" s="1"/>
      <c r="B1599" s="61"/>
      <c r="C1599" s="61"/>
      <c r="D1599" s="61"/>
      <c r="E1599" s="61"/>
      <c r="F1599" s="61"/>
    </row>
    <row r="1600" spans="1:6" x14ac:dyDescent="0.25">
      <c r="A1600" s="1"/>
      <c r="B1600" s="61"/>
      <c r="C1600" s="61"/>
      <c r="D1600" s="61"/>
      <c r="E1600" s="61"/>
      <c r="F1600" s="61"/>
    </row>
    <row r="1601" spans="1:6" x14ac:dyDescent="0.25">
      <c r="A1601" s="1"/>
      <c r="B1601" s="61"/>
      <c r="C1601" s="61"/>
      <c r="D1601" s="61"/>
      <c r="E1601" s="61"/>
      <c r="F1601" s="61"/>
    </row>
    <row r="1602" spans="1:6" x14ac:dyDescent="0.25">
      <c r="A1602" s="1"/>
      <c r="B1602" s="61"/>
      <c r="C1602" s="61"/>
      <c r="D1602" s="61"/>
      <c r="E1602" s="61"/>
      <c r="F1602" s="61"/>
    </row>
    <row r="1603" spans="1:6" x14ac:dyDescent="0.25">
      <c r="A1603" s="1"/>
      <c r="B1603" s="61"/>
      <c r="C1603" s="61"/>
      <c r="D1603" s="61"/>
      <c r="E1603" s="61"/>
      <c r="F1603" s="61"/>
    </row>
    <row r="1604" spans="1:6" x14ac:dyDescent="0.25">
      <c r="A1604" s="1"/>
      <c r="B1604" s="61"/>
      <c r="C1604" s="61"/>
      <c r="D1604" s="61"/>
      <c r="E1604" s="61"/>
      <c r="F1604" s="61"/>
    </row>
    <row r="1605" spans="1:6" x14ac:dyDescent="0.25">
      <c r="A1605" s="1"/>
      <c r="B1605" s="61"/>
      <c r="C1605" s="61"/>
      <c r="D1605" s="61"/>
      <c r="E1605" s="61"/>
      <c r="F1605" s="61"/>
    </row>
    <row r="1606" spans="1:6" x14ac:dyDescent="0.25">
      <c r="A1606" s="1"/>
      <c r="B1606" s="61"/>
      <c r="C1606" s="61"/>
      <c r="D1606" s="61"/>
      <c r="E1606" s="61"/>
      <c r="F1606" s="61"/>
    </row>
    <row r="1607" spans="1:6" x14ac:dyDescent="0.25">
      <c r="A1607" s="1"/>
      <c r="B1607" s="61"/>
      <c r="C1607" s="61"/>
      <c r="D1607" s="61"/>
      <c r="E1607" s="61"/>
      <c r="F1607" s="61"/>
    </row>
    <row r="1608" spans="1:6" x14ac:dyDescent="0.25">
      <c r="A1608" s="1"/>
      <c r="B1608" s="61"/>
      <c r="C1608" s="61"/>
      <c r="D1608" s="61"/>
      <c r="E1608" s="61"/>
      <c r="F1608" s="61"/>
    </row>
    <row r="1609" spans="1:6" x14ac:dyDescent="0.25">
      <c r="A1609" s="1"/>
      <c r="B1609" s="61"/>
      <c r="C1609" s="61"/>
      <c r="D1609" s="61"/>
      <c r="E1609" s="61"/>
      <c r="F1609" s="61"/>
    </row>
    <row r="1610" spans="1:6" x14ac:dyDescent="0.25">
      <c r="A1610" s="1"/>
      <c r="B1610" s="61"/>
      <c r="C1610" s="61"/>
      <c r="D1610" s="61"/>
      <c r="E1610" s="61"/>
      <c r="F1610" s="61"/>
    </row>
    <row r="1611" spans="1:6" x14ac:dyDescent="0.25">
      <c r="A1611" s="1"/>
      <c r="B1611" s="61"/>
      <c r="C1611" s="61"/>
      <c r="D1611" s="61"/>
      <c r="E1611" s="61"/>
      <c r="F1611" s="61"/>
    </row>
    <row r="1612" spans="1:6" x14ac:dyDescent="0.25">
      <c r="A1612" s="1"/>
      <c r="B1612" s="61"/>
      <c r="C1612" s="61"/>
      <c r="D1612" s="61"/>
      <c r="E1612" s="61"/>
      <c r="F1612" s="61"/>
    </row>
    <row r="1613" spans="1:6" x14ac:dyDescent="0.25">
      <c r="A1613" s="1"/>
      <c r="B1613" s="61"/>
      <c r="C1613" s="61"/>
      <c r="D1613" s="61"/>
      <c r="E1613" s="61"/>
      <c r="F1613" s="61"/>
    </row>
    <row r="1614" spans="1:6" x14ac:dyDescent="0.25">
      <c r="A1614" s="1"/>
      <c r="B1614" s="61"/>
      <c r="C1614" s="61"/>
      <c r="D1614" s="61"/>
      <c r="E1614" s="61"/>
      <c r="F1614" s="61"/>
    </row>
    <row r="1615" spans="1:6" x14ac:dyDescent="0.25">
      <c r="A1615" s="1"/>
      <c r="B1615" s="61"/>
      <c r="C1615" s="61"/>
      <c r="D1615" s="61"/>
      <c r="E1615" s="61"/>
      <c r="F1615" s="61"/>
    </row>
    <row r="1616" spans="1:6" x14ac:dyDescent="0.25">
      <c r="A1616" s="1"/>
      <c r="B1616" s="61"/>
      <c r="C1616" s="61"/>
      <c r="D1616" s="61"/>
      <c r="E1616" s="61"/>
      <c r="F1616" s="61"/>
    </row>
    <row r="1617" spans="1:6" x14ac:dyDescent="0.25">
      <c r="A1617" s="1"/>
      <c r="B1617" s="61"/>
      <c r="C1617" s="61"/>
      <c r="D1617" s="61"/>
      <c r="E1617" s="61"/>
      <c r="F1617" s="61"/>
    </row>
    <row r="1618" spans="1:6" x14ac:dyDescent="0.25">
      <c r="A1618" s="1"/>
      <c r="B1618" s="61"/>
      <c r="C1618" s="61"/>
      <c r="D1618" s="61"/>
      <c r="E1618" s="61"/>
      <c r="F1618" s="61"/>
    </row>
    <row r="1619" spans="1:6" x14ac:dyDescent="0.25">
      <c r="A1619" s="1"/>
      <c r="B1619" s="61"/>
      <c r="C1619" s="61"/>
      <c r="D1619" s="61"/>
      <c r="E1619" s="61"/>
      <c r="F1619" s="61"/>
    </row>
    <row r="1620" spans="1:6" x14ac:dyDescent="0.25">
      <c r="A1620" s="1"/>
      <c r="B1620" s="61"/>
      <c r="C1620" s="61"/>
      <c r="D1620" s="61"/>
      <c r="E1620" s="61"/>
      <c r="F1620" s="61"/>
    </row>
    <row r="1621" spans="1:6" x14ac:dyDescent="0.25">
      <c r="A1621" s="1"/>
      <c r="B1621" s="61"/>
      <c r="C1621" s="61"/>
      <c r="D1621" s="61"/>
      <c r="E1621" s="61"/>
      <c r="F1621" s="61"/>
    </row>
    <row r="1622" spans="1:6" x14ac:dyDescent="0.25">
      <c r="A1622" s="1"/>
      <c r="B1622" s="61"/>
      <c r="C1622" s="61"/>
      <c r="D1622" s="61"/>
      <c r="E1622" s="61"/>
      <c r="F1622" s="61"/>
    </row>
    <row r="1623" spans="1:6" x14ac:dyDescent="0.25">
      <c r="A1623" s="1"/>
      <c r="B1623" s="61"/>
      <c r="C1623" s="61"/>
      <c r="D1623" s="61"/>
      <c r="E1623" s="61"/>
      <c r="F1623" s="61"/>
    </row>
    <row r="1624" spans="1:6" x14ac:dyDescent="0.25">
      <c r="A1624" s="1"/>
      <c r="B1624" s="61"/>
      <c r="C1624" s="61"/>
      <c r="D1624" s="61"/>
      <c r="E1624" s="61"/>
      <c r="F1624" s="61"/>
    </row>
    <row r="1625" spans="1:6" x14ac:dyDescent="0.25">
      <c r="A1625" s="1"/>
      <c r="B1625" s="61"/>
      <c r="C1625" s="61"/>
      <c r="D1625" s="61"/>
      <c r="E1625" s="61"/>
      <c r="F1625" s="61"/>
    </row>
    <row r="1626" spans="1:6" x14ac:dyDescent="0.25">
      <c r="A1626" s="1"/>
      <c r="B1626" s="61"/>
      <c r="C1626" s="61"/>
      <c r="D1626" s="61"/>
      <c r="E1626" s="61"/>
      <c r="F1626" s="61"/>
    </row>
    <row r="1627" spans="1:6" x14ac:dyDescent="0.25">
      <c r="A1627" s="1"/>
      <c r="B1627" s="61"/>
      <c r="C1627" s="61"/>
      <c r="D1627" s="61"/>
      <c r="E1627" s="61"/>
      <c r="F1627" s="61"/>
    </row>
    <row r="1628" spans="1:6" x14ac:dyDescent="0.25">
      <c r="A1628" s="1"/>
      <c r="B1628" s="61"/>
      <c r="C1628" s="61"/>
      <c r="D1628" s="61"/>
      <c r="E1628" s="61"/>
      <c r="F1628" s="61"/>
    </row>
    <row r="1629" spans="1:6" x14ac:dyDescent="0.25">
      <c r="A1629" s="1"/>
      <c r="B1629" s="61"/>
      <c r="C1629" s="61"/>
      <c r="D1629" s="61"/>
      <c r="E1629" s="61"/>
      <c r="F1629" s="61"/>
    </row>
    <row r="1630" spans="1:6" x14ac:dyDescent="0.25">
      <c r="A1630" s="1"/>
      <c r="B1630" s="61"/>
      <c r="C1630" s="61"/>
      <c r="D1630" s="61"/>
      <c r="E1630" s="61"/>
      <c r="F1630" s="61"/>
    </row>
    <row r="1631" spans="1:6" x14ac:dyDescent="0.25">
      <c r="A1631" s="1"/>
      <c r="B1631" s="61"/>
      <c r="C1631" s="61"/>
      <c r="D1631" s="61"/>
      <c r="E1631" s="61"/>
      <c r="F1631" s="61"/>
    </row>
    <row r="1632" spans="1:6" x14ac:dyDescent="0.25">
      <c r="A1632" s="1"/>
      <c r="B1632" s="61"/>
      <c r="C1632" s="61"/>
      <c r="D1632" s="61"/>
      <c r="E1632" s="61"/>
      <c r="F1632" s="61"/>
    </row>
    <row r="1633" spans="1:6" x14ac:dyDescent="0.25">
      <c r="A1633" s="1"/>
      <c r="B1633" s="61"/>
      <c r="C1633" s="61"/>
      <c r="D1633" s="61"/>
      <c r="E1633" s="61"/>
      <c r="F1633" s="61"/>
    </row>
    <row r="1634" spans="1:6" x14ac:dyDescent="0.25">
      <c r="A1634" s="1"/>
      <c r="B1634" s="61"/>
      <c r="C1634" s="61"/>
      <c r="D1634" s="61"/>
      <c r="E1634" s="61"/>
      <c r="F1634" s="61"/>
    </row>
    <row r="1635" spans="1:6" x14ac:dyDescent="0.25">
      <c r="A1635" s="1"/>
      <c r="B1635" s="61"/>
      <c r="C1635" s="61"/>
      <c r="D1635" s="61"/>
      <c r="E1635" s="61"/>
      <c r="F1635" s="61"/>
    </row>
    <row r="1636" spans="1:6" x14ac:dyDescent="0.25">
      <c r="A1636" s="1"/>
      <c r="B1636" s="61"/>
      <c r="C1636" s="61"/>
      <c r="D1636" s="61"/>
      <c r="E1636" s="61"/>
      <c r="F1636" s="61"/>
    </row>
    <row r="1637" spans="1:6" x14ac:dyDescent="0.25">
      <c r="A1637" s="1"/>
      <c r="B1637" s="61"/>
      <c r="C1637" s="61"/>
      <c r="D1637" s="61"/>
      <c r="E1637" s="61"/>
      <c r="F1637" s="61"/>
    </row>
    <row r="1638" spans="1:6" x14ac:dyDescent="0.25">
      <c r="A1638" s="1"/>
      <c r="B1638" s="61"/>
      <c r="C1638" s="61"/>
      <c r="D1638" s="61"/>
      <c r="E1638" s="61"/>
      <c r="F1638" s="61"/>
    </row>
    <row r="1639" spans="1:6" x14ac:dyDescent="0.25">
      <c r="A1639" s="1"/>
      <c r="B1639" s="61"/>
      <c r="C1639" s="61"/>
      <c r="D1639" s="61"/>
      <c r="E1639" s="61"/>
      <c r="F1639" s="61"/>
    </row>
    <row r="1640" spans="1:6" x14ac:dyDescent="0.25">
      <c r="A1640" s="1"/>
      <c r="B1640" s="61"/>
      <c r="C1640" s="61"/>
      <c r="D1640" s="61"/>
      <c r="E1640" s="61"/>
      <c r="F1640" s="61"/>
    </row>
    <row r="1641" spans="1:6" x14ac:dyDescent="0.25">
      <c r="A1641" s="1"/>
      <c r="B1641" s="61"/>
      <c r="C1641" s="61"/>
      <c r="D1641" s="61"/>
      <c r="E1641" s="61"/>
      <c r="F1641" s="61"/>
    </row>
    <row r="1642" spans="1:6" x14ac:dyDescent="0.25">
      <c r="A1642" s="1"/>
      <c r="B1642" s="61"/>
      <c r="C1642" s="61"/>
      <c r="D1642" s="61"/>
      <c r="E1642" s="61"/>
      <c r="F1642" s="61"/>
    </row>
    <row r="1643" spans="1:6" x14ac:dyDescent="0.25">
      <c r="A1643" s="1"/>
      <c r="B1643" s="61"/>
      <c r="C1643" s="61"/>
      <c r="D1643" s="61"/>
      <c r="E1643" s="61"/>
      <c r="F1643" s="61"/>
    </row>
    <row r="1644" spans="1:6" x14ac:dyDescent="0.25">
      <c r="A1644" s="1"/>
      <c r="B1644" s="61"/>
      <c r="C1644" s="61"/>
      <c r="D1644" s="61"/>
      <c r="E1644" s="61"/>
      <c r="F1644" s="61"/>
    </row>
    <row r="1645" spans="1:6" x14ac:dyDescent="0.25">
      <c r="A1645" s="1"/>
      <c r="B1645" s="61"/>
      <c r="C1645" s="61"/>
      <c r="D1645" s="61"/>
      <c r="E1645" s="61"/>
      <c r="F1645" s="61"/>
    </row>
    <row r="1646" spans="1:6" x14ac:dyDescent="0.25">
      <c r="A1646" s="1"/>
      <c r="B1646" s="61"/>
      <c r="C1646" s="61"/>
      <c r="D1646" s="61"/>
      <c r="E1646" s="61"/>
      <c r="F1646" s="61"/>
    </row>
    <row r="1647" spans="1:6" x14ac:dyDescent="0.25">
      <c r="A1647" s="1"/>
      <c r="B1647" s="61"/>
      <c r="C1647" s="61"/>
      <c r="D1647" s="61"/>
      <c r="E1647" s="61"/>
      <c r="F1647" s="61"/>
    </row>
    <row r="1648" spans="1:6" x14ac:dyDescent="0.25">
      <c r="A1648" s="1"/>
      <c r="B1648" s="61"/>
      <c r="C1648" s="61"/>
      <c r="D1648" s="61"/>
      <c r="E1648" s="61"/>
      <c r="F1648" s="61"/>
    </row>
    <row r="1649" spans="1:6" x14ac:dyDescent="0.25">
      <c r="A1649" s="1"/>
      <c r="B1649" s="61"/>
      <c r="C1649" s="61"/>
      <c r="D1649" s="61"/>
      <c r="E1649" s="61"/>
      <c r="F1649" s="61"/>
    </row>
    <row r="1650" spans="1:6" x14ac:dyDescent="0.25">
      <c r="A1650" s="1"/>
      <c r="B1650" s="61"/>
      <c r="C1650" s="61"/>
      <c r="D1650" s="61"/>
      <c r="E1650" s="61"/>
      <c r="F1650" s="61"/>
    </row>
    <row r="1651" spans="1:6" x14ac:dyDescent="0.25">
      <c r="A1651" s="1"/>
      <c r="B1651" s="61"/>
      <c r="C1651" s="61"/>
      <c r="D1651" s="61"/>
      <c r="E1651" s="61"/>
      <c r="F1651" s="61"/>
    </row>
    <row r="1652" spans="1:6" x14ac:dyDescent="0.25">
      <c r="A1652" s="1"/>
      <c r="B1652" s="61"/>
      <c r="C1652" s="61"/>
      <c r="D1652" s="61"/>
      <c r="E1652" s="61"/>
      <c r="F1652" s="61"/>
    </row>
    <row r="1653" spans="1:6" x14ac:dyDescent="0.25">
      <c r="A1653" s="1"/>
      <c r="B1653" s="61"/>
      <c r="C1653" s="61"/>
      <c r="D1653" s="61"/>
      <c r="E1653" s="61"/>
      <c r="F1653" s="61"/>
    </row>
    <row r="1654" spans="1:6" x14ac:dyDescent="0.25">
      <c r="A1654" s="1"/>
      <c r="B1654" s="61"/>
      <c r="C1654" s="61"/>
      <c r="D1654" s="61"/>
      <c r="E1654" s="61"/>
      <c r="F1654" s="61"/>
    </row>
    <row r="1655" spans="1:6" x14ac:dyDescent="0.25">
      <c r="A1655" s="1"/>
      <c r="B1655" s="61"/>
      <c r="C1655" s="61"/>
      <c r="D1655" s="61"/>
      <c r="E1655" s="61"/>
      <c r="F1655" s="61"/>
    </row>
    <row r="1656" spans="1:6" x14ac:dyDescent="0.25">
      <c r="A1656" s="1"/>
      <c r="B1656" s="61"/>
      <c r="C1656" s="61"/>
      <c r="D1656" s="61"/>
      <c r="E1656" s="61"/>
      <c r="F1656" s="61"/>
    </row>
    <row r="1657" spans="1:6" x14ac:dyDescent="0.25">
      <c r="A1657" s="1"/>
      <c r="B1657" s="61"/>
      <c r="C1657" s="61"/>
      <c r="D1657" s="61"/>
      <c r="E1657" s="61"/>
      <c r="F1657" s="61"/>
    </row>
    <row r="1658" spans="1:6" x14ac:dyDescent="0.25">
      <c r="A1658" s="1"/>
      <c r="B1658" s="61"/>
      <c r="C1658" s="61"/>
      <c r="D1658" s="61"/>
      <c r="E1658" s="61"/>
      <c r="F1658" s="61"/>
    </row>
    <row r="1659" spans="1:6" x14ac:dyDescent="0.25">
      <c r="A1659" s="1"/>
      <c r="B1659" s="61"/>
      <c r="C1659" s="61"/>
      <c r="D1659" s="61"/>
      <c r="E1659" s="61"/>
      <c r="F1659" s="61"/>
    </row>
    <row r="1660" spans="1:6" x14ac:dyDescent="0.25">
      <c r="A1660" s="1"/>
      <c r="B1660" s="61"/>
      <c r="C1660" s="61"/>
      <c r="D1660" s="61"/>
      <c r="E1660" s="61"/>
      <c r="F1660" s="61"/>
    </row>
    <row r="1661" spans="1:6" x14ac:dyDescent="0.25">
      <c r="A1661" s="1"/>
      <c r="B1661" s="61"/>
      <c r="C1661" s="61"/>
      <c r="D1661" s="61"/>
      <c r="E1661" s="61"/>
      <c r="F1661" s="61"/>
    </row>
    <row r="1662" spans="1:6" x14ac:dyDescent="0.25">
      <c r="A1662" s="1"/>
      <c r="B1662" s="61"/>
      <c r="C1662" s="61"/>
      <c r="D1662" s="61"/>
      <c r="E1662" s="61"/>
      <c r="F1662" s="61"/>
    </row>
    <row r="1663" spans="1:6" x14ac:dyDescent="0.25">
      <c r="A1663" s="1"/>
      <c r="B1663" s="61"/>
      <c r="C1663" s="61"/>
      <c r="D1663" s="61"/>
      <c r="E1663" s="61"/>
      <c r="F1663" s="61"/>
    </row>
    <row r="1664" spans="1:6" x14ac:dyDescent="0.25">
      <c r="A1664" s="1"/>
      <c r="B1664" s="61"/>
      <c r="C1664" s="61"/>
      <c r="D1664" s="61"/>
      <c r="E1664" s="61"/>
      <c r="F1664" s="61"/>
    </row>
    <row r="1665" spans="1:6" x14ac:dyDescent="0.25">
      <c r="A1665" s="1"/>
      <c r="B1665" s="61"/>
      <c r="C1665" s="61"/>
      <c r="D1665" s="61"/>
      <c r="E1665" s="61"/>
      <c r="F1665" s="61"/>
    </row>
    <row r="1666" spans="1:6" x14ac:dyDescent="0.25">
      <c r="A1666" s="1"/>
      <c r="B1666" s="61"/>
      <c r="C1666" s="61"/>
      <c r="D1666" s="61"/>
      <c r="E1666" s="61"/>
      <c r="F1666" s="61"/>
    </row>
    <row r="1667" spans="1:6" x14ac:dyDescent="0.25">
      <c r="A1667" s="1"/>
      <c r="B1667" s="61"/>
      <c r="C1667" s="61"/>
      <c r="D1667" s="61"/>
      <c r="E1667" s="61"/>
      <c r="F1667" s="61"/>
    </row>
    <row r="1668" spans="1:6" x14ac:dyDescent="0.25">
      <c r="A1668" s="1"/>
      <c r="B1668" s="61"/>
      <c r="C1668" s="61"/>
      <c r="D1668" s="61"/>
      <c r="E1668" s="61"/>
      <c r="F1668" s="61"/>
    </row>
    <row r="1669" spans="1:6" x14ac:dyDescent="0.25">
      <c r="A1669" s="1"/>
      <c r="B1669" s="61"/>
      <c r="C1669" s="61"/>
      <c r="D1669" s="61"/>
      <c r="E1669" s="61"/>
      <c r="F1669" s="61"/>
    </row>
    <row r="1670" spans="1:6" x14ac:dyDescent="0.25">
      <c r="A1670" s="1"/>
      <c r="B1670" s="61"/>
      <c r="C1670" s="61"/>
      <c r="D1670" s="61"/>
      <c r="E1670" s="61"/>
      <c r="F1670" s="61"/>
    </row>
    <row r="1671" spans="1:6" x14ac:dyDescent="0.25">
      <c r="A1671" s="1"/>
      <c r="B1671" s="61"/>
      <c r="C1671" s="61"/>
      <c r="D1671" s="61"/>
      <c r="E1671" s="61"/>
      <c r="F1671" s="61"/>
    </row>
    <row r="1672" spans="1:6" x14ac:dyDescent="0.25">
      <c r="A1672" s="1"/>
      <c r="B1672" s="61"/>
      <c r="C1672" s="61"/>
      <c r="D1672" s="61"/>
      <c r="E1672" s="61"/>
      <c r="F1672" s="61"/>
    </row>
    <row r="1673" spans="1:6" x14ac:dyDescent="0.25">
      <c r="A1673" s="1"/>
      <c r="B1673" s="61"/>
      <c r="C1673" s="61"/>
      <c r="D1673" s="61"/>
      <c r="E1673" s="61"/>
      <c r="F1673" s="61"/>
    </row>
    <row r="1674" spans="1:6" x14ac:dyDescent="0.25">
      <c r="A1674" s="1"/>
      <c r="B1674" s="61"/>
      <c r="C1674" s="61"/>
      <c r="D1674" s="61"/>
      <c r="E1674" s="61"/>
      <c r="F1674" s="61"/>
    </row>
    <row r="1675" spans="1:6" x14ac:dyDescent="0.25">
      <c r="A1675" s="1"/>
      <c r="B1675" s="61"/>
      <c r="C1675" s="61"/>
      <c r="D1675" s="61"/>
      <c r="E1675" s="61"/>
      <c r="F1675" s="61"/>
    </row>
    <row r="1676" spans="1:6" x14ac:dyDescent="0.25">
      <c r="A1676" s="1"/>
      <c r="B1676" s="61"/>
      <c r="C1676" s="61"/>
      <c r="D1676" s="61"/>
      <c r="E1676" s="61"/>
      <c r="F1676" s="61"/>
    </row>
    <row r="1677" spans="1:6" x14ac:dyDescent="0.25">
      <c r="A1677" s="1"/>
      <c r="B1677" s="61"/>
      <c r="C1677" s="61"/>
      <c r="D1677" s="61"/>
      <c r="E1677" s="61"/>
      <c r="F1677" s="61"/>
    </row>
    <row r="1678" spans="1:6" x14ac:dyDescent="0.25">
      <c r="A1678" s="1"/>
      <c r="B1678" s="61"/>
      <c r="C1678" s="61"/>
      <c r="D1678" s="61"/>
      <c r="E1678" s="61"/>
      <c r="F1678" s="61"/>
    </row>
    <row r="1679" spans="1:6" x14ac:dyDescent="0.25">
      <c r="A1679" s="1"/>
      <c r="B1679" s="61"/>
      <c r="C1679" s="61"/>
      <c r="D1679" s="61"/>
      <c r="E1679" s="61"/>
      <c r="F1679" s="61"/>
    </row>
    <row r="1680" spans="1:6" x14ac:dyDescent="0.25">
      <c r="A1680" s="1"/>
      <c r="B1680" s="61"/>
      <c r="C1680" s="61"/>
      <c r="D1680" s="61"/>
      <c r="E1680" s="61"/>
      <c r="F1680" s="61"/>
    </row>
    <row r="1681" spans="1:6" x14ac:dyDescent="0.25">
      <c r="A1681" s="1"/>
      <c r="B1681" s="61"/>
      <c r="C1681" s="61"/>
      <c r="D1681" s="61"/>
      <c r="E1681" s="61"/>
      <c r="F1681" s="61"/>
    </row>
    <row r="1682" spans="1:6" x14ac:dyDescent="0.25">
      <c r="A1682" s="1"/>
      <c r="B1682" s="61"/>
      <c r="C1682" s="61"/>
      <c r="D1682" s="61"/>
      <c r="E1682" s="61"/>
      <c r="F1682" s="61"/>
    </row>
    <row r="1683" spans="1:6" x14ac:dyDescent="0.25">
      <c r="A1683" s="1"/>
      <c r="B1683" s="61"/>
      <c r="C1683" s="61"/>
      <c r="D1683" s="61"/>
      <c r="E1683" s="61"/>
      <c r="F1683" s="61"/>
    </row>
    <row r="1684" spans="1:6" x14ac:dyDescent="0.25">
      <c r="A1684" s="1"/>
      <c r="B1684" s="61"/>
      <c r="C1684" s="61"/>
      <c r="D1684" s="61"/>
      <c r="E1684" s="61"/>
      <c r="F1684" s="61"/>
    </row>
    <row r="1685" spans="1:6" x14ac:dyDescent="0.25">
      <c r="A1685" s="1"/>
      <c r="B1685" s="61"/>
      <c r="C1685" s="61"/>
      <c r="D1685" s="61"/>
      <c r="E1685" s="61"/>
      <c r="F1685" s="61"/>
    </row>
    <row r="1686" spans="1:6" x14ac:dyDescent="0.25">
      <c r="A1686" s="1"/>
      <c r="B1686" s="61"/>
      <c r="C1686" s="61"/>
      <c r="D1686" s="61"/>
      <c r="E1686" s="61"/>
      <c r="F1686" s="61"/>
    </row>
    <row r="1687" spans="1:6" x14ac:dyDescent="0.25">
      <c r="A1687" s="1"/>
      <c r="B1687" s="61"/>
      <c r="C1687" s="61"/>
      <c r="D1687" s="61"/>
      <c r="E1687" s="61"/>
      <c r="F1687" s="61"/>
    </row>
    <row r="1688" spans="1:6" x14ac:dyDescent="0.25">
      <c r="A1688" s="1"/>
      <c r="B1688" s="61"/>
      <c r="C1688" s="61"/>
      <c r="D1688" s="61"/>
      <c r="E1688" s="61"/>
      <c r="F1688" s="61"/>
    </row>
    <row r="1689" spans="1:6" x14ac:dyDescent="0.25">
      <c r="A1689" s="1"/>
      <c r="B1689" s="61"/>
      <c r="C1689" s="61"/>
      <c r="D1689" s="61"/>
      <c r="E1689" s="61"/>
      <c r="F1689" s="61"/>
    </row>
    <row r="1690" spans="1:6" x14ac:dyDescent="0.25">
      <c r="A1690" s="1"/>
      <c r="B1690" s="61"/>
      <c r="C1690" s="61"/>
      <c r="D1690" s="61"/>
      <c r="E1690" s="61"/>
      <c r="F1690" s="61"/>
    </row>
    <row r="1691" spans="1:6" x14ac:dyDescent="0.25">
      <c r="A1691" s="1"/>
      <c r="B1691" s="61"/>
      <c r="C1691" s="61"/>
      <c r="D1691" s="61"/>
      <c r="E1691" s="61"/>
      <c r="F1691" s="61"/>
    </row>
    <row r="1692" spans="1:6" x14ac:dyDescent="0.25">
      <c r="A1692" s="1"/>
      <c r="B1692" s="61"/>
      <c r="C1692" s="61"/>
      <c r="D1692" s="61"/>
      <c r="E1692" s="61"/>
      <c r="F1692" s="61"/>
    </row>
    <row r="1693" spans="1:6" x14ac:dyDescent="0.25">
      <c r="A1693" s="1"/>
      <c r="B1693" s="61"/>
      <c r="C1693" s="61"/>
      <c r="D1693" s="61"/>
      <c r="E1693" s="61"/>
      <c r="F1693" s="61"/>
    </row>
    <row r="1694" spans="1:6" x14ac:dyDescent="0.25">
      <c r="A1694" s="1"/>
      <c r="B1694" s="61"/>
      <c r="C1694" s="61"/>
      <c r="D1694" s="61"/>
      <c r="E1694" s="61"/>
      <c r="F1694" s="61"/>
    </row>
    <row r="1695" spans="1:6" x14ac:dyDescent="0.25">
      <c r="A1695" s="1"/>
      <c r="B1695" s="61"/>
      <c r="C1695" s="61"/>
      <c r="D1695" s="61"/>
      <c r="E1695" s="61"/>
      <c r="F1695" s="61"/>
    </row>
    <row r="1696" spans="1:6" x14ac:dyDescent="0.25">
      <c r="A1696" s="1"/>
      <c r="B1696" s="61"/>
      <c r="C1696" s="61"/>
      <c r="D1696" s="61"/>
      <c r="E1696" s="61"/>
      <c r="F1696" s="61"/>
    </row>
    <row r="1697" spans="1:6" x14ac:dyDescent="0.25">
      <c r="A1697" s="1"/>
      <c r="B1697" s="61"/>
      <c r="C1697" s="61"/>
      <c r="D1697" s="61"/>
      <c r="E1697" s="61"/>
      <c r="F1697" s="61"/>
    </row>
    <row r="1698" spans="1:6" x14ac:dyDescent="0.25">
      <c r="A1698" s="1"/>
      <c r="B1698" s="61"/>
      <c r="C1698" s="61"/>
      <c r="D1698" s="61"/>
      <c r="E1698" s="61"/>
      <c r="F1698" s="61"/>
    </row>
    <row r="1699" spans="1:6" x14ac:dyDescent="0.25">
      <c r="A1699" s="1"/>
      <c r="B1699" s="61"/>
      <c r="C1699" s="61"/>
      <c r="D1699" s="61"/>
      <c r="E1699" s="61"/>
      <c r="F1699" s="61"/>
    </row>
    <row r="1700" spans="1:6" x14ac:dyDescent="0.25">
      <c r="A1700" s="1"/>
      <c r="B1700" s="61"/>
      <c r="C1700" s="61"/>
      <c r="D1700" s="61"/>
      <c r="E1700" s="61"/>
      <c r="F1700" s="61"/>
    </row>
    <row r="1701" spans="1:6" x14ac:dyDescent="0.25">
      <c r="A1701" s="1"/>
      <c r="B1701" s="61"/>
      <c r="C1701" s="61"/>
      <c r="D1701" s="61"/>
      <c r="E1701" s="61"/>
      <c r="F1701" s="61"/>
    </row>
    <row r="1702" spans="1:6" x14ac:dyDescent="0.25">
      <c r="A1702" s="1"/>
      <c r="B1702" s="61"/>
      <c r="C1702" s="61"/>
      <c r="D1702" s="61"/>
      <c r="E1702" s="61"/>
      <c r="F1702" s="61"/>
    </row>
    <row r="1703" spans="1:6" x14ac:dyDescent="0.25">
      <c r="A1703" s="1"/>
      <c r="B1703" s="61"/>
      <c r="C1703" s="61"/>
      <c r="D1703" s="61"/>
      <c r="E1703" s="61"/>
      <c r="F1703" s="61"/>
    </row>
    <row r="1704" spans="1:6" x14ac:dyDescent="0.25">
      <c r="A1704" s="1"/>
      <c r="B1704" s="61"/>
      <c r="C1704" s="61"/>
      <c r="D1704" s="61"/>
      <c r="E1704" s="61"/>
      <c r="F1704" s="61"/>
    </row>
    <row r="1705" spans="1:6" x14ac:dyDescent="0.25">
      <c r="A1705" s="1"/>
      <c r="B1705" s="61"/>
      <c r="C1705" s="61"/>
      <c r="D1705" s="61"/>
      <c r="E1705" s="61"/>
      <c r="F1705" s="61"/>
    </row>
    <row r="1706" spans="1:6" x14ac:dyDescent="0.25">
      <c r="A1706" s="1"/>
      <c r="B1706" s="61"/>
      <c r="C1706" s="61"/>
      <c r="D1706" s="61"/>
      <c r="E1706" s="61"/>
      <c r="F1706" s="61"/>
    </row>
    <row r="1707" spans="1:6" x14ac:dyDescent="0.25">
      <c r="A1707" s="1"/>
      <c r="B1707" s="61"/>
      <c r="C1707" s="61"/>
      <c r="D1707" s="61"/>
      <c r="E1707" s="61"/>
      <c r="F1707" s="61"/>
    </row>
    <row r="1708" spans="1:6" x14ac:dyDescent="0.25">
      <c r="A1708" s="1"/>
      <c r="B1708" s="61"/>
      <c r="C1708" s="61"/>
      <c r="D1708" s="61"/>
      <c r="E1708" s="61"/>
      <c r="F1708" s="61"/>
    </row>
    <row r="1709" spans="1:6" x14ac:dyDescent="0.25">
      <c r="A1709" s="1"/>
      <c r="B1709" s="61"/>
      <c r="C1709" s="61"/>
      <c r="D1709" s="61"/>
      <c r="E1709" s="61"/>
      <c r="F1709" s="61"/>
    </row>
    <row r="1710" spans="1:6" x14ac:dyDescent="0.25">
      <c r="A1710" s="1"/>
      <c r="B1710" s="61"/>
      <c r="C1710" s="61"/>
      <c r="D1710" s="61"/>
      <c r="E1710" s="61"/>
      <c r="F1710" s="61"/>
    </row>
    <row r="1711" spans="1:6" x14ac:dyDescent="0.25">
      <c r="A1711" s="1"/>
      <c r="B1711" s="61"/>
      <c r="C1711" s="61"/>
      <c r="D1711" s="61"/>
      <c r="E1711" s="61"/>
      <c r="F1711" s="61"/>
    </row>
    <row r="1712" spans="1:6" x14ac:dyDescent="0.25">
      <c r="A1712" s="1"/>
      <c r="B1712" s="61"/>
      <c r="C1712" s="61"/>
      <c r="D1712" s="61"/>
      <c r="E1712" s="61"/>
      <c r="F1712" s="61"/>
    </row>
    <row r="1713" spans="1:6" x14ac:dyDescent="0.25">
      <c r="A1713" s="1"/>
      <c r="B1713" s="61"/>
      <c r="C1713" s="61"/>
      <c r="D1713" s="61"/>
      <c r="E1713" s="61"/>
      <c r="F1713" s="61"/>
    </row>
    <row r="1714" spans="1:6" x14ac:dyDescent="0.25">
      <c r="A1714" s="1"/>
      <c r="B1714" s="61"/>
      <c r="C1714" s="61"/>
      <c r="D1714" s="61"/>
      <c r="E1714" s="61"/>
      <c r="F1714" s="61"/>
    </row>
    <row r="1715" spans="1:6" x14ac:dyDescent="0.25">
      <c r="A1715" s="1"/>
      <c r="B1715" s="61"/>
      <c r="C1715" s="61"/>
      <c r="D1715" s="61"/>
      <c r="E1715" s="61"/>
      <c r="F1715" s="61"/>
    </row>
    <row r="1716" spans="1:6" x14ac:dyDescent="0.25">
      <c r="A1716" s="1"/>
      <c r="B1716" s="61"/>
      <c r="C1716" s="61"/>
      <c r="D1716" s="61"/>
      <c r="E1716" s="61"/>
      <c r="F1716" s="61"/>
    </row>
    <row r="1717" spans="1:6" x14ac:dyDescent="0.25">
      <c r="A1717" s="1"/>
      <c r="B1717" s="61"/>
      <c r="C1717" s="61"/>
      <c r="D1717" s="61"/>
      <c r="E1717" s="61"/>
      <c r="F1717" s="61"/>
    </row>
    <row r="1718" spans="1:6" x14ac:dyDescent="0.25">
      <c r="A1718" s="1"/>
      <c r="B1718" s="61"/>
      <c r="C1718" s="61"/>
      <c r="D1718" s="61"/>
      <c r="E1718" s="61"/>
      <c r="F1718" s="61"/>
    </row>
    <row r="1719" spans="1:6" x14ac:dyDescent="0.25">
      <c r="A1719" s="1"/>
      <c r="B1719" s="61"/>
      <c r="C1719" s="61"/>
      <c r="D1719" s="61"/>
      <c r="E1719" s="61"/>
      <c r="F1719" s="61"/>
    </row>
    <row r="1720" spans="1:6" x14ac:dyDescent="0.25">
      <c r="A1720" s="1"/>
      <c r="B1720" s="61"/>
      <c r="C1720" s="61"/>
      <c r="D1720" s="61"/>
      <c r="E1720" s="61"/>
      <c r="F1720" s="61"/>
    </row>
    <row r="1721" spans="1:6" x14ac:dyDescent="0.25">
      <c r="A1721" s="1"/>
      <c r="B1721" s="61"/>
      <c r="C1721" s="61"/>
      <c r="D1721" s="61"/>
      <c r="E1721" s="61"/>
      <c r="F1721" s="61"/>
    </row>
    <row r="1722" spans="1:6" x14ac:dyDescent="0.25">
      <c r="A1722" s="1"/>
      <c r="B1722" s="61"/>
      <c r="C1722" s="61"/>
      <c r="D1722" s="61"/>
      <c r="E1722" s="61"/>
      <c r="F1722" s="61"/>
    </row>
    <row r="1723" spans="1:6" x14ac:dyDescent="0.25">
      <c r="A1723" s="1"/>
      <c r="B1723" s="61"/>
      <c r="C1723" s="61"/>
      <c r="D1723" s="61"/>
      <c r="E1723" s="61"/>
      <c r="F1723" s="61"/>
    </row>
    <row r="1724" spans="1:6" x14ac:dyDescent="0.25">
      <c r="A1724" s="1"/>
      <c r="B1724" s="61"/>
      <c r="C1724" s="61"/>
      <c r="D1724" s="61"/>
      <c r="E1724" s="61"/>
      <c r="F1724" s="61"/>
    </row>
    <row r="1725" spans="1:6" x14ac:dyDescent="0.25">
      <c r="A1725" s="1"/>
      <c r="B1725" s="61"/>
      <c r="C1725" s="61"/>
      <c r="D1725" s="61"/>
      <c r="E1725" s="61"/>
      <c r="F1725" s="61"/>
    </row>
    <row r="1726" spans="1:6" x14ac:dyDescent="0.25">
      <c r="A1726" s="1"/>
      <c r="B1726" s="61"/>
      <c r="C1726" s="61"/>
      <c r="D1726" s="61"/>
      <c r="E1726" s="61"/>
      <c r="F1726" s="61"/>
    </row>
    <row r="1727" spans="1:6" x14ac:dyDescent="0.25">
      <c r="A1727" s="1"/>
      <c r="B1727" s="61"/>
      <c r="C1727" s="61"/>
      <c r="D1727" s="61"/>
      <c r="E1727" s="61"/>
      <c r="F1727" s="61"/>
    </row>
    <row r="1728" spans="1:6" x14ac:dyDescent="0.25">
      <c r="A1728" s="1"/>
      <c r="B1728" s="61"/>
      <c r="C1728" s="61"/>
      <c r="D1728" s="61"/>
      <c r="E1728" s="61"/>
      <c r="F1728" s="61"/>
    </row>
    <row r="1729" spans="1:6" x14ac:dyDescent="0.25">
      <c r="A1729" s="1"/>
      <c r="B1729" s="61"/>
      <c r="C1729" s="61"/>
      <c r="D1729" s="61"/>
      <c r="E1729" s="61"/>
      <c r="F1729" s="61"/>
    </row>
    <row r="1730" spans="1:6" x14ac:dyDescent="0.25">
      <c r="A1730" s="1"/>
      <c r="B1730" s="61"/>
      <c r="C1730" s="61"/>
      <c r="D1730" s="61"/>
      <c r="E1730" s="61"/>
      <c r="F1730" s="61"/>
    </row>
    <row r="1731" spans="1:6" x14ac:dyDescent="0.25">
      <c r="A1731" s="1"/>
      <c r="B1731" s="61"/>
      <c r="C1731" s="61"/>
      <c r="D1731" s="61"/>
      <c r="E1731" s="61"/>
      <c r="F1731" s="61"/>
    </row>
    <row r="1732" spans="1:6" x14ac:dyDescent="0.25">
      <c r="A1732" s="1"/>
      <c r="B1732" s="61"/>
      <c r="C1732" s="61"/>
      <c r="D1732" s="61"/>
      <c r="E1732" s="61"/>
      <c r="F1732" s="61"/>
    </row>
    <row r="1733" spans="1:6" x14ac:dyDescent="0.25">
      <c r="A1733" s="1"/>
      <c r="B1733" s="61"/>
      <c r="C1733" s="61"/>
      <c r="D1733" s="61"/>
      <c r="E1733" s="61"/>
      <c r="F1733" s="61"/>
    </row>
    <row r="1734" spans="1:6" x14ac:dyDescent="0.25">
      <c r="A1734" s="1"/>
      <c r="B1734" s="61"/>
      <c r="C1734" s="61"/>
      <c r="D1734" s="61"/>
      <c r="E1734" s="61"/>
      <c r="F1734" s="61"/>
    </row>
    <row r="1735" spans="1:6" x14ac:dyDescent="0.25">
      <c r="A1735" s="1"/>
      <c r="B1735" s="61"/>
      <c r="C1735" s="61"/>
      <c r="D1735" s="61"/>
      <c r="E1735" s="61"/>
      <c r="F1735" s="61"/>
    </row>
    <row r="1736" spans="1:6" x14ac:dyDescent="0.25">
      <c r="A1736" s="1"/>
      <c r="B1736" s="61"/>
      <c r="C1736" s="61"/>
      <c r="D1736" s="61"/>
      <c r="E1736" s="61"/>
      <c r="F1736" s="61"/>
    </row>
    <row r="1737" spans="1:6" x14ac:dyDescent="0.25">
      <c r="A1737" s="1"/>
      <c r="B1737" s="61"/>
      <c r="C1737" s="61"/>
      <c r="D1737" s="61"/>
      <c r="E1737" s="61"/>
      <c r="F1737" s="61"/>
    </row>
    <row r="1738" spans="1:6" x14ac:dyDescent="0.25">
      <c r="A1738" s="1"/>
      <c r="B1738" s="61"/>
      <c r="C1738" s="61"/>
      <c r="D1738" s="61"/>
      <c r="E1738" s="61"/>
      <c r="F1738" s="61"/>
    </row>
    <row r="1739" spans="1:6" x14ac:dyDescent="0.25">
      <c r="A1739" s="1"/>
      <c r="B1739" s="61"/>
      <c r="C1739" s="61"/>
      <c r="D1739" s="61"/>
      <c r="E1739" s="61"/>
      <c r="F1739" s="61"/>
    </row>
    <row r="1740" spans="1:6" x14ac:dyDescent="0.25">
      <c r="A1740" s="1"/>
      <c r="B1740" s="61"/>
      <c r="C1740" s="61"/>
      <c r="D1740" s="61"/>
      <c r="E1740" s="61"/>
      <c r="F1740" s="61"/>
    </row>
    <row r="1741" spans="1:6" x14ac:dyDescent="0.25">
      <c r="A1741" s="1"/>
      <c r="B1741" s="61"/>
      <c r="C1741" s="61"/>
      <c r="D1741" s="61"/>
      <c r="E1741" s="61"/>
      <c r="F1741" s="61"/>
    </row>
    <row r="1742" spans="1:6" x14ac:dyDescent="0.25">
      <c r="A1742" s="1"/>
      <c r="B1742" s="61"/>
      <c r="C1742" s="61"/>
      <c r="D1742" s="61"/>
      <c r="E1742" s="61"/>
      <c r="F1742" s="61"/>
    </row>
    <row r="1743" spans="1:6" x14ac:dyDescent="0.25">
      <c r="A1743" s="1"/>
      <c r="B1743" s="61"/>
      <c r="C1743" s="61"/>
      <c r="D1743" s="61"/>
      <c r="E1743" s="61"/>
      <c r="F1743" s="61"/>
    </row>
    <row r="1744" spans="1:6" x14ac:dyDescent="0.25">
      <c r="A1744" s="1"/>
      <c r="B1744" s="61"/>
      <c r="C1744" s="61"/>
      <c r="D1744" s="61"/>
      <c r="E1744" s="61"/>
      <c r="F1744" s="61"/>
    </row>
    <row r="1745" spans="1:6" x14ac:dyDescent="0.25">
      <c r="A1745" s="1"/>
      <c r="B1745" s="61"/>
      <c r="C1745" s="61"/>
      <c r="D1745" s="61"/>
      <c r="E1745" s="61"/>
      <c r="F1745" s="61"/>
    </row>
    <row r="1746" spans="1:6" x14ac:dyDescent="0.25">
      <c r="A1746" s="1"/>
      <c r="B1746" s="61"/>
      <c r="C1746" s="61"/>
      <c r="D1746" s="61"/>
      <c r="E1746" s="61"/>
      <c r="F1746" s="61"/>
    </row>
    <row r="1747" spans="1:6" x14ac:dyDescent="0.25">
      <c r="A1747" s="1"/>
      <c r="B1747" s="61"/>
      <c r="C1747" s="61"/>
      <c r="D1747" s="61"/>
      <c r="E1747" s="61"/>
      <c r="F1747" s="61"/>
    </row>
    <row r="1748" spans="1:6" x14ac:dyDescent="0.25">
      <c r="A1748" s="1"/>
      <c r="B1748" s="61"/>
      <c r="C1748" s="61"/>
      <c r="D1748" s="61"/>
      <c r="E1748" s="61"/>
      <c r="F1748" s="61"/>
    </row>
    <row r="1749" spans="1:6" x14ac:dyDescent="0.25">
      <c r="A1749" s="1"/>
      <c r="B1749" s="61"/>
      <c r="C1749" s="61"/>
      <c r="D1749" s="61"/>
      <c r="E1749" s="61"/>
      <c r="F1749" s="61"/>
    </row>
    <row r="1750" spans="1:6" x14ac:dyDescent="0.25">
      <c r="A1750" s="1"/>
      <c r="B1750" s="61"/>
      <c r="C1750" s="61"/>
      <c r="D1750" s="61"/>
      <c r="E1750" s="61"/>
      <c r="F1750" s="61"/>
    </row>
    <row r="1751" spans="1:6" x14ac:dyDescent="0.25">
      <c r="A1751" s="1"/>
      <c r="B1751" s="61"/>
      <c r="C1751" s="61"/>
      <c r="D1751" s="61"/>
      <c r="E1751" s="61"/>
      <c r="F1751" s="61"/>
    </row>
    <row r="1752" spans="1:6" x14ac:dyDescent="0.25">
      <c r="A1752" s="1"/>
      <c r="B1752" s="61"/>
      <c r="C1752" s="61"/>
      <c r="D1752" s="61"/>
      <c r="E1752" s="61"/>
      <c r="F1752" s="61"/>
    </row>
    <row r="1753" spans="1:6" x14ac:dyDescent="0.25">
      <c r="A1753" s="1"/>
      <c r="B1753" s="61"/>
      <c r="C1753" s="61"/>
      <c r="D1753" s="61"/>
      <c r="E1753" s="61"/>
      <c r="F1753" s="61"/>
    </row>
    <row r="1754" spans="1:6" x14ac:dyDescent="0.25">
      <c r="A1754" s="1"/>
      <c r="B1754" s="61"/>
      <c r="C1754" s="61"/>
      <c r="D1754" s="61"/>
      <c r="E1754" s="61"/>
      <c r="F1754" s="61"/>
    </row>
    <row r="1755" spans="1:6" x14ac:dyDescent="0.25">
      <c r="A1755" s="1"/>
      <c r="B1755" s="61"/>
      <c r="C1755" s="61"/>
      <c r="D1755" s="61"/>
      <c r="E1755" s="61"/>
      <c r="F1755" s="61"/>
    </row>
    <row r="1756" spans="1:6" x14ac:dyDescent="0.25">
      <c r="A1756" s="1"/>
      <c r="B1756" s="61"/>
      <c r="C1756" s="61"/>
      <c r="D1756" s="61"/>
      <c r="E1756" s="61"/>
      <c r="F1756" s="61"/>
    </row>
    <row r="1757" spans="1:6" x14ac:dyDescent="0.25">
      <c r="A1757" s="1"/>
      <c r="B1757" s="61"/>
      <c r="C1757" s="61"/>
      <c r="D1757" s="61"/>
      <c r="E1757" s="61"/>
      <c r="F1757" s="61"/>
    </row>
    <row r="1758" spans="1:6" x14ac:dyDescent="0.25">
      <c r="A1758" s="1"/>
      <c r="B1758" s="61"/>
      <c r="C1758" s="61"/>
      <c r="D1758" s="61"/>
      <c r="E1758" s="61"/>
      <c r="F1758" s="61"/>
    </row>
    <row r="1759" spans="1:6" x14ac:dyDescent="0.25">
      <c r="A1759" s="1"/>
      <c r="B1759" s="61"/>
      <c r="C1759" s="61"/>
      <c r="D1759" s="61"/>
      <c r="E1759" s="61"/>
      <c r="F1759" s="61"/>
    </row>
    <row r="1760" spans="1:6" x14ac:dyDescent="0.25">
      <c r="A1760" s="1"/>
      <c r="B1760" s="61"/>
      <c r="C1760" s="61"/>
      <c r="D1760" s="61"/>
      <c r="E1760" s="61"/>
      <c r="F1760" s="61"/>
    </row>
    <row r="1761" spans="1:6" x14ac:dyDescent="0.25">
      <c r="A1761" s="1"/>
      <c r="B1761" s="61"/>
      <c r="C1761" s="61"/>
      <c r="D1761" s="61"/>
      <c r="E1761" s="61"/>
      <c r="F1761" s="61"/>
    </row>
    <row r="1762" spans="1:6" x14ac:dyDescent="0.25">
      <c r="A1762" s="1"/>
      <c r="B1762" s="61"/>
      <c r="C1762" s="61"/>
      <c r="D1762" s="61"/>
      <c r="E1762" s="61"/>
      <c r="F1762" s="61"/>
    </row>
    <row r="1763" spans="1:6" x14ac:dyDescent="0.25">
      <c r="A1763" s="1"/>
      <c r="B1763" s="61"/>
      <c r="C1763" s="61"/>
      <c r="D1763" s="61"/>
      <c r="E1763" s="61"/>
      <c r="F1763" s="61"/>
    </row>
    <row r="1764" spans="1:6" x14ac:dyDescent="0.25">
      <c r="A1764" s="1"/>
      <c r="B1764" s="61"/>
      <c r="C1764" s="61"/>
      <c r="D1764" s="61"/>
      <c r="E1764" s="61"/>
      <c r="F1764" s="61"/>
    </row>
    <row r="1765" spans="1:6" x14ac:dyDescent="0.25">
      <c r="A1765" s="1"/>
      <c r="B1765" s="61"/>
      <c r="C1765" s="61"/>
      <c r="D1765" s="61"/>
      <c r="E1765" s="61"/>
      <c r="F1765" s="61"/>
    </row>
    <row r="1766" spans="1:6" x14ac:dyDescent="0.25">
      <c r="A1766" s="1"/>
      <c r="B1766" s="61"/>
      <c r="C1766" s="61"/>
      <c r="D1766" s="61"/>
      <c r="E1766" s="61"/>
      <c r="F1766" s="61"/>
    </row>
    <row r="1767" spans="1:6" x14ac:dyDescent="0.25">
      <c r="A1767" s="1"/>
      <c r="B1767" s="61"/>
      <c r="C1767" s="61"/>
      <c r="D1767" s="61"/>
      <c r="E1767" s="61"/>
      <c r="F1767" s="61"/>
    </row>
    <row r="1768" spans="1:6" x14ac:dyDescent="0.25">
      <c r="A1768" s="1"/>
      <c r="B1768" s="61"/>
      <c r="C1768" s="61"/>
      <c r="D1768" s="61"/>
      <c r="E1768" s="61"/>
      <c r="F1768" s="61"/>
    </row>
    <row r="1769" spans="1:6" x14ac:dyDescent="0.25">
      <c r="A1769" s="1"/>
      <c r="B1769" s="61"/>
      <c r="C1769" s="61"/>
      <c r="D1769" s="61"/>
      <c r="E1769" s="61"/>
      <c r="F1769" s="61"/>
    </row>
    <row r="1770" spans="1:6" x14ac:dyDescent="0.25">
      <c r="A1770" s="1"/>
      <c r="B1770" s="61"/>
      <c r="C1770" s="61"/>
      <c r="D1770" s="61"/>
      <c r="E1770" s="61"/>
      <c r="F1770" s="61"/>
    </row>
    <row r="1771" spans="1:6" x14ac:dyDescent="0.25">
      <c r="A1771" s="1"/>
      <c r="B1771" s="61"/>
      <c r="C1771" s="61"/>
      <c r="D1771" s="61"/>
      <c r="E1771" s="61"/>
      <c r="F1771" s="61"/>
    </row>
    <row r="1772" spans="1:6" x14ac:dyDescent="0.25">
      <c r="A1772" s="1"/>
      <c r="B1772" s="61"/>
      <c r="C1772" s="61"/>
      <c r="D1772" s="61"/>
      <c r="E1772" s="61"/>
      <c r="F1772" s="61"/>
    </row>
    <row r="1773" spans="1:6" x14ac:dyDescent="0.25">
      <c r="A1773" s="1"/>
      <c r="B1773" s="61"/>
      <c r="C1773" s="61"/>
      <c r="D1773" s="61"/>
      <c r="E1773" s="61"/>
      <c r="F1773" s="61"/>
    </row>
    <row r="1774" spans="1:6" x14ac:dyDescent="0.25">
      <c r="A1774" s="1"/>
      <c r="B1774" s="61"/>
      <c r="C1774" s="61"/>
      <c r="D1774" s="61"/>
      <c r="E1774" s="61"/>
      <c r="F1774" s="61"/>
    </row>
    <row r="1775" spans="1:6" x14ac:dyDescent="0.25">
      <c r="A1775" s="1"/>
      <c r="B1775" s="61"/>
      <c r="C1775" s="61"/>
      <c r="D1775" s="61"/>
      <c r="E1775" s="61"/>
      <c r="F1775" s="61"/>
    </row>
    <row r="1776" spans="1:6" x14ac:dyDescent="0.25">
      <c r="A1776" s="1"/>
      <c r="B1776" s="61"/>
      <c r="C1776" s="61"/>
      <c r="D1776" s="61"/>
      <c r="E1776" s="61"/>
      <c r="F1776" s="61"/>
    </row>
    <row r="1777" spans="1:6" x14ac:dyDescent="0.25">
      <c r="A1777" s="1"/>
      <c r="B1777" s="61"/>
      <c r="C1777" s="61"/>
      <c r="D1777" s="61"/>
      <c r="E1777" s="61"/>
      <c r="F1777" s="61"/>
    </row>
    <row r="1778" spans="1:6" x14ac:dyDescent="0.25">
      <c r="A1778" s="1"/>
      <c r="B1778" s="61"/>
      <c r="C1778" s="61"/>
      <c r="D1778" s="61"/>
      <c r="E1778" s="61"/>
      <c r="F1778" s="61"/>
    </row>
    <row r="1779" spans="1:6" x14ac:dyDescent="0.25">
      <c r="A1779" s="1"/>
      <c r="B1779" s="61"/>
      <c r="C1779" s="61"/>
      <c r="D1779" s="61"/>
      <c r="E1779" s="61"/>
      <c r="F1779" s="61"/>
    </row>
    <row r="1780" spans="1:6" x14ac:dyDescent="0.25">
      <c r="A1780" s="1"/>
      <c r="B1780" s="61"/>
      <c r="C1780" s="61"/>
      <c r="D1780" s="61"/>
      <c r="E1780" s="61"/>
      <c r="F1780" s="61"/>
    </row>
    <row r="1781" spans="1:6" x14ac:dyDescent="0.25">
      <c r="A1781" s="1"/>
      <c r="B1781" s="61"/>
      <c r="C1781" s="61"/>
      <c r="D1781" s="61"/>
      <c r="E1781" s="61"/>
      <c r="F1781" s="61"/>
    </row>
    <row r="1782" spans="1:6" x14ac:dyDescent="0.25">
      <c r="A1782" s="1"/>
      <c r="B1782" s="61"/>
      <c r="C1782" s="61"/>
      <c r="D1782" s="61"/>
      <c r="E1782" s="61"/>
      <c r="F1782" s="61"/>
    </row>
    <row r="1783" spans="1:6" x14ac:dyDescent="0.25">
      <c r="A1783" s="1"/>
      <c r="B1783" s="61"/>
      <c r="C1783" s="61"/>
      <c r="D1783" s="61"/>
      <c r="E1783" s="61"/>
      <c r="F1783" s="61"/>
    </row>
    <row r="1784" spans="1:6" x14ac:dyDescent="0.25">
      <c r="A1784" s="1"/>
      <c r="B1784" s="61"/>
      <c r="C1784" s="61"/>
      <c r="D1784" s="61"/>
      <c r="E1784" s="61"/>
      <c r="F1784" s="61"/>
    </row>
    <row r="1785" spans="1:6" x14ac:dyDescent="0.25">
      <c r="A1785" s="1"/>
      <c r="B1785" s="61"/>
      <c r="C1785" s="61"/>
      <c r="D1785" s="61"/>
      <c r="E1785" s="61"/>
      <c r="F1785" s="61"/>
    </row>
    <row r="1786" spans="1:6" x14ac:dyDescent="0.25">
      <c r="A1786" s="1"/>
      <c r="B1786" s="61"/>
      <c r="C1786" s="61"/>
      <c r="D1786" s="61"/>
      <c r="E1786" s="61"/>
      <c r="F1786" s="61"/>
    </row>
    <row r="1787" spans="1:6" x14ac:dyDescent="0.25">
      <c r="A1787" s="1"/>
      <c r="B1787" s="61"/>
      <c r="C1787" s="61"/>
      <c r="D1787" s="61"/>
      <c r="E1787" s="61"/>
      <c r="F1787" s="61"/>
    </row>
    <row r="1788" spans="1:6" x14ac:dyDescent="0.25">
      <c r="A1788" s="1"/>
      <c r="B1788" s="61"/>
      <c r="C1788" s="61"/>
      <c r="D1788" s="61"/>
      <c r="E1788" s="61"/>
      <c r="F1788" s="61"/>
    </row>
    <row r="1789" spans="1:6" x14ac:dyDescent="0.25">
      <c r="A1789" s="1"/>
      <c r="B1789" s="61"/>
      <c r="C1789" s="61"/>
      <c r="D1789" s="61"/>
      <c r="E1789" s="61"/>
      <c r="F1789" s="61"/>
    </row>
    <row r="1790" spans="1:6" x14ac:dyDescent="0.25">
      <c r="A1790" s="1"/>
      <c r="B1790" s="61"/>
      <c r="C1790" s="61"/>
      <c r="D1790" s="61"/>
      <c r="E1790" s="61"/>
      <c r="F1790" s="61"/>
    </row>
    <row r="1791" spans="1:6" x14ac:dyDescent="0.25">
      <c r="A1791" s="1"/>
      <c r="B1791" s="61"/>
      <c r="C1791" s="61"/>
      <c r="D1791" s="61"/>
      <c r="E1791" s="61"/>
      <c r="F1791" s="61"/>
    </row>
    <row r="1792" spans="1:6" x14ac:dyDescent="0.25">
      <c r="A1792" s="1"/>
      <c r="B1792" s="61"/>
      <c r="C1792" s="61"/>
      <c r="D1792" s="61"/>
      <c r="E1792" s="61"/>
      <c r="F1792" s="61"/>
    </row>
    <row r="1793" spans="1:6" x14ac:dyDescent="0.25">
      <c r="A1793" s="1"/>
      <c r="B1793" s="61"/>
      <c r="C1793" s="61"/>
      <c r="D1793" s="61"/>
      <c r="E1793" s="61"/>
      <c r="F1793" s="61"/>
    </row>
    <row r="1794" spans="1:6" x14ac:dyDescent="0.25">
      <c r="A1794" s="1"/>
      <c r="B1794" s="61"/>
      <c r="C1794" s="61"/>
      <c r="D1794" s="61"/>
      <c r="E1794" s="61"/>
      <c r="F1794" s="61"/>
    </row>
    <row r="1795" spans="1:6" x14ac:dyDescent="0.25">
      <c r="A1795" s="1"/>
      <c r="B1795" s="61"/>
      <c r="C1795" s="61"/>
      <c r="D1795" s="61"/>
      <c r="E1795" s="61"/>
      <c r="F1795" s="61"/>
    </row>
    <row r="1796" spans="1:6" x14ac:dyDescent="0.25">
      <c r="A1796" s="1"/>
      <c r="B1796" s="61"/>
      <c r="C1796" s="61"/>
      <c r="D1796" s="61"/>
      <c r="E1796" s="61"/>
      <c r="F1796" s="61"/>
    </row>
    <row r="1797" spans="1:6" x14ac:dyDescent="0.25">
      <c r="A1797" s="1"/>
      <c r="B1797" s="61"/>
      <c r="C1797" s="61"/>
      <c r="D1797" s="61"/>
      <c r="E1797" s="61"/>
      <c r="F1797" s="61"/>
    </row>
    <row r="1798" spans="1:6" x14ac:dyDescent="0.25">
      <c r="A1798" s="1"/>
      <c r="B1798" s="61"/>
      <c r="C1798" s="61"/>
      <c r="D1798" s="61"/>
      <c r="E1798" s="61"/>
      <c r="F1798" s="61"/>
    </row>
    <row r="1799" spans="1:6" x14ac:dyDescent="0.25">
      <c r="A1799" s="1"/>
      <c r="B1799" s="61"/>
      <c r="C1799" s="61"/>
      <c r="D1799" s="61"/>
      <c r="E1799" s="61"/>
      <c r="F1799" s="61"/>
    </row>
    <row r="1800" spans="1:6" x14ac:dyDescent="0.25">
      <c r="A1800" s="1"/>
      <c r="B1800" s="61"/>
      <c r="C1800" s="61"/>
      <c r="D1800" s="61"/>
      <c r="E1800" s="61"/>
      <c r="F1800" s="61"/>
    </row>
    <row r="1801" spans="1:6" x14ac:dyDescent="0.25">
      <c r="A1801" s="1"/>
      <c r="B1801" s="61"/>
      <c r="C1801" s="61"/>
      <c r="D1801" s="61"/>
      <c r="E1801" s="61"/>
      <c r="F1801" s="61"/>
    </row>
    <row r="1802" spans="1:6" x14ac:dyDescent="0.25">
      <c r="A1802" s="1"/>
      <c r="B1802" s="61"/>
      <c r="C1802" s="61"/>
      <c r="D1802" s="61"/>
      <c r="E1802" s="61"/>
      <c r="F1802" s="61"/>
    </row>
    <row r="1803" spans="1:6" x14ac:dyDescent="0.25">
      <c r="A1803" s="1"/>
      <c r="B1803" s="61"/>
      <c r="C1803" s="61"/>
      <c r="D1803" s="61"/>
      <c r="E1803" s="61"/>
      <c r="F1803" s="61"/>
    </row>
    <row r="1804" spans="1:6" x14ac:dyDescent="0.25">
      <c r="A1804" s="1"/>
      <c r="B1804" s="61"/>
      <c r="C1804" s="61"/>
      <c r="D1804" s="61"/>
      <c r="E1804" s="61"/>
      <c r="F1804" s="61"/>
    </row>
    <row r="1805" spans="1:6" x14ac:dyDescent="0.25">
      <c r="A1805" s="1"/>
      <c r="B1805" s="61"/>
      <c r="C1805" s="61"/>
      <c r="D1805" s="61"/>
      <c r="E1805" s="61"/>
      <c r="F1805" s="61"/>
    </row>
    <row r="1806" spans="1:6" x14ac:dyDescent="0.25">
      <c r="A1806" s="1"/>
      <c r="B1806" s="61"/>
      <c r="C1806" s="61"/>
      <c r="D1806" s="61"/>
      <c r="E1806" s="61"/>
      <c r="F1806" s="61"/>
    </row>
    <row r="1807" spans="1:6" x14ac:dyDescent="0.25">
      <c r="A1807" s="1"/>
      <c r="B1807" s="61"/>
      <c r="C1807" s="61"/>
      <c r="D1807" s="61"/>
      <c r="E1807" s="61"/>
      <c r="F1807" s="61"/>
    </row>
    <row r="1808" spans="1:6" x14ac:dyDescent="0.25">
      <c r="A1808" s="1"/>
      <c r="B1808" s="61"/>
      <c r="C1808" s="61"/>
      <c r="D1808" s="61"/>
      <c r="E1808" s="61"/>
      <c r="F1808" s="61"/>
    </row>
    <row r="1809" spans="1:6" x14ac:dyDescent="0.25">
      <c r="A1809" s="1"/>
      <c r="B1809" s="61"/>
      <c r="C1809" s="61"/>
      <c r="D1809" s="61"/>
      <c r="E1809" s="61"/>
      <c r="F1809" s="61"/>
    </row>
    <row r="1810" spans="1:6" x14ac:dyDescent="0.25">
      <c r="A1810" s="1"/>
      <c r="B1810" s="61"/>
      <c r="C1810" s="61"/>
      <c r="D1810" s="61"/>
      <c r="E1810" s="61"/>
      <c r="F1810" s="61"/>
    </row>
    <row r="1811" spans="1:6" x14ac:dyDescent="0.25">
      <c r="A1811" s="1"/>
      <c r="B1811" s="61"/>
      <c r="C1811" s="61"/>
      <c r="D1811" s="61"/>
      <c r="E1811" s="61"/>
      <c r="F1811" s="61"/>
    </row>
    <row r="1812" spans="1:6" x14ac:dyDescent="0.25">
      <c r="A1812" s="1"/>
      <c r="B1812" s="61"/>
      <c r="C1812" s="61"/>
      <c r="D1812" s="61"/>
      <c r="E1812" s="61"/>
      <c r="F1812" s="61"/>
    </row>
    <row r="1813" spans="1:6" x14ac:dyDescent="0.25">
      <c r="A1813" s="1"/>
      <c r="B1813" s="61"/>
      <c r="C1813" s="61"/>
      <c r="D1813" s="61"/>
      <c r="E1813" s="61"/>
      <c r="F1813" s="61"/>
    </row>
    <row r="1814" spans="1:6" x14ac:dyDescent="0.25">
      <c r="A1814" s="1"/>
      <c r="B1814" s="61"/>
      <c r="C1814" s="61"/>
      <c r="D1814" s="61"/>
      <c r="E1814" s="61"/>
      <c r="F1814" s="61"/>
    </row>
    <row r="1815" spans="1:6" x14ac:dyDescent="0.25">
      <c r="A1815" s="1"/>
      <c r="B1815" s="61"/>
      <c r="C1815" s="61"/>
      <c r="D1815" s="61"/>
      <c r="E1815" s="61"/>
      <c r="F1815" s="61"/>
    </row>
    <row r="1816" spans="1:6" x14ac:dyDescent="0.25">
      <c r="A1816" s="1"/>
      <c r="B1816" s="61"/>
      <c r="C1816" s="61"/>
      <c r="D1816" s="61"/>
      <c r="E1816" s="61"/>
      <c r="F1816" s="61"/>
    </row>
    <row r="1817" spans="1:6" x14ac:dyDescent="0.25">
      <c r="A1817" s="1"/>
      <c r="B1817" s="61"/>
      <c r="C1817" s="61"/>
      <c r="D1817" s="61"/>
      <c r="E1817" s="61"/>
      <c r="F1817" s="61"/>
    </row>
    <row r="1818" spans="1:6" x14ac:dyDescent="0.25">
      <c r="A1818" s="1"/>
      <c r="B1818" s="61"/>
      <c r="C1818" s="61"/>
      <c r="D1818" s="61"/>
      <c r="E1818" s="61"/>
      <c r="F1818" s="61"/>
    </row>
    <row r="1819" spans="1:6" x14ac:dyDescent="0.25">
      <c r="A1819" s="1"/>
      <c r="B1819" s="61"/>
      <c r="C1819" s="61"/>
      <c r="D1819" s="61"/>
      <c r="E1819" s="61"/>
      <c r="F1819" s="61"/>
    </row>
    <row r="1820" spans="1:6" x14ac:dyDescent="0.25">
      <c r="A1820" s="1"/>
      <c r="B1820" s="61"/>
      <c r="C1820" s="61"/>
      <c r="D1820" s="61"/>
      <c r="E1820" s="61"/>
      <c r="F1820" s="61"/>
    </row>
    <row r="1821" spans="1:6" x14ac:dyDescent="0.25">
      <c r="A1821" s="1"/>
      <c r="B1821" s="61"/>
      <c r="C1821" s="61"/>
      <c r="D1821" s="61"/>
      <c r="E1821" s="61"/>
      <c r="F1821" s="61"/>
    </row>
    <row r="1822" spans="1:6" x14ac:dyDescent="0.25">
      <c r="A1822" s="1"/>
      <c r="B1822" s="61"/>
      <c r="C1822" s="61"/>
      <c r="D1822" s="61"/>
      <c r="E1822" s="61"/>
      <c r="F1822" s="61"/>
    </row>
    <row r="1823" spans="1:6" x14ac:dyDescent="0.25">
      <c r="A1823" s="1"/>
      <c r="B1823" s="61"/>
      <c r="C1823" s="61"/>
      <c r="D1823" s="61"/>
      <c r="E1823" s="61"/>
      <c r="F1823" s="61"/>
    </row>
    <row r="1824" spans="1:6" x14ac:dyDescent="0.25">
      <c r="A1824" s="1"/>
      <c r="B1824" s="61"/>
      <c r="C1824" s="61"/>
      <c r="D1824" s="61"/>
      <c r="E1824" s="61"/>
      <c r="F1824" s="61"/>
    </row>
    <row r="1825" spans="1:6" x14ac:dyDescent="0.25">
      <c r="A1825" s="1"/>
      <c r="B1825" s="61"/>
      <c r="C1825" s="61"/>
      <c r="D1825" s="61"/>
      <c r="E1825" s="61"/>
      <c r="F1825" s="61"/>
    </row>
    <row r="1826" spans="1:6" x14ac:dyDescent="0.25">
      <c r="A1826" s="1"/>
      <c r="B1826" s="61"/>
      <c r="C1826" s="61"/>
      <c r="D1826" s="61"/>
      <c r="E1826" s="61"/>
      <c r="F1826" s="61"/>
    </row>
    <row r="1827" spans="1:6" x14ac:dyDescent="0.25">
      <c r="A1827" s="1"/>
      <c r="B1827" s="61"/>
      <c r="C1827" s="61"/>
      <c r="D1827" s="61"/>
      <c r="E1827" s="61"/>
      <c r="F1827" s="61"/>
    </row>
    <row r="1828" spans="1:6" x14ac:dyDescent="0.25">
      <c r="A1828" s="1"/>
      <c r="B1828" s="61"/>
      <c r="C1828" s="61"/>
      <c r="D1828" s="61"/>
      <c r="E1828" s="61"/>
      <c r="F1828" s="61"/>
    </row>
    <row r="1829" spans="1:6" x14ac:dyDescent="0.25">
      <c r="A1829" s="1"/>
      <c r="B1829" s="61"/>
      <c r="C1829" s="61"/>
      <c r="D1829" s="61"/>
      <c r="E1829" s="61"/>
      <c r="F1829" s="61"/>
    </row>
    <row r="1830" spans="1:6" x14ac:dyDescent="0.25">
      <c r="A1830" s="1"/>
      <c r="B1830" s="61"/>
      <c r="C1830" s="61"/>
      <c r="D1830" s="61"/>
      <c r="E1830" s="61"/>
      <c r="F1830" s="61"/>
    </row>
    <row r="1831" spans="1:6" x14ac:dyDescent="0.25">
      <c r="A1831" s="1"/>
      <c r="B1831" s="61"/>
      <c r="C1831" s="61"/>
      <c r="D1831" s="61"/>
      <c r="E1831" s="61"/>
      <c r="F1831" s="61"/>
    </row>
    <row r="1832" spans="1:6" x14ac:dyDescent="0.25">
      <c r="A1832" s="1"/>
      <c r="B1832" s="61"/>
      <c r="C1832" s="61"/>
      <c r="D1832" s="61"/>
      <c r="E1832" s="61"/>
      <c r="F1832" s="61"/>
    </row>
    <row r="1833" spans="1:6" x14ac:dyDescent="0.25">
      <c r="A1833" s="1"/>
      <c r="B1833" s="61"/>
      <c r="C1833" s="61"/>
      <c r="D1833" s="61"/>
      <c r="E1833" s="61"/>
      <c r="F1833" s="61"/>
    </row>
    <row r="1834" spans="1:6" x14ac:dyDescent="0.25">
      <c r="A1834" s="1"/>
      <c r="B1834" s="61"/>
      <c r="C1834" s="61"/>
      <c r="D1834" s="61"/>
      <c r="E1834" s="61"/>
      <c r="F1834" s="61"/>
    </row>
    <row r="1835" spans="1:6" x14ac:dyDescent="0.25">
      <c r="A1835" s="1"/>
      <c r="B1835" s="61"/>
      <c r="C1835" s="61"/>
      <c r="D1835" s="61"/>
      <c r="E1835" s="61"/>
      <c r="F1835" s="61"/>
    </row>
    <row r="1836" spans="1:6" x14ac:dyDescent="0.25">
      <c r="A1836" s="1"/>
      <c r="B1836" s="61"/>
      <c r="C1836" s="61"/>
      <c r="D1836" s="61"/>
      <c r="E1836" s="61"/>
      <c r="F1836" s="61"/>
    </row>
    <row r="1837" spans="1:6" x14ac:dyDescent="0.25">
      <c r="A1837" s="1"/>
      <c r="B1837" s="61"/>
      <c r="C1837" s="61"/>
      <c r="D1837" s="61"/>
      <c r="E1837" s="61"/>
      <c r="F1837" s="61"/>
    </row>
    <row r="1838" spans="1:6" x14ac:dyDescent="0.25">
      <c r="A1838" s="1"/>
      <c r="B1838" s="61"/>
      <c r="C1838" s="61"/>
      <c r="D1838" s="61"/>
      <c r="E1838" s="61"/>
      <c r="F1838" s="61"/>
    </row>
    <row r="1839" spans="1:6" x14ac:dyDescent="0.25">
      <c r="A1839" s="1"/>
      <c r="B1839" s="61"/>
      <c r="C1839" s="61"/>
      <c r="D1839" s="61"/>
      <c r="E1839" s="61"/>
      <c r="F1839" s="61"/>
    </row>
    <row r="1840" spans="1:6" x14ac:dyDescent="0.25">
      <c r="A1840" s="1"/>
      <c r="B1840" s="61"/>
      <c r="C1840" s="61"/>
      <c r="D1840" s="61"/>
      <c r="E1840" s="61"/>
      <c r="F1840" s="61"/>
    </row>
    <row r="1841" spans="1:6" x14ac:dyDescent="0.25">
      <c r="A1841" s="1"/>
      <c r="B1841" s="61"/>
      <c r="C1841" s="61"/>
      <c r="D1841" s="61"/>
      <c r="E1841" s="61"/>
      <c r="F1841" s="61"/>
    </row>
    <row r="1842" spans="1:6" x14ac:dyDescent="0.25">
      <c r="A1842" s="1"/>
      <c r="B1842" s="61"/>
      <c r="C1842" s="61"/>
      <c r="D1842" s="61"/>
      <c r="E1842" s="61"/>
      <c r="F1842" s="61"/>
    </row>
    <row r="1843" spans="1:6" x14ac:dyDescent="0.25">
      <c r="A1843" s="1"/>
      <c r="B1843" s="61"/>
      <c r="C1843" s="61"/>
      <c r="D1843" s="61"/>
      <c r="E1843" s="61"/>
      <c r="F1843" s="61"/>
    </row>
    <row r="1844" spans="1:6" x14ac:dyDescent="0.25">
      <c r="A1844" s="1"/>
      <c r="B1844" s="61"/>
      <c r="C1844" s="61"/>
      <c r="D1844" s="61"/>
      <c r="E1844" s="61"/>
      <c r="F1844" s="61"/>
    </row>
    <row r="1845" spans="1:6" x14ac:dyDescent="0.25">
      <c r="A1845" s="1"/>
      <c r="B1845" s="61"/>
      <c r="C1845" s="61"/>
      <c r="D1845" s="61"/>
      <c r="E1845" s="61"/>
      <c r="F1845" s="61"/>
    </row>
    <row r="1846" spans="1:6" x14ac:dyDescent="0.25">
      <c r="A1846" s="1"/>
      <c r="B1846" s="61"/>
      <c r="C1846" s="61"/>
      <c r="D1846" s="61"/>
      <c r="E1846" s="61"/>
      <c r="F1846" s="61"/>
    </row>
    <row r="1847" spans="1:6" x14ac:dyDescent="0.25">
      <c r="A1847" s="1"/>
      <c r="B1847" s="61"/>
      <c r="C1847" s="61"/>
      <c r="D1847" s="61"/>
      <c r="E1847" s="61"/>
      <c r="F1847" s="61"/>
    </row>
    <row r="1848" spans="1:6" x14ac:dyDescent="0.25">
      <c r="A1848" s="1"/>
      <c r="B1848" s="61"/>
      <c r="C1848" s="61"/>
      <c r="D1848" s="61"/>
      <c r="E1848" s="61"/>
      <c r="F1848" s="61"/>
    </row>
    <row r="1849" spans="1:6" x14ac:dyDescent="0.25">
      <c r="A1849" s="1"/>
      <c r="B1849" s="61"/>
      <c r="C1849" s="61"/>
      <c r="D1849" s="61"/>
      <c r="E1849" s="61"/>
      <c r="F1849" s="61"/>
    </row>
    <row r="1850" spans="1:6" x14ac:dyDescent="0.25">
      <c r="A1850" s="1"/>
      <c r="B1850" s="61"/>
      <c r="C1850" s="61"/>
      <c r="D1850" s="61"/>
      <c r="E1850" s="61"/>
      <c r="F1850" s="61"/>
    </row>
    <row r="1851" spans="1:6" x14ac:dyDescent="0.25">
      <c r="A1851" s="1"/>
      <c r="B1851" s="61"/>
      <c r="C1851" s="61"/>
      <c r="D1851" s="61"/>
      <c r="E1851" s="61"/>
      <c r="F1851" s="61"/>
    </row>
    <row r="1852" spans="1:6" x14ac:dyDescent="0.25">
      <c r="A1852" s="1"/>
      <c r="B1852" s="61"/>
      <c r="C1852" s="61"/>
      <c r="D1852" s="61"/>
      <c r="E1852" s="61"/>
      <c r="F1852" s="61"/>
    </row>
    <row r="1853" spans="1:6" x14ac:dyDescent="0.25">
      <c r="A1853" s="1"/>
      <c r="B1853" s="61"/>
      <c r="C1853" s="61"/>
      <c r="D1853" s="61"/>
      <c r="E1853" s="61"/>
      <c r="F1853" s="61"/>
    </row>
    <row r="1854" spans="1:6" x14ac:dyDescent="0.25">
      <c r="A1854" s="1"/>
      <c r="B1854" s="61"/>
      <c r="C1854" s="61"/>
      <c r="D1854" s="61"/>
      <c r="E1854" s="61"/>
      <c r="F1854" s="61"/>
    </row>
    <row r="1855" spans="1:6" x14ac:dyDescent="0.25">
      <c r="A1855" s="1"/>
      <c r="B1855" s="61"/>
      <c r="C1855" s="61"/>
      <c r="D1855" s="61"/>
      <c r="E1855" s="61"/>
      <c r="F1855" s="61"/>
    </row>
    <row r="1856" spans="1:6" x14ac:dyDescent="0.25">
      <c r="A1856" s="1"/>
      <c r="B1856" s="61"/>
      <c r="C1856" s="61"/>
      <c r="D1856" s="61"/>
      <c r="E1856" s="61"/>
      <c r="F1856" s="61"/>
    </row>
    <row r="1857" spans="1:6" x14ac:dyDescent="0.25">
      <c r="A1857" s="1"/>
      <c r="B1857" s="61"/>
      <c r="C1857" s="61"/>
      <c r="D1857" s="61"/>
      <c r="E1857" s="61"/>
      <c r="F1857" s="61"/>
    </row>
    <row r="1858" spans="1:6" x14ac:dyDescent="0.25">
      <c r="A1858" s="1"/>
      <c r="B1858" s="61"/>
      <c r="C1858" s="61"/>
      <c r="D1858" s="61"/>
      <c r="E1858" s="61"/>
      <c r="F1858" s="61"/>
    </row>
    <row r="1859" spans="1:6" x14ac:dyDescent="0.25">
      <c r="A1859" s="1"/>
      <c r="B1859" s="61"/>
      <c r="C1859" s="61"/>
      <c r="D1859" s="61"/>
      <c r="E1859" s="61"/>
      <c r="F1859" s="61"/>
    </row>
    <row r="1860" spans="1:6" x14ac:dyDescent="0.25">
      <c r="A1860" s="1"/>
      <c r="B1860" s="61"/>
      <c r="C1860" s="61"/>
      <c r="D1860" s="61"/>
      <c r="E1860" s="61"/>
      <c r="F1860" s="61"/>
    </row>
    <row r="1861" spans="1:6" x14ac:dyDescent="0.25">
      <c r="A1861" s="1"/>
      <c r="B1861" s="61"/>
      <c r="C1861" s="61"/>
      <c r="D1861" s="61"/>
      <c r="E1861" s="61"/>
      <c r="F1861" s="61"/>
    </row>
    <row r="1862" spans="1:6" x14ac:dyDescent="0.25">
      <c r="A1862" s="1"/>
      <c r="B1862" s="61"/>
      <c r="C1862" s="61"/>
      <c r="D1862" s="61"/>
      <c r="E1862" s="61"/>
      <c r="F1862" s="61"/>
    </row>
    <row r="1863" spans="1:6" x14ac:dyDescent="0.25">
      <c r="A1863" s="1"/>
      <c r="B1863" s="61"/>
      <c r="C1863" s="61"/>
      <c r="D1863" s="61"/>
      <c r="E1863" s="61"/>
      <c r="F1863" s="61"/>
    </row>
    <row r="1864" spans="1:6" x14ac:dyDescent="0.25">
      <c r="A1864" s="1"/>
      <c r="B1864" s="61"/>
      <c r="C1864" s="61"/>
      <c r="D1864" s="61"/>
      <c r="E1864" s="61"/>
      <c r="F1864" s="61"/>
    </row>
    <row r="1865" spans="1:6" x14ac:dyDescent="0.25">
      <c r="A1865" s="1"/>
      <c r="B1865" s="61"/>
      <c r="C1865" s="61"/>
      <c r="D1865" s="61"/>
      <c r="E1865" s="61"/>
      <c r="F1865" s="61"/>
    </row>
    <row r="1866" spans="1:6" x14ac:dyDescent="0.25">
      <c r="A1866" s="1"/>
      <c r="B1866" s="61"/>
      <c r="C1866" s="61"/>
      <c r="D1866" s="61"/>
      <c r="E1866" s="61"/>
      <c r="F1866" s="61"/>
    </row>
    <row r="1867" spans="1:6" x14ac:dyDescent="0.25">
      <c r="A1867" s="1"/>
      <c r="B1867" s="61"/>
      <c r="C1867" s="61"/>
      <c r="D1867" s="61"/>
      <c r="E1867" s="61"/>
      <c r="F1867" s="61"/>
    </row>
    <row r="1868" spans="1:6" x14ac:dyDescent="0.25">
      <c r="A1868" s="1"/>
      <c r="B1868" s="61"/>
      <c r="C1868" s="61"/>
      <c r="D1868" s="61"/>
      <c r="E1868" s="61"/>
      <c r="F1868" s="61"/>
    </row>
    <row r="1869" spans="1:6" x14ac:dyDescent="0.25">
      <c r="A1869" s="1"/>
      <c r="B1869" s="61"/>
      <c r="C1869" s="61"/>
      <c r="D1869" s="61"/>
      <c r="E1869" s="61"/>
      <c r="F1869" s="61"/>
    </row>
    <row r="1870" spans="1:6" x14ac:dyDescent="0.25">
      <c r="A1870" s="1"/>
      <c r="B1870" s="61"/>
      <c r="C1870" s="61"/>
      <c r="D1870" s="61"/>
      <c r="E1870" s="61"/>
      <c r="F1870" s="61"/>
    </row>
    <row r="1871" spans="1:6" x14ac:dyDescent="0.25">
      <c r="A1871" s="1"/>
      <c r="B1871" s="61"/>
      <c r="C1871" s="61"/>
      <c r="D1871" s="61"/>
      <c r="E1871" s="61"/>
      <c r="F1871" s="61"/>
    </row>
    <row r="1872" spans="1:6" x14ac:dyDescent="0.25">
      <c r="A1872" s="1"/>
      <c r="B1872" s="61"/>
      <c r="C1872" s="61"/>
      <c r="D1872" s="61"/>
      <c r="E1872" s="61"/>
      <c r="F1872" s="61"/>
    </row>
    <row r="1873" spans="1:6" x14ac:dyDescent="0.25">
      <c r="A1873" s="1"/>
      <c r="B1873" s="61"/>
      <c r="C1873" s="61"/>
      <c r="D1873" s="61"/>
      <c r="E1873" s="61"/>
      <c r="F1873" s="61"/>
    </row>
    <row r="1874" spans="1:6" x14ac:dyDescent="0.25">
      <c r="A1874" s="1"/>
      <c r="B1874" s="61"/>
      <c r="C1874" s="61"/>
      <c r="D1874" s="61"/>
      <c r="E1874" s="61"/>
      <c r="F1874" s="61"/>
    </row>
    <row r="1875" spans="1:6" x14ac:dyDescent="0.25">
      <c r="A1875" s="1"/>
      <c r="B1875" s="61"/>
      <c r="C1875" s="61"/>
      <c r="D1875" s="61"/>
      <c r="E1875" s="61"/>
      <c r="F1875" s="61"/>
    </row>
    <row r="1876" spans="1:6" x14ac:dyDescent="0.25">
      <c r="A1876" s="1"/>
      <c r="B1876" s="61"/>
      <c r="C1876" s="61"/>
      <c r="D1876" s="61"/>
      <c r="E1876" s="61"/>
      <c r="F1876" s="61"/>
    </row>
    <row r="1877" spans="1:6" x14ac:dyDescent="0.25">
      <c r="A1877" s="1"/>
      <c r="B1877" s="61"/>
      <c r="C1877" s="61"/>
      <c r="D1877" s="61"/>
      <c r="E1877" s="61"/>
      <c r="F1877" s="61"/>
    </row>
    <row r="1878" spans="1:6" x14ac:dyDescent="0.25">
      <c r="A1878" s="1"/>
      <c r="B1878" s="61"/>
      <c r="C1878" s="61"/>
      <c r="D1878" s="61"/>
      <c r="E1878" s="61"/>
      <c r="F1878" s="61"/>
    </row>
    <row r="1879" spans="1:6" x14ac:dyDescent="0.25">
      <c r="A1879" s="1"/>
      <c r="B1879" s="61"/>
      <c r="C1879" s="61"/>
      <c r="D1879" s="61"/>
      <c r="E1879" s="61"/>
      <c r="F1879" s="61"/>
    </row>
    <row r="1880" spans="1:6" x14ac:dyDescent="0.25">
      <c r="A1880" s="1"/>
      <c r="B1880" s="61"/>
      <c r="C1880" s="61"/>
      <c r="D1880" s="61"/>
      <c r="E1880" s="61"/>
      <c r="F1880" s="61"/>
    </row>
    <row r="1881" spans="1:6" x14ac:dyDescent="0.25">
      <c r="A1881" s="1"/>
      <c r="B1881" s="61"/>
      <c r="C1881" s="61"/>
      <c r="D1881" s="61"/>
      <c r="E1881" s="61"/>
      <c r="F1881" s="61"/>
    </row>
    <row r="1882" spans="1:6" x14ac:dyDescent="0.25">
      <c r="A1882" s="1"/>
      <c r="B1882" s="61"/>
      <c r="C1882" s="61"/>
      <c r="D1882" s="61"/>
      <c r="E1882" s="61"/>
      <c r="F1882" s="61"/>
    </row>
    <row r="1883" spans="1:6" x14ac:dyDescent="0.25">
      <c r="A1883" s="1"/>
      <c r="B1883" s="61"/>
      <c r="C1883" s="61"/>
      <c r="D1883" s="61"/>
      <c r="E1883" s="61"/>
      <c r="F1883" s="61"/>
    </row>
    <row r="1884" spans="1:6" x14ac:dyDescent="0.25">
      <c r="A1884" s="1"/>
      <c r="B1884" s="61"/>
      <c r="C1884" s="61"/>
      <c r="D1884" s="61"/>
      <c r="E1884" s="61"/>
      <c r="F1884" s="61"/>
    </row>
    <row r="1885" spans="1:6" x14ac:dyDescent="0.25">
      <c r="A1885" s="1"/>
      <c r="B1885" s="61"/>
      <c r="C1885" s="61"/>
      <c r="D1885" s="61"/>
      <c r="E1885" s="61"/>
      <c r="F1885" s="61"/>
    </row>
    <row r="1886" spans="1:6" x14ac:dyDescent="0.25">
      <c r="A1886" s="1"/>
      <c r="B1886" s="61"/>
      <c r="C1886" s="61"/>
      <c r="D1886" s="61"/>
      <c r="E1886" s="61"/>
      <c r="F1886" s="61"/>
    </row>
    <row r="1887" spans="1:6" x14ac:dyDescent="0.25">
      <c r="A1887" s="1"/>
      <c r="B1887" s="61"/>
      <c r="C1887" s="61"/>
      <c r="D1887" s="61"/>
      <c r="E1887" s="61"/>
      <c r="F1887" s="61"/>
    </row>
    <row r="1888" spans="1:6" x14ac:dyDescent="0.25">
      <c r="A1888" s="1"/>
      <c r="B1888" s="61"/>
      <c r="C1888" s="61"/>
      <c r="D1888" s="61"/>
      <c r="E1888" s="61"/>
      <c r="F1888" s="61"/>
    </row>
    <row r="1889" spans="1:6" x14ac:dyDescent="0.25">
      <c r="A1889" s="1"/>
      <c r="B1889" s="61"/>
      <c r="C1889" s="61"/>
      <c r="D1889" s="61"/>
      <c r="E1889" s="61"/>
      <c r="F1889" s="61"/>
    </row>
    <row r="1890" spans="1:6" x14ac:dyDescent="0.25">
      <c r="A1890" s="1"/>
      <c r="B1890" s="61"/>
      <c r="C1890" s="61"/>
      <c r="D1890" s="61"/>
      <c r="E1890" s="61"/>
      <c r="F1890" s="61"/>
    </row>
    <row r="1891" spans="1:6" x14ac:dyDescent="0.25">
      <c r="A1891" s="1"/>
      <c r="B1891" s="61"/>
      <c r="C1891" s="61"/>
      <c r="D1891" s="61"/>
      <c r="E1891" s="61"/>
      <c r="F1891" s="61"/>
    </row>
    <row r="1892" spans="1:6" x14ac:dyDescent="0.25">
      <c r="A1892" s="1"/>
      <c r="B1892" s="61"/>
      <c r="C1892" s="61"/>
      <c r="D1892" s="61"/>
      <c r="E1892" s="61"/>
      <c r="F1892" s="61"/>
    </row>
    <row r="1893" spans="1:6" x14ac:dyDescent="0.25">
      <c r="A1893" s="1"/>
      <c r="B1893" s="61"/>
      <c r="C1893" s="61"/>
      <c r="D1893" s="61"/>
      <c r="E1893" s="61"/>
      <c r="F1893" s="61"/>
    </row>
    <row r="1894" spans="1:6" x14ac:dyDescent="0.25">
      <c r="A1894" s="1"/>
      <c r="B1894" s="61"/>
      <c r="C1894" s="61"/>
      <c r="D1894" s="61"/>
      <c r="E1894" s="61"/>
      <c r="F1894" s="61"/>
    </row>
    <row r="1895" spans="1:6" x14ac:dyDescent="0.25">
      <c r="A1895" s="1"/>
      <c r="B1895" s="61"/>
      <c r="C1895" s="61"/>
      <c r="D1895" s="61"/>
      <c r="E1895" s="61"/>
      <c r="F1895" s="61"/>
    </row>
    <row r="1896" spans="1:6" x14ac:dyDescent="0.25">
      <c r="A1896" s="1"/>
      <c r="B1896" s="61"/>
      <c r="C1896" s="61"/>
      <c r="D1896" s="61"/>
      <c r="E1896" s="61"/>
      <c r="F1896" s="61"/>
    </row>
    <row r="1897" spans="1:6" x14ac:dyDescent="0.25">
      <c r="A1897" s="1"/>
      <c r="B1897" s="61"/>
      <c r="C1897" s="61"/>
      <c r="D1897" s="61"/>
      <c r="E1897" s="61"/>
      <c r="F1897" s="61"/>
    </row>
    <row r="1898" spans="1:6" x14ac:dyDescent="0.25">
      <c r="A1898" s="1"/>
      <c r="B1898" s="61"/>
      <c r="C1898" s="61"/>
      <c r="D1898" s="61"/>
      <c r="E1898" s="61"/>
      <c r="F1898" s="61"/>
    </row>
    <row r="1899" spans="1:6" x14ac:dyDescent="0.25">
      <c r="A1899" s="1"/>
      <c r="B1899" s="61"/>
      <c r="C1899" s="61"/>
      <c r="D1899" s="61"/>
      <c r="E1899" s="61"/>
      <c r="F1899" s="61"/>
    </row>
    <row r="1900" spans="1:6" x14ac:dyDescent="0.25">
      <c r="A1900" s="1"/>
      <c r="B1900" s="61"/>
      <c r="C1900" s="61"/>
      <c r="D1900" s="61"/>
      <c r="E1900" s="61"/>
      <c r="F1900" s="61"/>
    </row>
    <row r="1901" spans="1:6" x14ac:dyDescent="0.25">
      <c r="A1901" s="1"/>
      <c r="B1901" s="61"/>
      <c r="C1901" s="61"/>
      <c r="D1901" s="61"/>
      <c r="E1901" s="61"/>
      <c r="F1901" s="61"/>
    </row>
    <row r="1902" spans="1:6" x14ac:dyDescent="0.25">
      <c r="A1902" s="1"/>
      <c r="B1902" s="61"/>
      <c r="C1902" s="61"/>
      <c r="D1902" s="61"/>
      <c r="E1902" s="61"/>
      <c r="F1902" s="61"/>
    </row>
    <row r="1903" spans="1:6" x14ac:dyDescent="0.25">
      <c r="A1903" s="1"/>
      <c r="B1903" s="61"/>
      <c r="C1903" s="61"/>
      <c r="D1903" s="61"/>
      <c r="E1903" s="61"/>
      <c r="F1903" s="61"/>
    </row>
    <row r="1904" spans="1:6" x14ac:dyDescent="0.25">
      <c r="A1904" s="1"/>
      <c r="B1904" s="61"/>
      <c r="C1904" s="61"/>
      <c r="D1904" s="61"/>
      <c r="E1904" s="61"/>
      <c r="F1904" s="61"/>
    </row>
    <row r="1905" spans="1:6" x14ac:dyDescent="0.25">
      <c r="A1905" s="1"/>
      <c r="B1905" s="61"/>
      <c r="C1905" s="61"/>
      <c r="D1905" s="61"/>
      <c r="E1905" s="61"/>
      <c r="F1905" s="61"/>
    </row>
    <row r="1906" spans="1:6" x14ac:dyDescent="0.25">
      <c r="A1906" s="1"/>
      <c r="B1906" s="61"/>
      <c r="C1906" s="61"/>
      <c r="D1906" s="61"/>
      <c r="E1906" s="61"/>
      <c r="F1906" s="61"/>
    </row>
    <row r="1907" spans="1:6" x14ac:dyDescent="0.25">
      <c r="A1907" s="1"/>
      <c r="B1907" s="61"/>
      <c r="C1907" s="61"/>
      <c r="D1907" s="61"/>
      <c r="E1907" s="61"/>
      <c r="F1907" s="61"/>
    </row>
    <row r="1908" spans="1:6" x14ac:dyDescent="0.25">
      <c r="A1908" s="1"/>
      <c r="B1908" s="61"/>
      <c r="C1908" s="61"/>
      <c r="D1908" s="61"/>
      <c r="E1908" s="61"/>
      <c r="F1908" s="61"/>
    </row>
    <row r="1909" spans="1:6" x14ac:dyDescent="0.25">
      <c r="A1909" s="1"/>
      <c r="B1909" s="61"/>
      <c r="C1909" s="61"/>
      <c r="D1909" s="61"/>
      <c r="E1909" s="61"/>
      <c r="F1909" s="61"/>
    </row>
    <row r="1910" spans="1:6" x14ac:dyDescent="0.25">
      <c r="A1910" s="1"/>
      <c r="B1910" s="61"/>
      <c r="C1910" s="61"/>
      <c r="D1910" s="61"/>
      <c r="E1910" s="61"/>
      <c r="F1910" s="61"/>
    </row>
    <row r="1911" spans="1:6" x14ac:dyDescent="0.25">
      <c r="A1911" s="1"/>
      <c r="B1911" s="61"/>
      <c r="C1911" s="61"/>
      <c r="D1911" s="61"/>
      <c r="E1911" s="61"/>
      <c r="F1911" s="61"/>
    </row>
    <row r="1912" spans="1:6" x14ac:dyDescent="0.25">
      <c r="A1912" s="1"/>
      <c r="B1912" s="61"/>
      <c r="C1912" s="61"/>
      <c r="D1912" s="61"/>
      <c r="E1912" s="61"/>
      <c r="F1912" s="61"/>
    </row>
    <row r="1913" spans="1:6" x14ac:dyDescent="0.25">
      <c r="A1913" s="1"/>
      <c r="B1913" s="61"/>
      <c r="C1913" s="61"/>
      <c r="D1913" s="61"/>
      <c r="E1913" s="61"/>
      <c r="F1913" s="61"/>
    </row>
    <row r="1914" spans="1:6" x14ac:dyDescent="0.25">
      <c r="A1914" s="1"/>
      <c r="B1914" s="61"/>
      <c r="C1914" s="61"/>
      <c r="D1914" s="61"/>
      <c r="E1914" s="61"/>
      <c r="F1914" s="61"/>
    </row>
    <row r="1915" spans="1:6" x14ac:dyDescent="0.25">
      <c r="A1915" s="1"/>
      <c r="B1915" s="61"/>
      <c r="C1915" s="61"/>
      <c r="D1915" s="61"/>
      <c r="E1915" s="61"/>
      <c r="F1915" s="61"/>
    </row>
    <row r="1916" spans="1:6" x14ac:dyDescent="0.25">
      <c r="A1916" s="1"/>
      <c r="B1916" s="61"/>
      <c r="C1916" s="61"/>
      <c r="D1916" s="61"/>
      <c r="E1916" s="61"/>
      <c r="F1916" s="61"/>
    </row>
    <row r="1917" spans="1:6" x14ac:dyDescent="0.25">
      <c r="A1917" s="1"/>
      <c r="B1917" s="61"/>
      <c r="C1917" s="61"/>
      <c r="D1917" s="61"/>
      <c r="E1917" s="61"/>
      <c r="F1917" s="61"/>
    </row>
    <row r="1918" spans="1:6" x14ac:dyDescent="0.25">
      <c r="A1918" s="1"/>
      <c r="B1918" s="61"/>
      <c r="C1918" s="61"/>
      <c r="D1918" s="61"/>
      <c r="E1918" s="61"/>
      <c r="F1918" s="61"/>
    </row>
    <row r="1919" spans="1:6" x14ac:dyDescent="0.25">
      <c r="A1919" s="1"/>
      <c r="B1919" s="61"/>
      <c r="C1919" s="61"/>
      <c r="D1919" s="61"/>
      <c r="E1919" s="61"/>
      <c r="F1919" s="61"/>
    </row>
    <row r="1920" spans="1:6" x14ac:dyDescent="0.25">
      <c r="A1920" s="1"/>
      <c r="B1920" s="61"/>
      <c r="C1920" s="61"/>
      <c r="D1920" s="61"/>
      <c r="E1920" s="61"/>
      <c r="F1920" s="61"/>
    </row>
    <row r="1921" spans="1:6" x14ac:dyDescent="0.25">
      <c r="A1921" s="1"/>
      <c r="B1921" s="61"/>
      <c r="C1921" s="61"/>
      <c r="D1921" s="61"/>
      <c r="E1921" s="61"/>
      <c r="F1921" s="61"/>
    </row>
    <row r="1922" spans="1:6" x14ac:dyDescent="0.25">
      <c r="A1922" s="1"/>
      <c r="B1922" s="61"/>
      <c r="C1922" s="61"/>
      <c r="D1922" s="61"/>
      <c r="E1922" s="61"/>
      <c r="F1922" s="61"/>
    </row>
    <row r="1923" spans="1:6" x14ac:dyDescent="0.25">
      <c r="A1923" s="1"/>
      <c r="B1923" s="61"/>
      <c r="C1923" s="61"/>
      <c r="D1923" s="61"/>
      <c r="E1923" s="61"/>
      <c r="F1923" s="61"/>
    </row>
    <row r="1924" spans="1:6" x14ac:dyDescent="0.25">
      <c r="A1924" s="1"/>
      <c r="B1924" s="61"/>
      <c r="C1924" s="61"/>
      <c r="D1924" s="61"/>
      <c r="E1924" s="61"/>
      <c r="F1924" s="61"/>
    </row>
    <row r="1925" spans="1:6" x14ac:dyDescent="0.25">
      <c r="A1925" s="1"/>
      <c r="B1925" s="61"/>
      <c r="C1925" s="61"/>
      <c r="D1925" s="61"/>
      <c r="E1925" s="61"/>
      <c r="F1925" s="61"/>
    </row>
    <row r="1926" spans="1:6" x14ac:dyDescent="0.25">
      <c r="A1926" s="1"/>
      <c r="B1926" s="61"/>
      <c r="C1926" s="61"/>
      <c r="D1926" s="61"/>
      <c r="E1926" s="61"/>
      <c r="F1926" s="61"/>
    </row>
    <row r="1927" spans="1:6" x14ac:dyDescent="0.25">
      <c r="A1927" s="1"/>
      <c r="B1927" s="61"/>
      <c r="C1927" s="61"/>
      <c r="D1927" s="61"/>
      <c r="E1927" s="61"/>
      <c r="F1927" s="61"/>
    </row>
    <row r="1928" spans="1:6" x14ac:dyDescent="0.25">
      <c r="A1928" s="1"/>
      <c r="B1928" s="61"/>
      <c r="C1928" s="61"/>
      <c r="D1928" s="61"/>
      <c r="E1928" s="61"/>
      <c r="F1928" s="61"/>
    </row>
    <row r="1929" spans="1:6" x14ac:dyDescent="0.25">
      <c r="A1929" s="1"/>
      <c r="B1929" s="61"/>
      <c r="C1929" s="61"/>
      <c r="D1929" s="61"/>
      <c r="E1929" s="61"/>
      <c r="F1929" s="61"/>
    </row>
    <row r="1930" spans="1:6" x14ac:dyDescent="0.25">
      <c r="A1930" s="1"/>
      <c r="B1930" s="61"/>
      <c r="C1930" s="61"/>
      <c r="D1930" s="61"/>
      <c r="E1930" s="61"/>
      <c r="F1930" s="61"/>
    </row>
    <row r="1931" spans="1:6" x14ac:dyDescent="0.25">
      <c r="A1931" s="1"/>
      <c r="B1931" s="61"/>
      <c r="C1931" s="61"/>
      <c r="D1931" s="61"/>
      <c r="E1931" s="61"/>
      <c r="F1931" s="61"/>
    </row>
    <row r="1932" spans="1:6" x14ac:dyDescent="0.25">
      <c r="A1932" s="1"/>
      <c r="B1932" s="61"/>
      <c r="C1932" s="61"/>
      <c r="D1932" s="61"/>
      <c r="E1932" s="61"/>
      <c r="F1932" s="61"/>
    </row>
    <row r="1933" spans="1:6" x14ac:dyDescent="0.25">
      <c r="A1933" s="1"/>
      <c r="B1933" s="61"/>
      <c r="C1933" s="61"/>
      <c r="D1933" s="61"/>
      <c r="E1933" s="61"/>
      <c r="F1933" s="61"/>
    </row>
    <row r="1934" spans="1:6" x14ac:dyDescent="0.25">
      <c r="A1934" s="1"/>
      <c r="B1934" s="61"/>
      <c r="C1934" s="61"/>
      <c r="D1934" s="61"/>
      <c r="E1934" s="61"/>
      <c r="F1934" s="61"/>
    </row>
    <row r="1935" spans="1:6" x14ac:dyDescent="0.25">
      <c r="A1935" s="1"/>
      <c r="B1935" s="61"/>
      <c r="C1935" s="61"/>
      <c r="D1935" s="61"/>
      <c r="E1935" s="61"/>
      <c r="F1935" s="61"/>
    </row>
    <row r="1936" spans="1:6" x14ac:dyDescent="0.25">
      <c r="A1936" s="1"/>
      <c r="B1936" s="61"/>
      <c r="C1936" s="61"/>
      <c r="D1936" s="61"/>
      <c r="E1936" s="61"/>
      <c r="F1936" s="61"/>
    </row>
    <row r="1937" spans="1:6" x14ac:dyDescent="0.25">
      <c r="A1937" s="1"/>
      <c r="B1937" s="61"/>
      <c r="C1937" s="61"/>
      <c r="D1937" s="61"/>
      <c r="E1937" s="61"/>
      <c r="F1937" s="61"/>
    </row>
    <row r="1938" spans="1:6" x14ac:dyDescent="0.25">
      <c r="A1938" s="1"/>
      <c r="B1938" s="61"/>
      <c r="C1938" s="61"/>
      <c r="D1938" s="61"/>
      <c r="E1938" s="61"/>
      <c r="F1938" s="61"/>
    </row>
    <row r="1939" spans="1:6" x14ac:dyDescent="0.25">
      <c r="A1939" s="1"/>
      <c r="B1939" s="61"/>
      <c r="C1939" s="61"/>
      <c r="D1939" s="61"/>
      <c r="E1939" s="61"/>
      <c r="F1939" s="61"/>
    </row>
    <row r="1940" spans="1:6" x14ac:dyDescent="0.25">
      <c r="A1940" s="1"/>
      <c r="B1940" s="61"/>
      <c r="C1940" s="61"/>
      <c r="D1940" s="61"/>
      <c r="E1940" s="61"/>
      <c r="F1940" s="61"/>
    </row>
    <row r="1941" spans="1:6" x14ac:dyDescent="0.25">
      <c r="A1941" s="1"/>
      <c r="B1941" s="61"/>
      <c r="C1941" s="61"/>
      <c r="D1941" s="61"/>
      <c r="E1941" s="61"/>
      <c r="F1941" s="61"/>
    </row>
    <row r="1942" spans="1:6" x14ac:dyDescent="0.25">
      <c r="A1942" s="1"/>
      <c r="B1942" s="61"/>
      <c r="C1942" s="61"/>
      <c r="D1942" s="61"/>
      <c r="E1942" s="61"/>
      <c r="F1942" s="61"/>
    </row>
    <row r="1943" spans="1:6" x14ac:dyDescent="0.25">
      <c r="A1943" s="1"/>
      <c r="B1943" s="61"/>
      <c r="C1943" s="61"/>
      <c r="D1943" s="61"/>
      <c r="E1943" s="61"/>
      <c r="F1943" s="61"/>
    </row>
    <row r="1944" spans="1:6" x14ac:dyDescent="0.25">
      <c r="A1944" s="1"/>
      <c r="B1944" s="61"/>
      <c r="C1944" s="61"/>
      <c r="D1944" s="61"/>
      <c r="E1944" s="61"/>
      <c r="F1944" s="61"/>
    </row>
    <row r="1945" spans="1:6" x14ac:dyDescent="0.25">
      <c r="A1945" s="1"/>
      <c r="B1945" s="61"/>
      <c r="C1945" s="61"/>
      <c r="D1945" s="61"/>
      <c r="E1945" s="61"/>
      <c r="F1945" s="61"/>
    </row>
    <row r="1946" spans="1:6" x14ac:dyDescent="0.25">
      <c r="A1946" s="1"/>
      <c r="B1946" s="61"/>
      <c r="C1946" s="61"/>
      <c r="D1946" s="61"/>
      <c r="E1946" s="61"/>
      <c r="F1946" s="61"/>
    </row>
    <row r="1947" spans="1:6" x14ac:dyDescent="0.25">
      <c r="A1947" s="1"/>
      <c r="B1947" s="61"/>
      <c r="C1947" s="61"/>
      <c r="D1947" s="61"/>
      <c r="E1947" s="61"/>
      <c r="F1947" s="61"/>
    </row>
    <row r="1948" spans="1:6" x14ac:dyDescent="0.25">
      <c r="A1948" s="1"/>
      <c r="B1948" s="61"/>
      <c r="C1948" s="61"/>
      <c r="D1948" s="61"/>
      <c r="E1948" s="61"/>
      <c r="F1948" s="61"/>
    </row>
    <row r="1949" spans="1:6" x14ac:dyDescent="0.25">
      <c r="A1949" s="1"/>
      <c r="B1949" s="61"/>
      <c r="C1949" s="61"/>
      <c r="D1949" s="61"/>
      <c r="E1949" s="61"/>
      <c r="F1949" s="61"/>
    </row>
    <row r="1950" spans="1:6" x14ac:dyDescent="0.25">
      <c r="A1950" s="1"/>
      <c r="B1950" s="61"/>
      <c r="C1950" s="61"/>
      <c r="D1950" s="61"/>
      <c r="E1950" s="61"/>
      <c r="F1950" s="61"/>
    </row>
    <row r="1951" spans="1:6" x14ac:dyDescent="0.25">
      <c r="A1951" s="1"/>
      <c r="B1951" s="61"/>
      <c r="C1951" s="61"/>
      <c r="D1951" s="61"/>
      <c r="E1951" s="61"/>
      <c r="F1951" s="61"/>
    </row>
    <row r="1952" spans="1:6" x14ac:dyDescent="0.25">
      <c r="A1952" s="1"/>
      <c r="B1952" s="61"/>
      <c r="C1952" s="61"/>
      <c r="D1952" s="61"/>
      <c r="E1952" s="61"/>
      <c r="F1952" s="61"/>
    </row>
    <row r="1953" spans="1:6" x14ac:dyDescent="0.25">
      <c r="A1953" s="1"/>
      <c r="B1953" s="61"/>
      <c r="C1953" s="61"/>
      <c r="D1953" s="61"/>
      <c r="E1953" s="61"/>
      <c r="F1953" s="61"/>
    </row>
    <row r="1954" spans="1:6" x14ac:dyDescent="0.25">
      <c r="A1954" s="1"/>
      <c r="B1954" s="61"/>
      <c r="C1954" s="61"/>
      <c r="D1954" s="61"/>
      <c r="E1954" s="61"/>
      <c r="F1954" s="61"/>
    </row>
    <row r="1955" spans="1:6" x14ac:dyDescent="0.25">
      <c r="A1955" s="1"/>
      <c r="B1955" s="61"/>
      <c r="C1955" s="61"/>
      <c r="D1955" s="61"/>
      <c r="E1955" s="61"/>
      <c r="F1955" s="61"/>
    </row>
    <row r="1956" spans="1:6" x14ac:dyDescent="0.25">
      <c r="A1956" s="1"/>
      <c r="B1956" s="61"/>
      <c r="C1956" s="61"/>
      <c r="D1956" s="61"/>
      <c r="E1956" s="61"/>
      <c r="F1956" s="61"/>
    </row>
    <row r="1957" spans="1:6" x14ac:dyDescent="0.25">
      <c r="A1957" s="1"/>
      <c r="B1957" s="61"/>
      <c r="C1957" s="61"/>
      <c r="D1957" s="61"/>
      <c r="E1957" s="61"/>
      <c r="F1957" s="61"/>
    </row>
    <row r="1958" spans="1:6" x14ac:dyDescent="0.25">
      <c r="A1958" s="1"/>
      <c r="B1958" s="61"/>
      <c r="C1958" s="61"/>
      <c r="D1958" s="61"/>
      <c r="E1958" s="61"/>
      <c r="F1958" s="61"/>
    </row>
    <row r="1959" spans="1:6" x14ac:dyDescent="0.25">
      <c r="A1959" s="1"/>
      <c r="B1959" s="61"/>
      <c r="C1959" s="61"/>
      <c r="D1959" s="61"/>
      <c r="E1959" s="61"/>
      <c r="F1959" s="61"/>
    </row>
    <row r="1960" spans="1:6" x14ac:dyDescent="0.25">
      <c r="A1960" s="1"/>
      <c r="B1960" s="61"/>
      <c r="C1960" s="61"/>
      <c r="D1960" s="61"/>
      <c r="E1960" s="61"/>
      <c r="F1960" s="61"/>
    </row>
    <row r="1961" spans="1:6" x14ac:dyDescent="0.25">
      <c r="A1961" s="1"/>
      <c r="B1961" s="61"/>
      <c r="C1961" s="61"/>
      <c r="D1961" s="61"/>
      <c r="E1961" s="61"/>
      <c r="F1961" s="61"/>
    </row>
    <row r="1962" spans="1:6" x14ac:dyDescent="0.25">
      <c r="A1962" s="1"/>
      <c r="B1962" s="61"/>
      <c r="C1962" s="61"/>
      <c r="D1962" s="61"/>
      <c r="E1962" s="61"/>
      <c r="F1962" s="61"/>
    </row>
    <row r="1963" spans="1:6" x14ac:dyDescent="0.25">
      <c r="A1963" s="1"/>
      <c r="B1963" s="61"/>
      <c r="C1963" s="61"/>
      <c r="D1963" s="61"/>
      <c r="E1963" s="61"/>
      <c r="F1963" s="61"/>
    </row>
    <row r="1964" spans="1:6" x14ac:dyDescent="0.25">
      <c r="A1964" s="1"/>
      <c r="B1964" s="61"/>
      <c r="C1964" s="61"/>
      <c r="D1964" s="61"/>
      <c r="E1964" s="61"/>
      <c r="F1964" s="61"/>
    </row>
    <row r="1965" spans="1:6" x14ac:dyDescent="0.25">
      <c r="A1965" s="1"/>
      <c r="B1965" s="61"/>
      <c r="C1965" s="61"/>
      <c r="D1965" s="61"/>
      <c r="E1965" s="61"/>
      <c r="F1965" s="61"/>
    </row>
    <row r="1966" spans="1:6" x14ac:dyDescent="0.25">
      <c r="A1966" s="1"/>
      <c r="B1966" s="61"/>
      <c r="C1966" s="61"/>
      <c r="D1966" s="61"/>
      <c r="E1966" s="61"/>
      <c r="F1966" s="61"/>
    </row>
    <row r="1967" spans="1:6" x14ac:dyDescent="0.25">
      <c r="A1967" s="1"/>
      <c r="B1967" s="61"/>
      <c r="C1967" s="61"/>
      <c r="D1967" s="61"/>
      <c r="E1967" s="61"/>
      <c r="F1967" s="61"/>
    </row>
    <row r="1968" spans="1:6" x14ac:dyDescent="0.25">
      <c r="A1968" s="1"/>
      <c r="B1968" s="61"/>
      <c r="C1968" s="61"/>
      <c r="D1968" s="61"/>
      <c r="E1968" s="61"/>
      <c r="F1968" s="61"/>
    </row>
    <row r="1969" spans="1:6" x14ac:dyDescent="0.25">
      <c r="A1969" s="1"/>
      <c r="B1969" s="61"/>
      <c r="C1969" s="61"/>
      <c r="D1969" s="61"/>
      <c r="E1969" s="61"/>
      <c r="F1969" s="61"/>
    </row>
    <row r="1970" spans="1:6" x14ac:dyDescent="0.25">
      <c r="A1970" s="1"/>
      <c r="B1970" s="61"/>
      <c r="C1970" s="61"/>
      <c r="D1970" s="61"/>
      <c r="E1970" s="61"/>
      <c r="F1970" s="61"/>
    </row>
    <row r="1971" spans="1:6" x14ac:dyDescent="0.25">
      <c r="A1971" s="1"/>
      <c r="B1971" s="61"/>
      <c r="C1971" s="61"/>
      <c r="D1971" s="61"/>
      <c r="E1971" s="61"/>
      <c r="F1971" s="61"/>
    </row>
    <row r="1972" spans="1:6" x14ac:dyDescent="0.25">
      <c r="A1972" s="1"/>
      <c r="B1972" s="61"/>
      <c r="C1972" s="61"/>
      <c r="D1972" s="61"/>
      <c r="E1972" s="61"/>
      <c r="F1972" s="61"/>
    </row>
    <row r="1973" spans="1:6" x14ac:dyDescent="0.25">
      <c r="A1973" s="1"/>
      <c r="B1973" s="61"/>
      <c r="C1973" s="61"/>
      <c r="D1973" s="61"/>
      <c r="E1973" s="61"/>
      <c r="F1973" s="61"/>
    </row>
    <row r="1974" spans="1:6" x14ac:dyDescent="0.25">
      <c r="A1974" s="1"/>
      <c r="B1974" s="61"/>
      <c r="C1974" s="61"/>
      <c r="D1974" s="61"/>
      <c r="E1974" s="61"/>
      <c r="F1974" s="61"/>
    </row>
    <row r="1975" spans="1:6" x14ac:dyDescent="0.25">
      <c r="A1975" s="1"/>
      <c r="B1975" s="61"/>
      <c r="C1975" s="61"/>
      <c r="D1975" s="61"/>
      <c r="E1975" s="61"/>
      <c r="F1975" s="61"/>
    </row>
    <row r="1976" spans="1:6" x14ac:dyDescent="0.25">
      <c r="A1976" s="1"/>
      <c r="B1976" s="61"/>
      <c r="C1976" s="61"/>
      <c r="D1976" s="61"/>
      <c r="E1976" s="61"/>
      <c r="F1976" s="61"/>
    </row>
    <row r="1977" spans="1:6" x14ac:dyDescent="0.25">
      <c r="A1977" s="1"/>
      <c r="B1977" s="61"/>
      <c r="C1977" s="61"/>
      <c r="D1977" s="61"/>
      <c r="E1977" s="61"/>
      <c r="F1977" s="61"/>
    </row>
    <row r="1978" spans="1:6" x14ac:dyDescent="0.25">
      <c r="A1978" s="1"/>
      <c r="B1978" s="61"/>
      <c r="C1978" s="61"/>
      <c r="D1978" s="61"/>
      <c r="E1978" s="61"/>
      <c r="F1978" s="61"/>
    </row>
    <row r="1979" spans="1:6" x14ac:dyDescent="0.25">
      <c r="A1979" s="1"/>
      <c r="B1979" s="61"/>
      <c r="C1979" s="61"/>
      <c r="D1979" s="61"/>
      <c r="E1979" s="61"/>
      <c r="F1979" s="61"/>
    </row>
    <row r="1980" spans="1:6" x14ac:dyDescent="0.25">
      <c r="A1980" s="1"/>
      <c r="B1980" s="61"/>
      <c r="C1980" s="61"/>
      <c r="D1980" s="61"/>
      <c r="E1980" s="61"/>
      <c r="F1980" s="61"/>
    </row>
    <row r="1981" spans="1:6" x14ac:dyDescent="0.25">
      <c r="A1981" s="1"/>
      <c r="B1981" s="61"/>
      <c r="C1981" s="61"/>
      <c r="D1981" s="61"/>
      <c r="E1981" s="61"/>
      <c r="F1981" s="61"/>
    </row>
    <row r="1982" spans="1:6" x14ac:dyDescent="0.25">
      <c r="A1982" s="1"/>
      <c r="B1982" s="61"/>
      <c r="C1982" s="61"/>
      <c r="D1982" s="61"/>
      <c r="E1982" s="61"/>
      <c r="F1982" s="61"/>
    </row>
    <row r="1983" spans="1:6" x14ac:dyDescent="0.25">
      <c r="A1983" s="1"/>
      <c r="B1983" s="61"/>
      <c r="C1983" s="61"/>
      <c r="D1983" s="61"/>
      <c r="E1983" s="61"/>
      <c r="F1983" s="61"/>
    </row>
    <row r="1984" spans="1:6" x14ac:dyDescent="0.25">
      <c r="A1984" s="1"/>
      <c r="B1984" s="61"/>
      <c r="C1984" s="61"/>
      <c r="D1984" s="61"/>
      <c r="E1984" s="61"/>
      <c r="F1984" s="61"/>
    </row>
    <row r="1985" spans="1:6" x14ac:dyDescent="0.25">
      <c r="A1985" s="1"/>
      <c r="B1985" s="61"/>
      <c r="C1985" s="61"/>
      <c r="D1985" s="61"/>
      <c r="E1985" s="61"/>
      <c r="F1985" s="61"/>
    </row>
    <row r="1986" spans="1:6" x14ac:dyDescent="0.25">
      <c r="A1986" s="1"/>
      <c r="B1986" s="61"/>
      <c r="C1986" s="61"/>
      <c r="D1986" s="61"/>
      <c r="E1986" s="61"/>
      <c r="F1986" s="61"/>
    </row>
    <row r="1987" spans="1:6" x14ac:dyDescent="0.25">
      <c r="A1987" s="1"/>
      <c r="B1987" s="61"/>
      <c r="C1987" s="61"/>
      <c r="D1987" s="61"/>
      <c r="E1987" s="61"/>
      <c r="F1987" s="61"/>
    </row>
    <row r="1988" spans="1:6" x14ac:dyDescent="0.25">
      <c r="A1988" s="1"/>
      <c r="B1988" s="61"/>
      <c r="C1988" s="61"/>
      <c r="D1988" s="61"/>
      <c r="E1988" s="61"/>
      <c r="F1988" s="61"/>
    </row>
    <row r="1989" spans="1:6" x14ac:dyDescent="0.25">
      <c r="A1989" s="1"/>
      <c r="B1989" s="61"/>
      <c r="C1989" s="61"/>
      <c r="D1989" s="61"/>
      <c r="E1989" s="61"/>
      <c r="F1989" s="61"/>
    </row>
    <row r="1990" spans="1:6" x14ac:dyDescent="0.25">
      <c r="A1990" s="1"/>
      <c r="B1990" s="61"/>
      <c r="C1990" s="61"/>
      <c r="D1990" s="61"/>
      <c r="E1990" s="61"/>
      <c r="F1990" s="61"/>
    </row>
    <row r="1991" spans="1:6" x14ac:dyDescent="0.25">
      <c r="A1991" s="1"/>
      <c r="B1991" s="61"/>
      <c r="C1991" s="61"/>
      <c r="D1991" s="61"/>
      <c r="E1991" s="61"/>
      <c r="F1991" s="61"/>
    </row>
    <row r="1992" spans="1:6" x14ac:dyDescent="0.25">
      <c r="A1992" s="1"/>
      <c r="B1992" s="61"/>
      <c r="C1992" s="61"/>
      <c r="D1992" s="61"/>
      <c r="E1992" s="61"/>
      <c r="F1992" s="61"/>
    </row>
    <row r="1993" spans="1:6" x14ac:dyDescent="0.25">
      <c r="A1993" s="1"/>
      <c r="B1993" s="61"/>
      <c r="C1993" s="61"/>
      <c r="D1993" s="61"/>
      <c r="E1993" s="61"/>
      <c r="F1993" s="61"/>
    </row>
    <row r="1994" spans="1:6" x14ac:dyDescent="0.25">
      <c r="A1994" s="1"/>
      <c r="B1994" s="61"/>
      <c r="C1994" s="61"/>
      <c r="D1994" s="61"/>
      <c r="E1994" s="61"/>
      <c r="F1994" s="61"/>
    </row>
    <row r="1995" spans="1:6" x14ac:dyDescent="0.25">
      <c r="A1995" s="1"/>
      <c r="B1995" s="61"/>
      <c r="C1995" s="61"/>
      <c r="D1995" s="61"/>
      <c r="E1995" s="61"/>
      <c r="F1995" s="61"/>
    </row>
    <row r="1996" spans="1:6" x14ac:dyDescent="0.25">
      <c r="A1996" s="1"/>
      <c r="B1996" s="61"/>
      <c r="C1996" s="61"/>
      <c r="D1996" s="61"/>
      <c r="E1996" s="61"/>
      <c r="F1996" s="61"/>
    </row>
    <row r="1997" spans="1:6" x14ac:dyDescent="0.25">
      <c r="A1997" s="1"/>
      <c r="B1997" s="61"/>
      <c r="C1997" s="61"/>
      <c r="D1997" s="61"/>
      <c r="E1997" s="61"/>
      <c r="F1997" s="61"/>
    </row>
    <row r="1998" spans="1:6" x14ac:dyDescent="0.25">
      <c r="A1998" s="1"/>
      <c r="B1998" s="61"/>
      <c r="C1998" s="61"/>
      <c r="D1998" s="61"/>
      <c r="E1998" s="61"/>
      <c r="F1998" s="61"/>
    </row>
    <row r="1999" spans="1:6" x14ac:dyDescent="0.25">
      <c r="A1999" s="1"/>
      <c r="B1999" s="61"/>
      <c r="C1999" s="61"/>
      <c r="D1999" s="61"/>
      <c r="E1999" s="61"/>
      <c r="F1999" s="61"/>
    </row>
    <row r="2000" spans="1:6" x14ac:dyDescent="0.25">
      <c r="A2000" s="1"/>
      <c r="B2000" s="61"/>
      <c r="C2000" s="61"/>
      <c r="D2000" s="61"/>
      <c r="E2000" s="61"/>
      <c r="F2000" s="61"/>
    </row>
    <row r="2001" spans="1:6" x14ac:dyDescent="0.25">
      <c r="A2001" s="1"/>
      <c r="B2001" s="61"/>
      <c r="C2001" s="61"/>
      <c r="D2001" s="61"/>
      <c r="E2001" s="61"/>
      <c r="F2001" s="61"/>
    </row>
    <row r="2002" spans="1:6" x14ac:dyDescent="0.25">
      <c r="A2002" s="1"/>
      <c r="B2002" s="61"/>
      <c r="C2002" s="61"/>
      <c r="D2002" s="61"/>
      <c r="E2002" s="61"/>
      <c r="F2002" s="61"/>
    </row>
    <row r="2003" spans="1:6" x14ac:dyDescent="0.25">
      <c r="A2003" s="1"/>
      <c r="B2003" s="61"/>
      <c r="C2003" s="61"/>
      <c r="D2003" s="61"/>
      <c r="E2003" s="61"/>
      <c r="F2003" s="61"/>
    </row>
    <row r="2004" spans="1:6" x14ac:dyDescent="0.25">
      <c r="A2004" s="1"/>
      <c r="B2004" s="61"/>
      <c r="C2004" s="61"/>
      <c r="D2004" s="61"/>
      <c r="E2004" s="61"/>
      <c r="F2004" s="61"/>
    </row>
    <row r="2005" spans="1:6" x14ac:dyDescent="0.25">
      <c r="A2005" s="1"/>
      <c r="B2005" s="61"/>
      <c r="C2005" s="61"/>
      <c r="D2005" s="61"/>
      <c r="E2005" s="61"/>
      <c r="F2005" s="61"/>
    </row>
    <row r="2006" spans="1:6" x14ac:dyDescent="0.25">
      <c r="A2006" s="1"/>
      <c r="B2006" s="61"/>
      <c r="C2006" s="61"/>
      <c r="D2006" s="61"/>
      <c r="E2006" s="61"/>
      <c r="F2006" s="61"/>
    </row>
    <row r="2007" spans="1:6" x14ac:dyDescent="0.25">
      <c r="A2007" s="1"/>
      <c r="B2007" s="61"/>
      <c r="C2007" s="61"/>
      <c r="D2007" s="61"/>
      <c r="E2007" s="61"/>
      <c r="F2007" s="61"/>
    </row>
    <row r="2008" spans="1:6" x14ac:dyDescent="0.25">
      <c r="A2008" s="1"/>
      <c r="B2008" s="61"/>
      <c r="C2008" s="61"/>
      <c r="D2008" s="61"/>
      <c r="E2008" s="61"/>
      <c r="F2008" s="61"/>
    </row>
    <row r="2009" spans="1:6" x14ac:dyDescent="0.25">
      <c r="A2009" s="1"/>
      <c r="B2009" s="61"/>
      <c r="C2009" s="61"/>
      <c r="D2009" s="61"/>
      <c r="E2009" s="61"/>
      <c r="F2009" s="61"/>
    </row>
    <row r="2010" spans="1:6" x14ac:dyDescent="0.25">
      <c r="A2010" s="1"/>
      <c r="B2010" s="61"/>
      <c r="C2010" s="61"/>
      <c r="D2010" s="61"/>
      <c r="E2010" s="61"/>
      <c r="F2010" s="61"/>
    </row>
    <row r="2011" spans="1:6" x14ac:dyDescent="0.25">
      <c r="A2011" s="1"/>
      <c r="B2011" s="61"/>
      <c r="C2011" s="61"/>
      <c r="D2011" s="61"/>
      <c r="E2011" s="61"/>
      <c r="F2011" s="61"/>
    </row>
    <row r="2012" spans="1:6" x14ac:dyDescent="0.25">
      <c r="A2012" s="1"/>
      <c r="B2012" s="61"/>
      <c r="C2012" s="61"/>
      <c r="D2012" s="61"/>
      <c r="E2012" s="61"/>
      <c r="F2012" s="61"/>
    </row>
    <row r="2013" spans="1:6" x14ac:dyDescent="0.25">
      <c r="A2013" s="1"/>
      <c r="B2013" s="61"/>
      <c r="C2013" s="61"/>
      <c r="D2013" s="61"/>
      <c r="E2013" s="61"/>
      <c r="F2013" s="61"/>
    </row>
    <row r="2014" spans="1:6" x14ac:dyDescent="0.25">
      <c r="A2014" s="1"/>
      <c r="B2014" s="61"/>
      <c r="C2014" s="61"/>
      <c r="D2014" s="61"/>
      <c r="E2014" s="61"/>
      <c r="F2014" s="61"/>
    </row>
    <row r="2015" spans="1:6" x14ac:dyDescent="0.25">
      <c r="A2015" s="1"/>
      <c r="B2015" s="61"/>
      <c r="C2015" s="61"/>
      <c r="D2015" s="61"/>
      <c r="E2015" s="61"/>
      <c r="F2015" s="61"/>
    </row>
    <row r="2016" spans="1:6" x14ac:dyDescent="0.25">
      <c r="A2016" s="1"/>
      <c r="B2016" s="61"/>
      <c r="C2016" s="61"/>
      <c r="D2016" s="61"/>
      <c r="E2016" s="61"/>
      <c r="F2016" s="61"/>
    </row>
    <row r="2017" spans="1:6" x14ac:dyDescent="0.25">
      <c r="A2017" s="1"/>
      <c r="B2017" s="61"/>
      <c r="C2017" s="61"/>
      <c r="D2017" s="61"/>
      <c r="E2017" s="61"/>
      <c r="F2017" s="61"/>
    </row>
    <row r="2018" spans="1:6" x14ac:dyDescent="0.25">
      <c r="A2018" s="1"/>
      <c r="B2018" s="61"/>
      <c r="C2018" s="61"/>
      <c r="D2018" s="61"/>
      <c r="E2018" s="61"/>
      <c r="F2018" s="61"/>
    </row>
    <row r="2019" spans="1:6" x14ac:dyDescent="0.25">
      <c r="A2019" s="1"/>
      <c r="B2019" s="61"/>
      <c r="C2019" s="61"/>
      <c r="D2019" s="61"/>
      <c r="E2019" s="61"/>
      <c r="F2019" s="61"/>
    </row>
    <row r="2020" spans="1:6" x14ac:dyDescent="0.25">
      <c r="A2020" s="1"/>
      <c r="B2020" s="61"/>
      <c r="C2020" s="61"/>
      <c r="D2020" s="61"/>
      <c r="E2020" s="61"/>
      <c r="F2020" s="61"/>
    </row>
    <row r="2021" spans="1:6" x14ac:dyDescent="0.25">
      <c r="A2021" s="1"/>
      <c r="B2021" s="61"/>
      <c r="C2021" s="61"/>
      <c r="D2021" s="61"/>
      <c r="E2021" s="61"/>
      <c r="F2021" s="61"/>
    </row>
    <row r="2022" spans="1:6" x14ac:dyDescent="0.25">
      <c r="A2022" s="1"/>
      <c r="B2022" s="61"/>
      <c r="C2022" s="61"/>
      <c r="D2022" s="61"/>
      <c r="E2022" s="61"/>
      <c r="F2022" s="61"/>
    </row>
    <row r="2023" spans="1:6" x14ac:dyDescent="0.25">
      <c r="A2023" s="1"/>
      <c r="B2023" s="61"/>
      <c r="C2023" s="61"/>
      <c r="D2023" s="61"/>
      <c r="E2023" s="61"/>
      <c r="F2023" s="61"/>
    </row>
    <row r="2024" spans="1:6" x14ac:dyDescent="0.25">
      <c r="A2024" s="1"/>
      <c r="B2024" s="61"/>
      <c r="C2024" s="61"/>
      <c r="D2024" s="61"/>
      <c r="E2024" s="61"/>
      <c r="F2024" s="61"/>
    </row>
    <row r="2025" spans="1:6" x14ac:dyDescent="0.25">
      <c r="A2025" s="1"/>
      <c r="B2025" s="61"/>
      <c r="C2025" s="61"/>
      <c r="D2025" s="61"/>
      <c r="E2025" s="61"/>
      <c r="F2025" s="61"/>
    </row>
    <row r="2026" spans="1:6" x14ac:dyDescent="0.25">
      <c r="A2026" s="1"/>
      <c r="B2026" s="61"/>
      <c r="C2026" s="61"/>
      <c r="D2026" s="61"/>
      <c r="E2026" s="61"/>
      <c r="F2026" s="61"/>
    </row>
    <row r="2027" spans="1:6" x14ac:dyDescent="0.25">
      <c r="A2027" s="1"/>
      <c r="B2027" s="61"/>
      <c r="C2027" s="61"/>
      <c r="D2027" s="61"/>
      <c r="E2027" s="61"/>
      <c r="F2027" s="61"/>
    </row>
    <row r="2028" spans="1:6" x14ac:dyDescent="0.25">
      <c r="A2028" s="1"/>
      <c r="B2028" s="61"/>
      <c r="C2028" s="61"/>
      <c r="D2028" s="61"/>
      <c r="E2028" s="61"/>
      <c r="F2028" s="61"/>
    </row>
    <row r="2029" spans="1:6" x14ac:dyDescent="0.25">
      <c r="A2029" s="1"/>
      <c r="B2029" s="61"/>
      <c r="C2029" s="61"/>
      <c r="D2029" s="61"/>
      <c r="E2029" s="61"/>
      <c r="F2029" s="61"/>
    </row>
    <row r="2030" spans="1:6" x14ac:dyDescent="0.25">
      <c r="A2030" s="1"/>
      <c r="B2030" s="61"/>
      <c r="C2030" s="61"/>
      <c r="D2030" s="61"/>
      <c r="E2030" s="61"/>
      <c r="F2030" s="61"/>
    </row>
    <row r="2031" spans="1:6" x14ac:dyDescent="0.25">
      <c r="A2031" s="1"/>
      <c r="B2031" s="61"/>
      <c r="C2031" s="61"/>
      <c r="D2031" s="61"/>
      <c r="E2031" s="61"/>
      <c r="F2031" s="61"/>
    </row>
    <row r="2032" spans="1:6" x14ac:dyDescent="0.25">
      <c r="A2032" s="1"/>
      <c r="B2032" s="61"/>
      <c r="C2032" s="61"/>
      <c r="D2032" s="61"/>
      <c r="E2032" s="61"/>
      <c r="F2032" s="61"/>
    </row>
    <row r="2033" spans="1:6" x14ac:dyDescent="0.25">
      <c r="A2033" s="1"/>
      <c r="B2033" s="61"/>
      <c r="C2033" s="61"/>
      <c r="D2033" s="61"/>
      <c r="E2033" s="61"/>
      <c r="F2033" s="61"/>
    </row>
    <row r="2034" spans="1:6" x14ac:dyDescent="0.25">
      <c r="A2034" s="1"/>
      <c r="B2034" s="61"/>
      <c r="C2034" s="61"/>
      <c r="D2034" s="61"/>
      <c r="E2034" s="61"/>
      <c r="F2034" s="61"/>
    </row>
    <row r="2035" spans="1:6" x14ac:dyDescent="0.25">
      <c r="A2035" s="1"/>
      <c r="B2035" s="61"/>
      <c r="C2035" s="61"/>
      <c r="D2035" s="61"/>
      <c r="E2035" s="61"/>
      <c r="F2035" s="61"/>
    </row>
    <row r="2036" spans="1:6" x14ac:dyDescent="0.25">
      <c r="A2036" s="1"/>
      <c r="B2036" s="61"/>
      <c r="C2036" s="61"/>
      <c r="D2036" s="61"/>
      <c r="E2036" s="61"/>
      <c r="F2036" s="61"/>
    </row>
    <row r="2037" spans="1:6" x14ac:dyDescent="0.25">
      <c r="A2037" s="1"/>
      <c r="B2037" s="61"/>
      <c r="C2037" s="61"/>
      <c r="D2037" s="61"/>
      <c r="E2037" s="61"/>
      <c r="F2037" s="61"/>
    </row>
    <row r="2038" spans="1:6" x14ac:dyDescent="0.25">
      <c r="A2038" s="1"/>
      <c r="B2038" s="61"/>
      <c r="C2038" s="61"/>
      <c r="D2038" s="61"/>
      <c r="E2038" s="61"/>
      <c r="F2038" s="61"/>
    </row>
    <row r="2039" spans="1:6" x14ac:dyDescent="0.25">
      <c r="A2039" s="1"/>
      <c r="B2039" s="61"/>
      <c r="C2039" s="61"/>
      <c r="D2039" s="61"/>
      <c r="E2039" s="61"/>
      <c r="F2039" s="61"/>
    </row>
    <row r="2040" spans="1:6" x14ac:dyDescent="0.25">
      <c r="A2040" s="1"/>
      <c r="B2040" s="61"/>
      <c r="C2040" s="61"/>
      <c r="D2040" s="61"/>
      <c r="E2040" s="61"/>
      <c r="F2040" s="61"/>
    </row>
    <row r="2041" spans="1:6" x14ac:dyDescent="0.25">
      <c r="A2041" s="1"/>
      <c r="B2041" s="61"/>
      <c r="C2041" s="61"/>
      <c r="D2041" s="61"/>
      <c r="E2041" s="61"/>
      <c r="F2041" s="61"/>
    </row>
    <row r="2042" spans="1:6" x14ac:dyDescent="0.25">
      <c r="A2042" s="1"/>
      <c r="B2042" s="61"/>
      <c r="C2042" s="61"/>
      <c r="D2042" s="61"/>
      <c r="E2042" s="61"/>
      <c r="F2042" s="61"/>
    </row>
    <row r="2043" spans="1:6" x14ac:dyDescent="0.25">
      <c r="A2043" s="1"/>
      <c r="B2043" s="61"/>
      <c r="C2043" s="61"/>
      <c r="D2043" s="61"/>
      <c r="E2043" s="61"/>
      <c r="F2043" s="61"/>
    </row>
    <row r="2044" spans="1:6" x14ac:dyDescent="0.25">
      <c r="A2044" s="1"/>
      <c r="B2044" s="61"/>
      <c r="C2044" s="61"/>
      <c r="D2044" s="61"/>
      <c r="E2044" s="61"/>
      <c r="F2044" s="61"/>
    </row>
    <row r="2045" spans="1:6" x14ac:dyDescent="0.25">
      <c r="A2045" s="1"/>
      <c r="B2045" s="61"/>
      <c r="C2045" s="61"/>
      <c r="D2045" s="61"/>
      <c r="E2045" s="61"/>
      <c r="F2045" s="61"/>
    </row>
    <row r="2046" spans="1:6" x14ac:dyDescent="0.25">
      <c r="A2046" s="1"/>
      <c r="B2046" s="61"/>
      <c r="C2046" s="61"/>
      <c r="D2046" s="61"/>
      <c r="E2046" s="61"/>
      <c r="F2046" s="61"/>
    </row>
    <row r="2047" spans="1:6" x14ac:dyDescent="0.25">
      <c r="A2047" s="1"/>
      <c r="B2047" s="61"/>
      <c r="C2047" s="61"/>
      <c r="D2047" s="61"/>
      <c r="E2047" s="61"/>
      <c r="F2047" s="61"/>
    </row>
    <row r="2048" spans="1:6" x14ac:dyDescent="0.25">
      <c r="A2048" s="1"/>
      <c r="B2048" s="61"/>
      <c r="C2048" s="61"/>
      <c r="D2048" s="61"/>
      <c r="E2048" s="61"/>
      <c r="F2048" s="61"/>
    </row>
    <row r="2049" spans="1:6" x14ac:dyDescent="0.25">
      <c r="A2049" s="1"/>
      <c r="B2049" s="61"/>
      <c r="C2049" s="61"/>
      <c r="D2049" s="61"/>
      <c r="E2049" s="61"/>
      <c r="F2049" s="61"/>
    </row>
    <row r="2050" spans="1:6" x14ac:dyDescent="0.25">
      <c r="A2050" s="1"/>
      <c r="B2050" s="61"/>
      <c r="C2050" s="61"/>
      <c r="D2050" s="61"/>
      <c r="E2050" s="61"/>
      <c r="F2050" s="61"/>
    </row>
    <row r="2051" spans="1:6" x14ac:dyDescent="0.25">
      <c r="A2051" s="1"/>
      <c r="B2051" s="61"/>
      <c r="C2051" s="61"/>
      <c r="D2051" s="61"/>
      <c r="E2051" s="61"/>
      <c r="F2051" s="61"/>
    </row>
    <row r="2052" spans="1:6" x14ac:dyDescent="0.25">
      <c r="A2052" s="1"/>
      <c r="B2052" s="61"/>
      <c r="C2052" s="61"/>
      <c r="D2052" s="61"/>
      <c r="E2052" s="61"/>
      <c r="F2052" s="61"/>
    </row>
    <row r="2053" spans="1:6" x14ac:dyDescent="0.25">
      <c r="A2053" s="1"/>
      <c r="B2053" s="61"/>
      <c r="C2053" s="61"/>
      <c r="D2053" s="61"/>
      <c r="E2053" s="61"/>
      <c r="F2053" s="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H23" sqref="H23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9.140625" style="25"/>
    <col min="8" max="8" width="9.85546875" style="25" bestFit="1" customWidth="1"/>
    <col min="10" max="10" width="9.140625" style="25"/>
    <col min="12" max="12" width="9.140625" style="48"/>
    <col min="14" max="14" width="9.140625" style="48"/>
    <col min="15" max="15" width="9.85546875" bestFit="1" customWidth="1"/>
    <col min="16" max="16" width="9.85546875" style="48" customWidth="1"/>
    <col min="18" max="18" width="9.140625" style="48"/>
    <col min="20" max="20" width="9.140625" style="48"/>
    <col min="21" max="21" width="9.85546875" bestFit="1" customWidth="1"/>
    <col min="22" max="22" width="9.140625" style="25"/>
  </cols>
  <sheetData>
    <row r="1" spans="1:22" ht="60" x14ac:dyDescent="0.25">
      <c r="A1" s="5" t="s">
        <v>115</v>
      </c>
      <c r="B1" s="9" t="s">
        <v>4</v>
      </c>
      <c r="D1" s="9" t="s">
        <v>12</v>
      </c>
      <c r="E1" s="74" t="s">
        <v>139</v>
      </c>
      <c r="F1" s="74" t="s">
        <v>140</v>
      </c>
      <c r="G1" s="74" t="s">
        <v>141</v>
      </c>
      <c r="H1" s="75" t="s">
        <v>142</v>
      </c>
      <c r="I1" s="10" t="s">
        <v>5</v>
      </c>
      <c r="K1" s="10" t="s">
        <v>6</v>
      </c>
      <c r="M1" s="10" t="s">
        <v>7</v>
      </c>
      <c r="O1" s="10" t="s">
        <v>8</v>
      </c>
      <c r="Q1" s="10" t="s">
        <v>9</v>
      </c>
      <c r="S1" s="10" t="s">
        <v>19</v>
      </c>
      <c r="U1" s="10" t="s">
        <v>11</v>
      </c>
    </row>
    <row r="2" spans="1:22" x14ac:dyDescent="0.25">
      <c r="A2" s="4">
        <v>42644</v>
      </c>
      <c r="B2" s="13">
        <v>639.09</v>
      </c>
      <c r="D2" s="13">
        <v>0</v>
      </c>
      <c r="E2" s="13"/>
      <c r="F2" s="13"/>
      <c r="G2" s="13"/>
      <c r="I2" s="13">
        <v>0</v>
      </c>
      <c r="K2" s="13">
        <v>0</v>
      </c>
      <c r="M2" s="13">
        <v>2143.67</v>
      </c>
      <c r="O2" s="13">
        <v>16997.46</v>
      </c>
      <c r="Q2" s="13">
        <f>2910.93 + 0</f>
        <v>2910.93</v>
      </c>
      <c r="S2" s="13">
        <v>0</v>
      </c>
      <c r="U2" s="13">
        <v>23326.94</v>
      </c>
    </row>
    <row r="3" spans="1:22" x14ac:dyDescent="0.25">
      <c r="A3" s="4">
        <v>42675</v>
      </c>
      <c r="B3" s="6">
        <f>(B5-B2)/3+B2</f>
        <v>639.09666666666669</v>
      </c>
      <c r="C3" s="25">
        <f>(B3-B2)/B2</f>
        <v>1.0431498954232742E-5</v>
      </c>
      <c r="D3" s="13">
        <v>0</v>
      </c>
      <c r="E3" s="13"/>
      <c r="F3" s="13">
        <f>E3+F2</f>
        <v>0</v>
      </c>
      <c r="G3" s="13">
        <f>D3-F3</f>
        <v>0</v>
      </c>
      <c r="I3" s="13">
        <v>0</v>
      </c>
      <c r="K3" s="13">
        <v>0</v>
      </c>
      <c r="M3" s="6">
        <f>(M5-M2)/3+M2</f>
        <v>2152.6166666666668</v>
      </c>
      <c r="O3" s="6">
        <f>(O5-O2)/3+O2</f>
        <v>17328.406666666666</v>
      </c>
      <c r="Q3" s="13">
        <f t="shared" ref="Q3:Q5" si="0">2910.93 + 0</f>
        <v>2910.93</v>
      </c>
      <c r="S3" s="13">
        <v>0</v>
      </c>
      <c r="U3" s="13">
        <v>23086.12</v>
      </c>
      <c r="V3" s="25">
        <f>(U3-U2)/U2</f>
        <v>-1.0323685832775311E-2</v>
      </c>
    </row>
    <row r="4" spans="1:22" x14ac:dyDescent="0.25">
      <c r="A4" s="4">
        <v>42705</v>
      </c>
      <c r="B4" s="6">
        <f>(B5-B2)/3*2+B2</f>
        <v>639.10333333333335</v>
      </c>
      <c r="C4" s="25">
        <f t="shared" ref="C4:C18" si="1">(B4-B3)/B3</f>
        <v>1.0431390139197414E-5</v>
      </c>
      <c r="D4" s="13">
        <v>0</v>
      </c>
      <c r="E4" s="13"/>
      <c r="F4" s="13">
        <f>E4+F3</f>
        <v>0</v>
      </c>
      <c r="G4" s="13">
        <f t="shared" ref="G4:G19" si="2">D4-F4</f>
        <v>0</v>
      </c>
      <c r="H4" s="25" t="e">
        <f>(G4-G3)/D3</f>
        <v>#DIV/0!</v>
      </c>
      <c r="I4" s="13">
        <v>0</v>
      </c>
      <c r="K4" s="13">
        <v>0</v>
      </c>
      <c r="M4" s="6">
        <f>(M5-M2)/3*2+M2</f>
        <v>2161.5633333333335</v>
      </c>
      <c r="O4" s="6">
        <f>(O5-O2)/3*2+O2</f>
        <v>17659.353333333333</v>
      </c>
      <c r="Q4" s="13">
        <f t="shared" si="0"/>
        <v>2910.93</v>
      </c>
      <c r="S4" s="13">
        <v>0</v>
      </c>
      <c r="U4" s="13">
        <v>24238.59</v>
      </c>
      <c r="V4" s="25">
        <f t="shared" ref="V4:V19" si="3">(U4-U3)/U3</f>
        <v>4.9920471694680668E-2</v>
      </c>
    </row>
    <row r="5" spans="1:22" x14ac:dyDescent="0.25">
      <c r="A5" s="4">
        <v>42736</v>
      </c>
      <c r="B5" s="13">
        <v>639.11</v>
      </c>
      <c r="C5" s="25">
        <f t="shared" si="1"/>
        <v>1.0431281326432247E-5</v>
      </c>
      <c r="D5" s="13">
        <v>0</v>
      </c>
      <c r="E5" s="13"/>
      <c r="F5" s="13">
        <f t="shared" ref="F5:F19" si="4">E5+F4</f>
        <v>0</v>
      </c>
      <c r="G5" s="13">
        <f t="shared" si="2"/>
        <v>0</v>
      </c>
      <c r="H5" s="25" t="e">
        <f t="shared" ref="H5:H19" si="5">(G5-G4)/D4</f>
        <v>#DIV/0!</v>
      </c>
      <c r="I5" s="13">
        <v>0</v>
      </c>
      <c r="K5" s="13">
        <v>0</v>
      </c>
      <c r="M5" s="13">
        <v>2170.5100000000002</v>
      </c>
      <c r="O5" s="13">
        <v>17990.3</v>
      </c>
      <c r="Q5" s="13">
        <f t="shared" si="0"/>
        <v>2910.93</v>
      </c>
      <c r="S5" s="13">
        <v>0</v>
      </c>
      <c r="U5" s="13">
        <v>24640.1</v>
      </c>
      <c r="V5" s="25">
        <f t="shared" si="3"/>
        <v>1.6564907447174048E-2</v>
      </c>
    </row>
    <row r="6" spans="1:22" x14ac:dyDescent="0.25">
      <c r="A6" s="4">
        <v>42767</v>
      </c>
      <c r="B6" s="6">
        <f>(B8-B5)/3+B5</f>
        <v>639.11333333333334</v>
      </c>
      <c r="C6" s="25">
        <f t="shared" si="1"/>
        <v>5.215586257968584E-6</v>
      </c>
      <c r="D6" s="13">
        <v>0</v>
      </c>
      <c r="E6" s="13"/>
      <c r="F6" s="13">
        <f t="shared" si="4"/>
        <v>0</v>
      </c>
      <c r="G6" s="13">
        <f t="shared" si="2"/>
        <v>0</v>
      </c>
      <c r="H6" s="25" t="e">
        <f t="shared" si="5"/>
        <v>#DIV/0!</v>
      </c>
      <c r="I6" s="13">
        <v>0</v>
      </c>
      <c r="K6" s="13">
        <v>0</v>
      </c>
      <c r="M6" s="6">
        <f>(M8-M5)/3+M5</f>
        <v>2215.106666666667</v>
      </c>
      <c r="O6" s="6">
        <f>(O8-O5)/3+O5</f>
        <v>18832.746666666666</v>
      </c>
      <c r="Q6" s="13">
        <f>2910.93 + 620.04</f>
        <v>3530.97</v>
      </c>
      <c r="S6" s="13">
        <v>0</v>
      </c>
      <c r="U6" s="13">
        <v>25187.599999999999</v>
      </c>
      <c r="V6" s="25">
        <f t="shared" si="3"/>
        <v>2.2219877354393854E-2</v>
      </c>
    </row>
    <row r="7" spans="1:22" x14ac:dyDescent="0.25">
      <c r="A7" s="4">
        <v>42795</v>
      </c>
      <c r="B7" s="6">
        <f>(B8-B5)/3*2+B5</f>
        <v>639.11666666666667</v>
      </c>
      <c r="C7" s="25">
        <f t="shared" si="1"/>
        <v>5.215559055770445E-6</v>
      </c>
      <c r="D7" s="13">
        <v>0</v>
      </c>
      <c r="E7" s="13"/>
      <c r="F7" s="13">
        <f t="shared" si="4"/>
        <v>0</v>
      </c>
      <c r="G7" s="13">
        <f t="shared" si="2"/>
        <v>0</v>
      </c>
      <c r="H7" s="25" t="e">
        <f t="shared" si="5"/>
        <v>#DIV/0!</v>
      </c>
      <c r="I7" s="13">
        <v>0</v>
      </c>
      <c r="K7" s="13">
        <v>0</v>
      </c>
      <c r="M7" s="6">
        <f>(M8-M5)/3*2+M5</f>
        <v>2259.7033333333334</v>
      </c>
      <c r="O7" s="6">
        <f>(O8-O5)/3*2+O5</f>
        <v>19675.193333333333</v>
      </c>
      <c r="Q7" s="13">
        <f>2910.93 + 740.09</f>
        <v>3651.02</v>
      </c>
      <c r="S7" s="13">
        <v>0</v>
      </c>
      <c r="U7" s="13">
        <v>25819.34</v>
      </c>
      <c r="V7" s="25">
        <f t="shared" si="3"/>
        <v>2.5081389255030319E-2</v>
      </c>
    </row>
    <row r="8" spans="1:22" x14ac:dyDescent="0.25">
      <c r="A8" s="4">
        <v>42826</v>
      </c>
      <c r="B8" s="13">
        <v>639.12</v>
      </c>
      <c r="C8" s="25">
        <f t="shared" si="1"/>
        <v>5.2155318538560535E-6</v>
      </c>
      <c r="D8" s="13">
        <v>0</v>
      </c>
      <c r="E8" s="13"/>
      <c r="F8" s="13">
        <f t="shared" si="4"/>
        <v>0</v>
      </c>
      <c r="G8" s="13">
        <f t="shared" si="2"/>
        <v>0</v>
      </c>
      <c r="H8" s="25" t="e">
        <f t="shared" si="5"/>
        <v>#DIV/0!</v>
      </c>
      <c r="I8" s="13">
        <v>0</v>
      </c>
      <c r="K8" s="13">
        <v>0</v>
      </c>
      <c r="M8" s="13">
        <v>2304.3000000000002</v>
      </c>
      <c r="O8" s="13">
        <v>20517.64</v>
      </c>
      <c r="Q8" s="13">
        <f>2910.93 + 920.16</f>
        <v>3831.0899999999997</v>
      </c>
      <c r="S8" s="13">
        <v>0</v>
      </c>
      <c r="U8" s="13">
        <v>25706.9</v>
      </c>
      <c r="V8" s="25">
        <f t="shared" si="3"/>
        <v>-4.3548750665198524E-3</v>
      </c>
    </row>
    <row r="9" spans="1:22" x14ac:dyDescent="0.25">
      <c r="A9" s="4">
        <v>42856</v>
      </c>
      <c r="B9" s="6">
        <f>(B11-B8)/3+B8</f>
        <v>639.12666666666667</v>
      </c>
      <c r="C9" s="25">
        <f t="shared" si="1"/>
        <v>1.0431009304450813E-5</v>
      </c>
      <c r="D9" s="13">
        <v>399.75</v>
      </c>
      <c r="E9" s="13">
        <v>400</v>
      </c>
      <c r="F9" s="13">
        <f t="shared" si="4"/>
        <v>400</v>
      </c>
      <c r="G9" s="13">
        <f t="shared" si="2"/>
        <v>-0.25</v>
      </c>
      <c r="H9" s="25" t="e">
        <f t="shared" si="5"/>
        <v>#DIV/0!</v>
      </c>
      <c r="I9" s="13">
        <v>0</v>
      </c>
      <c r="K9" s="13">
        <v>0</v>
      </c>
      <c r="M9" s="6">
        <f>(M11-M8)/3+M8</f>
        <v>2676.5933333333332</v>
      </c>
      <c r="O9" s="6">
        <f>(O11-O8)/3+O8</f>
        <v>21560.616666666665</v>
      </c>
      <c r="Q9" s="13">
        <v>3031.09</v>
      </c>
      <c r="S9" s="13">
        <v>200.37</v>
      </c>
      <c r="U9" s="13">
        <v>25924.48</v>
      </c>
      <c r="V9" s="25">
        <f t="shared" si="3"/>
        <v>8.4638754575619042E-3</v>
      </c>
    </row>
    <row r="10" spans="1:22" x14ac:dyDescent="0.25">
      <c r="A10" s="4">
        <v>42887</v>
      </c>
      <c r="B10" s="6">
        <f>(B11-B8)/3*2+B8</f>
        <v>639.13333333333333</v>
      </c>
      <c r="C10" s="25">
        <f t="shared" si="1"/>
        <v>1.0430900499630646E-5</v>
      </c>
      <c r="D10" s="13">
        <v>808.26</v>
      </c>
      <c r="E10" s="13">
        <v>400</v>
      </c>
      <c r="F10" s="13">
        <f t="shared" si="4"/>
        <v>800</v>
      </c>
      <c r="G10" s="13">
        <f t="shared" si="2"/>
        <v>8.2599999999999909</v>
      </c>
      <c r="H10" s="25">
        <f t="shared" si="5"/>
        <v>2.1288305190744192E-2</v>
      </c>
      <c r="I10" s="13">
        <v>0</v>
      </c>
      <c r="K10" s="13">
        <v>0</v>
      </c>
      <c r="M10" s="6">
        <f>(M11-M8)/3*2+M8</f>
        <v>3048.8866666666668</v>
      </c>
      <c r="O10" s="6">
        <f>(O11-O8)/3*2+O8</f>
        <v>22603.593333333334</v>
      </c>
      <c r="Q10" s="13">
        <v>3091.37</v>
      </c>
      <c r="S10" s="13">
        <v>919.83</v>
      </c>
      <c r="U10" s="13">
        <v>26317.33</v>
      </c>
      <c r="V10" s="25">
        <f t="shared" si="3"/>
        <v>1.5153630853926566E-2</v>
      </c>
    </row>
    <row r="11" spans="1:22" x14ac:dyDescent="0.25">
      <c r="A11" s="4">
        <v>42917</v>
      </c>
      <c r="B11" s="13">
        <v>639.14</v>
      </c>
      <c r="C11" s="25">
        <f t="shared" si="1"/>
        <v>1.0430791697080323E-5</v>
      </c>
      <c r="D11" s="13">
        <v>1003.84</v>
      </c>
      <c r="E11" s="13">
        <v>200</v>
      </c>
      <c r="F11" s="13">
        <f t="shared" si="4"/>
        <v>1000</v>
      </c>
      <c r="G11" s="13">
        <f t="shared" si="2"/>
        <v>3.8400000000000318</v>
      </c>
      <c r="H11" s="25">
        <f t="shared" si="5"/>
        <v>-5.4685373518421785E-3</v>
      </c>
      <c r="I11" s="13">
        <v>0</v>
      </c>
      <c r="K11" s="13">
        <v>0</v>
      </c>
      <c r="M11" s="13">
        <v>3421.18</v>
      </c>
      <c r="O11" s="13">
        <v>23646.57</v>
      </c>
      <c r="Q11" s="13">
        <v>3091.65</v>
      </c>
      <c r="S11" s="13">
        <v>1055.6600000000001</v>
      </c>
      <c r="U11" s="13">
        <v>26346.9</v>
      </c>
      <c r="V11" s="25">
        <f t="shared" si="3"/>
        <v>1.1235942247940693E-3</v>
      </c>
    </row>
    <row r="12" spans="1:22" x14ac:dyDescent="0.25">
      <c r="A12" s="4">
        <v>42948</v>
      </c>
      <c r="B12" s="6">
        <f>(B14-B11)/3+B11</f>
        <v>639.14333333333332</v>
      </c>
      <c r="C12" s="25">
        <f t="shared" si="1"/>
        <v>5.2153414483998837E-6</v>
      </c>
      <c r="D12" s="13">
        <v>1829.57</v>
      </c>
      <c r="E12" s="13">
        <v>800</v>
      </c>
      <c r="F12" s="13">
        <f t="shared" si="4"/>
        <v>1800</v>
      </c>
      <c r="G12" s="13">
        <f t="shared" si="2"/>
        <v>29.569999999999936</v>
      </c>
      <c r="H12" s="25">
        <f t="shared" si="5"/>
        <v>2.5631574752948583E-2</v>
      </c>
      <c r="I12" s="13">
        <v>2170.19</v>
      </c>
      <c r="K12" s="13">
        <v>0</v>
      </c>
      <c r="M12" s="6">
        <f>(M14-M11)/3+M11</f>
        <v>3474.2466666666664</v>
      </c>
      <c r="O12" s="6">
        <f>(O14-O11)/3+O11</f>
        <v>25162.603333333333</v>
      </c>
      <c r="Q12" s="13">
        <v>3211.94</v>
      </c>
      <c r="S12" s="13">
        <v>1075.1099999999999</v>
      </c>
      <c r="U12" s="13">
        <v>26919.06</v>
      </c>
      <c r="V12" s="25">
        <f t="shared" si="3"/>
        <v>2.1716406863805601E-2</v>
      </c>
    </row>
    <row r="13" spans="1:22" x14ac:dyDescent="0.25">
      <c r="A13" s="4">
        <v>42979</v>
      </c>
      <c r="B13" s="6">
        <f>(B14-B11)/3*2+B11</f>
        <v>639.14666666666665</v>
      </c>
      <c r="C13" s="25">
        <f t="shared" si="1"/>
        <v>5.2153142487553161E-6</v>
      </c>
      <c r="D13" s="13">
        <v>1835.52</v>
      </c>
      <c r="E13" s="13">
        <v>0</v>
      </c>
      <c r="F13" s="13">
        <f t="shared" si="4"/>
        <v>1800</v>
      </c>
      <c r="G13" s="13">
        <f t="shared" si="2"/>
        <v>35.519999999999982</v>
      </c>
      <c r="H13" s="25">
        <f t="shared" si="5"/>
        <v>3.2521302819788506E-3</v>
      </c>
      <c r="I13" s="13">
        <v>8280.17</v>
      </c>
      <c r="K13" s="13">
        <v>0</v>
      </c>
      <c r="M13" s="6">
        <f>(M14-M11)/3*2+M11</f>
        <v>3527.3133333333335</v>
      </c>
      <c r="O13" s="6">
        <f>(O14-O11)/3*2+O11</f>
        <v>26678.636666666665</v>
      </c>
      <c r="Q13" s="13">
        <v>3192.23</v>
      </c>
      <c r="S13" s="13">
        <v>1260.42</v>
      </c>
      <c r="U13" s="13">
        <v>26825.77</v>
      </c>
      <c r="V13" s="25">
        <f t="shared" si="3"/>
        <v>-3.4655742065287892E-3</v>
      </c>
    </row>
    <row r="14" spans="1:22" x14ac:dyDescent="0.25">
      <c r="A14" s="4">
        <v>43009</v>
      </c>
      <c r="B14" s="13">
        <v>639.15</v>
      </c>
      <c r="C14" s="25">
        <f t="shared" si="1"/>
        <v>5.2152870493944554E-6</v>
      </c>
      <c r="D14" s="13">
        <v>2157.58</v>
      </c>
      <c r="E14" s="13">
        <v>300</v>
      </c>
      <c r="F14" s="13">
        <f t="shared" si="4"/>
        <v>2100</v>
      </c>
      <c r="G14" s="13">
        <f t="shared" si="2"/>
        <v>57.579999999999927</v>
      </c>
      <c r="H14" s="25">
        <f t="shared" si="5"/>
        <v>1.2018392608089231E-2</v>
      </c>
      <c r="I14" s="13">
        <v>8357.69</v>
      </c>
      <c r="J14" s="25">
        <f>(I14-I13)/I13</f>
        <v>9.3621266230041692E-3</v>
      </c>
      <c r="K14" s="13">
        <v>0</v>
      </c>
      <c r="M14" s="13">
        <v>3580.38</v>
      </c>
      <c r="O14" s="13">
        <v>28194.67</v>
      </c>
      <c r="Q14" s="13">
        <v>3160.29</v>
      </c>
      <c r="S14" s="13">
        <v>1454.47</v>
      </c>
      <c r="U14" s="13">
        <v>27819.32</v>
      </c>
      <c r="V14" s="25">
        <f t="shared" si="3"/>
        <v>3.7037147489149401E-2</v>
      </c>
    </row>
    <row r="15" spans="1:22" x14ac:dyDescent="0.25">
      <c r="A15" s="4">
        <v>43040</v>
      </c>
      <c r="B15" s="6">
        <f>(B17-B14)/3+B14</f>
        <v>639.15666666666664</v>
      </c>
      <c r="C15" s="25">
        <f t="shared" si="1"/>
        <v>1.0430519700634598E-5</v>
      </c>
      <c r="D15" s="13">
        <v>2684.96</v>
      </c>
      <c r="E15" s="13">
        <v>500</v>
      </c>
      <c r="F15" s="13">
        <f t="shared" si="4"/>
        <v>2600</v>
      </c>
      <c r="G15" s="13">
        <f t="shared" si="2"/>
        <v>84.960000000000036</v>
      </c>
      <c r="H15" s="25">
        <f t="shared" si="5"/>
        <v>1.2690143586796369E-2</v>
      </c>
      <c r="I15" s="13">
        <v>8504.2900000000009</v>
      </c>
      <c r="J15" s="25">
        <f t="shared" ref="J15:J19" si="6">(I15-I14)/I14</f>
        <v>1.7540731948660498E-2</v>
      </c>
      <c r="K15" s="13">
        <v>0</v>
      </c>
      <c r="M15" s="6">
        <f>(M17-M14)/3+M14</f>
        <v>3642.4133333333334</v>
      </c>
      <c r="O15" s="6">
        <f>(O17-O14)/3+O14</f>
        <v>29673.863333333331</v>
      </c>
      <c r="Q15" s="13">
        <v>3160.29</v>
      </c>
      <c r="S15" s="13">
        <v>1600.61</v>
      </c>
      <c r="U15" s="13">
        <v>28419.01</v>
      </c>
      <c r="V15" s="25">
        <f t="shared" si="3"/>
        <v>2.1556601671068838E-2</v>
      </c>
    </row>
    <row r="16" spans="1:22" x14ac:dyDescent="0.25">
      <c r="A16" s="4">
        <v>43070</v>
      </c>
      <c r="B16" s="6">
        <f>(B17-B14)/3*2+B14</f>
        <v>639.1633333333333</v>
      </c>
      <c r="C16" s="25">
        <f t="shared" si="1"/>
        <v>1.0430410906028157E-5</v>
      </c>
      <c r="D16" s="13">
        <v>2703.16</v>
      </c>
      <c r="E16" s="13">
        <v>0</v>
      </c>
      <c r="F16" s="13">
        <f t="shared" si="4"/>
        <v>2600</v>
      </c>
      <c r="G16" s="13">
        <f t="shared" si="2"/>
        <v>103.15999999999985</v>
      </c>
      <c r="H16" s="25">
        <f t="shared" si="5"/>
        <v>6.7784994934746955E-3</v>
      </c>
      <c r="I16" s="13">
        <v>8659.92</v>
      </c>
      <c r="J16" s="25">
        <f t="shared" si="6"/>
        <v>1.8300175558453344E-2</v>
      </c>
      <c r="K16" s="13">
        <v>2232.13</v>
      </c>
      <c r="M16" s="6">
        <f>(M17-M14)/3*2+M14</f>
        <v>3704.4466666666667</v>
      </c>
      <c r="O16" s="6">
        <f>(O17-O14)/3*2+O14</f>
        <v>31153.056666666667</v>
      </c>
      <c r="Q16" s="13">
        <v>3160.28</v>
      </c>
      <c r="S16" s="13">
        <v>1766.88</v>
      </c>
      <c r="U16" s="13">
        <v>28456.49</v>
      </c>
      <c r="V16" s="25">
        <f t="shared" si="3"/>
        <v>1.3188355259385603E-3</v>
      </c>
    </row>
    <row r="17" spans="1:22" x14ac:dyDescent="0.25">
      <c r="A17" s="4">
        <v>43101</v>
      </c>
      <c r="B17" s="13">
        <v>639.16999999999996</v>
      </c>
      <c r="C17" s="25">
        <f t="shared" si="1"/>
        <v>1.0430302113691238E-5</v>
      </c>
      <c r="D17" s="13">
        <v>2943.3</v>
      </c>
      <c r="E17" s="13">
        <v>200</v>
      </c>
      <c r="F17" s="13">
        <f t="shared" si="4"/>
        <v>2800</v>
      </c>
      <c r="G17" s="13">
        <f t="shared" si="2"/>
        <v>143.30000000000018</v>
      </c>
      <c r="H17" s="25">
        <f t="shared" si="5"/>
        <v>1.4849287500555027E-2</v>
      </c>
      <c r="I17" s="13">
        <v>8739.07</v>
      </c>
      <c r="J17" s="25">
        <f t="shared" si="6"/>
        <v>9.1398072961412623E-3</v>
      </c>
      <c r="K17" s="13">
        <v>2210.83</v>
      </c>
      <c r="M17" s="13">
        <v>3766.48</v>
      </c>
      <c r="O17" s="13">
        <v>32632.25</v>
      </c>
      <c r="Q17" s="13">
        <v>3160.3</v>
      </c>
      <c r="S17" s="13">
        <v>1924.72</v>
      </c>
      <c r="U17" s="13">
        <v>29614.46</v>
      </c>
      <c r="V17" s="25">
        <f t="shared" si="3"/>
        <v>4.0692650428777316E-2</v>
      </c>
    </row>
    <row r="18" spans="1:22" x14ac:dyDescent="0.25">
      <c r="A18" s="4">
        <v>43132</v>
      </c>
      <c r="B18" s="6">
        <v>639.16999999999996</v>
      </c>
      <c r="C18" s="25">
        <f t="shared" si="1"/>
        <v>0</v>
      </c>
      <c r="D18" s="13">
        <v>3354.62</v>
      </c>
      <c r="E18" s="13">
        <v>200</v>
      </c>
      <c r="F18" s="13">
        <f t="shared" si="4"/>
        <v>3000</v>
      </c>
      <c r="G18" s="13">
        <f t="shared" si="2"/>
        <v>354.61999999999989</v>
      </c>
      <c r="H18" s="25">
        <f t="shared" si="5"/>
        <v>7.1796962593007746E-2</v>
      </c>
      <c r="I18" s="13">
        <v>9050.3700000000008</v>
      </c>
      <c r="J18" s="25">
        <f t="shared" si="6"/>
        <v>3.5621639373526144E-2</v>
      </c>
      <c r="K18" s="13">
        <v>2377.15</v>
      </c>
      <c r="M18" s="6">
        <f>(M20-M17)/3+M17</f>
        <v>2510.9866666666667</v>
      </c>
      <c r="O18" s="6">
        <v>35620</v>
      </c>
      <c r="Q18" s="13">
        <v>3100.29</v>
      </c>
      <c r="S18" s="13">
        <v>2240.11</v>
      </c>
      <c r="U18" s="13">
        <v>31644.82</v>
      </c>
      <c r="V18" s="25">
        <f t="shared" si="3"/>
        <v>6.8559750878456019E-2</v>
      </c>
    </row>
    <row r="19" spans="1:22" x14ac:dyDescent="0.25">
      <c r="A19" s="4">
        <v>43160</v>
      </c>
      <c r="B19" s="13">
        <v>305</v>
      </c>
      <c r="D19" s="13">
        <v>3498.84</v>
      </c>
      <c r="E19" s="13">
        <v>200</v>
      </c>
      <c r="F19" s="13">
        <f t="shared" si="4"/>
        <v>3200</v>
      </c>
      <c r="G19" s="13">
        <f t="shared" si="2"/>
        <v>298.84000000000015</v>
      </c>
      <c r="H19" s="25">
        <f t="shared" si="5"/>
        <v>-1.6627814774847746E-2</v>
      </c>
      <c r="I19" s="13">
        <v>8827.0499999999993</v>
      </c>
      <c r="J19" s="25">
        <f t="shared" si="6"/>
        <v>-2.4675234272190143E-2</v>
      </c>
      <c r="K19" s="13">
        <v>5272.95</v>
      </c>
      <c r="M19" s="6">
        <f>(M20-M17)/3*2+M17</f>
        <v>1255.4933333333333</v>
      </c>
      <c r="O19" s="6">
        <v>35470</v>
      </c>
      <c r="Q19" s="13">
        <v>3100.27</v>
      </c>
      <c r="S19" s="13">
        <v>2350.27</v>
      </c>
      <c r="U19" s="13">
        <v>30289.09</v>
      </c>
      <c r="V19" s="25">
        <f t="shared" si="3"/>
        <v>-4.2842082843258376E-2</v>
      </c>
    </row>
    <row r="21" spans="1:22" x14ac:dyDescent="0.25">
      <c r="C21" s="25">
        <f>AVERAGE(C3:C18)</f>
        <v>7.8231702847201806E-6</v>
      </c>
      <c r="H21" s="25">
        <f>AVERAGE(H10:H19)</f>
        <v>1.4620894388090477E-2</v>
      </c>
      <c r="J21" s="25">
        <f>AVERAGE(J14:J19)</f>
        <v>1.0881541087932545E-2</v>
      </c>
      <c r="V21" s="25">
        <f>AVERAGE(V3:V19)</f>
        <v>1.5789583599745579E-2</v>
      </c>
    </row>
    <row r="22" spans="1:22" x14ac:dyDescent="0.25">
      <c r="C22" s="25">
        <f>C21*12</f>
        <v>9.3878043416642173E-5</v>
      </c>
      <c r="H22" s="25">
        <f>H21*12</f>
        <v>0.17545073265708572</v>
      </c>
      <c r="J22" s="25">
        <f>J21*12</f>
        <v>0.13057849305519054</v>
      </c>
      <c r="V22" s="25">
        <f>V21*12</f>
        <v>0.18947500319694693</v>
      </c>
    </row>
  </sheetData>
  <conditionalFormatting sqref="A2:A19 Q6:U7 O12:U13 O15:U16 O9:U10 O18:U19 B19:E19 B8:B18 D6:E18 K15:L16 K17:U17 K18:L19 I9:L10 I12:L13 I11:U11 I14:U14 I8:U8 I15:J19 I6:L7">
    <cfRule type="expression" dxfId="47" priority="12">
      <formula>#REF!&gt;0</formula>
    </cfRule>
  </conditionalFormatting>
  <conditionalFormatting sqref="B6:B7">
    <cfRule type="expression" dxfId="46" priority="11">
      <formula>#REF!&gt;0</formula>
    </cfRule>
  </conditionalFormatting>
  <conditionalFormatting sqref="M18:N19">
    <cfRule type="expression" dxfId="45" priority="1">
      <formula>#REF!&gt;0</formula>
    </cfRule>
  </conditionalFormatting>
  <conditionalFormatting sqref="B3:C3 B4 C4:C18">
    <cfRule type="expression" dxfId="44" priority="10">
      <formula>#REF!&gt;0</formula>
    </cfRule>
  </conditionalFormatting>
  <conditionalFormatting sqref="O3:P4">
    <cfRule type="expression" dxfId="43" priority="8">
      <formula>#REF!&gt;0</formula>
    </cfRule>
  </conditionalFormatting>
  <conditionalFormatting sqref="O6:P7">
    <cfRule type="expression" dxfId="42" priority="7">
      <formula>#REF!&gt;0</formula>
    </cfRule>
  </conditionalFormatting>
  <conditionalFormatting sqref="M3:N4">
    <cfRule type="expression" dxfId="41" priority="6">
      <formula>#REF!&gt;0</formula>
    </cfRule>
  </conditionalFormatting>
  <conditionalFormatting sqref="M6:N7">
    <cfRule type="expression" dxfId="40" priority="5">
      <formula>#REF!&gt;0</formula>
    </cfRule>
  </conditionalFormatting>
  <conditionalFormatting sqref="M9:N10">
    <cfRule type="expression" dxfId="39" priority="4">
      <formula>#REF!&gt;0</formula>
    </cfRule>
  </conditionalFormatting>
  <conditionalFormatting sqref="M12:N13">
    <cfRule type="expression" dxfId="38" priority="3">
      <formula>#REF!&gt;0</formula>
    </cfRule>
  </conditionalFormatting>
  <conditionalFormatting sqref="M15:N16">
    <cfRule type="expression" dxfId="37" priority="2">
      <formula>#REF!&gt;0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Charts</vt:lpstr>
      <vt:lpstr>Sheet3</vt:lpstr>
      <vt:lpstr>RoR Calcs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2018-03-05T20:30:49Z</dcterms:created>
  <dcterms:modified xsi:type="dcterms:W3CDTF">2018-03-08T13:29:53Z</dcterms:modified>
</cp:coreProperties>
</file>